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drawings/drawing1.xml" ContentType="application/vnd.openxmlformats-officedocument.drawing+xml"/>
  <Override PartName="/xl/tables/table5.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6.xml" ContentType="application/vnd.openxmlformats-officedocument.spreadsheetml.table+xml"/>
  <Override PartName="/xl/queryTables/queryTable5.xml" ContentType="application/vnd.openxmlformats-officedocument.spreadsheetml.query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tables/table7.xml" ContentType="application/vnd.openxmlformats-officedocument.spreadsheetml.tab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tables/table8.xml" ContentType="application/vnd.openxmlformats-officedocument.spreadsheetml.table+xml"/>
  <Override PartName="/xl/drawings/drawing4.xml" ContentType="application/vnd.openxmlformats-officedocument.drawing+xml"/>
  <Override PartName="/xl/tables/table9.xml" ContentType="application/vnd.openxmlformats-officedocument.spreadsheetml.tab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xml" ContentType="application/vnd.openxmlformats-officedocument.spreadsheetml.pivotTable+xml"/>
  <Override PartName="/xl/drawings/drawing5.xml" ContentType="application/vnd.openxmlformats-officedocument.drawing+xml"/>
  <Override PartName="/xl/slicers/slicer1.xml" ContentType="application/vnd.ms-excel.slicer+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2.xml" ContentType="application/vnd.openxmlformats-officedocument.spreadsheetml.pivotTable+xml"/>
  <Override PartName="/xl/drawings/drawing6.xml" ContentType="application/vnd.openxmlformats-officedocument.drawing+xml"/>
  <Override PartName="/xl/slicers/slicer2.xml" ContentType="application/vnd.ms-excel.slicer+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3.xml" ContentType="application/vnd.openxmlformats-officedocument.spreadsheetml.pivotTable+xml"/>
  <Override PartName="/xl/drawings/drawing7.xml" ContentType="application/vnd.openxmlformats-officedocument.drawing+xml"/>
  <Override PartName="/xl/slicers/slicer3.xml" ContentType="application/vnd.ms-excel.slicer+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4.xml" ContentType="application/vnd.openxmlformats-officedocument.spreadsheetml.pivotTable+xml"/>
  <Override PartName="/xl/drawings/drawing8.xml" ContentType="application/vnd.openxmlformats-officedocument.drawing+xml"/>
  <Override PartName="/xl/slicers/slicer4.xml" ContentType="application/vnd.ms-excel.slicer+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5.xml" ContentType="application/vnd.openxmlformats-officedocument.spreadsheetml.pivotTable+xml"/>
  <Override PartName="/xl/drawings/drawing9.xml" ContentType="application/vnd.openxmlformats-officedocument.drawing+xml"/>
  <Override PartName="/xl/slicers/slicer5.xml" ContentType="application/vnd.ms-excel.slicer+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6.xml" ContentType="application/vnd.openxmlformats-officedocument.spreadsheetml.pivotTable+xml"/>
  <Override PartName="/xl/drawings/drawing10.xml" ContentType="application/vnd.openxmlformats-officedocument.drawing+xml"/>
  <Override PartName="/xl/tables/table10.xml" ContentType="application/vnd.openxmlformats-officedocument.spreadsheetml.table+xml"/>
  <Override PartName="/xl/slicers/slicer6.xml" ContentType="application/vnd.ms-excel.slicer+xml"/>
  <Override PartName="/xl/charts/chartEx1.xml" ContentType="application/vnd.ms-office.chartex+xml"/>
  <Override PartName="/xl/charts/style16.xml" ContentType="application/vnd.ms-office.chartstyle+xml"/>
  <Override PartName="/xl/charts/colors16.xml" ContentType="application/vnd.ms-office.chartcolorstyle+xml"/>
  <Override PartName="/xl/pivotTables/pivotTable7.xml" ContentType="application/vnd.openxmlformats-officedocument.spreadsheetml.pivotTable+xml"/>
  <Override PartName="/xl/drawings/drawing11.xml" ContentType="application/vnd.openxmlformats-officedocument.drawing+xml"/>
  <Override PartName="/xl/slicers/slicer7.xml" ContentType="application/vnd.ms-excel.slicer+xml"/>
  <Override PartName="/xl/charts/chart16.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2.xml" ContentType="application/vnd.openxmlformats-officedocument.drawing+xml"/>
  <Override PartName="/xl/slicers/slicer8.xml" ContentType="application/vnd.ms-excel.slicer+xml"/>
  <Override PartName="/xl/charts/chart17.xml" ContentType="application/vnd.openxmlformats-officedocument.drawingml.chart+xml"/>
  <Override PartName="/xl/charts/style18.xml" ContentType="application/vnd.ms-office.chartstyle+xml"/>
  <Override PartName="/xl/charts/colors18.xml" ContentType="application/vnd.ms-office.chartcolorstyle+xml"/>
  <Override PartName="/xl/charts/chart18.xml" ContentType="application/vnd.openxmlformats-officedocument.drawingml.chart+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Ex2.xml" ContentType="application/vnd.ms-office.chartex+xml"/>
  <Override PartName="/xl/charts/style20.xml" ContentType="application/vnd.ms-office.chartstyle+xml"/>
  <Override PartName="/xl/charts/colors20.xml" ContentType="application/vnd.ms-office.chartcolorstyle+xml"/>
  <Override PartName="/xl/charts/chart20.xml" ContentType="application/vnd.openxmlformats-officedocument.drawingml.chart+xml"/>
  <Override PartName="/xl/charts/style21.xml" ContentType="application/vnd.ms-office.chartstyle+xml"/>
  <Override PartName="/xl/charts/colors21.xml" ContentType="application/vnd.ms-office.chartcolorstyle+xml"/>
  <Override PartName="/xl/charts/chart21.xml" ContentType="application/vnd.openxmlformats-officedocument.drawingml.chart+xml"/>
  <Override PartName="/xl/charts/style22.xml" ContentType="application/vnd.ms-office.chartstyle+xml"/>
  <Override PartName="/xl/charts/colors2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defaultThemeVersion="166925"/>
  <mc:AlternateContent xmlns:mc="http://schemas.openxmlformats.org/markup-compatibility/2006">
    <mc:Choice Requires="x15">
      <x15ac:absPath xmlns:x15ac="http://schemas.microsoft.com/office/spreadsheetml/2010/11/ac" url="D:\Projects\DSC\Datasets\CMW-Strategy\"/>
    </mc:Choice>
  </mc:AlternateContent>
  <xr:revisionPtr revIDLastSave="0" documentId="13_ncr:1_{8F2667EA-2CF3-4BBE-8D7F-2EE9FC768240}" xr6:coauthVersionLast="47" xr6:coauthVersionMax="47" xr10:uidLastSave="{00000000-0000-0000-0000-000000000000}"/>
  <bookViews>
    <workbookView xWindow="-108" yWindow="-108" windowWidth="23256" windowHeight="12456" tabRatio="848" firstSheet="16" activeTab="20" xr2:uid="{C8CD84F3-5549-45B0-A911-4E1140F28C7C}"/>
  </bookViews>
  <sheets>
    <sheet name="dataset_1" sheetId="1" r:id="rId1"/>
    <sheet name="dataset_2" sheetId="2" r:id="rId2"/>
    <sheet name="dataset_3" sheetId="3" r:id="rId3"/>
    <sheet name="Cleaned_DS_1" sheetId="4" r:id="rId4"/>
    <sheet name="Cleaned_DS_2" sheetId="5" r:id="rId5"/>
    <sheet name="Cleaned_DS_3" sheetId="10" r:id="rId6"/>
    <sheet name="DS-1-2-merged" sheetId="9" r:id="rId7"/>
    <sheet name="Forecasting" sheetId="32" r:id="rId8"/>
    <sheet name="DS-1-2-3-appended" sheetId="11" r:id="rId9"/>
    <sheet name="Miscellaneous" sheetId="31" r:id="rId10"/>
    <sheet name="Correlation-matrix-and-ds" sheetId="15" r:id="rId11"/>
    <sheet name="Vlookup" sheetId="13" r:id="rId12"/>
    <sheet name="Index-match" sheetId="16" r:id="rId13"/>
    <sheet name="Date-weather-pt" sheetId="18" r:id="rId14"/>
    <sheet name="Date-wise-riders-pt" sheetId="19" r:id="rId15"/>
    <sheet name="Humidity-total-riders-pt" sheetId="26" r:id="rId16"/>
    <sheet name="Riders-by-month-and-BWS-pt" sheetId="30" r:id="rId17"/>
    <sheet name="Weather-wise-riders-pt" sheetId="20" r:id="rId18"/>
    <sheet name="Riders-sum-against-weekdays-pt" sheetId="23" r:id="rId19"/>
    <sheet name="Riders-wd-hc-pt" sheetId="25" r:id="rId20"/>
    <sheet name="Dashboard" sheetId="24" r:id="rId21"/>
  </sheets>
  <externalReferences>
    <externalReference r:id="rId22"/>
  </externalReferences>
  <definedNames>
    <definedName name="_xlchart.v1.0" hidden="1">'DS-1-2-3-appended'!$Y$116:$Y$122</definedName>
    <definedName name="_xlchart.v1.1" hidden="1">'DS-1-2-3-appended'!$Z$115</definedName>
    <definedName name="_xlchart.v1.2" hidden="1">'DS-1-2-3-appended'!$Z$116:$Z$122</definedName>
    <definedName name="_xlchart.v2.10" hidden="1">'Riders-sum-against-weekdays-pt'!$E$3</definedName>
    <definedName name="_xlchart.v2.11" hidden="1">'Riders-sum-against-weekdays-pt'!$E$4:$E$10</definedName>
    <definedName name="_xlchart.v2.3" hidden="1">'Riders-sum-against-weekdays-pt'!$D$4:$D$10</definedName>
    <definedName name="_xlchart.v2.4" hidden="1">'Riders-sum-against-weekdays-pt'!$E$3</definedName>
    <definedName name="_xlchart.v2.5" hidden="1">'Riders-sum-against-weekdays-pt'!$E$4:$E$10</definedName>
    <definedName name="_xlchart.v2.6" hidden="1">'Riders-sum-against-weekdays-pt'!$D$4:$D$10</definedName>
    <definedName name="_xlchart.v2.7" hidden="1">'Riders-sum-against-weekdays-pt'!$E$3</definedName>
    <definedName name="_xlchart.v2.8" hidden="1">'Riders-sum-against-weekdays-pt'!$E$4:$E$10</definedName>
    <definedName name="_xlchart.v2.9" hidden="1">'Riders-sum-against-weekdays-pt'!$D$4:$D$10</definedName>
    <definedName name="ExternalData_1" localSheetId="3" hidden="1">'Cleaned_DS_1'!$A$1:$J$611</definedName>
    <definedName name="ExternalData_1" localSheetId="4" hidden="1">'Cleaned_DS_2'!$A$1:$G$611</definedName>
    <definedName name="ExternalData_1" localSheetId="5" hidden="1">'Cleaned_DS_3'!$A$1:$O$391</definedName>
    <definedName name="ExternalData_2" localSheetId="8" hidden="1">'DS-1-2-3-appended'!$A$1:$T$1001</definedName>
    <definedName name="ExternalData_2" localSheetId="6" hidden="1">'DS-1-2-merged'!$A$1:$O$611</definedName>
    <definedName name="Slicer_CasualRiders">#N/A</definedName>
    <definedName name="Slicer_DateOfEntry">#N/A</definedName>
    <definedName name="Slicer_HumidityCondition1">#N/A</definedName>
    <definedName name="Slicer_Month">#N/A</definedName>
    <definedName name="Slicer_RegisteredRiders">#N/A</definedName>
    <definedName name="Slicer_RelativeHumidity">#N/A</definedName>
    <definedName name="Slicer_Season">#N/A</definedName>
    <definedName name="Slicer_WeatherCondition">#N/A</definedName>
    <definedName name="Slicer_WeatherCondition1">#N/A</definedName>
    <definedName name="Slicer_Weekday">#N/A</definedName>
    <definedName name="Slicer_Weekday1">#N/A</definedName>
    <definedName name="solver_adj" localSheetId="8" hidden="1">'DS-1-2-3-appended'!$Q$978:$Q$1001</definedName>
    <definedName name="solver_cvg" localSheetId="8" hidden="1">0.0001</definedName>
    <definedName name="solver_drv" localSheetId="8" hidden="1">1</definedName>
    <definedName name="solver_eng" localSheetId="8" hidden="1">1</definedName>
    <definedName name="solver_est" localSheetId="8" hidden="1">1</definedName>
    <definedName name="solver_itr" localSheetId="8" hidden="1">2147483647</definedName>
    <definedName name="solver_mip" localSheetId="8" hidden="1">2147483647</definedName>
    <definedName name="solver_mni" localSheetId="8" hidden="1">30</definedName>
    <definedName name="solver_mrt" localSheetId="8" hidden="1">0.075</definedName>
    <definedName name="solver_msl" localSheetId="8" hidden="1">2</definedName>
    <definedName name="solver_neg" localSheetId="8" hidden="1">1</definedName>
    <definedName name="solver_nod" localSheetId="8" hidden="1">2147483647</definedName>
    <definedName name="solver_num" localSheetId="8" hidden="1">0</definedName>
    <definedName name="solver_nwt" localSheetId="8" hidden="1">1</definedName>
    <definedName name="solver_opt" localSheetId="8" hidden="1">'DS-1-2-3-appended'!$Q$978</definedName>
    <definedName name="solver_pre" localSheetId="8" hidden="1">0.000001</definedName>
    <definedName name="solver_rbv" localSheetId="8" hidden="1">1</definedName>
    <definedName name="solver_rlx" localSheetId="8" hidden="1">2</definedName>
    <definedName name="solver_rsd" localSheetId="8" hidden="1">0</definedName>
    <definedName name="solver_scl" localSheetId="8" hidden="1">1</definedName>
    <definedName name="solver_sho" localSheetId="8" hidden="1">2</definedName>
    <definedName name="solver_ssz" localSheetId="8" hidden="1">100</definedName>
    <definedName name="solver_tim" localSheetId="8" hidden="1">2147483647</definedName>
    <definedName name="solver_tol" localSheetId="8" hidden="1">0.01</definedName>
    <definedName name="solver_typ" localSheetId="8" hidden="1">1</definedName>
    <definedName name="solver_val" localSheetId="8" hidden="1">0</definedName>
    <definedName name="solver_ver" localSheetId="8" hidden="1">3</definedName>
  </definedNames>
  <calcPr calcId="191029"/>
  <pivotCaches>
    <pivotCache cacheId="10" r:id="rId23"/>
  </pivotCaches>
  <extLst>
    <ext xmlns:x14="http://schemas.microsoft.com/office/spreadsheetml/2009/9/main" uri="{BBE1A952-AA13-448e-AADC-164F8A28A991}">
      <x14:slicerCaches>
        <x14:slicerCache r:id="rId24"/>
        <x14:slicerCache r:id="rId25"/>
        <x14:slicerCache r:id="rId26"/>
        <x14:slicerCache r:id="rId27"/>
        <x14:slicerCache r:id="rId28"/>
        <x14:slicerCache r:id="rId29"/>
        <x14:slicerCache r:id="rId30"/>
        <x14:slicerCache r:id="rId31"/>
        <x14:slicerCache r:id="rId32"/>
        <x14:slicerCache r:id="rId33"/>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4"/>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192" i="11" l="1"/>
  <c r="AA193" i="11"/>
  <c r="AA194" i="11"/>
  <c r="AA195" i="11"/>
  <c r="AA196" i="11"/>
  <c r="AA197" i="11"/>
  <c r="AA198" i="11"/>
  <c r="AA199" i="11"/>
  <c r="AA200" i="11"/>
  <c r="AA191" i="11"/>
  <c r="AA140" i="11" l="1"/>
  <c r="B9" i="31"/>
  <c r="B8" i="31"/>
  <c r="C49" i="32"/>
  <c r="C55" i="32"/>
  <c r="D55" i="32"/>
  <c r="C56" i="32"/>
  <c r="D56" i="32"/>
  <c r="C57" i="32"/>
  <c r="D57" i="32"/>
  <c r="C58" i="32"/>
  <c r="D58" i="32"/>
  <c r="C47" i="32"/>
  <c r="D47" i="32"/>
  <c r="C48" i="32"/>
  <c r="D48" i="32"/>
  <c r="D49" i="32"/>
  <c r="C50" i="32"/>
  <c r="D50" i="32"/>
  <c r="C51" i="32"/>
  <c r="D51" i="32"/>
  <c r="C52" i="32"/>
  <c r="D52" i="32"/>
  <c r="C53" i="32"/>
  <c r="D53" i="32"/>
  <c r="C54" i="32"/>
  <c r="D54" i="32"/>
  <c r="C5" i="16" l="1"/>
  <c r="C6" i="16"/>
  <c r="C7" i="16"/>
  <c r="C8" i="16"/>
  <c r="C9" i="16"/>
  <c r="C10" i="16"/>
  <c r="C11" i="16"/>
  <c r="C12" i="16"/>
  <c r="C13" i="16"/>
  <c r="C14" i="16"/>
  <c r="C15" i="16"/>
  <c r="C16" i="16"/>
  <c r="C17" i="16"/>
  <c r="C18" i="16"/>
  <c r="C19" i="16"/>
  <c r="C20" i="16"/>
  <c r="C21" i="16"/>
  <c r="C22" i="16"/>
  <c r="C23" i="16"/>
  <c r="C24" i="16"/>
  <c r="C25" i="16"/>
  <c r="C26" i="16"/>
  <c r="C27" i="16"/>
  <c r="C28" i="16"/>
  <c r="C29" i="16"/>
  <c r="C30" i="16"/>
  <c r="C31" i="16"/>
  <c r="C32" i="16"/>
  <c r="C33" i="16"/>
  <c r="C34" i="16"/>
  <c r="C35" i="16"/>
  <c r="C36" i="16"/>
  <c r="C37" i="16"/>
  <c r="C38" i="16"/>
  <c r="C39" i="16"/>
  <c r="C40" i="16"/>
  <c r="C41" i="16"/>
  <c r="C42" i="16"/>
  <c r="C43" i="16"/>
  <c r="C44" i="16"/>
  <c r="C45" i="16"/>
  <c r="C46" i="16"/>
  <c r="C47" i="16"/>
  <c r="C48" i="16"/>
  <c r="C49" i="16"/>
  <c r="C50" i="16"/>
  <c r="C51" i="16"/>
  <c r="C52" i="16"/>
  <c r="C53" i="16"/>
  <c r="C54" i="16"/>
  <c r="C55" i="16"/>
  <c r="C56" i="16"/>
  <c r="C57" i="16"/>
  <c r="C58" i="16"/>
  <c r="C59" i="16"/>
  <c r="C60" i="16"/>
  <c r="C61" i="16"/>
  <c r="C62" i="16"/>
  <c r="C63" i="16"/>
  <c r="C64" i="16"/>
  <c r="C65" i="16"/>
  <c r="C66" i="16"/>
  <c r="C67" i="16"/>
  <c r="C68" i="16"/>
  <c r="C69" i="16"/>
  <c r="C70" i="16"/>
  <c r="C71" i="16"/>
  <c r="C72" i="16"/>
  <c r="C73" i="16"/>
  <c r="C74" i="16"/>
  <c r="C75" i="16"/>
  <c r="C76" i="16"/>
  <c r="C77" i="16"/>
  <c r="C78" i="16"/>
  <c r="C79" i="16"/>
  <c r="C80" i="16"/>
  <c r="C81" i="16"/>
  <c r="C82" i="16"/>
  <c r="C83" i="16"/>
  <c r="C84" i="16"/>
  <c r="C85" i="16"/>
  <c r="C86" i="16"/>
  <c r="C87" i="16"/>
  <c r="C88" i="16"/>
  <c r="C89" i="16"/>
  <c r="C90" i="16"/>
  <c r="C91" i="16"/>
  <c r="C92" i="16"/>
  <c r="C93" i="16"/>
  <c r="C94" i="16"/>
  <c r="C95" i="16"/>
  <c r="C96" i="16"/>
  <c r="C97" i="16"/>
  <c r="C98" i="16"/>
  <c r="C99" i="16"/>
  <c r="C100" i="16"/>
  <c r="C101" i="16"/>
  <c r="C102" i="16"/>
  <c r="C103" i="16"/>
  <c r="C4" i="16"/>
  <c r="G3" i="13"/>
  <c r="H3" i="13"/>
  <c r="G4" i="13"/>
  <c r="H4" i="13"/>
  <c r="G5" i="13"/>
  <c r="H5" i="13"/>
  <c r="G6" i="13"/>
  <c r="H6" i="13"/>
  <c r="G7" i="13"/>
  <c r="H7" i="13"/>
  <c r="G8" i="13"/>
  <c r="H8" i="13"/>
  <c r="G9" i="13"/>
  <c r="H9" i="13"/>
  <c r="G10" i="13"/>
  <c r="H10" i="13"/>
  <c r="G11" i="13"/>
  <c r="H11" i="13"/>
  <c r="G12" i="13"/>
  <c r="H12" i="13"/>
  <c r="G13" i="13"/>
  <c r="H13" i="13"/>
  <c r="G14" i="13"/>
  <c r="H14" i="13"/>
  <c r="G15" i="13"/>
  <c r="H15" i="13"/>
  <c r="G16" i="13"/>
  <c r="H16" i="13"/>
  <c r="G17" i="13"/>
  <c r="H17" i="13"/>
  <c r="G18" i="13"/>
  <c r="H18" i="13"/>
  <c r="G19" i="13"/>
  <c r="H19" i="13"/>
  <c r="G20" i="13"/>
  <c r="H20" i="13"/>
  <c r="G21" i="13"/>
  <c r="H21" i="13"/>
  <c r="G22" i="13"/>
  <c r="H22" i="13"/>
  <c r="G23" i="13"/>
  <c r="H23" i="13"/>
  <c r="G24" i="13"/>
  <c r="H24" i="13"/>
  <c r="G25" i="13"/>
  <c r="H25" i="13"/>
  <c r="G26" i="13"/>
  <c r="H26" i="13"/>
  <c r="G27" i="13"/>
  <c r="H27" i="13"/>
  <c r="G28" i="13"/>
  <c r="H28" i="13"/>
  <c r="G29" i="13"/>
  <c r="H29" i="13"/>
  <c r="G30" i="13"/>
  <c r="H30" i="13"/>
  <c r="G31" i="13"/>
  <c r="H31" i="13"/>
  <c r="G32" i="13"/>
  <c r="H32" i="13"/>
  <c r="G33" i="13"/>
  <c r="H33" i="13"/>
  <c r="G34" i="13"/>
  <c r="H34" i="13"/>
  <c r="G35" i="13"/>
  <c r="H35" i="13"/>
  <c r="G36" i="13"/>
  <c r="H36" i="13"/>
  <c r="G37" i="13"/>
  <c r="H37" i="13"/>
  <c r="G38" i="13"/>
  <c r="H38" i="13"/>
  <c r="G39" i="13"/>
  <c r="H39" i="13"/>
  <c r="G40" i="13"/>
  <c r="H40" i="13"/>
  <c r="G41" i="13"/>
  <c r="H41" i="13"/>
  <c r="G42" i="13"/>
  <c r="H42" i="13"/>
  <c r="G43" i="13"/>
  <c r="H43" i="13"/>
  <c r="G44" i="13"/>
  <c r="H44" i="13"/>
  <c r="G45" i="13"/>
  <c r="H45" i="13"/>
  <c r="G46" i="13"/>
  <c r="H46" i="13"/>
  <c r="G47" i="13"/>
  <c r="H47" i="13"/>
  <c r="G48" i="13"/>
  <c r="H48" i="13"/>
  <c r="G49" i="13"/>
  <c r="H49" i="13"/>
  <c r="G50" i="13"/>
  <c r="H50" i="13"/>
  <c r="G51" i="13"/>
  <c r="H51" i="13"/>
  <c r="G52" i="13"/>
  <c r="H52" i="13"/>
  <c r="G53" i="13"/>
  <c r="H53" i="13"/>
  <c r="G54" i="13"/>
  <c r="H54" i="13"/>
  <c r="G55" i="13"/>
  <c r="H55" i="13"/>
  <c r="G56" i="13"/>
  <c r="H56" i="13"/>
  <c r="G57" i="13"/>
  <c r="H57" i="13"/>
  <c r="G58" i="13"/>
  <c r="H58" i="13"/>
  <c r="G59" i="13"/>
  <c r="H59" i="13"/>
  <c r="G60" i="13"/>
  <c r="H60" i="13"/>
  <c r="G61" i="13"/>
  <c r="H61" i="13"/>
  <c r="G62" i="13"/>
  <c r="H62" i="13"/>
  <c r="G63" i="13"/>
  <c r="H63" i="13"/>
  <c r="G64" i="13"/>
  <c r="H64" i="13"/>
  <c r="G65" i="13"/>
  <c r="H65" i="13"/>
  <c r="G66" i="13"/>
  <c r="H66" i="13"/>
  <c r="G67" i="13"/>
  <c r="H67" i="13"/>
  <c r="G68" i="13"/>
  <c r="H68" i="13"/>
  <c r="G69" i="13"/>
  <c r="H69" i="13"/>
  <c r="G70" i="13"/>
  <c r="H70" i="13"/>
  <c r="G71" i="13"/>
  <c r="H71" i="13"/>
  <c r="G72" i="13"/>
  <c r="H72" i="13"/>
  <c r="G73" i="13"/>
  <c r="H73" i="13"/>
  <c r="G74" i="13"/>
  <c r="H74" i="13"/>
  <c r="G75" i="13"/>
  <c r="H75" i="13"/>
  <c r="G76" i="13"/>
  <c r="H76" i="13"/>
  <c r="G77" i="13"/>
  <c r="H77" i="13"/>
  <c r="G78" i="13"/>
  <c r="H78" i="13"/>
  <c r="G79" i="13"/>
  <c r="H79" i="13"/>
  <c r="G80" i="13"/>
  <c r="H80" i="13"/>
  <c r="G81" i="13"/>
  <c r="H81" i="13"/>
  <c r="G82" i="13"/>
  <c r="H82" i="13"/>
  <c r="G83" i="13"/>
  <c r="H83" i="13"/>
  <c r="G84" i="13"/>
  <c r="H84" i="13"/>
  <c r="G85" i="13"/>
  <c r="H85" i="13"/>
  <c r="G86" i="13"/>
  <c r="H86" i="13"/>
  <c r="G87" i="13"/>
  <c r="H87" i="13"/>
  <c r="G88" i="13"/>
  <c r="H88" i="13"/>
  <c r="G89" i="13"/>
  <c r="H89" i="13"/>
  <c r="G90" i="13"/>
  <c r="H90" i="13"/>
  <c r="G91" i="13"/>
  <c r="H91" i="13"/>
  <c r="G92" i="13"/>
  <c r="H92" i="13"/>
  <c r="G93" i="13"/>
  <c r="H93" i="13"/>
  <c r="G94" i="13"/>
  <c r="H94" i="13"/>
  <c r="G95" i="13"/>
  <c r="H95" i="13"/>
  <c r="G96" i="13"/>
  <c r="H96" i="13"/>
  <c r="G97" i="13"/>
  <c r="H97" i="13"/>
  <c r="G98" i="13"/>
  <c r="H98" i="13"/>
  <c r="G99" i="13"/>
  <c r="H99" i="13"/>
  <c r="G100" i="13"/>
  <c r="H100" i="13"/>
  <c r="G101" i="13"/>
  <c r="H101" i="13"/>
  <c r="H2" i="13"/>
  <c r="G2" i="13"/>
  <c r="P36" i="15"/>
  <c r="O35" i="15"/>
  <c r="N34" i="15"/>
  <c r="M33" i="15"/>
  <c r="L32" i="15"/>
  <c r="K31" i="15"/>
  <c r="Q978" i="11" l="1"/>
  <c r="Q979" i="11"/>
  <c r="Q980" i="11"/>
  <c r="Q981" i="11"/>
  <c r="Q982" i="11"/>
  <c r="Q983" i="11"/>
  <c r="Q984" i="11"/>
  <c r="Q985" i="11"/>
  <c r="Q986" i="11"/>
  <c r="Q987" i="11"/>
  <c r="Q988" i="11"/>
  <c r="Q989" i="11"/>
  <c r="Q990" i="11"/>
  <c r="Q991" i="11"/>
  <c r="Q992" i="11"/>
  <c r="Q993" i="11"/>
  <c r="Q994" i="11"/>
  <c r="Q995" i="11"/>
  <c r="Q996" i="11"/>
  <c r="Q997" i="11"/>
  <c r="Q998" i="11"/>
  <c r="Q999" i="11"/>
  <c r="Q1000" i="11"/>
  <c r="Q1001" i="11"/>
  <c r="Y109" i="11" l="1"/>
  <c r="H2" i="11"/>
  <c r="H954" i="11"/>
  <c r="H977" i="11"/>
  <c r="H978" i="11"/>
  <c r="Y139" i="11" a="1"/>
  <c r="Z144" i="11" s="1"/>
  <c r="Q2" i="11"/>
  <c r="T3" i="11"/>
  <c r="T4" i="11"/>
  <c r="T5" i="11"/>
  <c r="T6" i="11"/>
  <c r="T7" i="11"/>
  <c r="T8" i="11"/>
  <c r="T9" i="11"/>
  <c r="T10" i="11"/>
  <c r="T11" i="11"/>
  <c r="T12" i="11"/>
  <c r="T13" i="11"/>
  <c r="T14" i="11"/>
  <c r="T15" i="11"/>
  <c r="T16" i="11"/>
  <c r="T17" i="11"/>
  <c r="T18" i="11"/>
  <c r="T19" i="11"/>
  <c r="T20" i="11"/>
  <c r="T21" i="11"/>
  <c r="T22" i="11"/>
  <c r="T23" i="11"/>
  <c r="T24" i="11"/>
  <c r="T25" i="11"/>
  <c r="T26" i="11"/>
  <c r="T27" i="11"/>
  <c r="T28" i="11"/>
  <c r="T29" i="11"/>
  <c r="T30" i="11"/>
  <c r="T31" i="11"/>
  <c r="T32" i="11"/>
  <c r="T33" i="11"/>
  <c r="T34" i="11"/>
  <c r="T35" i="11"/>
  <c r="T36" i="11"/>
  <c r="T37" i="11"/>
  <c r="T38" i="11"/>
  <c r="T39" i="11"/>
  <c r="T40" i="11"/>
  <c r="T41" i="11"/>
  <c r="T42" i="11"/>
  <c r="T43" i="11"/>
  <c r="T44" i="11"/>
  <c r="T45" i="11"/>
  <c r="T46" i="11"/>
  <c r="T47" i="11"/>
  <c r="T48" i="11"/>
  <c r="T49" i="11"/>
  <c r="T50" i="11"/>
  <c r="T51" i="11"/>
  <c r="T52" i="11"/>
  <c r="T53" i="11"/>
  <c r="T54" i="11"/>
  <c r="T55" i="11"/>
  <c r="T56" i="11"/>
  <c r="T57" i="11"/>
  <c r="T58" i="11"/>
  <c r="T59" i="11"/>
  <c r="T60" i="11"/>
  <c r="T61" i="11"/>
  <c r="T62" i="11"/>
  <c r="T63" i="11"/>
  <c r="T64" i="11"/>
  <c r="T65" i="11"/>
  <c r="T66" i="11"/>
  <c r="T67" i="11"/>
  <c r="T68" i="11"/>
  <c r="T69" i="11"/>
  <c r="T70" i="11"/>
  <c r="T71" i="11"/>
  <c r="T72" i="11"/>
  <c r="T73" i="11"/>
  <c r="T74" i="11"/>
  <c r="T75" i="11"/>
  <c r="T76" i="11"/>
  <c r="T77" i="11"/>
  <c r="T78" i="11"/>
  <c r="T79" i="11"/>
  <c r="T80" i="11"/>
  <c r="T81" i="11"/>
  <c r="T82" i="11"/>
  <c r="T83" i="11"/>
  <c r="T84" i="11"/>
  <c r="T85" i="11"/>
  <c r="T86" i="11"/>
  <c r="T87" i="11"/>
  <c r="T88" i="11"/>
  <c r="T89" i="11"/>
  <c r="T90" i="11"/>
  <c r="T91" i="11"/>
  <c r="T92" i="11"/>
  <c r="T93" i="11"/>
  <c r="T94" i="11"/>
  <c r="T95" i="11"/>
  <c r="T96" i="11"/>
  <c r="T97" i="11"/>
  <c r="T98" i="11"/>
  <c r="T99" i="11"/>
  <c r="T100" i="11"/>
  <c r="T101" i="11"/>
  <c r="T102" i="11"/>
  <c r="T103" i="11"/>
  <c r="T104" i="11"/>
  <c r="T105" i="11"/>
  <c r="T106" i="11"/>
  <c r="T107" i="11"/>
  <c r="T108" i="11"/>
  <c r="T109" i="11"/>
  <c r="T110" i="11"/>
  <c r="T111" i="11"/>
  <c r="T112" i="11"/>
  <c r="T113" i="11"/>
  <c r="T114" i="11"/>
  <c r="T115" i="11"/>
  <c r="T116" i="11"/>
  <c r="T117" i="11"/>
  <c r="T118" i="11"/>
  <c r="T119" i="11"/>
  <c r="T120" i="11"/>
  <c r="T121" i="11"/>
  <c r="T122" i="11"/>
  <c r="T123" i="11"/>
  <c r="T124" i="11"/>
  <c r="T125" i="11"/>
  <c r="T126" i="11"/>
  <c r="T127" i="11"/>
  <c r="T128" i="11"/>
  <c r="T129" i="11"/>
  <c r="T130" i="11"/>
  <c r="T131" i="11"/>
  <c r="T132" i="11"/>
  <c r="T133" i="11"/>
  <c r="T134" i="11"/>
  <c r="T135" i="11"/>
  <c r="T136" i="11"/>
  <c r="T137" i="11"/>
  <c r="T138" i="11"/>
  <c r="T139" i="11"/>
  <c r="T140" i="11"/>
  <c r="T141" i="11"/>
  <c r="T142" i="11"/>
  <c r="T143" i="11"/>
  <c r="T144" i="11"/>
  <c r="T145" i="11"/>
  <c r="T146" i="11"/>
  <c r="T147" i="11"/>
  <c r="T148" i="11"/>
  <c r="T149" i="11"/>
  <c r="T150" i="11"/>
  <c r="T151" i="11"/>
  <c r="T152" i="11"/>
  <c r="T153" i="11"/>
  <c r="T154" i="11"/>
  <c r="T155" i="11"/>
  <c r="T156" i="11"/>
  <c r="T157" i="11"/>
  <c r="T158" i="11"/>
  <c r="T159" i="11"/>
  <c r="T160" i="11"/>
  <c r="T161" i="11"/>
  <c r="T162" i="11"/>
  <c r="T163" i="11"/>
  <c r="T164" i="11"/>
  <c r="T165" i="11"/>
  <c r="T166" i="11"/>
  <c r="T167" i="11"/>
  <c r="T168" i="11"/>
  <c r="T169" i="11"/>
  <c r="T170" i="11"/>
  <c r="T171" i="11"/>
  <c r="T172" i="11"/>
  <c r="T173" i="11"/>
  <c r="T174" i="11"/>
  <c r="T175" i="11"/>
  <c r="T176" i="11"/>
  <c r="T177" i="11"/>
  <c r="T178" i="11"/>
  <c r="T179" i="11"/>
  <c r="T180" i="11"/>
  <c r="T181" i="11"/>
  <c r="T182" i="11"/>
  <c r="T183" i="11"/>
  <c r="T184" i="11"/>
  <c r="T185" i="11"/>
  <c r="T186" i="11"/>
  <c r="T187" i="11"/>
  <c r="T188" i="11"/>
  <c r="T189" i="11"/>
  <c r="T190" i="11"/>
  <c r="T191" i="11"/>
  <c r="T192" i="11"/>
  <c r="T193" i="11"/>
  <c r="T194" i="11"/>
  <c r="T195" i="11"/>
  <c r="T196" i="11"/>
  <c r="T197" i="11"/>
  <c r="T198" i="11"/>
  <c r="T199" i="11"/>
  <c r="T200" i="11"/>
  <c r="T201" i="11"/>
  <c r="T202" i="11"/>
  <c r="T203" i="11"/>
  <c r="T204" i="11"/>
  <c r="T205" i="11"/>
  <c r="T206" i="11"/>
  <c r="T207" i="11"/>
  <c r="T208" i="11"/>
  <c r="T209" i="11"/>
  <c r="T210" i="11"/>
  <c r="T211" i="11"/>
  <c r="T212" i="11"/>
  <c r="T213" i="11"/>
  <c r="T214" i="11"/>
  <c r="T215" i="11"/>
  <c r="T216" i="11"/>
  <c r="T217" i="11"/>
  <c r="T218" i="11"/>
  <c r="T219" i="11"/>
  <c r="T220" i="11"/>
  <c r="T221" i="11"/>
  <c r="T222" i="11"/>
  <c r="T223" i="11"/>
  <c r="T224" i="11"/>
  <c r="T225" i="11"/>
  <c r="T226" i="11"/>
  <c r="T227" i="11"/>
  <c r="T228" i="11"/>
  <c r="T229" i="11"/>
  <c r="T230" i="11"/>
  <c r="T231" i="11"/>
  <c r="T232" i="11"/>
  <c r="T233" i="11"/>
  <c r="T234" i="11"/>
  <c r="T235" i="11"/>
  <c r="T236" i="11"/>
  <c r="T237" i="11"/>
  <c r="T238" i="11"/>
  <c r="T239" i="11"/>
  <c r="T240" i="11"/>
  <c r="T241" i="11"/>
  <c r="T242" i="11"/>
  <c r="T243" i="11"/>
  <c r="T244" i="11"/>
  <c r="T245" i="11"/>
  <c r="T246" i="11"/>
  <c r="T247" i="11"/>
  <c r="T248" i="11"/>
  <c r="T249" i="11"/>
  <c r="T250" i="11"/>
  <c r="T251" i="11"/>
  <c r="T252" i="11"/>
  <c r="T253" i="11"/>
  <c r="T254" i="11"/>
  <c r="T255" i="11"/>
  <c r="T256" i="11"/>
  <c r="T257" i="11"/>
  <c r="T258" i="11"/>
  <c r="T259" i="11"/>
  <c r="T260" i="11"/>
  <c r="T261" i="11"/>
  <c r="T262" i="11"/>
  <c r="T263" i="11"/>
  <c r="T264" i="11"/>
  <c r="T265" i="11"/>
  <c r="T266" i="11"/>
  <c r="T267" i="11"/>
  <c r="T268" i="11"/>
  <c r="T269" i="11"/>
  <c r="T270" i="11"/>
  <c r="T271" i="11"/>
  <c r="T272" i="11"/>
  <c r="T273" i="11"/>
  <c r="T274" i="11"/>
  <c r="T275" i="11"/>
  <c r="T276" i="11"/>
  <c r="T277" i="11"/>
  <c r="T278" i="11"/>
  <c r="T279" i="11"/>
  <c r="T280" i="11"/>
  <c r="T281" i="11"/>
  <c r="T282" i="11"/>
  <c r="T283" i="11"/>
  <c r="T284" i="11"/>
  <c r="T285" i="11"/>
  <c r="T286" i="11"/>
  <c r="T287" i="11"/>
  <c r="T288" i="11"/>
  <c r="T289" i="11"/>
  <c r="T290" i="11"/>
  <c r="T291" i="11"/>
  <c r="T292" i="11"/>
  <c r="T293" i="11"/>
  <c r="T294" i="11"/>
  <c r="T295" i="11"/>
  <c r="T296" i="11"/>
  <c r="T297" i="11"/>
  <c r="T298" i="11"/>
  <c r="T299" i="11"/>
  <c r="T300" i="11"/>
  <c r="T301" i="11"/>
  <c r="T302" i="11"/>
  <c r="T303" i="11"/>
  <c r="T304" i="11"/>
  <c r="T305" i="11"/>
  <c r="T306" i="11"/>
  <c r="T307" i="11"/>
  <c r="T308" i="11"/>
  <c r="T309" i="11"/>
  <c r="T310" i="11"/>
  <c r="T311" i="11"/>
  <c r="T312" i="11"/>
  <c r="T313" i="11"/>
  <c r="T314" i="11"/>
  <c r="T315" i="11"/>
  <c r="T316" i="11"/>
  <c r="T317" i="11"/>
  <c r="T318" i="11"/>
  <c r="T319" i="11"/>
  <c r="T320" i="11"/>
  <c r="T321" i="11"/>
  <c r="T322" i="11"/>
  <c r="T323" i="11"/>
  <c r="T324" i="11"/>
  <c r="T325" i="11"/>
  <c r="T326" i="11"/>
  <c r="T327" i="11"/>
  <c r="T328" i="11"/>
  <c r="T329" i="11"/>
  <c r="T330" i="11"/>
  <c r="T331" i="11"/>
  <c r="T332" i="11"/>
  <c r="T333" i="11"/>
  <c r="T334" i="11"/>
  <c r="T335" i="11"/>
  <c r="T336" i="11"/>
  <c r="T337" i="11"/>
  <c r="T338" i="11"/>
  <c r="T339" i="11"/>
  <c r="T340" i="11"/>
  <c r="T341" i="11"/>
  <c r="T342" i="11"/>
  <c r="T343" i="11"/>
  <c r="T344" i="11"/>
  <c r="T345" i="11"/>
  <c r="T346" i="11"/>
  <c r="T347" i="11"/>
  <c r="T348" i="11"/>
  <c r="T349" i="11"/>
  <c r="T350" i="11"/>
  <c r="T351" i="11"/>
  <c r="T352" i="11"/>
  <c r="T353" i="11"/>
  <c r="T354" i="11"/>
  <c r="T355" i="11"/>
  <c r="T356" i="11"/>
  <c r="T357" i="11"/>
  <c r="T358" i="11"/>
  <c r="T359" i="11"/>
  <c r="T360" i="11"/>
  <c r="T361" i="11"/>
  <c r="T362" i="11"/>
  <c r="T363" i="11"/>
  <c r="T364" i="11"/>
  <c r="T365" i="11"/>
  <c r="T366" i="11"/>
  <c r="T367" i="11"/>
  <c r="T368" i="11"/>
  <c r="T369" i="11"/>
  <c r="T370" i="11"/>
  <c r="T371" i="11"/>
  <c r="T372" i="11"/>
  <c r="T373" i="11"/>
  <c r="T374" i="11"/>
  <c r="T375" i="11"/>
  <c r="T376" i="11"/>
  <c r="T377" i="11"/>
  <c r="T378" i="11"/>
  <c r="T379" i="11"/>
  <c r="T380" i="11"/>
  <c r="T381" i="11"/>
  <c r="T382" i="11"/>
  <c r="T383" i="11"/>
  <c r="T384" i="11"/>
  <c r="T385" i="11"/>
  <c r="T386" i="11"/>
  <c r="T387" i="11"/>
  <c r="T388" i="11"/>
  <c r="T389" i="11"/>
  <c r="T390" i="11"/>
  <c r="T391" i="11"/>
  <c r="T392" i="11"/>
  <c r="T393" i="11"/>
  <c r="T394" i="11"/>
  <c r="T395" i="11"/>
  <c r="T396" i="11"/>
  <c r="T397" i="11"/>
  <c r="T398" i="11"/>
  <c r="T399" i="11"/>
  <c r="T400" i="11"/>
  <c r="T401" i="11"/>
  <c r="T402" i="11"/>
  <c r="T403" i="11"/>
  <c r="T404" i="11"/>
  <c r="T405" i="11"/>
  <c r="T406" i="11"/>
  <c r="T407" i="11"/>
  <c r="T408" i="11"/>
  <c r="T409" i="11"/>
  <c r="T410" i="11"/>
  <c r="T411" i="11"/>
  <c r="T412" i="11"/>
  <c r="T413" i="11"/>
  <c r="T414" i="11"/>
  <c r="T415" i="11"/>
  <c r="T416" i="11"/>
  <c r="T417" i="11"/>
  <c r="T418" i="11"/>
  <c r="T419" i="11"/>
  <c r="T420" i="11"/>
  <c r="T421" i="11"/>
  <c r="T422" i="11"/>
  <c r="T423" i="11"/>
  <c r="T424" i="11"/>
  <c r="T425" i="11"/>
  <c r="T426" i="11"/>
  <c r="T427" i="11"/>
  <c r="T428" i="11"/>
  <c r="T429" i="11"/>
  <c r="T430" i="11"/>
  <c r="T431" i="11"/>
  <c r="T432" i="11"/>
  <c r="T433" i="11"/>
  <c r="T434" i="11"/>
  <c r="T435" i="11"/>
  <c r="T436" i="11"/>
  <c r="T437" i="11"/>
  <c r="T438" i="11"/>
  <c r="T439" i="11"/>
  <c r="T440" i="11"/>
  <c r="T441" i="11"/>
  <c r="T442" i="11"/>
  <c r="T443" i="11"/>
  <c r="T444" i="11"/>
  <c r="T445" i="11"/>
  <c r="T446" i="11"/>
  <c r="T447" i="11"/>
  <c r="T448" i="11"/>
  <c r="T449" i="11"/>
  <c r="T450" i="11"/>
  <c r="T451" i="11"/>
  <c r="T452" i="11"/>
  <c r="T453" i="11"/>
  <c r="T454" i="11"/>
  <c r="T455" i="11"/>
  <c r="T456" i="11"/>
  <c r="T457" i="11"/>
  <c r="T458" i="11"/>
  <c r="T459" i="11"/>
  <c r="T460" i="11"/>
  <c r="T461" i="11"/>
  <c r="T462" i="11"/>
  <c r="T463" i="11"/>
  <c r="T464" i="11"/>
  <c r="T465" i="11"/>
  <c r="T466" i="11"/>
  <c r="T467" i="11"/>
  <c r="T468" i="11"/>
  <c r="T469" i="11"/>
  <c r="T470" i="11"/>
  <c r="T471" i="11"/>
  <c r="T472" i="11"/>
  <c r="T473" i="11"/>
  <c r="T474" i="11"/>
  <c r="T475" i="11"/>
  <c r="T476" i="11"/>
  <c r="T477" i="11"/>
  <c r="T478" i="11"/>
  <c r="T479" i="11"/>
  <c r="T480" i="11"/>
  <c r="T481" i="11"/>
  <c r="T482" i="11"/>
  <c r="T483" i="11"/>
  <c r="T484" i="11"/>
  <c r="T485" i="11"/>
  <c r="T486" i="11"/>
  <c r="T487" i="11"/>
  <c r="T488" i="11"/>
  <c r="T489" i="11"/>
  <c r="T490" i="11"/>
  <c r="T491" i="11"/>
  <c r="T492" i="11"/>
  <c r="T493" i="11"/>
  <c r="T494" i="11"/>
  <c r="T495" i="11"/>
  <c r="T496" i="11"/>
  <c r="T497" i="11"/>
  <c r="T498" i="11"/>
  <c r="T499" i="11"/>
  <c r="T500" i="11"/>
  <c r="T501" i="11"/>
  <c r="T502" i="11"/>
  <c r="T503" i="11"/>
  <c r="T504" i="11"/>
  <c r="T505" i="11"/>
  <c r="T506" i="11"/>
  <c r="T507" i="11"/>
  <c r="T508" i="11"/>
  <c r="T509" i="11"/>
  <c r="T510" i="11"/>
  <c r="T511" i="11"/>
  <c r="T512" i="11"/>
  <c r="T513" i="11"/>
  <c r="T514" i="11"/>
  <c r="T515" i="11"/>
  <c r="T516" i="11"/>
  <c r="T517" i="11"/>
  <c r="T518" i="11"/>
  <c r="T519" i="11"/>
  <c r="T520" i="11"/>
  <c r="T521" i="11"/>
  <c r="T522" i="11"/>
  <c r="T523" i="11"/>
  <c r="T524" i="11"/>
  <c r="T525" i="11"/>
  <c r="T526" i="11"/>
  <c r="T527" i="11"/>
  <c r="T528" i="11"/>
  <c r="T529" i="11"/>
  <c r="T530" i="11"/>
  <c r="T531" i="11"/>
  <c r="T532" i="11"/>
  <c r="T533" i="11"/>
  <c r="T534" i="11"/>
  <c r="T535" i="11"/>
  <c r="T536" i="11"/>
  <c r="T537" i="11"/>
  <c r="T538" i="11"/>
  <c r="T539" i="11"/>
  <c r="T540" i="11"/>
  <c r="T541" i="11"/>
  <c r="T542" i="11"/>
  <c r="T543" i="11"/>
  <c r="T544" i="11"/>
  <c r="T545" i="11"/>
  <c r="T546" i="11"/>
  <c r="T547" i="11"/>
  <c r="T548" i="11"/>
  <c r="T549" i="11"/>
  <c r="T550" i="11"/>
  <c r="T551" i="11"/>
  <c r="T552" i="11"/>
  <c r="T553" i="11"/>
  <c r="T554" i="11"/>
  <c r="T555" i="11"/>
  <c r="T556" i="11"/>
  <c r="T557" i="11"/>
  <c r="T558" i="11"/>
  <c r="T559" i="11"/>
  <c r="T560" i="11"/>
  <c r="T561" i="11"/>
  <c r="T562" i="11"/>
  <c r="T563" i="11"/>
  <c r="T564" i="11"/>
  <c r="T565" i="11"/>
  <c r="T566" i="11"/>
  <c r="T567" i="11"/>
  <c r="T568" i="11"/>
  <c r="T569" i="11"/>
  <c r="T570" i="11"/>
  <c r="T571" i="11"/>
  <c r="T572" i="11"/>
  <c r="T573" i="11"/>
  <c r="T574" i="11"/>
  <c r="T575" i="11"/>
  <c r="T576" i="11"/>
  <c r="T577" i="11"/>
  <c r="T578" i="11"/>
  <c r="T579" i="11"/>
  <c r="T580" i="11"/>
  <c r="T581" i="11"/>
  <c r="T582" i="11"/>
  <c r="T583" i="11"/>
  <c r="T584" i="11"/>
  <c r="T585" i="11"/>
  <c r="T586" i="11"/>
  <c r="T587" i="11"/>
  <c r="T588" i="11"/>
  <c r="T589" i="11"/>
  <c r="T590" i="11"/>
  <c r="T591" i="11"/>
  <c r="T592" i="11"/>
  <c r="T593" i="11"/>
  <c r="T594" i="11"/>
  <c r="T595" i="11"/>
  <c r="T596" i="11"/>
  <c r="T597" i="11"/>
  <c r="T598" i="11"/>
  <c r="T599" i="11"/>
  <c r="T600" i="11"/>
  <c r="T601" i="11"/>
  <c r="T602" i="11"/>
  <c r="T603" i="11"/>
  <c r="T604" i="11"/>
  <c r="T605" i="11"/>
  <c r="T606" i="11"/>
  <c r="T607" i="11"/>
  <c r="T608" i="11"/>
  <c r="T609" i="11"/>
  <c r="T610" i="11"/>
  <c r="T611" i="11"/>
  <c r="T612" i="11"/>
  <c r="T613" i="11"/>
  <c r="T614" i="11"/>
  <c r="T615" i="11"/>
  <c r="T616" i="11"/>
  <c r="T617" i="11"/>
  <c r="T618" i="11"/>
  <c r="T619" i="11"/>
  <c r="T620" i="11"/>
  <c r="T621" i="11"/>
  <c r="T622" i="11"/>
  <c r="T623" i="11"/>
  <c r="T624" i="11"/>
  <c r="T625" i="11"/>
  <c r="T626" i="11"/>
  <c r="T627" i="11"/>
  <c r="T628" i="11"/>
  <c r="T629" i="11"/>
  <c r="T630" i="11"/>
  <c r="T631" i="11"/>
  <c r="T632" i="11"/>
  <c r="T633" i="11"/>
  <c r="T634" i="11"/>
  <c r="T635" i="11"/>
  <c r="T636" i="11"/>
  <c r="T637" i="11"/>
  <c r="T638" i="11"/>
  <c r="T639" i="11"/>
  <c r="T640" i="11"/>
  <c r="T641" i="11"/>
  <c r="T642" i="11"/>
  <c r="T643" i="11"/>
  <c r="T644" i="11"/>
  <c r="T645" i="11"/>
  <c r="T646" i="11"/>
  <c r="T647" i="11"/>
  <c r="T648" i="11"/>
  <c r="T649" i="11"/>
  <c r="T650" i="11"/>
  <c r="T651" i="11"/>
  <c r="T652" i="11"/>
  <c r="T653" i="11"/>
  <c r="T654" i="11"/>
  <c r="T655" i="11"/>
  <c r="T656" i="11"/>
  <c r="T657" i="11"/>
  <c r="T658" i="11"/>
  <c r="T659" i="11"/>
  <c r="T660" i="11"/>
  <c r="T661" i="11"/>
  <c r="T662" i="11"/>
  <c r="T663" i="11"/>
  <c r="T664" i="11"/>
  <c r="T665" i="11"/>
  <c r="T666" i="11"/>
  <c r="T667" i="11"/>
  <c r="T668" i="11"/>
  <c r="T669" i="11"/>
  <c r="T670" i="11"/>
  <c r="T671" i="11"/>
  <c r="T672" i="11"/>
  <c r="T673" i="11"/>
  <c r="T674" i="11"/>
  <c r="T675" i="11"/>
  <c r="T676" i="11"/>
  <c r="T677" i="11"/>
  <c r="T678" i="11"/>
  <c r="T679" i="11"/>
  <c r="T680" i="11"/>
  <c r="T681" i="11"/>
  <c r="T682" i="11"/>
  <c r="T683" i="11"/>
  <c r="T684" i="11"/>
  <c r="T685" i="11"/>
  <c r="T686" i="11"/>
  <c r="T687" i="11"/>
  <c r="T688" i="11"/>
  <c r="T689" i="11"/>
  <c r="T690" i="11"/>
  <c r="T691" i="11"/>
  <c r="T692" i="11"/>
  <c r="T693" i="11"/>
  <c r="T694" i="11"/>
  <c r="T695" i="11"/>
  <c r="T696" i="11"/>
  <c r="T697" i="11"/>
  <c r="T698" i="11"/>
  <c r="T699" i="11"/>
  <c r="T700" i="11"/>
  <c r="T701" i="11"/>
  <c r="T702" i="11"/>
  <c r="T703" i="11"/>
  <c r="T704" i="11"/>
  <c r="T705" i="11"/>
  <c r="T706" i="11"/>
  <c r="T707" i="11"/>
  <c r="T708" i="11"/>
  <c r="T709" i="11"/>
  <c r="T710" i="11"/>
  <c r="T711" i="11"/>
  <c r="T712" i="11"/>
  <c r="T713" i="11"/>
  <c r="T714" i="11"/>
  <c r="T715" i="11"/>
  <c r="T716" i="11"/>
  <c r="T717" i="11"/>
  <c r="T718" i="11"/>
  <c r="T719" i="11"/>
  <c r="T720" i="11"/>
  <c r="T721" i="11"/>
  <c r="T722" i="11"/>
  <c r="T723" i="11"/>
  <c r="T724" i="11"/>
  <c r="T725" i="11"/>
  <c r="T726" i="11"/>
  <c r="T727" i="11"/>
  <c r="T728" i="11"/>
  <c r="T729" i="11"/>
  <c r="T730" i="11"/>
  <c r="T731" i="11"/>
  <c r="T732" i="11"/>
  <c r="T733" i="11"/>
  <c r="T734" i="11"/>
  <c r="T735" i="11"/>
  <c r="T736" i="11"/>
  <c r="T737" i="11"/>
  <c r="T738" i="11"/>
  <c r="T739" i="11"/>
  <c r="T740" i="11"/>
  <c r="T741" i="11"/>
  <c r="T742" i="11"/>
  <c r="T743" i="11"/>
  <c r="T744" i="11"/>
  <c r="T745" i="11"/>
  <c r="T746" i="11"/>
  <c r="T747" i="11"/>
  <c r="T748" i="11"/>
  <c r="T749" i="11"/>
  <c r="T750" i="11"/>
  <c r="T751" i="11"/>
  <c r="T752" i="11"/>
  <c r="T753" i="11"/>
  <c r="T754" i="11"/>
  <c r="T755" i="11"/>
  <c r="T756" i="11"/>
  <c r="T757" i="11"/>
  <c r="T758" i="11"/>
  <c r="T759" i="11"/>
  <c r="T760" i="11"/>
  <c r="T761" i="11"/>
  <c r="T762" i="11"/>
  <c r="T763" i="11"/>
  <c r="T764" i="11"/>
  <c r="T765" i="11"/>
  <c r="T766" i="11"/>
  <c r="T767" i="11"/>
  <c r="T768" i="11"/>
  <c r="T769" i="11"/>
  <c r="T770" i="11"/>
  <c r="T771" i="11"/>
  <c r="T772" i="11"/>
  <c r="T773" i="11"/>
  <c r="T774" i="11"/>
  <c r="T775" i="11"/>
  <c r="T776" i="11"/>
  <c r="T777" i="11"/>
  <c r="T778" i="11"/>
  <c r="T779" i="11"/>
  <c r="T780" i="11"/>
  <c r="T781" i="11"/>
  <c r="T782" i="11"/>
  <c r="T783" i="11"/>
  <c r="T784" i="11"/>
  <c r="T785" i="11"/>
  <c r="T786" i="11"/>
  <c r="T787" i="11"/>
  <c r="T788" i="11"/>
  <c r="T789" i="11"/>
  <c r="T790" i="11"/>
  <c r="T791" i="11"/>
  <c r="T792" i="11"/>
  <c r="T793" i="11"/>
  <c r="T794" i="11"/>
  <c r="T795" i="11"/>
  <c r="T796" i="11"/>
  <c r="T797" i="11"/>
  <c r="T798" i="11"/>
  <c r="T799" i="11"/>
  <c r="T800" i="11"/>
  <c r="T801" i="11"/>
  <c r="T802" i="11"/>
  <c r="T803" i="11"/>
  <c r="T804" i="11"/>
  <c r="T805" i="11"/>
  <c r="T806" i="11"/>
  <c r="T807" i="11"/>
  <c r="T808" i="11"/>
  <c r="T809" i="11"/>
  <c r="T810" i="11"/>
  <c r="T811" i="11"/>
  <c r="T812" i="11"/>
  <c r="T813" i="11"/>
  <c r="T814" i="11"/>
  <c r="T815" i="11"/>
  <c r="T816" i="11"/>
  <c r="T817" i="11"/>
  <c r="T818" i="11"/>
  <c r="T819" i="11"/>
  <c r="T820" i="11"/>
  <c r="T821" i="11"/>
  <c r="T822" i="11"/>
  <c r="T823" i="11"/>
  <c r="T824" i="11"/>
  <c r="T825" i="11"/>
  <c r="T826" i="11"/>
  <c r="T827" i="11"/>
  <c r="T828" i="11"/>
  <c r="T829" i="11"/>
  <c r="T830" i="11"/>
  <c r="T831" i="11"/>
  <c r="T832" i="11"/>
  <c r="T833" i="11"/>
  <c r="T834" i="11"/>
  <c r="T835" i="11"/>
  <c r="T836" i="11"/>
  <c r="T837" i="11"/>
  <c r="T838" i="11"/>
  <c r="T839" i="11"/>
  <c r="T840" i="11"/>
  <c r="T841" i="11"/>
  <c r="T842" i="11"/>
  <c r="T843" i="11"/>
  <c r="T844" i="11"/>
  <c r="T845" i="11"/>
  <c r="T846" i="11"/>
  <c r="T847" i="11"/>
  <c r="T848" i="11"/>
  <c r="T849" i="11"/>
  <c r="T850" i="11"/>
  <c r="T851" i="11"/>
  <c r="T852" i="11"/>
  <c r="T853" i="11"/>
  <c r="T854" i="11"/>
  <c r="T855" i="11"/>
  <c r="T856" i="11"/>
  <c r="T857" i="11"/>
  <c r="T858" i="11"/>
  <c r="T859" i="11"/>
  <c r="T860" i="11"/>
  <c r="T861" i="11"/>
  <c r="T862" i="11"/>
  <c r="T863" i="11"/>
  <c r="T864" i="11"/>
  <c r="T865" i="11"/>
  <c r="T866" i="11"/>
  <c r="T867" i="11"/>
  <c r="T868" i="11"/>
  <c r="T869" i="11"/>
  <c r="T870" i="11"/>
  <c r="T871" i="11"/>
  <c r="T872" i="11"/>
  <c r="T873" i="11"/>
  <c r="T874" i="11"/>
  <c r="T875" i="11"/>
  <c r="T876" i="11"/>
  <c r="T877" i="11"/>
  <c r="T878" i="11"/>
  <c r="T879" i="11"/>
  <c r="T880" i="11"/>
  <c r="T881" i="11"/>
  <c r="T882" i="11"/>
  <c r="T883" i="11"/>
  <c r="T884" i="11"/>
  <c r="T885" i="11"/>
  <c r="T886" i="11"/>
  <c r="T887" i="11"/>
  <c r="T888" i="11"/>
  <c r="T889" i="11"/>
  <c r="T890" i="11"/>
  <c r="T891" i="11"/>
  <c r="T892" i="11"/>
  <c r="T893" i="11"/>
  <c r="T894" i="11"/>
  <c r="T895" i="11"/>
  <c r="T896" i="11"/>
  <c r="T897" i="11"/>
  <c r="T898" i="11"/>
  <c r="T899" i="11"/>
  <c r="T900" i="11"/>
  <c r="T901" i="11"/>
  <c r="T902" i="11"/>
  <c r="T903" i="11"/>
  <c r="T904" i="11"/>
  <c r="T905" i="11"/>
  <c r="T906" i="11"/>
  <c r="T907" i="11"/>
  <c r="T908" i="11"/>
  <c r="T909" i="11"/>
  <c r="T910" i="11"/>
  <c r="T911" i="11"/>
  <c r="T912" i="11"/>
  <c r="T913" i="11"/>
  <c r="T914" i="11"/>
  <c r="T915" i="11"/>
  <c r="T916" i="11"/>
  <c r="T917" i="11"/>
  <c r="T918" i="11"/>
  <c r="T919" i="11"/>
  <c r="T920" i="11"/>
  <c r="T921" i="11"/>
  <c r="T922" i="11"/>
  <c r="T923" i="11"/>
  <c r="T924" i="11"/>
  <c r="T925" i="11"/>
  <c r="T926" i="11"/>
  <c r="T927" i="11"/>
  <c r="T928" i="11"/>
  <c r="T929" i="11"/>
  <c r="T930" i="11"/>
  <c r="T931" i="11"/>
  <c r="T932" i="11"/>
  <c r="T933" i="11"/>
  <c r="T934" i="11"/>
  <c r="T935" i="11"/>
  <c r="T936" i="11"/>
  <c r="T937" i="11"/>
  <c r="T938" i="11"/>
  <c r="T939" i="11"/>
  <c r="T940" i="11"/>
  <c r="T941" i="11"/>
  <c r="T942" i="11"/>
  <c r="T943" i="11"/>
  <c r="T944" i="11"/>
  <c r="T945" i="11"/>
  <c r="T946" i="11"/>
  <c r="T947" i="11"/>
  <c r="T948" i="11"/>
  <c r="T949" i="11"/>
  <c r="T950" i="11"/>
  <c r="T951" i="11"/>
  <c r="T952" i="11"/>
  <c r="T953" i="11"/>
  <c r="T954" i="11"/>
  <c r="T955" i="11"/>
  <c r="T956" i="11"/>
  <c r="T957" i="11"/>
  <c r="T958" i="11"/>
  <c r="T959" i="11"/>
  <c r="T960" i="11"/>
  <c r="T961" i="11"/>
  <c r="T962" i="11"/>
  <c r="T963" i="11"/>
  <c r="T964" i="11"/>
  <c r="T965" i="11"/>
  <c r="T966" i="11"/>
  <c r="T967" i="11"/>
  <c r="T968" i="11"/>
  <c r="T969" i="11"/>
  <c r="T970" i="11"/>
  <c r="T971" i="11"/>
  <c r="T972" i="11"/>
  <c r="T973" i="11"/>
  <c r="T974" i="11"/>
  <c r="T975" i="11"/>
  <c r="T976" i="11"/>
  <c r="T977" i="11"/>
  <c r="T978" i="11"/>
  <c r="T979" i="11"/>
  <c r="T980" i="11"/>
  <c r="T981" i="11"/>
  <c r="T982" i="11"/>
  <c r="T983" i="11"/>
  <c r="T984" i="11"/>
  <c r="T985" i="11"/>
  <c r="T986" i="11"/>
  <c r="T987" i="11"/>
  <c r="T988" i="11"/>
  <c r="T989" i="11"/>
  <c r="T990" i="11"/>
  <c r="T991" i="11"/>
  <c r="T992" i="11"/>
  <c r="T993" i="11"/>
  <c r="T994" i="11"/>
  <c r="T995" i="11"/>
  <c r="T996" i="11"/>
  <c r="T997" i="11"/>
  <c r="T998" i="11"/>
  <c r="T999" i="11"/>
  <c r="T1000" i="11"/>
  <c r="T1001" i="11"/>
  <c r="T2" i="11"/>
  <c r="Q3" i="11"/>
  <c r="Q4" i="11"/>
  <c r="Q5" i="11"/>
  <c r="Q6" i="11"/>
  <c r="Q7" i="11"/>
  <c r="F7" i="13" s="1"/>
  <c r="Q8" i="11"/>
  <c r="Q9" i="11"/>
  <c r="Q10" i="11"/>
  <c r="Q11" i="11"/>
  <c r="Q12" i="11"/>
  <c r="Q13" i="11"/>
  <c r="Q14" i="11"/>
  <c r="Q15" i="11"/>
  <c r="Q16" i="11"/>
  <c r="Q17" i="11"/>
  <c r="Q18" i="11"/>
  <c r="Q19" i="11"/>
  <c r="F19" i="13" s="1"/>
  <c r="Q20" i="11"/>
  <c r="Q21" i="11"/>
  <c r="Q22" i="11"/>
  <c r="Q23" i="11"/>
  <c r="F23" i="13" s="1"/>
  <c r="Q24" i="11"/>
  <c r="Q25" i="11"/>
  <c r="F25" i="13" s="1"/>
  <c r="Q26" i="11"/>
  <c r="F26" i="13" s="1"/>
  <c r="Q27" i="11"/>
  <c r="Q28" i="11"/>
  <c r="Q29" i="11"/>
  <c r="Q30" i="11"/>
  <c r="F30" i="13" s="1"/>
  <c r="Q31" i="11"/>
  <c r="F31" i="13" s="1"/>
  <c r="Q32" i="11"/>
  <c r="F32" i="13" s="1"/>
  <c r="Q33" i="11"/>
  <c r="F33" i="13" s="1"/>
  <c r="Q34" i="11"/>
  <c r="Q35" i="11"/>
  <c r="Q36" i="11"/>
  <c r="Q37" i="11"/>
  <c r="Q38" i="11"/>
  <c r="Q39" i="11"/>
  <c r="F39" i="13" s="1"/>
  <c r="Q40" i="11"/>
  <c r="F40" i="13" s="1"/>
  <c r="Q41" i="11"/>
  <c r="Q42" i="11"/>
  <c r="Q43" i="11"/>
  <c r="Q44" i="11"/>
  <c r="Q45" i="11"/>
  <c r="F45" i="13" s="1"/>
  <c r="Q46" i="11"/>
  <c r="Q47" i="11"/>
  <c r="Q48" i="11"/>
  <c r="F48" i="13" s="1"/>
  <c r="Q49" i="11"/>
  <c r="Q50" i="11"/>
  <c r="F50" i="13" s="1"/>
  <c r="Q51" i="11"/>
  <c r="F51" i="13" s="1"/>
  <c r="Q52" i="11"/>
  <c r="Q53" i="11"/>
  <c r="F53" i="13" s="1"/>
  <c r="Q54" i="11"/>
  <c r="Q55" i="11"/>
  <c r="Q56" i="11"/>
  <c r="Q57" i="11"/>
  <c r="Q58" i="11"/>
  <c r="Q59" i="11"/>
  <c r="Q60" i="11"/>
  <c r="Q61" i="11"/>
  <c r="Q62" i="11"/>
  <c r="F62" i="13" s="1"/>
  <c r="Q63" i="11"/>
  <c r="F63" i="13" s="1"/>
  <c r="Q64" i="11"/>
  <c r="Q65" i="11"/>
  <c r="Q66" i="11"/>
  <c r="Q67" i="11"/>
  <c r="Q68" i="11"/>
  <c r="F68" i="13" s="1"/>
  <c r="Q69" i="11"/>
  <c r="F69" i="13" s="1"/>
  <c r="Q70" i="11"/>
  <c r="Q71" i="11"/>
  <c r="F71" i="13" s="1"/>
  <c r="Q72" i="11"/>
  <c r="F72" i="13" s="1"/>
  <c r="Q73" i="11"/>
  <c r="F73" i="13" s="1"/>
  <c r="Q74" i="11"/>
  <c r="F74" i="13" s="1"/>
  <c r="Q75" i="11"/>
  <c r="F75" i="13" s="1"/>
  <c r="Q76" i="11"/>
  <c r="Q77" i="11"/>
  <c r="Q78" i="11"/>
  <c r="Q79" i="11"/>
  <c r="Q80" i="11"/>
  <c r="Q81" i="11"/>
  <c r="Q82" i="11"/>
  <c r="F82" i="13" s="1"/>
  <c r="Q83" i="11"/>
  <c r="Q84" i="11"/>
  <c r="F84" i="13" s="1"/>
  <c r="Q85" i="11"/>
  <c r="F85" i="13" s="1"/>
  <c r="Q86" i="11"/>
  <c r="Q87" i="11"/>
  <c r="Q88" i="11"/>
  <c r="Q89" i="11"/>
  <c r="Q90" i="11"/>
  <c r="F90" i="13" s="1"/>
  <c r="Q91" i="11"/>
  <c r="F91" i="13" s="1"/>
  <c r="Q92" i="11"/>
  <c r="Q93" i="11"/>
  <c r="F93" i="13" s="1"/>
  <c r="Q94" i="11"/>
  <c r="F94" i="13" s="1"/>
  <c r="Q95" i="11"/>
  <c r="F95" i="13" s="1"/>
  <c r="Q96" i="11"/>
  <c r="F96" i="13" s="1"/>
  <c r="Q97" i="11"/>
  <c r="F97" i="13" s="1"/>
  <c r="Q98" i="11"/>
  <c r="F98" i="13" s="1"/>
  <c r="Q99" i="11"/>
  <c r="F99" i="13" s="1"/>
  <c r="Q100" i="11"/>
  <c r="Q101" i="11"/>
  <c r="Q102" i="11"/>
  <c r="Q103" i="11"/>
  <c r="Q104" i="11"/>
  <c r="Q105" i="11"/>
  <c r="Q106" i="11"/>
  <c r="Q107" i="11"/>
  <c r="Q108" i="11"/>
  <c r="Q109" i="11"/>
  <c r="Q110" i="11"/>
  <c r="Q111" i="11"/>
  <c r="Q112" i="11"/>
  <c r="Q113" i="11"/>
  <c r="Q114" i="11"/>
  <c r="Q115" i="11"/>
  <c r="Q116" i="11"/>
  <c r="Q117" i="11"/>
  <c r="Q118" i="11"/>
  <c r="Q119" i="11"/>
  <c r="Q120" i="11"/>
  <c r="Q121" i="11"/>
  <c r="Q122" i="11"/>
  <c r="Q123" i="11"/>
  <c r="Q124" i="11"/>
  <c r="Q125" i="11"/>
  <c r="Q126" i="11"/>
  <c r="Q127" i="11"/>
  <c r="Q128" i="11"/>
  <c r="Q129" i="11"/>
  <c r="Q130" i="11"/>
  <c r="Q131" i="11"/>
  <c r="Q132" i="11"/>
  <c r="Q133" i="11"/>
  <c r="Q134" i="11"/>
  <c r="Q135" i="11"/>
  <c r="Q136" i="11"/>
  <c r="Q137" i="11"/>
  <c r="Q138" i="11"/>
  <c r="Q139" i="11"/>
  <c r="Q140" i="11"/>
  <c r="Q141" i="11"/>
  <c r="Q142" i="11"/>
  <c r="Q143" i="11"/>
  <c r="Q144" i="11"/>
  <c r="Q145" i="11"/>
  <c r="Q146" i="11"/>
  <c r="Q147" i="11"/>
  <c r="Q148" i="11"/>
  <c r="Q149" i="11"/>
  <c r="Q150" i="11"/>
  <c r="Q151" i="11"/>
  <c r="Q152" i="11"/>
  <c r="Q153" i="11"/>
  <c r="Q154" i="11"/>
  <c r="Q155" i="11"/>
  <c r="Q156" i="11"/>
  <c r="Q157" i="11"/>
  <c r="Q158" i="11"/>
  <c r="Q159" i="11"/>
  <c r="Q160" i="11"/>
  <c r="Q161" i="11"/>
  <c r="Q162" i="11"/>
  <c r="Q163" i="11"/>
  <c r="Q164" i="11"/>
  <c r="Q165" i="11"/>
  <c r="Q166" i="11"/>
  <c r="Q167" i="11"/>
  <c r="Q168" i="11"/>
  <c r="Q169" i="11"/>
  <c r="Q170" i="11"/>
  <c r="Q171" i="11"/>
  <c r="Q172" i="11"/>
  <c r="Q173" i="11"/>
  <c r="Q174" i="11"/>
  <c r="Q175" i="11"/>
  <c r="Q176" i="11"/>
  <c r="Q177" i="11"/>
  <c r="Q178" i="11"/>
  <c r="Q179" i="11"/>
  <c r="Q180" i="11"/>
  <c r="Q181" i="11"/>
  <c r="Q182" i="11"/>
  <c r="Q183" i="11"/>
  <c r="Q184" i="11"/>
  <c r="Q185" i="11"/>
  <c r="Q186" i="11"/>
  <c r="Q187" i="11"/>
  <c r="Q188" i="11"/>
  <c r="Q189" i="11"/>
  <c r="Q190" i="11"/>
  <c r="Q191" i="11"/>
  <c r="Q192" i="11"/>
  <c r="Q193" i="11"/>
  <c r="Q194" i="11"/>
  <c r="Q195" i="11"/>
  <c r="Q196" i="11"/>
  <c r="Q197" i="11"/>
  <c r="Q198" i="11"/>
  <c r="Q199" i="11"/>
  <c r="Q200" i="11"/>
  <c r="Q201" i="11"/>
  <c r="Q202" i="11"/>
  <c r="Q203" i="11"/>
  <c r="Q204" i="11"/>
  <c r="Q205" i="11"/>
  <c r="Q206" i="11"/>
  <c r="Q207" i="11"/>
  <c r="Q208" i="11"/>
  <c r="Q209" i="11"/>
  <c r="Q210" i="11"/>
  <c r="Q211" i="11"/>
  <c r="Q212" i="11"/>
  <c r="Q213" i="11"/>
  <c r="Q214" i="11"/>
  <c r="Q215" i="11"/>
  <c r="Q216" i="11"/>
  <c r="Q217" i="11"/>
  <c r="Q218" i="11"/>
  <c r="Q219" i="11"/>
  <c r="Q220" i="11"/>
  <c r="Q221" i="11"/>
  <c r="Q222" i="11"/>
  <c r="Q223" i="11"/>
  <c r="Q224" i="11"/>
  <c r="Q225" i="11"/>
  <c r="Q226" i="11"/>
  <c r="Q227" i="11"/>
  <c r="Q228" i="11"/>
  <c r="Q229" i="11"/>
  <c r="Q230" i="11"/>
  <c r="Q231" i="11"/>
  <c r="Q232" i="11"/>
  <c r="Q233" i="11"/>
  <c r="Q234" i="11"/>
  <c r="Q235" i="11"/>
  <c r="Q236" i="11"/>
  <c r="Q237" i="11"/>
  <c r="Q238" i="11"/>
  <c r="Q239" i="11"/>
  <c r="Q240" i="11"/>
  <c r="Q241" i="11"/>
  <c r="Q242" i="11"/>
  <c r="Q243" i="11"/>
  <c r="Q244" i="11"/>
  <c r="Q245" i="11"/>
  <c r="Q246" i="11"/>
  <c r="Q247" i="11"/>
  <c r="Q248" i="11"/>
  <c r="Q249" i="11"/>
  <c r="Q250" i="11"/>
  <c r="Q251" i="11"/>
  <c r="Q252" i="11"/>
  <c r="Q253" i="11"/>
  <c r="Q254" i="11"/>
  <c r="Q255" i="11"/>
  <c r="Q256" i="11"/>
  <c r="Q257" i="11"/>
  <c r="Q258" i="11"/>
  <c r="Q259" i="11"/>
  <c r="Q260" i="11"/>
  <c r="Q261" i="11"/>
  <c r="Q262" i="11"/>
  <c r="Q263" i="11"/>
  <c r="Q264" i="11"/>
  <c r="Q265" i="11"/>
  <c r="Q266" i="11"/>
  <c r="Q267" i="11"/>
  <c r="Q268" i="11"/>
  <c r="Q269" i="11"/>
  <c r="Q270" i="11"/>
  <c r="Q271" i="11"/>
  <c r="Q272" i="11"/>
  <c r="Q273" i="11"/>
  <c r="Q274" i="11"/>
  <c r="Q275" i="11"/>
  <c r="Q276" i="11"/>
  <c r="Q277" i="11"/>
  <c r="Q278" i="11"/>
  <c r="Q279" i="11"/>
  <c r="Q280" i="11"/>
  <c r="Q281" i="11"/>
  <c r="Q282" i="11"/>
  <c r="Q283" i="11"/>
  <c r="Q284" i="11"/>
  <c r="Q285" i="11"/>
  <c r="Q286" i="11"/>
  <c r="Q287" i="11"/>
  <c r="Q288" i="11"/>
  <c r="Q289" i="11"/>
  <c r="Q290" i="11"/>
  <c r="Q291" i="11"/>
  <c r="Q292" i="11"/>
  <c r="Q293" i="11"/>
  <c r="Q294" i="11"/>
  <c r="Q295" i="11"/>
  <c r="Q296" i="11"/>
  <c r="Q297" i="11"/>
  <c r="Q298" i="11"/>
  <c r="Q299" i="11"/>
  <c r="Q300" i="11"/>
  <c r="Q301" i="11"/>
  <c r="Q302" i="11"/>
  <c r="Q303" i="11"/>
  <c r="Q304" i="11"/>
  <c r="Q305" i="11"/>
  <c r="Q306" i="11"/>
  <c r="Q307" i="11"/>
  <c r="Q308" i="11"/>
  <c r="Q309" i="11"/>
  <c r="Q310" i="11"/>
  <c r="Q311" i="11"/>
  <c r="Q312" i="11"/>
  <c r="Q313" i="11"/>
  <c r="Q314" i="11"/>
  <c r="Q315" i="11"/>
  <c r="Q316" i="11"/>
  <c r="Q317" i="11"/>
  <c r="Q318" i="11"/>
  <c r="Q319" i="11"/>
  <c r="Q320" i="11"/>
  <c r="Q321" i="11"/>
  <c r="Q322" i="11"/>
  <c r="Q323" i="11"/>
  <c r="Q324" i="11"/>
  <c r="Q325" i="11"/>
  <c r="Q326" i="11"/>
  <c r="Q327" i="11"/>
  <c r="Q328" i="11"/>
  <c r="Q329" i="11"/>
  <c r="Q330" i="11"/>
  <c r="Q331" i="11"/>
  <c r="Q332" i="11"/>
  <c r="Q333" i="11"/>
  <c r="Q334" i="11"/>
  <c r="Q335" i="11"/>
  <c r="Q336" i="11"/>
  <c r="Q337" i="11"/>
  <c r="Q338" i="11"/>
  <c r="Q339" i="11"/>
  <c r="Q340" i="11"/>
  <c r="Q341" i="11"/>
  <c r="Q342" i="11"/>
  <c r="Q343" i="11"/>
  <c r="Q344" i="11"/>
  <c r="Q345" i="11"/>
  <c r="Q346" i="11"/>
  <c r="Q347" i="11"/>
  <c r="Q348" i="11"/>
  <c r="Q349" i="11"/>
  <c r="Q350" i="11"/>
  <c r="Q351" i="11"/>
  <c r="Q352" i="11"/>
  <c r="Q353" i="11"/>
  <c r="Q354" i="11"/>
  <c r="Q355" i="11"/>
  <c r="Q356" i="11"/>
  <c r="Q357" i="11"/>
  <c r="Q358" i="11"/>
  <c r="Q359" i="11"/>
  <c r="Q360" i="11"/>
  <c r="Q361" i="11"/>
  <c r="Q362" i="11"/>
  <c r="Q363" i="11"/>
  <c r="Q364" i="11"/>
  <c r="Q365" i="11"/>
  <c r="Q366" i="11"/>
  <c r="Q367" i="11"/>
  <c r="Q368" i="11"/>
  <c r="Q369" i="11"/>
  <c r="Q370" i="11"/>
  <c r="Q371" i="11"/>
  <c r="Q372" i="11"/>
  <c r="Q373" i="11"/>
  <c r="Q374" i="11"/>
  <c r="Q375" i="11"/>
  <c r="Q376" i="11"/>
  <c r="Q377" i="11"/>
  <c r="Q378" i="11"/>
  <c r="Q379" i="11"/>
  <c r="Q380" i="11"/>
  <c r="Q381" i="11"/>
  <c r="Q382" i="11"/>
  <c r="Q383" i="11"/>
  <c r="Q384" i="11"/>
  <c r="Q385" i="11"/>
  <c r="Q386" i="11"/>
  <c r="Q387" i="11"/>
  <c r="Q388" i="11"/>
  <c r="Q389" i="11"/>
  <c r="Q390" i="11"/>
  <c r="Q391" i="11"/>
  <c r="Q392" i="11"/>
  <c r="Q393" i="11"/>
  <c r="Q394" i="11"/>
  <c r="Q395" i="11"/>
  <c r="Q396" i="11"/>
  <c r="Q397" i="11"/>
  <c r="Q398" i="11"/>
  <c r="Q399" i="11"/>
  <c r="Q400" i="11"/>
  <c r="Q401" i="11"/>
  <c r="Q402" i="11"/>
  <c r="Q403" i="11"/>
  <c r="Q404" i="11"/>
  <c r="Q405" i="11"/>
  <c r="Q406" i="11"/>
  <c r="Q407" i="11"/>
  <c r="Q408" i="11"/>
  <c r="Q409" i="11"/>
  <c r="Q410" i="11"/>
  <c r="Q411" i="11"/>
  <c r="Q412" i="11"/>
  <c r="Q413" i="11"/>
  <c r="Q414" i="11"/>
  <c r="Q415" i="11"/>
  <c r="Q416" i="11"/>
  <c r="Q417" i="11"/>
  <c r="Q418" i="11"/>
  <c r="Q419" i="11"/>
  <c r="Q420" i="11"/>
  <c r="Q421" i="11"/>
  <c r="Q422" i="11"/>
  <c r="Q423" i="11"/>
  <c r="Q424" i="11"/>
  <c r="Q425" i="11"/>
  <c r="Q426" i="11"/>
  <c r="Q427" i="11"/>
  <c r="Q428" i="11"/>
  <c r="Q429" i="11"/>
  <c r="Q430" i="11"/>
  <c r="Q431" i="11"/>
  <c r="Q432" i="11"/>
  <c r="Q433" i="11"/>
  <c r="Q434" i="11"/>
  <c r="Q435" i="11"/>
  <c r="Q436" i="11"/>
  <c r="Q437" i="11"/>
  <c r="Q438" i="11"/>
  <c r="Q439" i="11"/>
  <c r="Q440" i="11"/>
  <c r="Q441" i="11"/>
  <c r="Q442" i="11"/>
  <c r="Q443" i="11"/>
  <c r="Q444" i="11"/>
  <c r="Q445" i="11"/>
  <c r="Q446" i="11"/>
  <c r="Q447" i="11"/>
  <c r="Q448" i="11"/>
  <c r="Q449" i="11"/>
  <c r="Q450" i="11"/>
  <c r="Q451" i="11"/>
  <c r="Q452" i="11"/>
  <c r="Q453" i="11"/>
  <c r="Q454" i="11"/>
  <c r="Q455" i="11"/>
  <c r="Q456" i="11"/>
  <c r="Q457" i="11"/>
  <c r="Q458" i="11"/>
  <c r="Q459" i="11"/>
  <c r="Q460" i="11"/>
  <c r="Q461" i="11"/>
  <c r="Q462" i="11"/>
  <c r="Q463" i="11"/>
  <c r="Q464" i="11"/>
  <c r="Q465" i="11"/>
  <c r="Q466" i="11"/>
  <c r="Q467" i="11"/>
  <c r="Q468" i="11"/>
  <c r="Q469" i="11"/>
  <c r="Q470" i="11"/>
  <c r="Q471" i="11"/>
  <c r="Q472" i="11"/>
  <c r="Q473" i="11"/>
  <c r="Q474" i="11"/>
  <c r="Q475" i="11"/>
  <c r="Q476" i="11"/>
  <c r="Q477" i="11"/>
  <c r="Q478" i="11"/>
  <c r="Q479" i="11"/>
  <c r="Q480" i="11"/>
  <c r="Q481" i="11"/>
  <c r="Q482" i="11"/>
  <c r="Q483" i="11"/>
  <c r="Q484" i="11"/>
  <c r="Q485" i="11"/>
  <c r="Q486" i="11"/>
  <c r="Q487" i="11"/>
  <c r="Q488" i="11"/>
  <c r="Q489" i="11"/>
  <c r="Q490" i="11"/>
  <c r="Q491" i="11"/>
  <c r="Q492" i="11"/>
  <c r="Q493" i="11"/>
  <c r="Q494" i="11"/>
  <c r="Q495" i="11"/>
  <c r="Q496" i="11"/>
  <c r="Q497" i="11"/>
  <c r="Q498" i="11"/>
  <c r="Q499" i="11"/>
  <c r="Q500" i="11"/>
  <c r="Q501" i="11"/>
  <c r="Q502" i="11"/>
  <c r="Q503" i="11"/>
  <c r="Q504" i="11"/>
  <c r="Q505" i="11"/>
  <c r="Q506" i="11"/>
  <c r="Q507" i="11"/>
  <c r="Q508" i="11"/>
  <c r="Q509" i="11"/>
  <c r="Q510" i="11"/>
  <c r="Q511" i="11"/>
  <c r="Q512" i="11"/>
  <c r="Q513" i="11"/>
  <c r="Q514" i="11"/>
  <c r="Q515" i="11"/>
  <c r="Q516" i="11"/>
  <c r="Q517" i="11"/>
  <c r="Q518" i="11"/>
  <c r="Q519" i="11"/>
  <c r="Q520" i="11"/>
  <c r="Q521" i="11"/>
  <c r="Q522" i="11"/>
  <c r="Q523" i="11"/>
  <c r="Q524" i="11"/>
  <c r="Q525" i="11"/>
  <c r="Q526" i="11"/>
  <c r="Q527" i="11"/>
  <c r="Q528" i="11"/>
  <c r="Q529" i="11"/>
  <c r="Q530" i="11"/>
  <c r="Q531" i="11"/>
  <c r="Q532" i="11"/>
  <c r="Q533" i="11"/>
  <c r="Q534" i="11"/>
  <c r="Q535" i="11"/>
  <c r="Q536" i="11"/>
  <c r="Q537" i="11"/>
  <c r="Q538" i="11"/>
  <c r="Q539" i="11"/>
  <c r="Q540" i="11"/>
  <c r="Q541" i="11"/>
  <c r="Q542" i="11"/>
  <c r="Q543" i="11"/>
  <c r="Q544" i="11"/>
  <c r="Q545" i="11"/>
  <c r="Q546" i="11"/>
  <c r="Q547" i="11"/>
  <c r="Q548" i="11"/>
  <c r="Q549" i="11"/>
  <c r="Q550" i="11"/>
  <c r="Q551" i="11"/>
  <c r="Q552" i="11"/>
  <c r="Q553" i="11"/>
  <c r="Q554" i="11"/>
  <c r="Q555" i="11"/>
  <c r="Q556" i="11"/>
  <c r="Q557" i="11"/>
  <c r="Q558" i="11"/>
  <c r="Q559" i="11"/>
  <c r="Q560" i="11"/>
  <c r="Q561" i="11"/>
  <c r="Q562" i="11"/>
  <c r="Q563" i="11"/>
  <c r="Q564" i="11"/>
  <c r="Q565" i="11"/>
  <c r="Q566" i="11"/>
  <c r="Q567" i="11"/>
  <c r="Q568" i="11"/>
  <c r="Q569" i="11"/>
  <c r="Q570" i="11"/>
  <c r="Q571" i="11"/>
  <c r="Q572" i="11"/>
  <c r="Q573" i="11"/>
  <c r="Q574" i="11"/>
  <c r="Q575" i="11"/>
  <c r="Q576" i="11"/>
  <c r="Q577" i="11"/>
  <c r="Q578" i="11"/>
  <c r="Q579" i="11"/>
  <c r="Q580" i="11"/>
  <c r="Q581" i="11"/>
  <c r="Q582" i="11"/>
  <c r="Q583" i="11"/>
  <c r="Q584" i="11"/>
  <c r="Q585" i="11"/>
  <c r="Q586" i="11"/>
  <c r="Q587" i="11"/>
  <c r="Q588" i="11"/>
  <c r="Q589" i="11"/>
  <c r="Q590" i="11"/>
  <c r="Q591" i="11"/>
  <c r="Q592" i="11"/>
  <c r="Q593" i="11"/>
  <c r="Q594" i="11"/>
  <c r="Q595" i="11"/>
  <c r="Q596" i="11"/>
  <c r="Q597" i="11"/>
  <c r="Q598" i="11"/>
  <c r="Q599" i="11"/>
  <c r="Q600" i="11"/>
  <c r="Q601" i="11"/>
  <c r="Q602" i="11"/>
  <c r="Q603" i="11"/>
  <c r="Q604" i="11"/>
  <c r="Q605" i="11"/>
  <c r="Q606" i="11"/>
  <c r="Q607" i="11"/>
  <c r="Q608" i="11"/>
  <c r="Q609" i="11"/>
  <c r="Q610" i="11"/>
  <c r="Q611" i="11"/>
  <c r="Q612" i="11"/>
  <c r="Q613" i="11"/>
  <c r="Q614" i="11"/>
  <c r="Q615" i="11"/>
  <c r="Q616" i="11"/>
  <c r="Q617" i="11"/>
  <c r="Q618" i="11"/>
  <c r="Q619" i="11"/>
  <c r="Q620" i="11"/>
  <c r="Q621" i="11"/>
  <c r="Q622" i="11"/>
  <c r="Q623" i="11"/>
  <c r="Q624" i="11"/>
  <c r="Q625" i="11"/>
  <c r="Q626" i="11"/>
  <c r="Q627" i="11"/>
  <c r="Q628" i="11"/>
  <c r="Q629" i="11"/>
  <c r="Q630" i="11"/>
  <c r="Q631" i="11"/>
  <c r="Q632" i="11"/>
  <c r="Q633" i="11"/>
  <c r="Q634" i="11"/>
  <c r="Q635" i="11"/>
  <c r="Q636" i="11"/>
  <c r="Q637" i="11"/>
  <c r="Q638" i="11"/>
  <c r="Q639" i="11"/>
  <c r="Q640" i="11"/>
  <c r="Q641" i="11"/>
  <c r="Q642" i="11"/>
  <c r="Q643" i="11"/>
  <c r="Q644" i="11"/>
  <c r="Q645" i="11"/>
  <c r="Q646" i="11"/>
  <c r="Q647" i="11"/>
  <c r="Q648" i="11"/>
  <c r="Q649" i="11"/>
  <c r="Q650" i="11"/>
  <c r="Q651" i="11"/>
  <c r="Q652" i="11"/>
  <c r="Q653" i="11"/>
  <c r="Q654" i="11"/>
  <c r="Q655" i="11"/>
  <c r="Q656" i="11"/>
  <c r="Q657" i="11"/>
  <c r="Q658" i="11"/>
  <c r="Q659" i="11"/>
  <c r="Q660" i="11"/>
  <c r="Q661" i="11"/>
  <c r="Q662" i="11"/>
  <c r="Q663" i="11"/>
  <c r="Q664" i="11"/>
  <c r="Q665" i="11"/>
  <c r="Q666" i="11"/>
  <c r="Q667" i="11"/>
  <c r="Q668" i="11"/>
  <c r="Q669" i="11"/>
  <c r="Q670" i="11"/>
  <c r="Q671" i="11"/>
  <c r="Q672" i="11"/>
  <c r="Q673" i="11"/>
  <c r="Q674" i="11"/>
  <c r="Q675" i="11"/>
  <c r="Q676" i="11"/>
  <c r="Q677" i="11"/>
  <c r="Q678" i="11"/>
  <c r="Q679" i="11"/>
  <c r="Q680" i="11"/>
  <c r="Q681" i="11"/>
  <c r="Q682" i="11"/>
  <c r="Q683" i="11"/>
  <c r="Q684" i="11"/>
  <c r="Q685" i="11"/>
  <c r="Q686" i="11"/>
  <c r="Q687" i="11"/>
  <c r="Q688" i="11"/>
  <c r="Q689" i="11"/>
  <c r="Q690" i="11"/>
  <c r="Q691" i="11"/>
  <c r="Q692" i="11"/>
  <c r="Q693" i="11"/>
  <c r="Q694" i="11"/>
  <c r="Q695" i="11"/>
  <c r="Q696" i="11"/>
  <c r="Q697" i="11"/>
  <c r="Q698" i="11"/>
  <c r="Q699" i="11"/>
  <c r="Q700" i="11"/>
  <c r="Q701" i="11"/>
  <c r="Q702" i="11"/>
  <c r="Q703" i="11"/>
  <c r="Q704" i="11"/>
  <c r="Q705" i="11"/>
  <c r="Q706" i="11"/>
  <c r="Q707" i="11"/>
  <c r="Q708" i="11"/>
  <c r="Q709" i="11"/>
  <c r="Q710" i="11"/>
  <c r="Q711" i="11"/>
  <c r="Q712" i="11"/>
  <c r="Q713" i="11"/>
  <c r="Q714" i="11"/>
  <c r="Q715" i="11"/>
  <c r="Q716" i="11"/>
  <c r="Q717" i="11"/>
  <c r="Q718" i="11"/>
  <c r="Q719" i="11"/>
  <c r="Q720" i="11"/>
  <c r="Q721" i="11"/>
  <c r="Q722" i="11"/>
  <c r="Q723" i="11"/>
  <c r="Q724" i="11"/>
  <c r="Q725" i="11"/>
  <c r="Q726" i="11"/>
  <c r="Q727" i="11"/>
  <c r="Q728" i="11"/>
  <c r="Q729" i="11"/>
  <c r="Q730" i="11"/>
  <c r="Q731" i="11"/>
  <c r="Q732" i="11"/>
  <c r="Q733" i="11"/>
  <c r="Q734" i="11"/>
  <c r="Q735" i="11"/>
  <c r="Q736" i="11"/>
  <c r="Q737" i="11"/>
  <c r="Q738" i="11"/>
  <c r="Q739" i="11"/>
  <c r="Q740" i="11"/>
  <c r="Q741" i="11"/>
  <c r="Q742" i="11"/>
  <c r="Q743" i="11"/>
  <c r="Q744" i="11"/>
  <c r="Q745" i="11"/>
  <c r="Q746" i="11"/>
  <c r="Q747" i="11"/>
  <c r="Q748" i="11"/>
  <c r="Q749" i="11"/>
  <c r="Q750" i="11"/>
  <c r="Q751" i="11"/>
  <c r="Q752" i="11"/>
  <c r="Q753" i="11"/>
  <c r="Q754" i="11"/>
  <c r="Q755" i="11"/>
  <c r="Q756" i="11"/>
  <c r="Q757" i="11"/>
  <c r="Q758" i="11"/>
  <c r="Q759" i="11"/>
  <c r="Q760" i="11"/>
  <c r="Q761" i="11"/>
  <c r="Q762" i="11"/>
  <c r="Q763" i="11"/>
  <c r="Q764" i="11"/>
  <c r="Q765" i="11"/>
  <c r="Q766" i="11"/>
  <c r="Q767" i="11"/>
  <c r="Q768" i="11"/>
  <c r="Q769" i="11"/>
  <c r="Q770" i="11"/>
  <c r="Q771" i="11"/>
  <c r="Q772" i="11"/>
  <c r="Q773" i="11"/>
  <c r="Q774" i="11"/>
  <c r="Q775" i="11"/>
  <c r="Q776" i="11"/>
  <c r="Q777" i="11"/>
  <c r="Q778" i="11"/>
  <c r="Q779" i="11"/>
  <c r="Q780" i="11"/>
  <c r="Q781" i="11"/>
  <c r="Q782" i="11"/>
  <c r="Q783" i="11"/>
  <c r="Q784" i="11"/>
  <c r="Q785" i="11"/>
  <c r="Q786" i="11"/>
  <c r="Q787" i="11"/>
  <c r="Q788" i="11"/>
  <c r="Q789" i="11"/>
  <c r="Q790" i="11"/>
  <c r="Q791" i="11"/>
  <c r="Q792" i="11"/>
  <c r="Q793" i="11"/>
  <c r="Q794" i="11"/>
  <c r="Q795" i="11"/>
  <c r="Q796" i="11"/>
  <c r="Q797" i="11"/>
  <c r="Q798" i="11"/>
  <c r="Q799" i="11"/>
  <c r="Q800" i="11"/>
  <c r="Q801" i="11"/>
  <c r="Q802" i="11"/>
  <c r="Q803" i="11"/>
  <c r="Q804" i="11"/>
  <c r="Q805" i="11"/>
  <c r="Q806" i="11"/>
  <c r="Q807" i="11"/>
  <c r="Q808" i="11"/>
  <c r="Q809" i="11"/>
  <c r="Q810" i="11"/>
  <c r="Q811" i="11"/>
  <c r="Q812" i="11"/>
  <c r="Q813" i="11"/>
  <c r="Q814" i="11"/>
  <c r="Q815" i="11"/>
  <c r="Q816" i="11"/>
  <c r="Q817" i="11"/>
  <c r="Q818" i="11"/>
  <c r="Q819" i="11"/>
  <c r="Q820" i="11"/>
  <c r="Q821" i="11"/>
  <c r="Q822" i="11"/>
  <c r="Q823" i="11"/>
  <c r="Q824" i="11"/>
  <c r="Q825" i="11"/>
  <c r="Q826" i="11"/>
  <c r="Q827" i="11"/>
  <c r="Q828" i="11"/>
  <c r="Q829" i="11"/>
  <c r="Q830" i="11"/>
  <c r="Q831" i="11"/>
  <c r="Q832" i="11"/>
  <c r="Q833" i="11"/>
  <c r="Q834" i="11"/>
  <c r="Q835" i="11"/>
  <c r="Q836" i="11"/>
  <c r="Q837" i="11"/>
  <c r="Q838" i="11"/>
  <c r="Q839" i="11"/>
  <c r="Q840" i="11"/>
  <c r="Q841" i="11"/>
  <c r="Q842" i="11"/>
  <c r="Q843" i="11"/>
  <c r="Q844" i="11"/>
  <c r="Q845" i="11"/>
  <c r="Q846" i="11"/>
  <c r="Q847" i="11"/>
  <c r="Q848" i="11"/>
  <c r="Q849" i="11"/>
  <c r="Q850" i="11"/>
  <c r="Q851" i="11"/>
  <c r="Q852" i="11"/>
  <c r="Q853" i="11"/>
  <c r="Q854" i="11"/>
  <c r="Q855" i="11"/>
  <c r="Q856" i="11"/>
  <c r="Q857" i="11"/>
  <c r="Q858" i="11"/>
  <c r="Q859" i="11"/>
  <c r="Q860" i="11"/>
  <c r="Q861" i="11"/>
  <c r="Q862" i="11"/>
  <c r="Q863" i="11"/>
  <c r="Q864" i="11"/>
  <c r="Q865" i="11"/>
  <c r="Q866" i="11"/>
  <c r="Q867" i="11"/>
  <c r="Q868" i="11"/>
  <c r="Q869" i="11"/>
  <c r="Q870" i="11"/>
  <c r="Q871" i="11"/>
  <c r="Q872" i="11"/>
  <c r="Q873" i="11"/>
  <c r="Q874" i="11"/>
  <c r="Q875" i="11"/>
  <c r="Q876" i="11"/>
  <c r="Q877" i="11"/>
  <c r="Q878" i="11"/>
  <c r="Q879" i="11"/>
  <c r="Q880" i="11"/>
  <c r="Q881" i="11"/>
  <c r="Q882" i="11"/>
  <c r="Q883" i="11"/>
  <c r="Q884" i="11"/>
  <c r="Q885" i="11"/>
  <c r="Q886" i="11"/>
  <c r="Q887" i="11"/>
  <c r="Q888" i="11"/>
  <c r="Q889" i="11"/>
  <c r="Q890" i="11"/>
  <c r="Q891" i="11"/>
  <c r="Q892" i="11"/>
  <c r="Q893" i="11"/>
  <c r="Q894" i="11"/>
  <c r="Q895" i="11"/>
  <c r="Q896" i="11"/>
  <c r="Q897" i="11"/>
  <c r="Q898" i="11"/>
  <c r="Q899" i="11"/>
  <c r="Q900" i="11"/>
  <c r="Q901" i="11"/>
  <c r="Q902" i="11"/>
  <c r="Q903" i="11"/>
  <c r="Q904" i="11"/>
  <c r="Q905" i="11"/>
  <c r="Q906" i="11"/>
  <c r="Q907" i="11"/>
  <c r="Q908" i="11"/>
  <c r="Q909" i="11"/>
  <c r="Q910" i="11"/>
  <c r="Q911" i="11"/>
  <c r="Q912" i="11"/>
  <c r="Q913" i="11"/>
  <c r="Q914" i="11"/>
  <c r="Q915" i="11"/>
  <c r="Q916" i="11"/>
  <c r="Q917" i="11"/>
  <c r="Q918" i="11"/>
  <c r="Q919" i="11"/>
  <c r="Q920" i="11"/>
  <c r="Q921" i="11"/>
  <c r="Q922" i="11"/>
  <c r="Q923" i="11"/>
  <c r="Q924" i="11"/>
  <c r="Q925" i="11"/>
  <c r="Q926" i="11"/>
  <c r="Q927" i="11"/>
  <c r="Q928" i="11"/>
  <c r="Q929" i="11"/>
  <c r="Q930" i="11"/>
  <c r="Q931" i="11"/>
  <c r="Q932" i="11"/>
  <c r="Q933" i="11"/>
  <c r="Q934" i="11"/>
  <c r="Q935" i="11"/>
  <c r="Q936" i="11"/>
  <c r="Q937" i="11"/>
  <c r="Q938" i="11"/>
  <c r="Q939" i="11"/>
  <c r="Q940" i="11"/>
  <c r="Q941" i="11"/>
  <c r="Q942" i="11"/>
  <c r="Q943" i="11"/>
  <c r="Q944" i="11"/>
  <c r="Q945" i="11"/>
  <c r="Q946" i="11"/>
  <c r="Q947" i="11"/>
  <c r="Q948" i="11"/>
  <c r="Q949" i="11"/>
  <c r="Q950" i="11"/>
  <c r="Q951" i="11"/>
  <c r="Q952" i="11"/>
  <c r="Q953" i="11"/>
  <c r="Q954" i="11"/>
  <c r="Q955" i="11"/>
  <c r="Q956" i="11"/>
  <c r="Q957" i="11"/>
  <c r="Q958" i="11"/>
  <c r="Q959" i="11"/>
  <c r="Q960" i="11"/>
  <c r="Q961" i="11"/>
  <c r="Q962" i="11"/>
  <c r="Q963" i="11"/>
  <c r="Q964" i="11"/>
  <c r="Q965" i="11"/>
  <c r="Q966" i="11"/>
  <c r="Q967" i="11"/>
  <c r="Q968" i="11"/>
  <c r="Q969" i="11"/>
  <c r="Q970" i="11"/>
  <c r="Q971" i="11"/>
  <c r="Q972" i="11"/>
  <c r="Q973" i="11"/>
  <c r="Q974" i="11"/>
  <c r="Q975" i="11"/>
  <c r="Q976" i="11"/>
  <c r="Q977" i="11"/>
  <c r="N2" i="11"/>
  <c r="N3" i="11"/>
  <c r="N4" i="11"/>
  <c r="N5" i="11"/>
  <c r="N6" i="11"/>
  <c r="N7" i="11"/>
  <c r="N8" i="11"/>
  <c r="N9" i="11"/>
  <c r="N10" i="11"/>
  <c r="N11" i="11"/>
  <c r="N12" i="11"/>
  <c r="N13" i="11"/>
  <c r="N14" i="11"/>
  <c r="N15" i="11"/>
  <c r="N16" i="11"/>
  <c r="N17" i="11"/>
  <c r="N18" i="11"/>
  <c r="N19" i="11"/>
  <c r="N20" i="11"/>
  <c r="N21" i="11"/>
  <c r="N22" i="11"/>
  <c r="N23" i="11"/>
  <c r="N24" i="11"/>
  <c r="N25" i="11"/>
  <c r="N26" i="11"/>
  <c r="N27" i="11"/>
  <c r="N28" i="11"/>
  <c r="N29" i="11"/>
  <c r="N30" i="11"/>
  <c r="N31" i="11"/>
  <c r="N32" i="11"/>
  <c r="N33" i="11"/>
  <c r="N34" i="11"/>
  <c r="N35" i="11"/>
  <c r="N36" i="11"/>
  <c r="N37" i="11"/>
  <c r="N38" i="11"/>
  <c r="N39" i="11"/>
  <c r="N40" i="11"/>
  <c r="N41" i="11"/>
  <c r="N42" i="11"/>
  <c r="N43" i="11"/>
  <c r="N44" i="11"/>
  <c r="N45" i="11"/>
  <c r="N46" i="11"/>
  <c r="N47" i="11"/>
  <c r="N48" i="11"/>
  <c r="N49" i="11"/>
  <c r="N50" i="11"/>
  <c r="N51" i="11"/>
  <c r="N52" i="11"/>
  <c r="N53" i="11"/>
  <c r="N54" i="11"/>
  <c r="N55" i="11"/>
  <c r="N56" i="11"/>
  <c r="N57" i="11"/>
  <c r="N58" i="11"/>
  <c r="N59" i="11"/>
  <c r="N60" i="11"/>
  <c r="N61" i="11"/>
  <c r="N62" i="11"/>
  <c r="N63" i="11"/>
  <c r="N64" i="11"/>
  <c r="N65" i="11"/>
  <c r="N66" i="11"/>
  <c r="N67" i="11"/>
  <c r="N68" i="11"/>
  <c r="N69" i="11"/>
  <c r="N70" i="11"/>
  <c r="N71" i="11"/>
  <c r="N72" i="11"/>
  <c r="N73" i="11"/>
  <c r="N74" i="11"/>
  <c r="N75" i="11"/>
  <c r="N76" i="11"/>
  <c r="N77" i="11"/>
  <c r="N78" i="11"/>
  <c r="N79" i="11"/>
  <c r="N80" i="11"/>
  <c r="N81" i="11"/>
  <c r="N82" i="11"/>
  <c r="N83" i="11"/>
  <c r="N84" i="11"/>
  <c r="N85" i="11"/>
  <c r="N86" i="11"/>
  <c r="N87" i="11"/>
  <c r="N88" i="11"/>
  <c r="N89" i="11"/>
  <c r="N90" i="11"/>
  <c r="N91" i="11"/>
  <c r="N92" i="11"/>
  <c r="N93" i="11"/>
  <c r="N94" i="11"/>
  <c r="N95" i="11"/>
  <c r="N96" i="11"/>
  <c r="N97" i="11"/>
  <c r="N98" i="11"/>
  <c r="N99" i="11"/>
  <c r="N100" i="11"/>
  <c r="N101" i="11"/>
  <c r="N102" i="11"/>
  <c r="O102" i="11" s="1" a="1"/>
  <c r="O102" i="11" s="1"/>
  <c r="N103" i="11"/>
  <c r="O103" i="11" s="1" a="1"/>
  <c r="O103" i="11" s="1"/>
  <c r="N104" i="11"/>
  <c r="O104" i="11" s="1" a="1"/>
  <c r="O104" i="11" s="1"/>
  <c r="N105" i="11"/>
  <c r="O105" i="11" s="1" a="1"/>
  <c r="O105" i="11" s="1"/>
  <c r="N106" i="11"/>
  <c r="O106" i="11" s="1" a="1"/>
  <c r="O106" i="11" s="1"/>
  <c r="N107" i="11"/>
  <c r="O107" i="11" s="1" a="1"/>
  <c r="O107" i="11" s="1"/>
  <c r="N108" i="11"/>
  <c r="O108" i="11" s="1" a="1"/>
  <c r="O108" i="11" s="1"/>
  <c r="N109" i="11"/>
  <c r="O109" i="11" s="1" a="1"/>
  <c r="O109" i="11" s="1"/>
  <c r="N110" i="11"/>
  <c r="O110" i="11" s="1" a="1"/>
  <c r="O110" i="11" s="1"/>
  <c r="N111" i="11"/>
  <c r="O111" i="11" s="1" a="1"/>
  <c r="O111" i="11" s="1"/>
  <c r="N112" i="11"/>
  <c r="O112" i="11" s="1" a="1"/>
  <c r="O112" i="11" s="1"/>
  <c r="N113" i="11"/>
  <c r="O113" i="11" s="1" a="1"/>
  <c r="O113" i="11" s="1"/>
  <c r="N114" i="11"/>
  <c r="O114" i="11" s="1" a="1"/>
  <c r="O114" i="11" s="1"/>
  <c r="N115" i="11"/>
  <c r="O115" i="11" s="1" a="1"/>
  <c r="O115" i="11" s="1"/>
  <c r="N116" i="11"/>
  <c r="O116" i="11" s="1" a="1"/>
  <c r="O116" i="11" s="1"/>
  <c r="N117" i="11"/>
  <c r="O117" i="11" s="1" a="1"/>
  <c r="O117" i="11" s="1"/>
  <c r="N118" i="11"/>
  <c r="O118" i="11" s="1" a="1"/>
  <c r="O118" i="11" s="1"/>
  <c r="N119" i="11"/>
  <c r="O119" i="11" s="1" a="1"/>
  <c r="O119" i="11" s="1"/>
  <c r="N120" i="11"/>
  <c r="O120" i="11" s="1" a="1"/>
  <c r="O120" i="11" s="1"/>
  <c r="N121" i="11"/>
  <c r="O121" i="11" s="1" a="1"/>
  <c r="O121" i="11" s="1"/>
  <c r="N122" i="11"/>
  <c r="O122" i="11" s="1" a="1"/>
  <c r="O122" i="11" s="1"/>
  <c r="N123" i="11"/>
  <c r="O123" i="11" s="1" a="1"/>
  <c r="O123" i="11" s="1"/>
  <c r="N124" i="11"/>
  <c r="O124" i="11" s="1" a="1"/>
  <c r="O124" i="11" s="1"/>
  <c r="N125" i="11"/>
  <c r="O125" i="11" s="1" a="1"/>
  <c r="O125" i="11" s="1"/>
  <c r="N126" i="11"/>
  <c r="O126" i="11" s="1" a="1"/>
  <c r="O126" i="11" s="1"/>
  <c r="N127" i="11"/>
  <c r="O127" i="11" s="1" a="1"/>
  <c r="O127" i="11" s="1"/>
  <c r="N128" i="11"/>
  <c r="O128" i="11" s="1" a="1"/>
  <c r="O128" i="11" s="1"/>
  <c r="N129" i="11"/>
  <c r="O129" i="11" s="1" a="1"/>
  <c r="O129" i="11" s="1"/>
  <c r="N130" i="11"/>
  <c r="O130" i="11" s="1" a="1"/>
  <c r="O130" i="11" s="1"/>
  <c r="N131" i="11"/>
  <c r="O131" i="11" s="1" a="1"/>
  <c r="O131" i="11" s="1"/>
  <c r="N132" i="11"/>
  <c r="O132" i="11" s="1" a="1"/>
  <c r="O132" i="11" s="1"/>
  <c r="N133" i="11"/>
  <c r="O133" i="11" s="1" a="1"/>
  <c r="O133" i="11" s="1"/>
  <c r="N134" i="11"/>
  <c r="O134" i="11" s="1" a="1"/>
  <c r="O134" i="11" s="1"/>
  <c r="N135" i="11"/>
  <c r="O135" i="11" s="1" a="1"/>
  <c r="O135" i="11" s="1"/>
  <c r="N136" i="11"/>
  <c r="O136" i="11" s="1" a="1"/>
  <c r="O136" i="11" s="1"/>
  <c r="N137" i="11"/>
  <c r="O137" i="11" s="1" a="1"/>
  <c r="O137" i="11" s="1"/>
  <c r="N138" i="11"/>
  <c r="O138" i="11" s="1" a="1"/>
  <c r="O138" i="11" s="1"/>
  <c r="N139" i="11"/>
  <c r="O139" i="11" s="1" a="1"/>
  <c r="O139" i="11" s="1"/>
  <c r="N140" i="11"/>
  <c r="O140" i="11" s="1" a="1"/>
  <c r="O140" i="11" s="1"/>
  <c r="N141" i="11"/>
  <c r="O141" i="11" s="1" a="1"/>
  <c r="O141" i="11" s="1"/>
  <c r="N142" i="11"/>
  <c r="O142" i="11" s="1" a="1"/>
  <c r="O142" i="11" s="1"/>
  <c r="N143" i="11"/>
  <c r="O143" i="11" s="1" a="1"/>
  <c r="O143" i="11" s="1"/>
  <c r="N144" i="11"/>
  <c r="O144" i="11" s="1" a="1"/>
  <c r="O144" i="11" s="1"/>
  <c r="N145" i="11"/>
  <c r="O145" i="11" s="1" a="1"/>
  <c r="O145" i="11" s="1"/>
  <c r="N146" i="11"/>
  <c r="O146" i="11" s="1" a="1"/>
  <c r="O146" i="11" s="1"/>
  <c r="N147" i="11"/>
  <c r="O147" i="11" s="1" a="1"/>
  <c r="O147" i="11" s="1"/>
  <c r="N148" i="11"/>
  <c r="O148" i="11" s="1" a="1"/>
  <c r="O148" i="11" s="1"/>
  <c r="N149" i="11"/>
  <c r="O149" i="11" s="1" a="1"/>
  <c r="O149" i="11" s="1"/>
  <c r="N150" i="11"/>
  <c r="O150" i="11" s="1" a="1"/>
  <c r="O150" i="11" s="1"/>
  <c r="N151" i="11"/>
  <c r="O151" i="11" s="1" a="1"/>
  <c r="O151" i="11" s="1"/>
  <c r="N152" i="11"/>
  <c r="O152" i="11" s="1" a="1"/>
  <c r="O152" i="11" s="1"/>
  <c r="N153" i="11"/>
  <c r="O153" i="11" s="1" a="1"/>
  <c r="O153" i="11" s="1"/>
  <c r="N154" i="11"/>
  <c r="O154" i="11" s="1" a="1"/>
  <c r="O154" i="11" s="1"/>
  <c r="N155" i="11"/>
  <c r="O155" i="11" s="1" a="1"/>
  <c r="O155" i="11" s="1"/>
  <c r="N156" i="11"/>
  <c r="O156" i="11" s="1" a="1"/>
  <c r="O156" i="11" s="1"/>
  <c r="N157" i="11"/>
  <c r="O157" i="11" s="1" a="1"/>
  <c r="O157" i="11" s="1"/>
  <c r="N158" i="11"/>
  <c r="O158" i="11" s="1" a="1"/>
  <c r="O158" i="11" s="1"/>
  <c r="N159" i="11"/>
  <c r="O159" i="11" s="1" a="1"/>
  <c r="O159" i="11" s="1"/>
  <c r="N160" i="11"/>
  <c r="O160" i="11" s="1" a="1"/>
  <c r="O160" i="11" s="1"/>
  <c r="N161" i="11"/>
  <c r="O161" i="11" s="1" a="1"/>
  <c r="O161" i="11" s="1"/>
  <c r="N162" i="11"/>
  <c r="O162" i="11" s="1" a="1"/>
  <c r="O162" i="11" s="1"/>
  <c r="N163" i="11"/>
  <c r="O163" i="11" s="1" a="1"/>
  <c r="O163" i="11" s="1"/>
  <c r="N164" i="11"/>
  <c r="O164" i="11" s="1" a="1"/>
  <c r="O164" i="11" s="1"/>
  <c r="N165" i="11"/>
  <c r="O165" i="11" s="1" a="1"/>
  <c r="O165" i="11" s="1"/>
  <c r="N166" i="11"/>
  <c r="O166" i="11" s="1" a="1"/>
  <c r="O166" i="11" s="1"/>
  <c r="N167" i="11"/>
  <c r="O167" i="11" s="1" a="1"/>
  <c r="O167" i="11" s="1"/>
  <c r="N168" i="11"/>
  <c r="O168" i="11" s="1" a="1"/>
  <c r="O168" i="11" s="1"/>
  <c r="N169" i="11"/>
  <c r="O169" i="11" s="1" a="1"/>
  <c r="O169" i="11" s="1"/>
  <c r="N170" i="11"/>
  <c r="O170" i="11" s="1" a="1"/>
  <c r="O170" i="11" s="1"/>
  <c r="N171" i="11"/>
  <c r="O171" i="11" s="1" a="1"/>
  <c r="O171" i="11" s="1"/>
  <c r="N172" i="11"/>
  <c r="O172" i="11" s="1" a="1"/>
  <c r="O172" i="11" s="1"/>
  <c r="N173" i="11"/>
  <c r="O173" i="11" s="1" a="1"/>
  <c r="O173" i="11" s="1"/>
  <c r="N174" i="11"/>
  <c r="O174" i="11" s="1" a="1"/>
  <c r="O174" i="11" s="1"/>
  <c r="N175" i="11"/>
  <c r="O175" i="11" s="1" a="1"/>
  <c r="O175" i="11" s="1"/>
  <c r="N176" i="11"/>
  <c r="O176" i="11" s="1" a="1"/>
  <c r="O176" i="11" s="1"/>
  <c r="N177" i="11"/>
  <c r="O177" i="11" s="1" a="1"/>
  <c r="O177" i="11" s="1"/>
  <c r="N178" i="11"/>
  <c r="O178" i="11" s="1" a="1"/>
  <c r="O178" i="11" s="1"/>
  <c r="N179" i="11"/>
  <c r="O179" i="11" s="1" a="1"/>
  <c r="O179" i="11" s="1"/>
  <c r="N180" i="11"/>
  <c r="O180" i="11" s="1" a="1"/>
  <c r="O180" i="11" s="1"/>
  <c r="N181" i="11"/>
  <c r="O181" i="11" s="1" a="1"/>
  <c r="O181" i="11" s="1"/>
  <c r="N182" i="11"/>
  <c r="O182" i="11" s="1" a="1"/>
  <c r="O182" i="11" s="1"/>
  <c r="N183" i="11"/>
  <c r="O183" i="11" s="1" a="1"/>
  <c r="O183" i="11" s="1"/>
  <c r="N184" i="11"/>
  <c r="O184" i="11" s="1" a="1"/>
  <c r="O184" i="11" s="1"/>
  <c r="N185" i="11"/>
  <c r="O185" i="11" s="1" a="1"/>
  <c r="O185" i="11" s="1"/>
  <c r="N186" i="11"/>
  <c r="O186" i="11" s="1" a="1"/>
  <c r="O186" i="11" s="1"/>
  <c r="N187" i="11"/>
  <c r="O187" i="11" s="1" a="1"/>
  <c r="O187" i="11" s="1"/>
  <c r="N188" i="11"/>
  <c r="O188" i="11" s="1" a="1"/>
  <c r="O188" i="11" s="1"/>
  <c r="N189" i="11"/>
  <c r="O189" i="11" s="1" a="1"/>
  <c r="O189" i="11" s="1"/>
  <c r="N190" i="11"/>
  <c r="O190" i="11" s="1" a="1"/>
  <c r="O190" i="11" s="1"/>
  <c r="N191" i="11"/>
  <c r="O191" i="11" s="1" a="1"/>
  <c r="O191" i="11" s="1"/>
  <c r="N192" i="11"/>
  <c r="O192" i="11" s="1" a="1"/>
  <c r="O192" i="11" s="1"/>
  <c r="N193" i="11"/>
  <c r="O193" i="11" s="1" a="1"/>
  <c r="O193" i="11" s="1"/>
  <c r="N194" i="11"/>
  <c r="O194" i="11" s="1" a="1"/>
  <c r="O194" i="11" s="1"/>
  <c r="N195" i="11"/>
  <c r="O195" i="11" s="1" a="1"/>
  <c r="O195" i="11" s="1"/>
  <c r="N196" i="11"/>
  <c r="O196" i="11" s="1" a="1"/>
  <c r="O196" i="11" s="1"/>
  <c r="N197" i="11"/>
  <c r="O197" i="11" s="1" a="1"/>
  <c r="O197" i="11" s="1"/>
  <c r="N198" i="11"/>
  <c r="O198" i="11" s="1" a="1"/>
  <c r="O198" i="11" s="1"/>
  <c r="N199" i="11"/>
  <c r="O199" i="11" s="1" a="1"/>
  <c r="O199" i="11" s="1"/>
  <c r="N200" i="11"/>
  <c r="O200" i="11" s="1" a="1"/>
  <c r="O200" i="11" s="1"/>
  <c r="N201" i="11"/>
  <c r="O201" i="11" s="1" a="1"/>
  <c r="O201" i="11" s="1"/>
  <c r="N202" i="11"/>
  <c r="O202" i="11" s="1" a="1"/>
  <c r="O202" i="11" s="1"/>
  <c r="N203" i="11"/>
  <c r="O203" i="11" s="1" a="1"/>
  <c r="O203" i="11" s="1"/>
  <c r="N204" i="11"/>
  <c r="O204" i="11" s="1" a="1"/>
  <c r="O204" i="11" s="1"/>
  <c r="N205" i="11"/>
  <c r="O205" i="11" s="1" a="1"/>
  <c r="O205" i="11" s="1"/>
  <c r="N206" i="11"/>
  <c r="O206" i="11" s="1" a="1"/>
  <c r="O206" i="11" s="1"/>
  <c r="N207" i="11"/>
  <c r="O207" i="11" s="1" a="1"/>
  <c r="O207" i="11" s="1"/>
  <c r="N208" i="11"/>
  <c r="O208" i="11" s="1" a="1"/>
  <c r="O208" i="11" s="1"/>
  <c r="N209" i="11"/>
  <c r="O209" i="11" s="1" a="1"/>
  <c r="O209" i="11" s="1"/>
  <c r="N210" i="11"/>
  <c r="O210" i="11" s="1" a="1"/>
  <c r="O210" i="11" s="1"/>
  <c r="N211" i="11"/>
  <c r="O211" i="11" s="1" a="1"/>
  <c r="O211" i="11" s="1"/>
  <c r="N212" i="11"/>
  <c r="O212" i="11" s="1" a="1"/>
  <c r="O212" i="11" s="1"/>
  <c r="N213" i="11"/>
  <c r="O213" i="11" s="1" a="1"/>
  <c r="O213" i="11" s="1"/>
  <c r="N214" i="11"/>
  <c r="O214" i="11" s="1" a="1"/>
  <c r="O214" i="11" s="1"/>
  <c r="N215" i="11"/>
  <c r="O215" i="11" s="1" a="1"/>
  <c r="O215" i="11" s="1"/>
  <c r="N216" i="11"/>
  <c r="O216" i="11" s="1" a="1"/>
  <c r="O216" i="11" s="1"/>
  <c r="N217" i="11"/>
  <c r="O217" i="11" s="1" a="1"/>
  <c r="O217" i="11" s="1"/>
  <c r="N218" i="11"/>
  <c r="O218" i="11" s="1" a="1"/>
  <c r="O218" i="11" s="1"/>
  <c r="N219" i="11"/>
  <c r="O219" i="11" s="1" a="1"/>
  <c r="O219" i="11" s="1"/>
  <c r="N220" i="11"/>
  <c r="O220" i="11" s="1" a="1"/>
  <c r="O220" i="11" s="1"/>
  <c r="N221" i="11"/>
  <c r="O221" i="11" s="1" a="1"/>
  <c r="O221" i="11" s="1"/>
  <c r="N222" i="11"/>
  <c r="O222" i="11" s="1" a="1"/>
  <c r="O222" i="11" s="1"/>
  <c r="N223" i="11"/>
  <c r="O223" i="11" s="1" a="1"/>
  <c r="O223" i="11" s="1"/>
  <c r="N224" i="11"/>
  <c r="O224" i="11" s="1" a="1"/>
  <c r="O224" i="11" s="1"/>
  <c r="N225" i="11"/>
  <c r="O225" i="11" s="1" a="1"/>
  <c r="O225" i="11" s="1"/>
  <c r="N226" i="11"/>
  <c r="O226" i="11" s="1" a="1"/>
  <c r="O226" i="11" s="1"/>
  <c r="N227" i="11"/>
  <c r="O227" i="11" s="1" a="1"/>
  <c r="O227" i="11" s="1"/>
  <c r="N228" i="11"/>
  <c r="O228" i="11" s="1" a="1"/>
  <c r="O228" i="11" s="1"/>
  <c r="N229" i="11"/>
  <c r="O229" i="11" s="1" a="1"/>
  <c r="O229" i="11" s="1"/>
  <c r="N230" i="11"/>
  <c r="O230" i="11" s="1" a="1"/>
  <c r="O230" i="11" s="1"/>
  <c r="N231" i="11"/>
  <c r="O231" i="11" s="1" a="1"/>
  <c r="O231" i="11" s="1"/>
  <c r="N232" i="11"/>
  <c r="O232" i="11" s="1" a="1"/>
  <c r="O232" i="11" s="1"/>
  <c r="N233" i="11"/>
  <c r="O233" i="11" s="1" a="1"/>
  <c r="O233" i="11" s="1"/>
  <c r="N234" i="11"/>
  <c r="O234" i="11" s="1" a="1"/>
  <c r="O234" i="11" s="1"/>
  <c r="N235" i="11"/>
  <c r="O235" i="11" s="1" a="1"/>
  <c r="O235" i="11" s="1"/>
  <c r="N236" i="11"/>
  <c r="O236" i="11" s="1" a="1"/>
  <c r="O236" i="11" s="1"/>
  <c r="N237" i="11"/>
  <c r="O237" i="11" s="1" a="1"/>
  <c r="O237" i="11" s="1"/>
  <c r="N238" i="11"/>
  <c r="O238" i="11" s="1" a="1"/>
  <c r="O238" i="11" s="1"/>
  <c r="N239" i="11"/>
  <c r="O239" i="11" s="1" a="1"/>
  <c r="O239" i="11" s="1"/>
  <c r="N240" i="11"/>
  <c r="O240" i="11" s="1" a="1"/>
  <c r="O240" i="11" s="1"/>
  <c r="N241" i="11"/>
  <c r="O241" i="11" s="1" a="1"/>
  <c r="O241" i="11" s="1"/>
  <c r="N242" i="11"/>
  <c r="O242" i="11" s="1" a="1"/>
  <c r="O242" i="11" s="1"/>
  <c r="N243" i="11"/>
  <c r="O243" i="11" s="1" a="1"/>
  <c r="O243" i="11" s="1"/>
  <c r="N244" i="11"/>
  <c r="O244" i="11" s="1" a="1"/>
  <c r="O244" i="11" s="1"/>
  <c r="N245" i="11"/>
  <c r="O245" i="11" s="1" a="1"/>
  <c r="O245" i="11" s="1"/>
  <c r="N246" i="11"/>
  <c r="O246" i="11" s="1" a="1"/>
  <c r="O246" i="11" s="1"/>
  <c r="N247" i="11"/>
  <c r="O247" i="11" s="1" a="1"/>
  <c r="O247" i="11" s="1"/>
  <c r="N248" i="11"/>
  <c r="O248" i="11" s="1" a="1"/>
  <c r="O248" i="11" s="1"/>
  <c r="N249" i="11"/>
  <c r="O249" i="11" s="1" a="1"/>
  <c r="O249" i="11" s="1"/>
  <c r="N250" i="11"/>
  <c r="O250" i="11" s="1" a="1"/>
  <c r="O250" i="11" s="1"/>
  <c r="N251" i="11"/>
  <c r="O251" i="11" s="1" a="1"/>
  <c r="O251" i="11" s="1"/>
  <c r="N252" i="11"/>
  <c r="O252" i="11" s="1" a="1"/>
  <c r="O252" i="11" s="1"/>
  <c r="N253" i="11"/>
  <c r="O253" i="11" s="1" a="1"/>
  <c r="O253" i="11" s="1"/>
  <c r="N254" i="11"/>
  <c r="O254" i="11" s="1" a="1"/>
  <c r="O254" i="11" s="1"/>
  <c r="N255" i="11"/>
  <c r="O255" i="11" s="1" a="1"/>
  <c r="O255" i="11" s="1"/>
  <c r="N256" i="11"/>
  <c r="O256" i="11" s="1" a="1"/>
  <c r="O256" i="11" s="1"/>
  <c r="N257" i="11"/>
  <c r="O257" i="11" s="1" a="1"/>
  <c r="O257" i="11" s="1"/>
  <c r="N258" i="11"/>
  <c r="O258" i="11" s="1" a="1"/>
  <c r="O258" i="11" s="1"/>
  <c r="N259" i="11"/>
  <c r="O259" i="11" s="1" a="1"/>
  <c r="O259" i="11" s="1"/>
  <c r="N260" i="11"/>
  <c r="O260" i="11" s="1" a="1"/>
  <c r="O260" i="11" s="1"/>
  <c r="N261" i="11"/>
  <c r="O261" i="11" s="1" a="1"/>
  <c r="O261" i="11" s="1"/>
  <c r="N262" i="11"/>
  <c r="O262" i="11" s="1" a="1"/>
  <c r="O262" i="11" s="1"/>
  <c r="N263" i="11"/>
  <c r="O263" i="11" s="1" a="1"/>
  <c r="O263" i="11" s="1"/>
  <c r="N264" i="11"/>
  <c r="O264" i="11" s="1" a="1"/>
  <c r="O264" i="11" s="1"/>
  <c r="N265" i="11"/>
  <c r="O265" i="11" s="1" a="1"/>
  <c r="O265" i="11" s="1"/>
  <c r="N266" i="11"/>
  <c r="O266" i="11" s="1" a="1"/>
  <c r="O266" i="11" s="1"/>
  <c r="N267" i="11"/>
  <c r="O267" i="11" s="1" a="1"/>
  <c r="O267" i="11" s="1"/>
  <c r="N268" i="11"/>
  <c r="O268" i="11" s="1" a="1"/>
  <c r="O268" i="11" s="1"/>
  <c r="N269" i="11"/>
  <c r="O269" i="11" s="1" a="1"/>
  <c r="O269" i="11" s="1"/>
  <c r="N270" i="11"/>
  <c r="O270" i="11" s="1" a="1"/>
  <c r="O270" i="11" s="1"/>
  <c r="N271" i="11"/>
  <c r="O271" i="11" s="1" a="1"/>
  <c r="O271" i="11" s="1"/>
  <c r="N272" i="11"/>
  <c r="O272" i="11" s="1" a="1"/>
  <c r="O272" i="11" s="1"/>
  <c r="N273" i="11"/>
  <c r="O273" i="11" s="1" a="1"/>
  <c r="O273" i="11" s="1"/>
  <c r="N274" i="11"/>
  <c r="O274" i="11" s="1" a="1"/>
  <c r="O274" i="11" s="1"/>
  <c r="N275" i="11"/>
  <c r="O275" i="11" s="1" a="1"/>
  <c r="O275" i="11" s="1"/>
  <c r="N276" i="11"/>
  <c r="O276" i="11" s="1" a="1"/>
  <c r="O276" i="11" s="1"/>
  <c r="N277" i="11"/>
  <c r="O277" i="11" s="1" a="1"/>
  <c r="O277" i="11" s="1"/>
  <c r="N278" i="11"/>
  <c r="O278" i="11" s="1" a="1"/>
  <c r="O278" i="11" s="1"/>
  <c r="N279" i="11"/>
  <c r="O279" i="11" s="1" a="1"/>
  <c r="O279" i="11" s="1"/>
  <c r="N280" i="11"/>
  <c r="O280" i="11" s="1" a="1"/>
  <c r="O280" i="11" s="1"/>
  <c r="N281" i="11"/>
  <c r="O281" i="11" s="1" a="1"/>
  <c r="O281" i="11" s="1"/>
  <c r="N282" i="11"/>
  <c r="O282" i="11" s="1" a="1"/>
  <c r="O282" i="11" s="1"/>
  <c r="N283" i="11"/>
  <c r="O283" i="11" s="1" a="1"/>
  <c r="O283" i="11" s="1"/>
  <c r="N284" i="11"/>
  <c r="O284" i="11" s="1" a="1"/>
  <c r="O284" i="11" s="1"/>
  <c r="N285" i="11"/>
  <c r="O285" i="11" s="1" a="1"/>
  <c r="O285" i="11" s="1"/>
  <c r="N286" i="11"/>
  <c r="O286" i="11" s="1" a="1"/>
  <c r="O286" i="11" s="1"/>
  <c r="N287" i="11"/>
  <c r="O287" i="11" s="1" a="1"/>
  <c r="O287" i="11" s="1"/>
  <c r="N288" i="11"/>
  <c r="O288" i="11" s="1" a="1"/>
  <c r="O288" i="11" s="1"/>
  <c r="N289" i="11"/>
  <c r="O289" i="11" s="1" a="1"/>
  <c r="O289" i="11" s="1"/>
  <c r="N290" i="11"/>
  <c r="O290" i="11" s="1" a="1"/>
  <c r="O290" i="11" s="1"/>
  <c r="N291" i="11"/>
  <c r="O291" i="11" s="1" a="1"/>
  <c r="O291" i="11" s="1"/>
  <c r="N292" i="11"/>
  <c r="O292" i="11" s="1" a="1"/>
  <c r="O292" i="11" s="1"/>
  <c r="N293" i="11"/>
  <c r="O293" i="11" s="1" a="1"/>
  <c r="O293" i="11" s="1"/>
  <c r="N294" i="11"/>
  <c r="O294" i="11" s="1" a="1"/>
  <c r="O294" i="11" s="1"/>
  <c r="N295" i="11"/>
  <c r="O295" i="11" s="1" a="1"/>
  <c r="O295" i="11" s="1"/>
  <c r="N296" i="11"/>
  <c r="O296" i="11" s="1" a="1"/>
  <c r="O296" i="11" s="1"/>
  <c r="N297" i="11"/>
  <c r="O297" i="11" s="1" a="1"/>
  <c r="O297" i="11" s="1"/>
  <c r="N298" i="11"/>
  <c r="O298" i="11" s="1" a="1"/>
  <c r="O298" i="11" s="1"/>
  <c r="N299" i="11"/>
  <c r="O299" i="11" s="1" a="1"/>
  <c r="O299" i="11" s="1"/>
  <c r="N300" i="11"/>
  <c r="O300" i="11" s="1" a="1"/>
  <c r="O300" i="11" s="1"/>
  <c r="N301" i="11"/>
  <c r="O301" i="11" s="1" a="1"/>
  <c r="O301" i="11" s="1"/>
  <c r="N302" i="11"/>
  <c r="O302" i="11" s="1" a="1"/>
  <c r="O302" i="11" s="1"/>
  <c r="N303" i="11"/>
  <c r="O303" i="11" s="1" a="1"/>
  <c r="O303" i="11" s="1"/>
  <c r="N304" i="11"/>
  <c r="O304" i="11" s="1" a="1"/>
  <c r="O304" i="11" s="1"/>
  <c r="N305" i="11"/>
  <c r="O305" i="11" s="1" a="1"/>
  <c r="O305" i="11" s="1"/>
  <c r="N306" i="11"/>
  <c r="O306" i="11" s="1" a="1"/>
  <c r="O306" i="11" s="1"/>
  <c r="N307" i="11"/>
  <c r="O307" i="11" s="1" a="1"/>
  <c r="O307" i="11" s="1"/>
  <c r="N308" i="11"/>
  <c r="O308" i="11" s="1" a="1"/>
  <c r="O308" i="11" s="1"/>
  <c r="N309" i="11"/>
  <c r="O309" i="11" s="1" a="1"/>
  <c r="O309" i="11" s="1"/>
  <c r="N310" i="11"/>
  <c r="O310" i="11" s="1" a="1"/>
  <c r="O310" i="11" s="1"/>
  <c r="N311" i="11"/>
  <c r="O311" i="11" s="1" a="1"/>
  <c r="O311" i="11" s="1"/>
  <c r="N312" i="11"/>
  <c r="O312" i="11" s="1" a="1"/>
  <c r="O312" i="11" s="1"/>
  <c r="N313" i="11"/>
  <c r="O313" i="11" s="1" a="1"/>
  <c r="O313" i="11" s="1"/>
  <c r="N314" i="11"/>
  <c r="O314" i="11" s="1" a="1"/>
  <c r="O314" i="11" s="1"/>
  <c r="N315" i="11"/>
  <c r="O315" i="11" s="1" a="1"/>
  <c r="O315" i="11" s="1"/>
  <c r="N316" i="11"/>
  <c r="O316" i="11" s="1" a="1"/>
  <c r="O316" i="11" s="1"/>
  <c r="N317" i="11"/>
  <c r="O317" i="11" s="1" a="1"/>
  <c r="O317" i="11" s="1"/>
  <c r="N318" i="11"/>
  <c r="O318" i="11" s="1" a="1"/>
  <c r="O318" i="11" s="1"/>
  <c r="N319" i="11"/>
  <c r="O319" i="11" s="1" a="1"/>
  <c r="O319" i="11" s="1"/>
  <c r="N320" i="11"/>
  <c r="O320" i="11" s="1" a="1"/>
  <c r="O320" i="11" s="1"/>
  <c r="N321" i="11"/>
  <c r="O321" i="11" s="1" a="1"/>
  <c r="O321" i="11" s="1"/>
  <c r="N322" i="11"/>
  <c r="O322" i="11" s="1" a="1"/>
  <c r="O322" i="11" s="1"/>
  <c r="N323" i="11"/>
  <c r="O323" i="11" s="1" a="1"/>
  <c r="O323" i="11" s="1"/>
  <c r="N324" i="11"/>
  <c r="O324" i="11" s="1" a="1"/>
  <c r="O324" i="11" s="1"/>
  <c r="N325" i="11"/>
  <c r="O325" i="11" s="1" a="1"/>
  <c r="O325" i="11" s="1"/>
  <c r="N326" i="11"/>
  <c r="O326" i="11" s="1" a="1"/>
  <c r="O326" i="11" s="1"/>
  <c r="N327" i="11"/>
  <c r="O327" i="11" s="1" a="1"/>
  <c r="O327" i="11" s="1"/>
  <c r="N328" i="11"/>
  <c r="O328" i="11" s="1" a="1"/>
  <c r="O328" i="11" s="1"/>
  <c r="N329" i="11"/>
  <c r="O329" i="11" s="1" a="1"/>
  <c r="O329" i="11" s="1"/>
  <c r="N330" i="11"/>
  <c r="O330" i="11" s="1" a="1"/>
  <c r="O330" i="11" s="1"/>
  <c r="N331" i="11"/>
  <c r="O331" i="11" s="1" a="1"/>
  <c r="O331" i="11" s="1"/>
  <c r="N332" i="11"/>
  <c r="O332" i="11" s="1" a="1"/>
  <c r="O332" i="11" s="1"/>
  <c r="N333" i="11"/>
  <c r="O333" i="11" s="1" a="1"/>
  <c r="O333" i="11" s="1"/>
  <c r="N334" i="11"/>
  <c r="O334" i="11" s="1" a="1"/>
  <c r="O334" i="11" s="1"/>
  <c r="N335" i="11"/>
  <c r="O335" i="11" s="1" a="1"/>
  <c r="O335" i="11" s="1"/>
  <c r="N336" i="11"/>
  <c r="O336" i="11" s="1" a="1"/>
  <c r="O336" i="11" s="1"/>
  <c r="N337" i="11"/>
  <c r="O337" i="11" s="1" a="1"/>
  <c r="O337" i="11" s="1"/>
  <c r="N338" i="11"/>
  <c r="O338" i="11" s="1" a="1"/>
  <c r="O338" i="11" s="1"/>
  <c r="N339" i="11"/>
  <c r="O339" i="11" s="1" a="1"/>
  <c r="O339" i="11" s="1"/>
  <c r="N340" i="11"/>
  <c r="O340" i="11" s="1" a="1"/>
  <c r="O340" i="11" s="1"/>
  <c r="N341" i="11"/>
  <c r="O341" i="11" s="1" a="1"/>
  <c r="O341" i="11" s="1"/>
  <c r="N342" i="11"/>
  <c r="O342" i="11" s="1" a="1"/>
  <c r="O342" i="11" s="1"/>
  <c r="N343" i="11"/>
  <c r="O343" i="11" s="1" a="1"/>
  <c r="O343" i="11" s="1"/>
  <c r="N344" i="11"/>
  <c r="O344" i="11" s="1" a="1"/>
  <c r="O344" i="11" s="1"/>
  <c r="N345" i="11"/>
  <c r="O345" i="11" s="1" a="1"/>
  <c r="O345" i="11" s="1"/>
  <c r="N346" i="11"/>
  <c r="O346" i="11" s="1" a="1"/>
  <c r="O346" i="11" s="1"/>
  <c r="N347" i="11"/>
  <c r="O347" i="11" s="1" a="1"/>
  <c r="O347" i="11" s="1"/>
  <c r="N348" i="11"/>
  <c r="O348" i="11" s="1" a="1"/>
  <c r="O348" i="11" s="1"/>
  <c r="N349" i="11"/>
  <c r="O349" i="11" s="1" a="1"/>
  <c r="O349" i="11" s="1"/>
  <c r="N350" i="11"/>
  <c r="O350" i="11" s="1" a="1"/>
  <c r="O350" i="11" s="1"/>
  <c r="N351" i="11"/>
  <c r="O351" i="11" s="1" a="1"/>
  <c r="O351" i="11" s="1"/>
  <c r="N352" i="11"/>
  <c r="O352" i="11" s="1" a="1"/>
  <c r="O352" i="11" s="1"/>
  <c r="N353" i="11"/>
  <c r="O353" i="11" s="1" a="1"/>
  <c r="O353" i="11" s="1"/>
  <c r="N354" i="11"/>
  <c r="O354" i="11" s="1" a="1"/>
  <c r="O354" i="11" s="1"/>
  <c r="N355" i="11"/>
  <c r="O355" i="11" s="1" a="1"/>
  <c r="O355" i="11" s="1"/>
  <c r="N356" i="11"/>
  <c r="O356" i="11" s="1" a="1"/>
  <c r="O356" i="11" s="1"/>
  <c r="N357" i="11"/>
  <c r="O357" i="11" s="1" a="1"/>
  <c r="O357" i="11" s="1"/>
  <c r="N358" i="11"/>
  <c r="O358" i="11" s="1" a="1"/>
  <c r="O358" i="11" s="1"/>
  <c r="N359" i="11"/>
  <c r="O359" i="11" s="1" a="1"/>
  <c r="O359" i="11" s="1"/>
  <c r="N360" i="11"/>
  <c r="O360" i="11" s="1" a="1"/>
  <c r="O360" i="11" s="1"/>
  <c r="N361" i="11"/>
  <c r="O361" i="11" s="1" a="1"/>
  <c r="O361" i="11" s="1"/>
  <c r="N362" i="11"/>
  <c r="O362" i="11" s="1" a="1"/>
  <c r="O362" i="11" s="1"/>
  <c r="N363" i="11"/>
  <c r="O363" i="11" s="1" a="1"/>
  <c r="O363" i="11" s="1"/>
  <c r="N364" i="11"/>
  <c r="O364" i="11" s="1" a="1"/>
  <c r="O364" i="11" s="1"/>
  <c r="N365" i="11"/>
  <c r="O365" i="11" s="1" a="1"/>
  <c r="O365" i="11" s="1"/>
  <c r="N366" i="11"/>
  <c r="O366" i="11" s="1" a="1"/>
  <c r="O366" i="11" s="1"/>
  <c r="N367" i="11"/>
  <c r="O367" i="11" s="1" a="1"/>
  <c r="O367" i="11" s="1"/>
  <c r="N368" i="11"/>
  <c r="O368" i="11" s="1" a="1"/>
  <c r="O368" i="11" s="1"/>
  <c r="N369" i="11"/>
  <c r="O369" i="11" s="1" a="1"/>
  <c r="O369" i="11" s="1"/>
  <c r="N370" i="11"/>
  <c r="O370" i="11" s="1" a="1"/>
  <c r="O370" i="11" s="1"/>
  <c r="N371" i="11"/>
  <c r="O371" i="11" s="1" a="1"/>
  <c r="O371" i="11" s="1"/>
  <c r="N372" i="11"/>
  <c r="O372" i="11" s="1" a="1"/>
  <c r="O372" i="11" s="1"/>
  <c r="N373" i="11"/>
  <c r="O373" i="11" s="1" a="1"/>
  <c r="O373" i="11" s="1"/>
  <c r="N374" i="11"/>
  <c r="O374" i="11" s="1" a="1"/>
  <c r="O374" i="11" s="1"/>
  <c r="N375" i="11"/>
  <c r="O375" i="11" s="1" a="1"/>
  <c r="O375" i="11" s="1"/>
  <c r="N376" i="11"/>
  <c r="O376" i="11" s="1" a="1"/>
  <c r="O376" i="11" s="1"/>
  <c r="N377" i="11"/>
  <c r="O377" i="11" s="1" a="1"/>
  <c r="O377" i="11" s="1"/>
  <c r="N378" i="11"/>
  <c r="O378" i="11" s="1" a="1"/>
  <c r="O378" i="11" s="1"/>
  <c r="N379" i="11"/>
  <c r="O379" i="11" s="1" a="1"/>
  <c r="O379" i="11" s="1"/>
  <c r="N380" i="11"/>
  <c r="O380" i="11" s="1" a="1"/>
  <c r="O380" i="11" s="1"/>
  <c r="N381" i="11"/>
  <c r="O381" i="11" s="1" a="1"/>
  <c r="O381" i="11" s="1"/>
  <c r="N382" i="11"/>
  <c r="O382" i="11" s="1" a="1"/>
  <c r="O382" i="11" s="1"/>
  <c r="N383" i="11"/>
  <c r="O383" i="11" s="1" a="1"/>
  <c r="O383" i="11" s="1"/>
  <c r="N384" i="11"/>
  <c r="O384" i="11" s="1" a="1"/>
  <c r="O384" i="11" s="1"/>
  <c r="N385" i="11"/>
  <c r="O385" i="11" s="1" a="1"/>
  <c r="O385" i="11" s="1"/>
  <c r="N386" i="11"/>
  <c r="O386" i="11" s="1" a="1"/>
  <c r="O386" i="11" s="1"/>
  <c r="N387" i="11"/>
  <c r="O387" i="11" s="1" a="1"/>
  <c r="O387" i="11" s="1"/>
  <c r="N388" i="11"/>
  <c r="O388" i="11" s="1" a="1"/>
  <c r="O388" i="11" s="1"/>
  <c r="N389" i="11"/>
  <c r="O389" i="11" s="1" a="1"/>
  <c r="O389" i="11" s="1"/>
  <c r="N390" i="11"/>
  <c r="O390" i="11" s="1" a="1"/>
  <c r="O390" i="11" s="1"/>
  <c r="N391" i="11"/>
  <c r="O391" i="11" s="1" a="1"/>
  <c r="O391" i="11" s="1"/>
  <c r="N392" i="11"/>
  <c r="O392" i="11" s="1" a="1"/>
  <c r="O392" i="11" s="1"/>
  <c r="N393" i="11"/>
  <c r="O393" i="11" s="1" a="1"/>
  <c r="O393" i="11" s="1"/>
  <c r="N394" i="11"/>
  <c r="O394" i="11" s="1" a="1"/>
  <c r="O394" i="11" s="1"/>
  <c r="N395" i="11"/>
  <c r="O395" i="11" s="1" a="1"/>
  <c r="O395" i="11" s="1"/>
  <c r="N396" i="11"/>
  <c r="O396" i="11" s="1" a="1"/>
  <c r="O396" i="11" s="1"/>
  <c r="N397" i="11"/>
  <c r="O397" i="11" s="1" a="1"/>
  <c r="O397" i="11" s="1"/>
  <c r="N398" i="11"/>
  <c r="O398" i="11" s="1" a="1"/>
  <c r="O398" i="11" s="1"/>
  <c r="N399" i="11"/>
  <c r="O399" i="11" s="1" a="1"/>
  <c r="O399" i="11" s="1"/>
  <c r="N400" i="11"/>
  <c r="O400" i="11" s="1" a="1"/>
  <c r="O400" i="11" s="1"/>
  <c r="N401" i="11"/>
  <c r="O401" i="11" s="1" a="1"/>
  <c r="O401" i="11" s="1"/>
  <c r="N402" i="11"/>
  <c r="O402" i="11" s="1" a="1"/>
  <c r="O402" i="11" s="1"/>
  <c r="N403" i="11"/>
  <c r="O403" i="11" s="1" a="1"/>
  <c r="O403" i="11" s="1"/>
  <c r="N404" i="11"/>
  <c r="O404" i="11" s="1" a="1"/>
  <c r="O404" i="11" s="1"/>
  <c r="N405" i="11"/>
  <c r="O405" i="11" s="1" a="1"/>
  <c r="O405" i="11" s="1"/>
  <c r="N406" i="11"/>
  <c r="O406" i="11" s="1" a="1"/>
  <c r="O406" i="11" s="1"/>
  <c r="N407" i="11"/>
  <c r="O407" i="11" s="1" a="1"/>
  <c r="O407" i="11" s="1"/>
  <c r="N408" i="11"/>
  <c r="O408" i="11" s="1" a="1"/>
  <c r="O408" i="11" s="1"/>
  <c r="N409" i="11"/>
  <c r="O409" i="11" s="1" a="1"/>
  <c r="O409" i="11" s="1"/>
  <c r="N410" i="11"/>
  <c r="O410" i="11" s="1" a="1"/>
  <c r="O410" i="11" s="1"/>
  <c r="N411" i="11"/>
  <c r="O411" i="11" s="1" a="1"/>
  <c r="O411" i="11" s="1"/>
  <c r="N412" i="11"/>
  <c r="O412" i="11" s="1" a="1"/>
  <c r="O412" i="11" s="1"/>
  <c r="N413" i="11"/>
  <c r="O413" i="11" s="1" a="1"/>
  <c r="O413" i="11" s="1"/>
  <c r="N414" i="11"/>
  <c r="O414" i="11" s="1" a="1"/>
  <c r="O414" i="11" s="1"/>
  <c r="N415" i="11"/>
  <c r="O415" i="11" s="1" a="1"/>
  <c r="O415" i="11" s="1"/>
  <c r="N416" i="11"/>
  <c r="O416" i="11" s="1" a="1"/>
  <c r="O416" i="11" s="1"/>
  <c r="N417" i="11"/>
  <c r="O417" i="11" s="1" a="1"/>
  <c r="O417" i="11" s="1"/>
  <c r="N418" i="11"/>
  <c r="O418" i="11" s="1" a="1"/>
  <c r="O418" i="11" s="1"/>
  <c r="N419" i="11"/>
  <c r="O419" i="11" s="1" a="1"/>
  <c r="O419" i="11" s="1"/>
  <c r="N420" i="11"/>
  <c r="O420" i="11" s="1" a="1"/>
  <c r="O420" i="11" s="1"/>
  <c r="N421" i="11"/>
  <c r="O421" i="11" s="1" a="1"/>
  <c r="O421" i="11" s="1"/>
  <c r="N422" i="11"/>
  <c r="O422" i="11" s="1" a="1"/>
  <c r="O422" i="11" s="1"/>
  <c r="N423" i="11"/>
  <c r="O423" i="11" s="1" a="1"/>
  <c r="O423" i="11" s="1"/>
  <c r="N424" i="11"/>
  <c r="O424" i="11" s="1" a="1"/>
  <c r="O424" i="11" s="1"/>
  <c r="N425" i="11"/>
  <c r="O425" i="11" s="1" a="1"/>
  <c r="O425" i="11" s="1"/>
  <c r="N426" i="11"/>
  <c r="O426" i="11" s="1" a="1"/>
  <c r="O426" i="11" s="1"/>
  <c r="N427" i="11"/>
  <c r="O427" i="11" s="1" a="1"/>
  <c r="O427" i="11" s="1"/>
  <c r="N428" i="11"/>
  <c r="O428" i="11" s="1" a="1"/>
  <c r="O428" i="11" s="1"/>
  <c r="N429" i="11"/>
  <c r="O429" i="11" s="1" a="1"/>
  <c r="O429" i="11" s="1"/>
  <c r="N430" i="11"/>
  <c r="O430" i="11" s="1" a="1"/>
  <c r="O430" i="11" s="1"/>
  <c r="N431" i="11"/>
  <c r="O431" i="11" s="1" a="1"/>
  <c r="O431" i="11" s="1"/>
  <c r="N432" i="11"/>
  <c r="O432" i="11" s="1" a="1"/>
  <c r="O432" i="11" s="1"/>
  <c r="N433" i="11"/>
  <c r="O433" i="11" s="1" a="1"/>
  <c r="O433" i="11" s="1"/>
  <c r="N434" i="11"/>
  <c r="O434" i="11" s="1" a="1"/>
  <c r="O434" i="11" s="1"/>
  <c r="N435" i="11"/>
  <c r="O435" i="11" s="1" a="1"/>
  <c r="O435" i="11" s="1"/>
  <c r="N436" i="11"/>
  <c r="O436" i="11" s="1" a="1"/>
  <c r="O436" i="11" s="1"/>
  <c r="N437" i="11"/>
  <c r="O437" i="11" s="1" a="1"/>
  <c r="O437" i="11" s="1"/>
  <c r="N438" i="11"/>
  <c r="O438" i="11" s="1" a="1"/>
  <c r="O438" i="11" s="1"/>
  <c r="N439" i="11"/>
  <c r="O439" i="11" s="1" a="1"/>
  <c r="O439" i="11" s="1"/>
  <c r="N440" i="11"/>
  <c r="O440" i="11" s="1" a="1"/>
  <c r="O440" i="11" s="1"/>
  <c r="N441" i="11"/>
  <c r="O441" i="11" s="1" a="1"/>
  <c r="O441" i="11" s="1"/>
  <c r="N442" i="11"/>
  <c r="O442" i="11" s="1" a="1"/>
  <c r="O442" i="11" s="1"/>
  <c r="N443" i="11"/>
  <c r="O443" i="11" s="1" a="1"/>
  <c r="O443" i="11" s="1"/>
  <c r="N444" i="11"/>
  <c r="O444" i="11" s="1" a="1"/>
  <c r="O444" i="11" s="1"/>
  <c r="N445" i="11"/>
  <c r="O445" i="11" s="1" a="1"/>
  <c r="O445" i="11" s="1"/>
  <c r="N446" i="11"/>
  <c r="O446" i="11" s="1" a="1"/>
  <c r="O446" i="11" s="1"/>
  <c r="N447" i="11"/>
  <c r="O447" i="11" s="1" a="1"/>
  <c r="O447" i="11" s="1"/>
  <c r="N448" i="11"/>
  <c r="O448" i="11" s="1" a="1"/>
  <c r="O448" i="11" s="1"/>
  <c r="N449" i="11"/>
  <c r="O449" i="11" s="1" a="1"/>
  <c r="O449" i="11" s="1"/>
  <c r="N450" i="11"/>
  <c r="O450" i="11" s="1" a="1"/>
  <c r="O450" i="11" s="1"/>
  <c r="N451" i="11"/>
  <c r="O451" i="11" s="1" a="1"/>
  <c r="O451" i="11" s="1"/>
  <c r="N452" i="11"/>
  <c r="O452" i="11" s="1" a="1"/>
  <c r="O452" i="11" s="1"/>
  <c r="N453" i="11"/>
  <c r="O453" i="11" s="1" a="1"/>
  <c r="O453" i="11" s="1"/>
  <c r="N454" i="11"/>
  <c r="O454" i="11" s="1" a="1"/>
  <c r="O454" i="11" s="1"/>
  <c r="N455" i="11"/>
  <c r="O455" i="11" s="1" a="1"/>
  <c r="O455" i="11" s="1"/>
  <c r="N456" i="11"/>
  <c r="O456" i="11" s="1" a="1"/>
  <c r="O456" i="11" s="1"/>
  <c r="N457" i="11"/>
  <c r="O457" i="11" s="1" a="1"/>
  <c r="O457" i="11" s="1"/>
  <c r="N458" i="11"/>
  <c r="O458" i="11" s="1" a="1"/>
  <c r="O458" i="11" s="1"/>
  <c r="N459" i="11"/>
  <c r="O459" i="11" s="1" a="1"/>
  <c r="O459" i="11" s="1"/>
  <c r="N460" i="11"/>
  <c r="O460" i="11" s="1" a="1"/>
  <c r="O460" i="11" s="1"/>
  <c r="N461" i="11"/>
  <c r="O461" i="11" s="1" a="1"/>
  <c r="O461" i="11" s="1"/>
  <c r="N462" i="11"/>
  <c r="O462" i="11" s="1" a="1"/>
  <c r="O462" i="11" s="1"/>
  <c r="N463" i="11"/>
  <c r="O463" i="11" s="1" a="1"/>
  <c r="O463" i="11" s="1"/>
  <c r="N464" i="11"/>
  <c r="O464" i="11" s="1" a="1"/>
  <c r="O464" i="11" s="1"/>
  <c r="N465" i="11"/>
  <c r="O465" i="11" s="1" a="1"/>
  <c r="O465" i="11" s="1"/>
  <c r="N466" i="11"/>
  <c r="O466" i="11" s="1" a="1"/>
  <c r="O466" i="11" s="1"/>
  <c r="N467" i="11"/>
  <c r="O467" i="11" s="1" a="1"/>
  <c r="O467" i="11" s="1"/>
  <c r="N468" i="11"/>
  <c r="O468" i="11" s="1" a="1"/>
  <c r="O468" i="11" s="1"/>
  <c r="N469" i="11"/>
  <c r="O469" i="11" s="1" a="1"/>
  <c r="O469" i="11" s="1"/>
  <c r="N470" i="11"/>
  <c r="O470" i="11" s="1" a="1"/>
  <c r="O470" i="11" s="1"/>
  <c r="N471" i="11"/>
  <c r="O471" i="11" s="1" a="1"/>
  <c r="O471" i="11" s="1"/>
  <c r="N472" i="11"/>
  <c r="O472" i="11" s="1" a="1"/>
  <c r="O472" i="11" s="1"/>
  <c r="N473" i="11"/>
  <c r="O473" i="11" s="1" a="1"/>
  <c r="O473" i="11" s="1"/>
  <c r="N474" i="11"/>
  <c r="O474" i="11" s="1" a="1"/>
  <c r="O474" i="11" s="1"/>
  <c r="N475" i="11"/>
  <c r="O475" i="11" s="1" a="1"/>
  <c r="O475" i="11" s="1"/>
  <c r="N476" i="11"/>
  <c r="O476" i="11" s="1" a="1"/>
  <c r="O476" i="11" s="1"/>
  <c r="N477" i="11"/>
  <c r="O477" i="11" s="1" a="1"/>
  <c r="O477" i="11" s="1"/>
  <c r="N478" i="11"/>
  <c r="O478" i="11" s="1" a="1"/>
  <c r="O478" i="11" s="1"/>
  <c r="N479" i="11"/>
  <c r="O479" i="11" s="1" a="1"/>
  <c r="O479" i="11" s="1"/>
  <c r="N480" i="11"/>
  <c r="O480" i="11" s="1" a="1"/>
  <c r="O480" i="11" s="1"/>
  <c r="N481" i="11"/>
  <c r="O481" i="11" s="1" a="1"/>
  <c r="O481" i="11" s="1"/>
  <c r="N482" i="11"/>
  <c r="O482" i="11" s="1" a="1"/>
  <c r="O482" i="11" s="1"/>
  <c r="N483" i="11"/>
  <c r="O483" i="11" s="1" a="1"/>
  <c r="O483" i="11" s="1"/>
  <c r="N484" i="11"/>
  <c r="O484" i="11" s="1" a="1"/>
  <c r="O484" i="11" s="1"/>
  <c r="N485" i="11"/>
  <c r="O485" i="11" s="1" a="1"/>
  <c r="O485" i="11" s="1"/>
  <c r="N486" i="11"/>
  <c r="O486" i="11" s="1" a="1"/>
  <c r="O486" i="11" s="1"/>
  <c r="N487" i="11"/>
  <c r="O487" i="11" s="1" a="1"/>
  <c r="O487" i="11" s="1"/>
  <c r="N488" i="11"/>
  <c r="O488" i="11" s="1" a="1"/>
  <c r="O488" i="11" s="1"/>
  <c r="N489" i="11"/>
  <c r="O489" i="11" s="1" a="1"/>
  <c r="O489" i="11" s="1"/>
  <c r="N490" i="11"/>
  <c r="O490" i="11" s="1" a="1"/>
  <c r="O490" i="11" s="1"/>
  <c r="N491" i="11"/>
  <c r="O491" i="11" s="1" a="1"/>
  <c r="O491" i="11" s="1"/>
  <c r="N492" i="11"/>
  <c r="O492" i="11" s="1" a="1"/>
  <c r="O492" i="11" s="1"/>
  <c r="N493" i="11"/>
  <c r="O493" i="11" s="1" a="1"/>
  <c r="O493" i="11" s="1"/>
  <c r="N494" i="11"/>
  <c r="O494" i="11" s="1" a="1"/>
  <c r="O494" i="11" s="1"/>
  <c r="N495" i="11"/>
  <c r="O495" i="11" s="1" a="1"/>
  <c r="O495" i="11" s="1"/>
  <c r="N496" i="11"/>
  <c r="O496" i="11" s="1" a="1"/>
  <c r="O496" i="11" s="1"/>
  <c r="N497" i="11"/>
  <c r="O497" i="11" s="1" a="1"/>
  <c r="O497" i="11" s="1"/>
  <c r="N498" i="11"/>
  <c r="O498" i="11" s="1" a="1"/>
  <c r="O498" i="11" s="1"/>
  <c r="N499" i="11"/>
  <c r="O499" i="11" s="1" a="1"/>
  <c r="O499" i="11" s="1"/>
  <c r="N500" i="11"/>
  <c r="O500" i="11" s="1" a="1"/>
  <c r="O500" i="11" s="1"/>
  <c r="N501" i="11"/>
  <c r="O501" i="11" s="1" a="1"/>
  <c r="O501" i="11" s="1"/>
  <c r="N502" i="11"/>
  <c r="O502" i="11" s="1" a="1"/>
  <c r="O502" i="11" s="1"/>
  <c r="N503" i="11"/>
  <c r="O503" i="11" s="1" a="1"/>
  <c r="O503" i="11" s="1"/>
  <c r="N504" i="11"/>
  <c r="O504" i="11" s="1" a="1"/>
  <c r="O504" i="11" s="1"/>
  <c r="N505" i="11"/>
  <c r="O505" i="11" s="1" a="1"/>
  <c r="O505" i="11" s="1"/>
  <c r="N506" i="11"/>
  <c r="O506" i="11" s="1" a="1"/>
  <c r="O506" i="11" s="1"/>
  <c r="N507" i="11"/>
  <c r="O507" i="11" s="1" a="1"/>
  <c r="O507" i="11" s="1"/>
  <c r="N508" i="11"/>
  <c r="O508" i="11" s="1" a="1"/>
  <c r="O508" i="11" s="1"/>
  <c r="N509" i="11"/>
  <c r="O509" i="11" s="1" a="1"/>
  <c r="O509" i="11" s="1"/>
  <c r="N510" i="11"/>
  <c r="O510" i="11" s="1" a="1"/>
  <c r="O510" i="11" s="1"/>
  <c r="N511" i="11"/>
  <c r="O511" i="11" s="1" a="1"/>
  <c r="O511" i="11" s="1"/>
  <c r="N512" i="11"/>
  <c r="O512" i="11" s="1" a="1"/>
  <c r="O512" i="11" s="1"/>
  <c r="N513" i="11"/>
  <c r="O513" i="11" s="1" a="1"/>
  <c r="O513" i="11" s="1"/>
  <c r="N514" i="11"/>
  <c r="O514" i="11" s="1" a="1"/>
  <c r="O514" i="11" s="1"/>
  <c r="N515" i="11"/>
  <c r="O515" i="11" s="1" a="1"/>
  <c r="O515" i="11" s="1"/>
  <c r="N516" i="11"/>
  <c r="O516" i="11" s="1" a="1"/>
  <c r="O516" i="11" s="1"/>
  <c r="N517" i="11"/>
  <c r="O517" i="11" s="1" a="1"/>
  <c r="O517" i="11" s="1"/>
  <c r="N518" i="11"/>
  <c r="O518" i="11" s="1" a="1"/>
  <c r="O518" i="11" s="1"/>
  <c r="N519" i="11"/>
  <c r="O519" i="11" s="1" a="1"/>
  <c r="O519" i="11" s="1"/>
  <c r="N520" i="11"/>
  <c r="O520" i="11" s="1" a="1"/>
  <c r="O520" i="11" s="1"/>
  <c r="N521" i="11"/>
  <c r="O521" i="11" s="1" a="1"/>
  <c r="O521" i="11" s="1"/>
  <c r="N522" i="11"/>
  <c r="O522" i="11" s="1" a="1"/>
  <c r="O522" i="11" s="1"/>
  <c r="N523" i="11"/>
  <c r="O523" i="11" s="1" a="1"/>
  <c r="O523" i="11" s="1"/>
  <c r="N524" i="11"/>
  <c r="O524" i="11" s="1" a="1"/>
  <c r="O524" i="11" s="1"/>
  <c r="N525" i="11"/>
  <c r="O525" i="11" s="1" a="1"/>
  <c r="O525" i="11" s="1"/>
  <c r="N526" i="11"/>
  <c r="O526" i="11" s="1" a="1"/>
  <c r="O526" i="11" s="1"/>
  <c r="N527" i="11"/>
  <c r="O527" i="11" s="1" a="1"/>
  <c r="O527" i="11" s="1"/>
  <c r="N528" i="11"/>
  <c r="O528" i="11" s="1" a="1"/>
  <c r="O528" i="11" s="1"/>
  <c r="N529" i="11"/>
  <c r="O529" i="11" s="1" a="1"/>
  <c r="O529" i="11" s="1"/>
  <c r="N530" i="11"/>
  <c r="O530" i="11" s="1" a="1"/>
  <c r="O530" i="11" s="1"/>
  <c r="N531" i="11"/>
  <c r="O531" i="11" s="1" a="1"/>
  <c r="O531" i="11" s="1"/>
  <c r="N532" i="11"/>
  <c r="O532" i="11" s="1" a="1"/>
  <c r="O532" i="11" s="1"/>
  <c r="N533" i="11"/>
  <c r="O533" i="11" s="1" a="1"/>
  <c r="O533" i="11" s="1"/>
  <c r="N534" i="11"/>
  <c r="O534" i="11" s="1" a="1"/>
  <c r="O534" i="11" s="1"/>
  <c r="N535" i="11"/>
  <c r="O535" i="11" s="1" a="1"/>
  <c r="O535" i="11" s="1"/>
  <c r="N536" i="11"/>
  <c r="O536" i="11" s="1" a="1"/>
  <c r="O536" i="11" s="1"/>
  <c r="N537" i="11"/>
  <c r="O537" i="11" s="1" a="1"/>
  <c r="O537" i="11" s="1"/>
  <c r="N538" i="11"/>
  <c r="O538" i="11" s="1" a="1"/>
  <c r="O538" i="11" s="1"/>
  <c r="N539" i="11"/>
  <c r="O539" i="11" s="1" a="1"/>
  <c r="O539" i="11" s="1"/>
  <c r="N540" i="11"/>
  <c r="O540" i="11" s="1" a="1"/>
  <c r="O540" i="11" s="1"/>
  <c r="N541" i="11"/>
  <c r="O541" i="11" s="1" a="1"/>
  <c r="O541" i="11" s="1"/>
  <c r="N542" i="11"/>
  <c r="O542" i="11" s="1" a="1"/>
  <c r="O542" i="11" s="1"/>
  <c r="N543" i="11"/>
  <c r="O543" i="11" s="1" a="1"/>
  <c r="O543" i="11" s="1"/>
  <c r="N544" i="11"/>
  <c r="O544" i="11" s="1" a="1"/>
  <c r="O544" i="11" s="1"/>
  <c r="N545" i="11"/>
  <c r="O545" i="11" s="1" a="1"/>
  <c r="O545" i="11" s="1"/>
  <c r="N546" i="11"/>
  <c r="O546" i="11" s="1" a="1"/>
  <c r="O546" i="11" s="1"/>
  <c r="N547" i="11"/>
  <c r="O547" i="11" s="1" a="1"/>
  <c r="O547" i="11" s="1"/>
  <c r="N548" i="11"/>
  <c r="O548" i="11" s="1" a="1"/>
  <c r="O548" i="11" s="1"/>
  <c r="N549" i="11"/>
  <c r="O549" i="11" s="1" a="1"/>
  <c r="O549" i="11" s="1"/>
  <c r="N550" i="11"/>
  <c r="O550" i="11" s="1" a="1"/>
  <c r="O550" i="11" s="1"/>
  <c r="N551" i="11"/>
  <c r="O551" i="11" s="1" a="1"/>
  <c r="O551" i="11" s="1"/>
  <c r="N552" i="11"/>
  <c r="O552" i="11" s="1" a="1"/>
  <c r="O552" i="11" s="1"/>
  <c r="N553" i="11"/>
  <c r="O553" i="11" s="1" a="1"/>
  <c r="O553" i="11" s="1"/>
  <c r="N554" i="11"/>
  <c r="O554" i="11" s="1" a="1"/>
  <c r="O554" i="11" s="1"/>
  <c r="N555" i="11"/>
  <c r="O555" i="11" s="1" a="1"/>
  <c r="O555" i="11" s="1"/>
  <c r="N556" i="11"/>
  <c r="O556" i="11" s="1" a="1"/>
  <c r="O556" i="11" s="1"/>
  <c r="N557" i="11"/>
  <c r="O557" i="11" s="1" a="1"/>
  <c r="O557" i="11" s="1"/>
  <c r="N558" i="11"/>
  <c r="O558" i="11" s="1" a="1"/>
  <c r="O558" i="11" s="1"/>
  <c r="N559" i="11"/>
  <c r="O559" i="11" s="1" a="1"/>
  <c r="O559" i="11" s="1"/>
  <c r="N560" i="11"/>
  <c r="O560" i="11" s="1" a="1"/>
  <c r="O560" i="11" s="1"/>
  <c r="N561" i="11"/>
  <c r="O561" i="11" s="1" a="1"/>
  <c r="O561" i="11" s="1"/>
  <c r="N562" i="11"/>
  <c r="O562" i="11" s="1" a="1"/>
  <c r="O562" i="11" s="1"/>
  <c r="N563" i="11"/>
  <c r="O563" i="11" s="1" a="1"/>
  <c r="O563" i="11" s="1"/>
  <c r="N564" i="11"/>
  <c r="O564" i="11" s="1" a="1"/>
  <c r="O564" i="11" s="1"/>
  <c r="N565" i="11"/>
  <c r="O565" i="11" s="1" a="1"/>
  <c r="O565" i="11" s="1"/>
  <c r="N566" i="11"/>
  <c r="O566" i="11" s="1" a="1"/>
  <c r="O566" i="11" s="1"/>
  <c r="N567" i="11"/>
  <c r="O567" i="11" s="1" a="1"/>
  <c r="O567" i="11" s="1"/>
  <c r="N568" i="11"/>
  <c r="O568" i="11" s="1" a="1"/>
  <c r="O568" i="11" s="1"/>
  <c r="N569" i="11"/>
  <c r="O569" i="11" s="1" a="1"/>
  <c r="O569" i="11" s="1"/>
  <c r="N570" i="11"/>
  <c r="O570" i="11" s="1" a="1"/>
  <c r="O570" i="11" s="1"/>
  <c r="N571" i="11"/>
  <c r="O571" i="11" s="1" a="1"/>
  <c r="O571" i="11" s="1"/>
  <c r="N572" i="11"/>
  <c r="O572" i="11" s="1" a="1"/>
  <c r="O572" i="11" s="1"/>
  <c r="N573" i="11"/>
  <c r="O573" i="11" s="1" a="1"/>
  <c r="O573" i="11" s="1"/>
  <c r="N574" i="11"/>
  <c r="O574" i="11" s="1" a="1"/>
  <c r="O574" i="11" s="1"/>
  <c r="N575" i="11"/>
  <c r="O575" i="11" s="1" a="1"/>
  <c r="O575" i="11" s="1"/>
  <c r="N576" i="11"/>
  <c r="O576" i="11" s="1" a="1"/>
  <c r="O576" i="11" s="1"/>
  <c r="N577" i="11"/>
  <c r="O577" i="11" s="1" a="1"/>
  <c r="O577" i="11" s="1"/>
  <c r="N578" i="11"/>
  <c r="O578" i="11" s="1" a="1"/>
  <c r="O578" i="11" s="1"/>
  <c r="N579" i="11"/>
  <c r="O579" i="11" s="1" a="1"/>
  <c r="O579" i="11" s="1"/>
  <c r="N580" i="11"/>
  <c r="O580" i="11" s="1" a="1"/>
  <c r="O580" i="11" s="1"/>
  <c r="N581" i="11"/>
  <c r="O581" i="11" s="1" a="1"/>
  <c r="O581" i="11" s="1"/>
  <c r="N582" i="11"/>
  <c r="O582" i="11" s="1" a="1"/>
  <c r="O582" i="11" s="1"/>
  <c r="N583" i="11"/>
  <c r="O583" i="11" s="1" a="1"/>
  <c r="O583" i="11" s="1"/>
  <c r="N584" i="11"/>
  <c r="O584" i="11" s="1" a="1"/>
  <c r="O584" i="11" s="1"/>
  <c r="N585" i="11"/>
  <c r="O585" i="11" s="1" a="1"/>
  <c r="O585" i="11" s="1"/>
  <c r="N586" i="11"/>
  <c r="O586" i="11" s="1" a="1"/>
  <c r="O586" i="11" s="1"/>
  <c r="N587" i="11"/>
  <c r="O587" i="11" s="1" a="1"/>
  <c r="O587" i="11" s="1"/>
  <c r="N588" i="11"/>
  <c r="O588" i="11" s="1" a="1"/>
  <c r="O588" i="11" s="1"/>
  <c r="N589" i="11"/>
  <c r="O589" i="11" s="1" a="1"/>
  <c r="O589" i="11" s="1"/>
  <c r="N590" i="11"/>
  <c r="O590" i="11" s="1" a="1"/>
  <c r="O590" i="11" s="1"/>
  <c r="N591" i="11"/>
  <c r="O591" i="11" s="1" a="1"/>
  <c r="O591" i="11" s="1"/>
  <c r="N592" i="11"/>
  <c r="O592" i="11" s="1" a="1"/>
  <c r="O592" i="11" s="1"/>
  <c r="N593" i="11"/>
  <c r="O593" i="11" s="1" a="1"/>
  <c r="O593" i="11" s="1"/>
  <c r="N594" i="11"/>
  <c r="O594" i="11" s="1" a="1"/>
  <c r="O594" i="11" s="1"/>
  <c r="N595" i="11"/>
  <c r="O595" i="11" s="1" a="1"/>
  <c r="O595" i="11" s="1"/>
  <c r="N596" i="11"/>
  <c r="O596" i="11" s="1" a="1"/>
  <c r="O596" i="11" s="1"/>
  <c r="N597" i="11"/>
  <c r="O597" i="11" s="1" a="1"/>
  <c r="O597" i="11" s="1"/>
  <c r="N598" i="11"/>
  <c r="O598" i="11" s="1" a="1"/>
  <c r="O598" i="11" s="1"/>
  <c r="N599" i="11"/>
  <c r="O599" i="11" s="1" a="1"/>
  <c r="O599" i="11" s="1"/>
  <c r="N600" i="11"/>
  <c r="O600" i="11" s="1" a="1"/>
  <c r="O600" i="11" s="1"/>
  <c r="N601" i="11"/>
  <c r="O601" i="11" s="1" a="1"/>
  <c r="O601" i="11" s="1"/>
  <c r="N602" i="11"/>
  <c r="O602" i="11" s="1" a="1"/>
  <c r="O602" i="11" s="1"/>
  <c r="N603" i="11"/>
  <c r="O603" i="11" s="1" a="1"/>
  <c r="O603" i="11" s="1"/>
  <c r="N604" i="11"/>
  <c r="O604" i="11" s="1" a="1"/>
  <c r="O604" i="11" s="1"/>
  <c r="N605" i="11"/>
  <c r="O605" i="11" s="1" a="1"/>
  <c r="O605" i="11" s="1"/>
  <c r="N606" i="11"/>
  <c r="O606" i="11" s="1" a="1"/>
  <c r="O606" i="11" s="1"/>
  <c r="N607" i="11"/>
  <c r="O607" i="11" s="1" a="1"/>
  <c r="O607" i="11" s="1"/>
  <c r="N608" i="11"/>
  <c r="O608" i="11" s="1" a="1"/>
  <c r="O608" i="11" s="1"/>
  <c r="N609" i="11"/>
  <c r="O609" i="11" s="1" a="1"/>
  <c r="O609" i="11" s="1"/>
  <c r="N610" i="11"/>
  <c r="O610" i="11" s="1" a="1"/>
  <c r="O610" i="11" s="1"/>
  <c r="N611" i="11"/>
  <c r="O611" i="11" s="1" a="1"/>
  <c r="O611" i="11" s="1"/>
  <c r="N612" i="11"/>
  <c r="O612" i="11" s="1" a="1"/>
  <c r="O612" i="11" s="1"/>
  <c r="N613" i="11"/>
  <c r="O613" i="11" s="1" a="1"/>
  <c r="O613" i="11" s="1"/>
  <c r="N614" i="11"/>
  <c r="O614" i="11" s="1" a="1"/>
  <c r="O614" i="11" s="1"/>
  <c r="N615" i="11"/>
  <c r="O615" i="11" s="1" a="1"/>
  <c r="O615" i="11" s="1"/>
  <c r="N616" i="11"/>
  <c r="O616" i="11" s="1" a="1"/>
  <c r="O616" i="11" s="1"/>
  <c r="N617" i="11"/>
  <c r="O617" i="11" s="1" a="1"/>
  <c r="O617" i="11" s="1"/>
  <c r="N618" i="11"/>
  <c r="O618" i="11" s="1" a="1"/>
  <c r="O618" i="11" s="1"/>
  <c r="N619" i="11"/>
  <c r="O619" i="11" s="1" a="1"/>
  <c r="O619" i="11" s="1"/>
  <c r="N620" i="11"/>
  <c r="O620" i="11" s="1" a="1"/>
  <c r="O620" i="11" s="1"/>
  <c r="N621" i="11"/>
  <c r="O621" i="11" s="1" a="1"/>
  <c r="O621" i="11" s="1"/>
  <c r="N622" i="11"/>
  <c r="O622" i="11" s="1" a="1"/>
  <c r="O622" i="11" s="1"/>
  <c r="N623" i="11"/>
  <c r="O623" i="11" s="1" a="1"/>
  <c r="O623" i="11" s="1"/>
  <c r="N624" i="11"/>
  <c r="O624" i="11" s="1" a="1"/>
  <c r="O624" i="11" s="1"/>
  <c r="N625" i="11"/>
  <c r="O625" i="11" s="1" a="1"/>
  <c r="O625" i="11" s="1"/>
  <c r="N626" i="11"/>
  <c r="O626" i="11" s="1" a="1"/>
  <c r="O626" i="11" s="1"/>
  <c r="N627" i="11"/>
  <c r="O627" i="11" s="1" a="1"/>
  <c r="O627" i="11" s="1"/>
  <c r="N628" i="11"/>
  <c r="O628" i="11" s="1" a="1"/>
  <c r="O628" i="11" s="1"/>
  <c r="N629" i="11"/>
  <c r="O629" i="11" s="1" a="1"/>
  <c r="O629" i="11" s="1"/>
  <c r="N630" i="11"/>
  <c r="O630" i="11" s="1" a="1"/>
  <c r="O630" i="11" s="1"/>
  <c r="N631" i="11"/>
  <c r="O631" i="11" s="1" a="1"/>
  <c r="O631" i="11" s="1"/>
  <c r="N632" i="11"/>
  <c r="O632" i="11" s="1" a="1"/>
  <c r="O632" i="11" s="1"/>
  <c r="N633" i="11"/>
  <c r="O633" i="11" s="1" a="1"/>
  <c r="O633" i="11" s="1"/>
  <c r="N634" i="11"/>
  <c r="O634" i="11" s="1" a="1"/>
  <c r="O634" i="11" s="1"/>
  <c r="N635" i="11"/>
  <c r="O635" i="11" s="1" a="1"/>
  <c r="O635" i="11" s="1"/>
  <c r="N636" i="11"/>
  <c r="O636" i="11" s="1" a="1"/>
  <c r="O636" i="11" s="1"/>
  <c r="N637" i="11"/>
  <c r="O637" i="11" s="1" a="1"/>
  <c r="O637" i="11" s="1"/>
  <c r="N638" i="11"/>
  <c r="O638" i="11" s="1" a="1"/>
  <c r="O638" i="11" s="1"/>
  <c r="N639" i="11"/>
  <c r="O639" i="11" s="1" a="1"/>
  <c r="O639" i="11" s="1"/>
  <c r="N640" i="11"/>
  <c r="O640" i="11" s="1" a="1"/>
  <c r="O640" i="11" s="1"/>
  <c r="N641" i="11"/>
  <c r="O641" i="11" s="1" a="1"/>
  <c r="O641" i="11" s="1"/>
  <c r="N642" i="11"/>
  <c r="O642" i="11" s="1" a="1"/>
  <c r="O642" i="11" s="1"/>
  <c r="N643" i="11"/>
  <c r="O643" i="11" s="1" a="1"/>
  <c r="O643" i="11" s="1"/>
  <c r="N644" i="11"/>
  <c r="O644" i="11" s="1" a="1"/>
  <c r="O644" i="11" s="1"/>
  <c r="N645" i="11"/>
  <c r="O645" i="11" s="1" a="1"/>
  <c r="O645" i="11" s="1"/>
  <c r="N646" i="11"/>
  <c r="O646" i="11" s="1" a="1"/>
  <c r="O646" i="11" s="1"/>
  <c r="N647" i="11"/>
  <c r="O647" i="11" s="1" a="1"/>
  <c r="O647" i="11" s="1"/>
  <c r="N648" i="11"/>
  <c r="O648" i="11" s="1" a="1"/>
  <c r="O648" i="11" s="1"/>
  <c r="N649" i="11"/>
  <c r="O649" i="11" s="1" a="1"/>
  <c r="O649" i="11" s="1"/>
  <c r="N650" i="11"/>
  <c r="O650" i="11" s="1" a="1"/>
  <c r="O650" i="11" s="1"/>
  <c r="N651" i="11"/>
  <c r="O651" i="11" s="1" a="1"/>
  <c r="O651" i="11" s="1"/>
  <c r="N652" i="11"/>
  <c r="O652" i="11" s="1" a="1"/>
  <c r="O652" i="11" s="1"/>
  <c r="N653" i="11"/>
  <c r="O653" i="11" s="1" a="1"/>
  <c r="O653" i="11" s="1"/>
  <c r="N654" i="11"/>
  <c r="O654" i="11" s="1" a="1"/>
  <c r="O654" i="11" s="1"/>
  <c r="N655" i="11"/>
  <c r="O655" i="11" s="1" a="1"/>
  <c r="O655" i="11" s="1"/>
  <c r="N656" i="11"/>
  <c r="O656" i="11" s="1" a="1"/>
  <c r="O656" i="11" s="1"/>
  <c r="N657" i="11"/>
  <c r="O657" i="11" s="1" a="1"/>
  <c r="O657" i="11" s="1"/>
  <c r="N658" i="11"/>
  <c r="O658" i="11" s="1" a="1"/>
  <c r="O658" i="11" s="1"/>
  <c r="N659" i="11"/>
  <c r="O659" i="11" s="1" a="1"/>
  <c r="O659" i="11" s="1"/>
  <c r="N660" i="11"/>
  <c r="O660" i="11" s="1" a="1"/>
  <c r="O660" i="11" s="1"/>
  <c r="N661" i="11"/>
  <c r="O661" i="11" s="1" a="1"/>
  <c r="O661" i="11" s="1"/>
  <c r="N662" i="11"/>
  <c r="O662" i="11" s="1" a="1"/>
  <c r="O662" i="11" s="1"/>
  <c r="N663" i="11"/>
  <c r="O663" i="11" s="1" a="1"/>
  <c r="O663" i="11" s="1"/>
  <c r="N664" i="11"/>
  <c r="O664" i="11" s="1" a="1"/>
  <c r="O664" i="11" s="1"/>
  <c r="N665" i="11"/>
  <c r="O665" i="11" s="1" a="1"/>
  <c r="O665" i="11" s="1"/>
  <c r="N666" i="11"/>
  <c r="O666" i="11" s="1" a="1"/>
  <c r="O666" i="11" s="1"/>
  <c r="N667" i="11"/>
  <c r="O667" i="11" s="1" a="1"/>
  <c r="O667" i="11" s="1"/>
  <c r="N668" i="11"/>
  <c r="O668" i="11" s="1" a="1"/>
  <c r="O668" i="11" s="1"/>
  <c r="N669" i="11"/>
  <c r="O669" i="11" s="1" a="1"/>
  <c r="O669" i="11" s="1"/>
  <c r="N670" i="11"/>
  <c r="O670" i="11" s="1" a="1"/>
  <c r="O670" i="11" s="1"/>
  <c r="N671" i="11"/>
  <c r="O671" i="11" s="1" a="1"/>
  <c r="O671" i="11" s="1"/>
  <c r="N672" i="11"/>
  <c r="O672" i="11" s="1" a="1"/>
  <c r="O672" i="11" s="1"/>
  <c r="N673" i="11"/>
  <c r="O673" i="11" s="1" a="1"/>
  <c r="O673" i="11" s="1"/>
  <c r="N674" i="11"/>
  <c r="O674" i="11" s="1" a="1"/>
  <c r="O674" i="11" s="1"/>
  <c r="N675" i="11"/>
  <c r="O675" i="11" s="1" a="1"/>
  <c r="O675" i="11" s="1"/>
  <c r="N676" i="11"/>
  <c r="O676" i="11" s="1" a="1"/>
  <c r="O676" i="11" s="1"/>
  <c r="N677" i="11"/>
  <c r="O677" i="11" s="1" a="1"/>
  <c r="O677" i="11" s="1"/>
  <c r="N678" i="11"/>
  <c r="O678" i="11" s="1" a="1"/>
  <c r="O678" i="11" s="1"/>
  <c r="N679" i="11"/>
  <c r="O679" i="11" s="1" a="1"/>
  <c r="O679" i="11" s="1"/>
  <c r="N680" i="11"/>
  <c r="O680" i="11" s="1" a="1"/>
  <c r="O680" i="11" s="1"/>
  <c r="N681" i="11"/>
  <c r="O681" i="11" s="1" a="1"/>
  <c r="O681" i="11" s="1"/>
  <c r="N682" i="11"/>
  <c r="O682" i="11" s="1" a="1"/>
  <c r="O682" i="11" s="1"/>
  <c r="N683" i="11"/>
  <c r="O683" i="11" s="1" a="1"/>
  <c r="O683" i="11" s="1"/>
  <c r="N684" i="11"/>
  <c r="O684" i="11" s="1" a="1"/>
  <c r="O684" i="11" s="1"/>
  <c r="N685" i="11"/>
  <c r="O685" i="11" s="1" a="1"/>
  <c r="O685" i="11" s="1"/>
  <c r="N686" i="11"/>
  <c r="O686" i="11" s="1" a="1"/>
  <c r="O686" i="11" s="1"/>
  <c r="N687" i="11"/>
  <c r="O687" i="11" s="1" a="1"/>
  <c r="O687" i="11" s="1"/>
  <c r="N688" i="11"/>
  <c r="O688" i="11" s="1" a="1"/>
  <c r="O688" i="11" s="1"/>
  <c r="N689" i="11"/>
  <c r="O689" i="11" s="1" a="1"/>
  <c r="O689" i="11" s="1"/>
  <c r="N690" i="11"/>
  <c r="O690" i="11" s="1" a="1"/>
  <c r="O690" i="11" s="1"/>
  <c r="N691" i="11"/>
  <c r="O691" i="11" s="1" a="1"/>
  <c r="O691" i="11" s="1"/>
  <c r="N692" i="11"/>
  <c r="O692" i="11" s="1" a="1"/>
  <c r="O692" i="11" s="1"/>
  <c r="N693" i="11"/>
  <c r="O693" i="11" s="1" a="1"/>
  <c r="O693" i="11" s="1"/>
  <c r="N694" i="11"/>
  <c r="O694" i="11" s="1" a="1"/>
  <c r="O694" i="11" s="1"/>
  <c r="N695" i="11"/>
  <c r="O695" i="11" s="1" a="1"/>
  <c r="O695" i="11" s="1"/>
  <c r="N696" i="11"/>
  <c r="O696" i="11" s="1" a="1"/>
  <c r="O696" i="11" s="1"/>
  <c r="N697" i="11"/>
  <c r="O697" i="11" s="1" a="1"/>
  <c r="O697" i="11" s="1"/>
  <c r="N698" i="11"/>
  <c r="O698" i="11" s="1" a="1"/>
  <c r="O698" i="11" s="1"/>
  <c r="N699" i="11"/>
  <c r="O699" i="11" s="1" a="1"/>
  <c r="O699" i="11" s="1"/>
  <c r="N700" i="11"/>
  <c r="O700" i="11" s="1" a="1"/>
  <c r="O700" i="11" s="1"/>
  <c r="N701" i="11"/>
  <c r="O701" i="11" s="1" a="1"/>
  <c r="O701" i="11" s="1"/>
  <c r="N702" i="11"/>
  <c r="O702" i="11" s="1" a="1"/>
  <c r="O702" i="11" s="1"/>
  <c r="N703" i="11"/>
  <c r="O703" i="11" s="1" a="1"/>
  <c r="O703" i="11" s="1"/>
  <c r="N704" i="11"/>
  <c r="O704" i="11" s="1" a="1"/>
  <c r="O704" i="11" s="1"/>
  <c r="N705" i="11"/>
  <c r="O705" i="11" s="1" a="1"/>
  <c r="O705" i="11" s="1"/>
  <c r="N706" i="11"/>
  <c r="O706" i="11" s="1" a="1"/>
  <c r="O706" i="11" s="1"/>
  <c r="N707" i="11"/>
  <c r="O707" i="11" s="1" a="1"/>
  <c r="O707" i="11" s="1"/>
  <c r="N708" i="11"/>
  <c r="O708" i="11" s="1" a="1"/>
  <c r="O708" i="11" s="1"/>
  <c r="N709" i="11"/>
  <c r="O709" i="11" s="1" a="1"/>
  <c r="O709" i="11" s="1"/>
  <c r="N710" i="11"/>
  <c r="O710" i="11" s="1" a="1"/>
  <c r="O710" i="11" s="1"/>
  <c r="N711" i="11"/>
  <c r="O711" i="11" s="1" a="1"/>
  <c r="O711" i="11" s="1"/>
  <c r="N712" i="11"/>
  <c r="O712" i="11" s="1" a="1"/>
  <c r="O712" i="11" s="1"/>
  <c r="N713" i="11"/>
  <c r="O713" i="11" s="1" a="1"/>
  <c r="O713" i="11" s="1"/>
  <c r="N714" i="11"/>
  <c r="O714" i="11" s="1" a="1"/>
  <c r="O714" i="11" s="1"/>
  <c r="N715" i="11"/>
  <c r="O715" i="11" s="1" a="1"/>
  <c r="O715" i="11" s="1"/>
  <c r="N716" i="11"/>
  <c r="O716" i="11" s="1" a="1"/>
  <c r="O716" i="11" s="1"/>
  <c r="N717" i="11"/>
  <c r="O717" i="11" s="1" a="1"/>
  <c r="O717" i="11" s="1"/>
  <c r="N718" i="11"/>
  <c r="O718" i="11" s="1" a="1"/>
  <c r="O718" i="11" s="1"/>
  <c r="N719" i="11"/>
  <c r="O719" i="11" s="1" a="1"/>
  <c r="O719" i="11" s="1"/>
  <c r="N720" i="11"/>
  <c r="O720" i="11" s="1" a="1"/>
  <c r="O720" i="11" s="1"/>
  <c r="N721" i="11"/>
  <c r="O721" i="11" s="1" a="1"/>
  <c r="O721" i="11" s="1"/>
  <c r="N722" i="11"/>
  <c r="O722" i="11" s="1" a="1"/>
  <c r="O722" i="11" s="1"/>
  <c r="N723" i="11"/>
  <c r="O723" i="11" s="1" a="1"/>
  <c r="O723" i="11" s="1"/>
  <c r="N724" i="11"/>
  <c r="O724" i="11" s="1" a="1"/>
  <c r="O724" i="11" s="1"/>
  <c r="N725" i="11"/>
  <c r="O725" i="11" s="1" a="1"/>
  <c r="O725" i="11" s="1"/>
  <c r="N726" i="11"/>
  <c r="O726" i="11" s="1" a="1"/>
  <c r="O726" i="11" s="1"/>
  <c r="N727" i="11"/>
  <c r="O727" i="11" s="1" a="1"/>
  <c r="O727" i="11" s="1"/>
  <c r="N728" i="11"/>
  <c r="O728" i="11" s="1" a="1"/>
  <c r="O728" i="11" s="1"/>
  <c r="N729" i="11"/>
  <c r="O729" i="11" s="1" a="1"/>
  <c r="O729" i="11" s="1"/>
  <c r="N730" i="11"/>
  <c r="O730" i="11" s="1" a="1"/>
  <c r="O730" i="11" s="1"/>
  <c r="N731" i="11"/>
  <c r="O731" i="11" s="1" a="1"/>
  <c r="O731" i="11" s="1"/>
  <c r="N732" i="11"/>
  <c r="O732" i="11" s="1" a="1"/>
  <c r="O732" i="11" s="1"/>
  <c r="N733" i="11"/>
  <c r="O733" i="11" s="1" a="1"/>
  <c r="O733" i="11" s="1"/>
  <c r="N734" i="11"/>
  <c r="O734" i="11" s="1" a="1"/>
  <c r="O734" i="11" s="1"/>
  <c r="N735" i="11"/>
  <c r="O735" i="11" s="1" a="1"/>
  <c r="O735" i="11" s="1"/>
  <c r="N736" i="11"/>
  <c r="O736" i="11" s="1" a="1"/>
  <c r="O736" i="11" s="1"/>
  <c r="N737" i="11"/>
  <c r="O737" i="11" s="1" a="1"/>
  <c r="O737" i="11" s="1"/>
  <c r="N738" i="11"/>
  <c r="O738" i="11" s="1" a="1"/>
  <c r="O738" i="11" s="1"/>
  <c r="N739" i="11"/>
  <c r="O739" i="11" s="1" a="1"/>
  <c r="O739" i="11" s="1"/>
  <c r="N740" i="11"/>
  <c r="O740" i="11" s="1" a="1"/>
  <c r="O740" i="11" s="1"/>
  <c r="N741" i="11"/>
  <c r="O741" i="11" s="1" a="1"/>
  <c r="O741" i="11" s="1"/>
  <c r="N742" i="11"/>
  <c r="O742" i="11" s="1" a="1"/>
  <c r="O742" i="11" s="1"/>
  <c r="N743" i="11"/>
  <c r="O743" i="11" s="1" a="1"/>
  <c r="O743" i="11" s="1"/>
  <c r="N744" i="11"/>
  <c r="O744" i="11" s="1" a="1"/>
  <c r="O744" i="11" s="1"/>
  <c r="N745" i="11"/>
  <c r="O745" i="11" s="1" a="1"/>
  <c r="O745" i="11" s="1"/>
  <c r="N746" i="11"/>
  <c r="O746" i="11" s="1" a="1"/>
  <c r="O746" i="11" s="1"/>
  <c r="N747" i="11"/>
  <c r="O747" i="11" s="1" a="1"/>
  <c r="O747" i="11" s="1"/>
  <c r="N748" i="11"/>
  <c r="O748" i="11" s="1" a="1"/>
  <c r="O748" i="11" s="1"/>
  <c r="N749" i="11"/>
  <c r="O749" i="11" s="1" a="1"/>
  <c r="O749" i="11" s="1"/>
  <c r="N750" i="11"/>
  <c r="O750" i="11" s="1" a="1"/>
  <c r="O750" i="11" s="1"/>
  <c r="N751" i="11"/>
  <c r="O751" i="11" s="1" a="1"/>
  <c r="O751" i="11" s="1"/>
  <c r="N752" i="11"/>
  <c r="O752" i="11" s="1" a="1"/>
  <c r="O752" i="11" s="1"/>
  <c r="N753" i="11"/>
  <c r="O753" i="11" s="1" a="1"/>
  <c r="O753" i="11" s="1"/>
  <c r="N754" i="11"/>
  <c r="O754" i="11" s="1" a="1"/>
  <c r="O754" i="11" s="1"/>
  <c r="N755" i="11"/>
  <c r="O755" i="11" s="1" a="1"/>
  <c r="O755" i="11" s="1"/>
  <c r="N756" i="11"/>
  <c r="O756" i="11" s="1" a="1"/>
  <c r="O756" i="11" s="1"/>
  <c r="N757" i="11"/>
  <c r="O757" i="11" s="1" a="1"/>
  <c r="O757" i="11" s="1"/>
  <c r="N758" i="11"/>
  <c r="O758" i="11" s="1" a="1"/>
  <c r="O758" i="11" s="1"/>
  <c r="N759" i="11"/>
  <c r="O759" i="11" s="1" a="1"/>
  <c r="O759" i="11" s="1"/>
  <c r="N760" i="11"/>
  <c r="O760" i="11" s="1" a="1"/>
  <c r="O760" i="11" s="1"/>
  <c r="N761" i="11"/>
  <c r="O761" i="11" s="1" a="1"/>
  <c r="O761" i="11" s="1"/>
  <c r="N762" i="11"/>
  <c r="O762" i="11" s="1" a="1"/>
  <c r="O762" i="11" s="1"/>
  <c r="N763" i="11"/>
  <c r="O763" i="11" s="1" a="1"/>
  <c r="O763" i="11" s="1"/>
  <c r="N764" i="11"/>
  <c r="O764" i="11" s="1" a="1"/>
  <c r="O764" i="11" s="1"/>
  <c r="N765" i="11"/>
  <c r="O765" i="11" s="1" a="1"/>
  <c r="O765" i="11" s="1"/>
  <c r="N766" i="11"/>
  <c r="O766" i="11" s="1" a="1"/>
  <c r="O766" i="11" s="1"/>
  <c r="N767" i="11"/>
  <c r="O767" i="11" s="1" a="1"/>
  <c r="O767" i="11" s="1"/>
  <c r="N768" i="11"/>
  <c r="O768" i="11" s="1" a="1"/>
  <c r="O768" i="11" s="1"/>
  <c r="N769" i="11"/>
  <c r="O769" i="11" s="1" a="1"/>
  <c r="O769" i="11" s="1"/>
  <c r="N770" i="11"/>
  <c r="O770" i="11" s="1" a="1"/>
  <c r="O770" i="11" s="1"/>
  <c r="N771" i="11"/>
  <c r="O771" i="11" s="1" a="1"/>
  <c r="O771" i="11" s="1"/>
  <c r="N772" i="11"/>
  <c r="O772" i="11" s="1" a="1"/>
  <c r="O772" i="11" s="1"/>
  <c r="N773" i="11"/>
  <c r="O773" i="11" s="1" a="1"/>
  <c r="O773" i="11" s="1"/>
  <c r="N774" i="11"/>
  <c r="O774" i="11" s="1" a="1"/>
  <c r="O774" i="11" s="1"/>
  <c r="N775" i="11"/>
  <c r="O775" i="11" s="1" a="1"/>
  <c r="O775" i="11" s="1"/>
  <c r="N776" i="11"/>
  <c r="O776" i="11" s="1" a="1"/>
  <c r="O776" i="11" s="1"/>
  <c r="N777" i="11"/>
  <c r="O777" i="11" s="1" a="1"/>
  <c r="O777" i="11" s="1"/>
  <c r="N778" i="11"/>
  <c r="O778" i="11" s="1" a="1"/>
  <c r="O778" i="11" s="1"/>
  <c r="N779" i="11"/>
  <c r="O779" i="11" s="1" a="1"/>
  <c r="O779" i="11" s="1"/>
  <c r="N780" i="11"/>
  <c r="O780" i="11" s="1" a="1"/>
  <c r="O780" i="11" s="1"/>
  <c r="N781" i="11"/>
  <c r="O781" i="11" s="1" a="1"/>
  <c r="O781" i="11" s="1"/>
  <c r="N782" i="11"/>
  <c r="O782" i="11" s="1" a="1"/>
  <c r="O782" i="11" s="1"/>
  <c r="N783" i="11"/>
  <c r="O783" i="11" s="1" a="1"/>
  <c r="O783" i="11" s="1"/>
  <c r="N784" i="11"/>
  <c r="O784" i="11" s="1" a="1"/>
  <c r="O784" i="11" s="1"/>
  <c r="N785" i="11"/>
  <c r="O785" i="11" s="1" a="1"/>
  <c r="O785" i="11" s="1"/>
  <c r="N786" i="11"/>
  <c r="O786" i="11" s="1" a="1"/>
  <c r="O786" i="11" s="1"/>
  <c r="N787" i="11"/>
  <c r="O787" i="11" s="1" a="1"/>
  <c r="O787" i="11" s="1"/>
  <c r="N788" i="11"/>
  <c r="O788" i="11" s="1" a="1"/>
  <c r="O788" i="11" s="1"/>
  <c r="N789" i="11"/>
  <c r="O789" i="11" s="1" a="1"/>
  <c r="O789" i="11" s="1"/>
  <c r="N790" i="11"/>
  <c r="O790" i="11" s="1" a="1"/>
  <c r="O790" i="11" s="1"/>
  <c r="N791" i="11"/>
  <c r="O791" i="11" s="1" a="1"/>
  <c r="O791" i="11" s="1"/>
  <c r="N792" i="11"/>
  <c r="O792" i="11" s="1" a="1"/>
  <c r="O792" i="11" s="1"/>
  <c r="N793" i="11"/>
  <c r="O793" i="11" s="1" a="1"/>
  <c r="O793" i="11" s="1"/>
  <c r="N794" i="11"/>
  <c r="O794" i="11" s="1" a="1"/>
  <c r="O794" i="11" s="1"/>
  <c r="N795" i="11"/>
  <c r="O795" i="11" s="1" a="1"/>
  <c r="O795" i="11" s="1"/>
  <c r="N796" i="11"/>
  <c r="O796" i="11" s="1" a="1"/>
  <c r="O796" i="11" s="1"/>
  <c r="N797" i="11"/>
  <c r="O797" i="11" s="1" a="1"/>
  <c r="O797" i="11" s="1"/>
  <c r="N798" i="11"/>
  <c r="O798" i="11" s="1" a="1"/>
  <c r="O798" i="11" s="1"/>
  <c r="N799" i="11"/>
  <c r="O799" i="11" s="1" a="1"/>
  <c r="O799" i="11" s="1"/>
  <c r="N800" i="11"/>
  <c r="O800" i="11" s="1" a="1"/>
  <c r="O800" i="11" s="1"/>
  <c r="N801" i="11"/>
  <c r="O801" i="11" s="1" a="1"/>
  <c r="O801" i="11" s="1"/>
  <c r="N802" i="11"/>
  <c r="O802" i="11" s="1" a="1"/>
  <c r="O802" i="11" s="1"/>
  <c r="N803" i="11"/>
  <c r="O803" i="11" s="1" a="1"/>
  <c r="O803" i="11" s="1"/>
  <c r="N804" i="11"/>
  <c r="O804" i="11" s="1" a="1"/>
  <c r="O804" i="11" s="1"/>
  <c r="N805" i="11"/>
  <c r="O805" i="11" s="1" a="1"/>
  <c r="O805" i="11" s="1"/>
  <c r="N806" i="11"/>
  <c r="O806" i="11" s="1" a="1"/>
  <c r="O806" i="11" s="1"/>
  <c r="N807" i="11"/>
  <c r="O807" i="11" s="1" a="1"/>
  <c r="O807" i="11" s="1"/>
  <c r="N808" i="11"/>
  <c r="O808" i="11" s="1" a="1"/>
  <c r="O808" i="11" s="1"/>
  <c r="N809" i="11"/>
  <c r="O809" i="11" s="1" a="1"/>
  <c r="O809" i="11" s="1"/>
  <c r="N810" i="11"/>
  <c r="O810" i="11" s="1" a="1"/>
  <c r="O810" i="11" s="1"/>
  <c r="N811" i="11"/>
  <c r="O811" i="11" s="1" a="1"/>
  <c r="O811" i="11" s="1"/>
  <c r="N812" i="11"/>
  <c r="O812" i="11" s="1" a="1"/>
  <c r="O812" i="11" s="1"/>
  <c r="N813" i="11"/>
  <c r="O813" i="11" s="1" a="1"/>
  <c r="O813" i="11" s="1"/>
  <c r="N814" i="11"/>
  <c r="O814" i="11" s="1" a="1"/>
  <c r="O814" i="11" s="1"/>
  <c r="N815" i="11"/>
  <c r="O815" i="11" s="1" a="1"/>
  <c r="O815" i="11" s="1"/>
  <c r="N816" i="11"/>
  <c r="O816" i="11" s="1" a="1"/>
  <c r="O816" i="11" s="1"/>
  <c r="N817" i="11"/>
  <c r="O817" i="11" s="1" a="1"/>
  <c r="O817" i="11" s="1"/>
  <c r="N818" i="11"/>
  <c r="O818" i="11" s="1" a="1"/>
  <c r="O818" i="11" s="1"/>
  <c r="N819" i="11"/>
  <c r="O819" i="11" s="1" a="1"/>
  <c r="O819" i="11" s="1"/>
  <c r="N820" i="11"/>
  <c r="O820" i="11" s="1" a="1"/>
  <c r="O820" i="11" s="1"/>
  <c r="N821" i="11"/>
  <c r="O821" i="11" s="1" a="1"/>
  <c r="O821" i="11" s="1"/>
  <c r="N822" i="11"/>
  <c r="O822" i="11" s="1" a="1"/>
  <c r="O822" i="11" s="1"/>
  <c r="N823" i="11"/>
  <c r="O823" i="11" s="1" a="1"/>
  <c r="O823" i="11" s="1"/>
  <c r="N824" i="11"/>
  <c r="O824" i="11" s="1" a="1"/>
  <c r="O824" i="11" s="1"/>
  <c r="N825" i="11"/>
  <c r="O825" i="11" s="1" a="1"/>
  <c r="O825" i="11" s="1"/>
  <c r="N826" i="11"/>
  <c r="O826" i="11" s="1" a="1"/>
  <c r="O826" i="11" s="1"/>
  <c r="N827" i="11"/>
  <c r="O827" i="11" s="1" a="1"/>
  <c r="O827" i="11" s="1"/>
  <c r="N828" i="11"/>
  <c r="O828" i="11" s="1" a="1"/>
  <c r="O828" i="11" s="1"/>
  <c r="N829" i="11"/>
  <c r="O829" i="11" s="1" a="1"/>
  <c r="O829" i="11" s="1"/>
  <c r="N830" i="11"/>
  <c r="O830" i="11" s="1" a="1"/>
  <c r="O830" i="11" s="1"/>
  <c r="N831" i="11"/>
  <c r="O831" i="11" s="1" a="1"/>
  <c r="O831" i="11" s="1"/>
  <c r="N832" i="11"/>
  <c r="O832" i="11" s="1" a="1"/>
  <c r="O832" i="11" s="1"/>
  <c r="N833" i="11"/>
  <c r="O833" i="11" s="1" a="1"/>
  <c r="O833" i="11" s="1"/>
  <c r="N834" i="11"/>
  <c r="O834" i="11" s="1" a="1"/>
  <c r="O834" i="11" s="1"/>
  <c r="N835" i="11"/>
  <c r="O835" i="11" s="1" a="1"/>
  <c r="O835" i="11" s="1"/>
  <c r="N836" i="11"/>
  <c r="O836" i="11" s="1" a="1"/>
  <c r="O836" i="11" s="1"/>
  <c r="N837" i="11"/>
  <c r="O837" i="11" s="1" a="1"/>
  <c r="O837" i="11" s="1"/>
  <c r="N838" i="11"/>
  <c r="O838" i="11" s="1" a="1"/>
  <c r="O838" i="11" s="1"/>
  <c r="N839" i="11"/>
  <c r="O839" i="11" s="1" a="1"/>
  <c r="O839" i="11" s="1"/>
  <c r="N840" i="11"/>
  <c r="O840" i="11" s="1" a="1"/>
  <c r="O840" i="11" s="1"/>
  <c r="N841" i="11"/>
  <c r="O841" i="11" s="1" a="1"/>
  <c r="O841" i="11" s="1"/>
  <c r="N842" i="11"/>
  <c r="O842" i="11" s="1" a="1"/>
  <c r="O842" i="11" s="1"/>
  <c r="N843" i="11"/>
  <c r="O843" i="11" s="1" a="1"/>
  <c r="O843" i="11" s="1"/>
  <c r="N844" i="11"/>
  <c r="O844" i="11" s="1" a="1"/>
  <c r="O844" i="11" s="1"/>
  <c r="N845" i="11"/>
  <c r="O845" i="11" s="1" a="1"/>
  <c r="O845" i="11" s="1"/>
  <c r="N846" i="11"/>
  <c r="O846" i="11" s="1" a="1"/>
  <c r="O846" i="11" s="1"/>
  <c r="N847" i="11"/>
  <c r="O847" i="11" s="1" a="1"/>
  <c r="O847" i="11" s="1"/>
  <c r="N848" i="11"/>
  <c r="O848" i="11" s="1" a="1"/>
  <c r="O848" i="11" s="1"/>
  <c r="N849" i="11"/>
  <c r="O849" i="11" s="1" a="1"/>
  <c r="O849" i="11" s="1"/>
  <c r="N850" i="11"/>
  <c r="O850" i="11" s="1" a="1"/>
  <c r="O850" i="11" s="1"/>
  <c r="N851" i="11"/>
  <c r="O851" i="11" s="1" a="1"/>
  <c r="O851" i="11" s="1"/>
  <c r="N852" i="11"/>
  <c r="O852" i="11" s="1" a="1"/>
  <c r="O852" i="11" s="1"/>
  <c r="N853" i="11"/>
  <c r="O853" i="11" s="1" a="1"/>
  <c r="O853" i="11" s="1"/>
  <c r="N854" i="11"/>
  <c r="O854" i="11" s="1" a="1"/>
  <c r="O854" i="11" s="1"/>
  <c r="N855" i="11"/>
  <c r="O855" i="11" s="1" a="1"/>
  <c r="O855" i="11" s="1"/>
  <c r="N856" i="11"/>
  <c r="O856" i="11" s="1" a="1"/>
  <c r="O856" i="11" s="1"/>
  <c r="N857" i="11"/>
  <c r="O857" i="11" s="1" a="1"/>
  <c r="O857" i="11" s="1"/>
  <c r="N858" i="11"/>
  <c r="O858" i="11" s="1" a="1"/>
  <c r="O858" i="11" s="1"/>
  <c r="N859" i="11"/>
  <c r="O859" i="11" s="1" a="1"/>
  <c r="O859" i="11" s="1"/>
  <c r="N860" i="11"/>
  <c r="O860" i="11" s="1" a="1"/>
  <c r="O860" i="11" s="1"/>
  <c r="N861" i="11"/>
  <c r="O861" i="11" s="1" a="1"/>
  <c r="O861" i="11" s="1"/>
  <c r="N862" i="11"/>
  <c r="O862" i="11" s="1" a="1"/>
  <c r="O862" i="11" s="1"/>
  <c r="N863" i="11"/>
  <c r="O863" i="11" s="1" a="1"/>
  <c r="O863" i="11" s="1"/>
  <c r="N864" i="11"/>
  <c r="O864" i="11" s="1" a="1"/>
  <c r="O864" i="11" s="1"/>
  <c r="N865" i="11"/>
  <c r="O865" i="11" s="1" a="1"/>
  <c r="O865" i="11" s="1"/>
  <c r="N866" i="11"/>
  <c r="O866" i="11" s="1" a="1"/>
  <c r="O866" i="11" s="1"/>
  <c r="N867" i="11"/>
  <c r="O867" i="11" s="1" a="1"/>
  <c r="O867" i="11" s="1"/>
  <c r="N868" i="11"/>
  <c r="O868" i="11" s="1" a="1"/>
  <c r="O868" i="11" s="1"/>
  <c r="N869" i="11"/>
  <c r="O869" i="11" s="1" a="1"/>
  <c r="O869" i="11" s="1"/>
  <c r="N870" i="11"/>
  <c r="O870" i="11" s="1" a="1"/>
  <c r="O870" i="11" s="1"/>
  <c r="N871" i="11"/>
  <c r="O871" i="11" s="1" a="1"/>
  <c r="O871" i="11" s="1"/>
  <c r="N872" i="11"/>
  <c r="O872" i="11" s="1" a="1"/>
  <c r="O872" i="11" s="1"/>
  <c r="N873" i="11"/>
  <c r="O873" i="11" s="1" a="1"/>
  <c r="O873" i="11" s="1"/>
  <c r="N874" i="11"/>
  <c r="O874" i="11" s="1" a="1"/>
  <c r="O874" i="11" s="1"/>
  <c r="N875" i="11"/>
  <c r="O875" i="11" s="1" a="1"/>
  <c r="O875" i="11" s="1"/>
  <c r="N876" i="11"/>
  <c r="O876" i="11" s="1" a="1"/>
  <c r="O876" i="11" s="1"/>
  <c r="N877" i="11"/>
  <c r="O877" i="11" s="1" a="1"/>
  <c r="O877" i="11" s="1"/>
  <c r="N878" i="11"/>
  <c r="O878" i="11" s="1" a="1"/>
  <c r="O878" i="11" s="1"/>
  <c r="N879" i="11"/>
  <c r="O879" i="11" s="1" a="1"/>
  <c r="O879" i="11" s="1"/>
  <c r="N880" i="11"/>
  <c r="O880" i="11" s="1" a="1"/>
  <c r="O880" i="11" s="1"/>
  <c r="N881" i="11"/>
  <c r="O881" i="11" s="1" a="1"/>
  <c r="O881" i="11" s="1"/>
  <c r="N882" i="11"/>
  <c r="O882" i="11" s="1" a="1"/>
  <c r="O882" i="11" s="1"/>
  <c r="N883" i="11"/>
  <c r="O883" i="11" s="1" a="1"/>
  <c r="O883" i="11" s="1"/>
  <c r="N884" i="11"/>
  <c r="O884" i="11" s="1" a="1"/>
  <c r="O884" i="11" s="1"/>
  <c r="N885" i="11"/>
  <c r="O885" i="11" s="1" a="1"/>
  <c r="O885" i="11" s="1"/>
  <c r="N886" i="11"/>
  <c r="O886" i="11" s="1" a="1"/>
  <c r="O886" i="11" s="1"/>
  <c r="N887" i="11"/>
  <c r="O887" i="11" s="1" a="1"/>
  <c r="O887" i="11" s="1"/>
  <c r="N888" i="11"/>
  <c r="O888" i="11" s="1" a="1"/>
  <c r="O888" i="11" s="1"/>
  <c r="N889" i="11"/>
  <c r="O889" i="11" s="1" a="1"/>
  <c r="O889" i="11" s="1"/>
  <c r="N890" i="11"/>
  <c r="O890" i="11" s="1" a="1"/>
  <c r="O890" i="11" s="1"/>
  <c r="N891" i="11"/>
  <c r="O891" i="11" s="1" a="1"/>
  <c r="O891" i="11" s="1"/>
  <c r="N892" i="11"/>
  <c r="O892" i="11" s="1" a="1"/>
  <c r="O892" i="11" s="1"/>
  <c r="N893" i="11"/>
  <c r="O893" i="11" s="1" a="1"/>
  <c r="O893" i="11" s="1"/>
  <c r="N894" i="11"/>
  <c r="O894" i="11" s="1" a="1"/>
  <c r="O894" i="11" s="1"/>
  <c r="N895" i="11"/>
  <c r="O895" i="11" s="1" a="1"/>
  <c r="O895" i="11" s="1"/>
  <c r="N896" i="11"/>
  <c r="O896" i="11" s="1" a="1"/>
  <c r="O896" i="11" s="1"/>
  <c r="N897" i="11"/>
  <c r="O897" i="11" s="1" a="1"/>
  <c r="O897" i="11" s="1"/>
  <c r="N898" i="11"/>
  <c r="O898" i="11" s="1" a="1"/>
  <c r="O898" i="11" s="1"/>
  <c r="N899" i="11"/>
  <c r="O899" i="11" s="1" a="1"/>
  <c r="O899" i="11" s="1"/>
  <c r="N900" i="11"/>
  <c r="O900" i="11" s="1" a="1"/>
  <c r="O900" i="11" s="1"/>
  <c r="N901" i="11"/>
  <c r="O901" i="11" s="1" a="1"/>
  <c r="O901" i="11" s="1"/>
  <c r="N902" i="11"/>
  <c r="O902" i="11" s="1" a="1"/>
  <c r="O902" i="11" s="1"/>
  <c r="N903" i="11"/>
  <c r="O903" i="11" s="1" a="1"/>
  <c r="O903" i="11" s="1"/>
  <c r="N904" i="11"/>
  <c r="O904" i="11" s="1" a="1"/>
  <c r="O904" i="11" s="1"/>
  <c r="N905" i="11"/>
  <c r="O905" i="11" s="1" a="1"/>
  <c r="O905" i="11" s="1"/>
  <c r="N906" i="11"/>
  <c r="O906" i="11" s="1" a="1"/>
  <c r="O906" i="11" s="1"/>
  <c r="N907" i="11"/>
  <c r="O907" i="11" s="1" a="1"/>
  <c r="O907" i="11" s="1"/>
  <c r="N908" i="11"/>
  <c r="O908" i="11" s="1" a="1"/>
  <c r="O908" i="11" s="1"/>
  <c r="N909" i="11"/>
  <c r="O909" i="11" s="1" a="1"/>
  <c r="O909" i="11" s="1"/>
  <c r="N910" i="11"/>
  <c r="O910" i="11" s="1" a="1"/>
  <c r="O910" i="11" s="1"/>
  <c r="N911" i="11"/>
  <c r="O911" i="11" s="1" a="1"/>
  <c r="O911" i="11" s="1"/>
  <c r="N912" i="11"/>
  <c r="O912" i="11" s="1" a="1"/>
  <c r="O912" i="11" s="1"/>
  <c r="N913" i="11"/>
  <c r="O913" i="11" s="1" a="1"/>
  <c r="O913" i="11" s="1"/>
  <c r="N914" i="11"/>
  <c r="O914" i="11" s="1" a="1"/>
  <c r="O914" i="11" s="1"/>
  <c r="N915" i="11"/>
  <c r="O915" i="11" s="1" a="1"/>
  <c r="O915" i="11" s="1"/>
  <c r="N916" i="11"/>
  <c r="O916" i="11" s="1" a="1"/>
  <c r="O916" i="11" s="1"/>
  <c r="N917" i="11"/>
  <c r="O917" i="11" s="1" a="1"/>
  <c r="O917" i="11" s="1"/>
  <c r="N918" i="11"/>
  <c r="O918" i="11" s="1" a="1"/>
  <c r="O918" i="11" s="1"/>
  <c r="N919" i="11"/>
  <c r="O919" i="11" s="1" a="1"/>
  <c r="O919" i="11" s="1"/>
  <c r="N920" i="11"/>
  <c r="O920" i="11" s="1" a="1"/>
  <c r="O920" i="11" s="1"/>
  <c r="N921" i="11"/>
  <c r="O921" i="11" s="1" a="1"/>
  <c r="O921" i="11" s="1"/>
  <c r="N922" i="11"/>
  <c r="O922" i="11" s="1" a="1"/>
  <c r="O922" i="11" s="1"/>
  <c r="N923" i="11"/>
  <c r="O923" i="11" s="1" a="1"/>
  <c r="O923" i="11" s="1"/>
  <c r="N924" i="11"/>
  <c r="O924" i="11" s="1" a="1"/>
  <c r="O924" i="11" s="1"/>
  <c r="N925" i="11"/>
  <c r="O925" i="11" s="1" a="1"/>
  <c r="O925" i="11" s="1"/>
  <c r="N926" i="11"/>
  <c r="O926" i="11" s="1" a="1"/>
  <c r="O926" i="11" s="1"/>
  <c r="N927" i="11"/>
  <c r="O927" i="11" s="1" a="1"/>
  <c r="O927" i="11" s="1"/>
  <c r="N928" i="11"/>
  <c r="O928" i="11" s="1" a="1"/>
  <c r="O928" i="11" s="1"/>
  <c r="N929" i="11"/>
  <c r="O929" i="11" s="1" a="1"/>
  <c r="O929" i="11" s="1"/>
  <c r="N930" i="11"/>
  <c r="O930" i="11" s="1" a="1"/>
  <c r="O930" i="11" s="1"/>
  <c r="N931" i="11"/>
  <c r="O931" i="11" s="1" a="1"/>
  <c r="O931" i="11" s="1"/>
  <c r="N932" i="11"/>
  <c r="O932" i="11" s="1" a="1"/>
  <c r="O932" i="11" s="1"/>
  <c r="N933" i="11"/>
  <c r="O933" i="11" s="1" a="1"/>
  <c r="O933" i="11" s="1"/>
  <c r="N934" i="11"/>
  <c r="O934" i="11" s="1" a="1"/>
  <c r="O934" i="11" s="1"/>
  <c r="N935" i="11"/>
  <c r="O935" i="11" s="1" a="1"/>
  <c r="O935" i="11" s="1"/>
  <c r="N936" i="11"/>
  <c r="O936" i="11" s="1" a="1"/>
  <c r="O936" i="11" s="1"/>
  <c r="N937" i="11"/>
  <c r="O937" i="11" s="1" a="1"/>
  <c r="O937" i="11" s="1"/>
  <c r="N938" i="11"/>
  <c r="O938" i="11" s="1" a="1"/>
  <c r="O938" i="11" s="1"/>
  <c r="N939" i="11"/>
  <c r="O939" i="11" s="1" a="1"/>
  <c r="O939" i="11" s="1"/>
  <c r="N940" i="11"/>
  <c r="O940" i="11" s="1" a="1"/>
  <c r="O940" i="11" s="1"/>
  <c r="N941" i="11"/>
  <c r="O941" i="11" s="1" a="1"/>
  <c r="O941" i="11" s="1"/>
  <c r="N942" i="11"/>
  <c r="O942" i="11" s="1" a="1"/>
  <c r="O942" i="11" s="1"/>
  <c r="N943" i="11"/>
  <c r="O943" i="11" s="1" a="1"/>
  <c r="O943" i="11" s="1"/>
  <c r="N944" i="11"/>
  <c r="O944" i="11" s="1" a="1"/>
  <c r="O944" i="11" s="1"/>
  <c r="N945" i="11"/>
  <c r="O945" i="11" s="1" a="1"/>
  <c r="O945" i="11" s="1"/>
  <c r="N946" i="11"/>
  <c r="O946" i="11" s="1" a="1"/>
  <c r="O946" i="11" s="1"/>
  <c r="N947" i="11"/>
  <c r="O947" i="11" s="1" a="1"/>
  <c r="O947" i="11" s="1"/>
  <c r="N948" i="11"/>
  <c r="O948" i="11" s="1" a="1"/>
  <c r="O948" i="11" s="1"/>
  <c r="N949" i="11"/>
  <c r="O949" i="11" s="1" a="1"/>
  <c r="O949" i="11" s="1"/>
  <c r="N950" i="11"/>
  <c r="O950" i="11" s="1" a="1"/>
  <c r="O950" i="11" s="1"/>
  <c r="N951" i="11"/>
  <c r="O951" i="11" s="1" a="1"/>
  <c r="O951" i="11" s="1"/>
  <c r="N952" i="11"/>
  <c r="O952" i="11" s="1" a="1"/>
  <c r="O952" i="11" s="1"/>
  <c r="N953" i="11"/>
  <c r="O953" i="11" s="1" a="1"/>
  <c r="O953" i="11" s="1"/>
  <c r="N954" i="11"/>
  <c r="O954" i="11" s="1" a="1"/>
  <c r="O954" i="11" s="1"/>
  <c r="N955" i="11"/>
  <c r="O955" i="11" s="1" a="1"/>
  <c r="O955" i="11" s="1"/>
  <c r="N956" i="11"/>
  <c r="O956" i="11" s="1" a="1"/>
  <c r="O956" i="11" s="1"/>
  <c r="N957" i="11"/>
  <c r="O957" i="11" s="1" a="1"/>
  <c r="O957" i="11" s="1"/>
  <c r="N958" i="11"/>
  <c r="O958" i="11" s="1" a="1"/>
  <c r="O958" i="11" s="1"/>
  <c r="N959" i="11"/>
  <c r="O959" i="11" s="1" a="1"/>
  <c r="O959" i="11" s="1"/>
  <c r="N960" i="11"/>
  <c r="O960" i="11" s="1" a="1"/>
  <c r="O960" i="11" s="1"/>
  <c r="N961" i="11"/>
  <c r="O961" i="11" s="1" a="1"/>
  <c r="O961" i="11" s="1"/>
  <c r="N962" i="11"/>
  <c r="O962" i="11" s="1" a="1"/>
  <c r="O962" i="11" s="1"/>
  <c r="N963" i="11"/>
  <c r="O963" i="11" s="1" a="1"/>
  <c r="O963" i="11" s="1"/>
  <c r="N964" i="11"/>
  <c r="O964" i="11" s="1" a="1"/>
  <c r="O964" i="11" s="1"/>
  <c r="N965" i="11"/>
  <c r="O965" i="11" s="1" a="1"/>
  <c r="O965" i="11" s="1"/>
  <c r="N966" i="11"/>
  <c r="O966" i="11" s="1" a="1"/>
  <c r="O966" i="11" s="1"/>
  <c r="N967" i="11"/>
  <c r="O967" i="11" s="1" a="1"/>
  <c r="O967" i="11" s="1"/>
  <c r="N968" i="11"/>
  <c r="O968" i="11" s="1" a="1"/>
  <c r="O968" i="11" s="1"/>
  <c r="N969" i="11"/>
  <c r="O969" i="11" s="1" a="1"/>
  <c r="O969" i="11" s="1"/>
  <c r="N970" i="11"/>
  <c r="O970" i="11" s="1" a="1"/>
  <c r="O970" i="11" s="1"/>
  <c r="N971" i="11"/>
  <c r="O971" i="11" s="1" a="1"/>
  <c r="O971" i="11" s="1"/>
  <c r="N972" i="11"/>
  <c r="O972" i="11" s="1" a="1"/>
  <c r="O972" i="11" s="1"/>
  <c r="N973" i="11"/>
  <c r="O973" i="11" s="1" a="1"/>
  <c r="O973" i="11" s="1"/>
  <c r="N974" i="11"/>
  <c r="O974" i="11" s="1" a="1"/>
  <c r="O974" i="11" s="1"/>
  <c r="N975" i="11"/>
  <c r="O975" i="11" s="1" a="1"/>
  <c r="O975" i="11" s="1"/>
  <c r="N976" i="11"/>
  <c r="O976" i="11" s="1" a="1"/>
  <c r="O976" i="11" s="1"/>
  <c r="N977" i="11"/>
  <c r="O977" i="11" s="1" a="1"/>
  <c r="O977" i="11" s="1"/>
  <c r="N978" i="11"/>
  <c r="O978" i="11" s="1" a="1"/>
  <c r="O978" i="11" s="1"/>
  <c r="N979" i="11"/>
  <c r="O979" i="11" s="1" a="1"/>
  <c r="O979" i="11" s="1"/>
  <c r="N980" i="11"/>
  <c r="O980" i="11" s="1" a="1"/>
  <c r="O980" i="11" s="1"/>
  <c r="N981" i="11"/>
  <c r="O981" i="11" s="1" a="1"/>
  <c r="O981" i="11" s="1"/>
  <c r="N982" i="11"/>
  <c r="O982" i="11" s="1" a="1"/>
  <c r="O982" i="11" s="1"/>
  <c r="N983" i="11"/>
  <c r="O983" i="11" s="1" a="1"/>
  <c r="O983" i="11" s="1"/>
  <c r="N984" i="11"/>
  <c r="O984" i="11" s="1" a="1"/>
  <c r="O984" i="11" s="1"/>
  <c r="N985" i="11"/>
  <c r="O985" i="11" s="1" a="1"/>
  <c r="O985" i="11" s="1"/>
  <c r="N986" i="11"/>
  <c r="O986" i="11" s="1" a="1"/>
  <c r="O986" i="11" s="1"/>
  <c r="N987" i="11"/>
  <c r="O987" i="11" s="1" a="1"/>
  <c r="O987" i="11" s="1"/>
  <c r="N988" i="11"/>
  <c r="O988" i="11" s="1" a="1"/>
  <c r="O988" i="11" s="1"/>
  <c r="N989" i="11"/>
  <c r="O989" i="11" s="1" a="1"/>
  <c r="O989" i="11" s="1"/>
  <c r="N990" i="11"/>
  <c r="O990" i="11" s="1" a="1"/>
  <c r="O990" i="11" s="1"/>
  <c r="N991" i="11"/>
  <c r="O991" i="11" s="1" a="1"/>
  <c r="O991" i="11" s="1"/>
  <c r="N992" i="11"/>
  <c r="O992" i="11" s="1" a="1"/>
  <c r="O992" i="11" s="1"/>
  <c r="N993" i="11"/>
  <c r="O993" i="11" s="1" a="1"/>
  <c r="O993" i="11" s="1"/>
  <c r="N994" i="11"/>
  <c r="O994" i="11" s="1" a="1"/>
  <c r="O994" i="11" s="1"/>
  <c r="N995" i="11"/>
  <c r="O995" i="11" s="1" a="1"/>
  <c r="O995" i="11" s="1"/>
  <c r="N996" i="11"/>
  <c r="O996" i="11" s="1" a="1"/>
  <c r="O996" i="11" s="1"/>
  <c r="N997" i="11"/>
  <c r="O997" i="11" s="1" a="1"/>
  <c r="O997" i="11" s="1"/>
  <c r="N998" i="11"/>
  <c r="O998" i="11" s="1" a="1"/>
  <c r="O998" i="11" s="1"/>
  <c r="N999" i="11"/>
  <c r="O999" i="11" s="1" a="1"/>
  <c r="O999" i="11" s="1"/>
  <c r="N1000" i="11"/>
  <c r="O1000" i="11" s="1" a="1"/>
  <c r="O1000" i="11" s="1"/>
  <c r="N1001" i="11"/>
  <c r="O1001" i="11" s="1" a="1"/>
  <c r="O1001" i="11" s="1"/>
  <c r="H3" i="11"/>
  <c r="H4" i="11"/>
  <c r="H5" i="11"/>
  <c r="H6" i="11"/>
  <c r="H7" i="11"/>
  <c r="H8" i="11"/>
  <c r="H9" i="11"/>
  <c r="H10" i="11"/>
  <c r="H11" i="11"/>
  <c r="H12" i="11"/>
  <c r="H13" i="11"/>
  <c r="H14" i="11"/>
  <c r="H15" i="11"/>
  <c r="H16" i="11"/>
  <c r="H17" i="11"/>
  <c r="H18" i="11"/>
  <c r="H19" i="11"/>
  <c r="H20" i="11"/>
  <c r="H21" i="11"/>
  <c r="H22" i="11"/>
  <c r="H23" i="11"/>
  <c r="H24" i="11"/>
  <c r="H25" i="11"/>
  <c r="H26" i="11"/>
  <c r="H27" i="11"/>
  <c r="H28" i="11"/>
  <c r="H29" i="11"/>
  <c r="H30" i="11"/>
  <c r="H31" i="11"/>
  <c r="H32" i="11"/>
  <c r="H33" i="11"/>
  <c r="H34" i="11"/>
  <c r="H35" i="11"/>
  <c r="H36" i="11"/>
  <c r="H37" i="11"/>
  <c r="H38" i="11"/>
  <c r="H39" i="11"/>
  <c r="H40" i="11"/>
  <c r="H41" i="11"/>
  <c r="H42" i="11"/>
  <c r="H43" i="11"/>
  <c r="H44" i="11"/>
  <c r="H45" i="11"/>
  <c r="H46" i="11"/>
  <c r="H47" i="11"/>
  <c r="H48" i="11"/>
  <c r="H49" i="11"/>
  <c r="H50" i="11"/>
  <c r="H51" i="11"/>
  <c r="H52" i="11"/>
  <c r="H53" i="11"/>
  <c r="H54" i="11"/>
  <c r="H55" i="11"/>
  <c r="H56" i="11"/>
  <c r="H57" i="11"/>
  <c r="H58" i="11"/>
  <c r="H59" i="11"/>
  <c r="H60" i="11"/>
  <c r="H61" i="11"/>
  <c r="H62" i="11"/>
  <c r="H63" i="11"/>
  <c r="H64" i="11"/>
  <c r="H65" i="11"/>
  <c r="H66" i="11"/>
  <c r="H67" i="11"/>
  <c r="H68" i="11"/>
  <c r="H69" i="11"/>
  <c r="H70" i="11"/>
  <c r="H71" i="11"/>
  <c r="H72" i="11"/>
  <c r="H73" i="11"/>
  <c r="H74" i="11"/>
  <c r="H75" i="11"/>
  <c r="H76" i="11"/>
  <c r="H77" i="11"/>
  <c r="H78" i="11"/>
  <c r="H79" i="11"/>
  <c r="H80" i="11"/>
  <c r="H81" i="11"/>
  <c r="H82" i="11"/>
  <c r="H83" i="11"/>
  <c r="H84" i="11"/>
  <c r="H85" i="11"/>
  <c r="H86" i="11"/>
  <c r="H87" i="11"/>
  <c r="H88" i="11"/>
  <c r="H89" i="11"/>
  <c r="H90" i="11"/>
  <c r="H91" i="11"/>
  <c r="H92" i="11"/>
  <c r="H93" i="11"/>
  <c r="H94" i="11"/>
  <c r="H95" i="11"/>
  <c r="H96" i="11"/>
  <c r="H97" i="11"/>
  <c r="H98" i="11"/>
  <c r="H99" i="11"/>
  <c r="H100" i="11"/>
  <c r="H101" i="11"/>
  <c r="H102" i="11"/>
  <c r="H103" i="11"/>
  <c r="H104" i="11"/>
  <c r="H105" i="11"/>
  <c r="H106" i="11"/>
  <c r="H107" i="11"/>
  <c r="H108" i="11"/>
  <c r="H109" i="11"/>
  <c r="H110" i="11"/>
  <c r="H111" i="11"/>
  <c r="H112" i="11"/>
  <c r="H113" i="11"/>
  <c r="H114" i="11"/>
  <c r="H115" i="11"/>
  <c r="H116" i="11"/>
  <c r="H117" i="11"/>
  <c r="H118" i="11"/>
  <c r="H119" i="11"/>
  <c r="H120" i="11"/>
  <c r="H121" i="11"/>
  <c r="H122" i="11"/>
  <c r="H123" i="11"/>
  <c r="H124" i="11"/>
  <c r="H125" i="11"/>
  <c r="H126" i="11"/>
  <c r="H127" i="11"/>
  <c r="H128" i="11"/>
  <c r="H129" i="11"/>
  <c r="H130" i="11"/>
  <c r="H131" i="11"/>
  <c r="H132" i="11"/>
  <c r="H133" i="11"/>
  <c r="H134" i="11"/>
  <c r="H135" i="11"/>
  <c r="H136" i="11"/>
  <c r="H137" i="11"/>
  <c r="H138" i="11"/>
  <c r="H139" i="11"/>
  <c r="H140" i="11"/>
  <c r="H141" i="11"/>
  <c r="H142" i="11"/>
  <c r="H143" i="11"/>
  <c r="H144" i="11"/>
  <c r="H145" i="11"/>
  <c r="H146" i="11"/>
  <c r="H147" i="11"/>
  <c r="H148" i="11"/>
  <c r="H149" i="11"/>
  <c r="H150" i="11"/>
  <c r="H151" i="11"/>
  <c r="H152" i="11"/>
  <c r="H153" i="11"/>
  <c r="H154" i="11"/>
  <c r="H155" i="11"/>
  <c r="H156" i="11"/>
  <c r="H157" i="11"/>
  <c r="H158" i="11"/>
  <c r="H159" i="11"/>
  <c r="H160" i="11"/>
  <c r="H161" i="11"/>
  <c r="H162" i="11"/>
  <c r="H163" i="11"/>
  <c r="H164" i="11"/>
  <c r="H165" i="11"/>
  <c r="H166" i="11"/>
  <c r="H167" i="11"/>
  <c r="H168" i="11"/>
  <c r="H169" i="11"/>
  <c r="H170" i="11"/>
  <c r="H171" i="11"/>
  <c r="H172" i="11"/>
  <c r="H173" i="11"/>
  <c r="H174" i="11"/>
  <c r="H175" i="11"/>
  <c r="H176" i="11"/>
  <c r="H177" i="11"/>
  <c r="H178" i="11"/>
  <c r="H179" i="11"/>
  <c r="H180" i="11"/>
  <c r="H181" i="11"/>
  <c r="H182" i="11"/>
  <c r="H183" i="11"/>
  <c r="H184" i="11"/>
  <c r="H185" i="11"/>
  <c r="H186" i="11"/>
  <c r="H187" i="11"/>
  <c r="H188" i="11"/>
  <c r="H189" i="11"/>
  <c r="H190" i="11"/>
  <c r="H191" i="11"/>
  <c r="H192" i="11"/>
  <c r="H193" i="11"/>
  <c r="H194" i="11"/>
  <c r="H195" i="11"/>
  <c r="H196" i="11"/>
  <c r="H197" i="11"/>
  <c r="H198" i="11"/>
  <c r="H199" i="11"/>
  <c r="H200" i="11"/>
  <c r="H201" i="11"/>
  <c r="H202" i="11"/>
  <c r="H203" i="11"/>
  <c r="H204" i="11"/>
  <c r="H205" i="11"/>
  <c r="H206" i="11"/>
  <c r="H207" i="11"/>
  <c r="H208" i="11"/>
  <c r="H209" i="11"/>
  <c r="H210" i="11"/>
  <c r="H211" i="11"/>
  <c r="H212" i="11"/>
  <c r="H213" i="11"/>
  <c r="H214" i="11"/>
  <c r="H215" i="11"/>
  <c r="H216" i="11"/>
  <c r="H217" i="11"/>
  <c r="H218" i="11"/>
  <c r="H219" i="11"/>
  <c r="H220" i="11"/>
  <c r="H221" i="11"/>
  <c r="H222" i="11"/>
  <c r="H223" i="11"/>
  <c r="H224" i="11"/>
  <c r="H225" i="11"/>
  <c r="H226" i="11"/>
  <c r="H227" i="11"/>
  <c r="H228" i="11"/>
  <c r="H229" i="11"/>
  <c r="H230" i="11"/>
  <c r="H231" i="11"/>
  <c r="H232" i="11"/>
  <c r="H233" i="11"/>
  <c r="H234" i="11"/>
  <c r="H235" i="11"/>
  <c r="H236" i="11"/>
  <c r="H237" i="11"/>
  <c r="H238" i="11"/>
  <c r="H239" i="11"/>
  <c r="H240" i="11"/>
  <c r="H241" i="11"/>
  <c r="H242" i="11"/>
  <c r="H243" i="11"/>
  <c r="H244" i="11"/>
  <c r="H245" i="11"/>
  <c r="H246" i="11"/>
  <c r="H247" i="11"/>
  <c r="H248" i="11"/>
  <c r="H249" i="11"/>
  <c r="H250" i="11"/>
  <c r="H251" i="11"/>
  <c r="H252" i="11"/>
  <c r="H253" i="11"/>
  <c r="H254" i="11"/>
  <c r="H255" i="11"/>
  <c r="H256" i="11"/>
  <c r="H257" i="11"/>
  <c r="H258" i="11"/>
  <c r="H259" i="11"/>
  <c r="H260" i="11"/>
  <c r="H261" i="11"/>
  <c r="H262" i="11"/>
  <c r="H263" i="11"/>
  <c r="H264" i="11"/>
  <c r="H265" i="11"/>
  <c r="H266" i="11"/>
  <c r="H267" i="11"/>
  <c r="H268" i="11"/>
  <c r="H269" i="11"/>
  <c r="H270" i="11"/>
  <c r="H271" i="11"/>
  <c r="H272" i="11"/>
  <c r="H273" i="11"/>
  <c r="H274" i="11"/>
  <c r="H275" i="11"/>
  <c r="H276" i="11"/>
  <c r="H277" i="11"/>
  <c r="H278" i="11"/>
  <c r="H279" i="11"/>
  <c r="H280" i="11"/>
  <c r="H281" i="11"/>
  <c r="H282" i="11"/>
  <c r="H283" i="11"/>
  <c r="H284" i="11"/>
  <c r="H285" i="11"/>
  <c r="H286" i="11"/>
  <c r="H287" i="11"/>
  <c r="H288" i="11"/>
  <c r="H289" i="11"/>
  <c r="H290" i="11"/>
  <c r="H291" i="11"/>
  <c r="H292" i="11"/>
  <c r="H293" i="11"/>
  <c r="H294" i="11"/>
  <c r="H295" i="11"/>
  <c r="H296" i="11"/>
  <c r="H297" i="11"/>
  <c r="H298" i="11"/>
  <c r="H299" i="11"/>
  <c r="H300" i="11"/>
  <c r="H301" i="11"/>
  <c r="H302" i="11"/>
  <c r="H303" i="11"/>
  <c r="H304" i="11"/>
  <c r="H305" i="11"/>
  <c r="H306" i="11"/>
  <c r="H307" i="11"/>
  <c r="H308" i="11"/>
  <c r="H309" i="11"/>
  <c r="H310" i="11"/>
  <c r="H311" i="11"/>
  <c r="H312" i="11"/>
  <c r="H313" i="11"/>
  <c r="H314" i="11"/>
  <c r="H315" i="11"/>
  <c r="H316" i="11"/>
  <c r="H317" i="11"/>
  <c r="H318" i="11"/>
  <c r="H319" i="11"/>
  <c r="H320" i="11"/>
  <c r="H321" i="11"/>
  <c r="H322" i="11"/>
  <c r="H323" i="11"/>
  <c r="H324" i="11"/>
  <c r="H325" i="11"/>
  <c r="H326" i="11"/>
  <c r="H327" i="11"/>
  <c r="H328" i="11"/>
  <c r="H329" i="11"/>
  <c r="H330" i="11"/>
  <c r="H331" i="11"/>
  <c r="H332" i="11"/>
  <c r="H333" i="11"/>
  <c r="H334" i="11"/>
  <c r="H335" i="11"/>
  <c r="H336" i="11"/>
  <c r="H337" i="11"/>
  <c r="H338" i="11"/>
  <c r="H339" i="11"/>
  <c r="H340" i="11"/>
  <c r="H341" i="11"/>
  <c r="H342" i="11"/>
  <c r="H343" i="11"/>
  <c r="H344" i="11"/>
  <c r="H345" i="11"/>
  <c r="H346" i="11"/>
  <c r="H347" i="11"/>
  <c r="H348" i="11"/>
  <c r="H349" i="11"/>
  <c r="H350" i="11"/>
  <c r="H351" i="11"/>
  <c r="H352" i="11"/>
  <c r="H353" i="11"/>
  <c r="H354" i="11"/>
  <c r="H355" i="11"/>
  <c r="H356" i="11"/>
  <c r="H357" i="11"/>
  <c r="H358" i="11"/>
  <c r="H359" i="11"/>
  <c r="H360" i="11"/>
  <c r="H361" i="11"/>
  <c r="H362" i="11"/>
  <c r="H363" i="11"/>
  <c r="H364" i="11"/>
  <c r="H365" i="11"/>
  <c r="H366" i="11"/>
  <c r="H367" i="11"/>
  <c r="H368" i="11"/>
  <c r="H369" i="11"/>
  <c r="H370" i="11"/>
  <c r="H371" i="11"/>
  <c r="H372" i="11"/>
  <c r="H373" i="11"/>
  <c r="H374" i="11"/>
  <c r="H375" i="11"/>
  <c r="H376" i="11"/>
  <c r="H377" i="11"/>
  <c r="H378" i="11"/>
  <c r="H379" i="11"/>
  <c r="H380" i="11"/>
  <c r="H381" i="11"/>
  <c r="H382" i="11"/>
  <c r="H383" i="11"/>
  <c r="H384" i="11"/>
  <c r="H385" i="11"/>
  <c r="H386" i="11"/>
  <c r="H387" i="11"/>
  <c r="H388" i="11"/>
  <c r="H389" i="11"/>
  <c r="H390" i="11"/>
  <c r="H391" i="11"/>
  <c r="H392" i="11"/>
  <c r="H393" i="11"/>
  <c r="H394" i="11"/>
  <c r="H395" i="11"/>
  <c r="H396" i="11"/>
  <c r="H397" i="11"/>
  <c r="H398" i="11"/>
  <c r="H399" i="11"/>
  <c r="H400" i="11"/>
  <c r="H401" i="11"/>
  <c r="H402" i="11"/>
  <c r="H403" i="11"/>
  <c r="H404" i="11"/>
  <c r="H405" i="11"/>
  <c r="H406" i="11"/>
  <c r="H407" i="11"/>
  <c r="H408" i="11"/>
  <c r="H409" i="11"/>
  <c r="H410" i="11"/>
  <c r="H411" i="11"/>
  <c r="H412" i="11"/>
  <c r="H413" i="11"/>
  <c r="H414" i="11"/>
  <c r="H415" i="11"/>
  <c r="H416" i="11"/>
  <c r="H417" i="11"/>
  <c r="H418" i="11"/>
  <c r="H419" i="11"/>
  <c r="H420" i="11"/>
  <c r="H421" i="11"/>
  <c r="H422" i="11"/>
  <c r="H423" i="11"/>
  <c r="H424" i="11"/>
  <c r="H425" i="11"/>
  <c r="H426" i="11"/>
  <c r="H427" i="11"/>
  <c r="H428" i="11"/>
  <c r="H429" i="11"/>
  <c r="H430" i="11"/>
  <c r="H431" i="11"/>
  <c r="H432" i="11"/>
  <c r="H433" i="11"/>
  <c r="H434" i="11"/>
  <c r="H435" i="11"/>
  <c r="H436" i="11"/>
  <c r="H437" i="11"/>
  <c r="H438" i="11"/>
  <c r="H439" i="11"/>
  <c r="H440" i="11"/>
  <c r="H441" i="11"/>
  <c r="H442" i="11"/>
  <c r="H443" i="11"/>
  <c r="H444" i="11"/>
  <c r="H445" i="11"/>
  <c r="H446" i="11"/>
  <c r="H447" i="11"/>
  <c r="H448" i="11"/>
  <c r="H449" i="11"/>
  <c r="H450" i="11"/>
  <c r="H451" i="11"/>
  <c r="H452" i="11"/>
  <c r="H453" i="11"/>
  <c r="H454" i="11"/>
  <c r="H455" i="11"/>
  <c r="H456" i="11"/>
  <c r="H457" i="11"/>
  <c r="H458" i="11"/>
  <c r="H459" i="11"/>
  <c r="H460" i="11"/>
  <c r="H461" i="11"/>
  <c r="H462" i="11"/>
  <c r="H463" i="11"/>
  <c r="H464" i="11"/>
  <c r="H465" i="11"/>
  <c r="H466" i="11"/>
  <c r="H467" i="11"/>
  <c r="H468" i="11"/>
  <c r="H469" i="11"/>
  <c r="H470" i="11"/>
  <c r="H471" i="11"/>
  <c r="H472" i="11"/>
  <c r="H473" i="11"/>
  <c r="H474" i="11"/>
  <c r="H475" i="11"/>
  <c r="H476" i="11"/>
  <c r="H477" i="11"/>
  <c r="H478" i="11"/>
  <c r="H479" i="11"/>
  <c r="H480" i="11"/>
  <c r="H481" i="11"/>
  <c r="H482" i="11"/>
  <c r="H483" i="11"/>
  <c r="H484" i="11"/>
  <c r="H485" i="11"/>
  <c r="H486" i="11"/>
  <c r="H487" i="11"/>
  <c r="H488" i="11"/>
  <c r="H489" i="11"/>
  <c r="H490" i="11"/>
  <c r="H491" i="11"/>
  <c r="H492" i="11"/>
  <c r="H493" i="11"/>
  <c r="H494" i="11"/>
  <c r="H495" i="11"/>
  <c r="H496" i="11"/>
  <c r="H497" i="11"/>
  <c r="H498" i="11"/>
  <c r="H499" i="11"/>
  <c r="H500" i="11"/>
  <c r="H501" i="11"/>
  <c r="H502" i="11"/>
  <c r="H503" i="11"/>
  <c r="H504" i="11"/>
  <c r="H505" i="11"/>
  <c r="H506" i="11"/>
  <c r="H507" i="11"/>
  <c r="H508" i="11"/>
  <c r="H509" i="11"/>
  <c r="H510" i="11"/>
  <c r="H511" i="11"/>
  <c r="H512" i="11"/>
  <c r="H513" i="11"/>
  <c r="H514" i="11"/>
  <c r="H515" i="11"/>
  <c r="H516" i="11"/>
  <c r="H517" i="11"/>
  <c r="H518" i="11"/>
  <c r="H519" i="11"/>
  <c r="H520" i="11"/>
  <c r="H521" i="11"/>
  <c r="H522" i="11"/>
  <c r="H523" i="11"/>
  <c r="H524" i="11"/>
  <c r="H525" i="11"/>
  <c r="H526" i="11"/>
  <c r="H527" i="11"/>
  <c r="H528" i="11"/>
  <c r="H529" i="11"/>
  <c r="H530" i="11"/>
  <c r="H531" i="11"/>
  <c r="H532" i="11"/>
  <c r="H533" i="11"/>
  <c r="H534" i="11"/>
  <c r="H535" i="11"/>
  <c r="H536" i="11"/>
  <c r="H537" i="11"/>
  <c r="H538" i="11"/>
  <c r="H539" i="11"/>
  <c r="H540" i="11"/>
  <c r="H541" i="11"/>
  <c r="H542" i="11"/>
  <c r="H543" i="11"/>
  <c r="H544" i="11"/>
  <c r="H545" i="11"/>
  <c r="H546" i="11"/>
  <c r="H547" i="11"/>
  <c r="H548" i="11"/>
  <c r="H549" i="11"/>
  <c r="H550" i="11"/>
  <c r="H551" i="11"/>
  <c r="H552" i="11"/>
  <c r="H553" i="11"/>
  <c r="H554" i="11"/>
  <c r="H555" i="11"/>
  <c r="H556" i="11"/>
  <c r="H557" i="11"/>
  <c r="H558" i="11"/>
  <c r="H559" i="11"/>
  <c r="H560" i="11"/>
  <c r="H561" i="11"/>
  <c r="H562" i="11"/>
  <c r="H563" i="11"/>
  <c r="H564" i="11"/>
  <c r="H565" i="11"/>
  <c r="H566" i="11"/>
  <c r="H567" i="11"/>
  <c r="H568" i="11"/>
  <c r="H569" i="11"/>
  <c r="H570" i="11"/>
  <c r="H571" i="11"/>
  <c r="H572" i="11"/>
  <c r="H573" i="11"/>
  <c r="H574" i="11"/>
  <c r="H575" i="11"/>
  <c r="H576" i="11"/>
  <c r="H577" i="11"/>
  <c r="H578" i="11"/>
  <c r="H579" i="11"/>
  <c r="H580" i="11"/>
  <c r="H581" i="11"/>
  <c r="H582" i="11"/>
  <c r="H583" i="11"/>
  <c r="H584" i="11"/>
  <c r="H585" i="11"/>
  <c r="H586" i="11"/>
  <c r="H587" i="11"/>
  <c r="H588" i="11"/>
  <c r="H589" i="11"/>
  <c r="H590" i="11"/>
  <c r="H591" i="11"/>
  <c r="H592" i="11"/>
  <c r="H593" i="11"/>
  <c r="H594" i="11"/>
  <c r="H595" i="11"/>
  <c r="H596" i="11"/>
  <c r="H597" i="11"/>
  <c r="H598" i="11"/>
  <c r="H599" i="11"/>
  <c r="H600" i="11"/>
  <c r="H601" i="11"/>
  <c r="H602" i="11"/>
  <c r="H603" i="11"/>
  <c r="H604" i="11"/>
  <c r="H605" i="11"/>
  <c r="H606" i="11"/>
  <c r="H607" i="11"/>
  <c r="H608" i="11"/>
  <c r="H609" i="11"/>
  <c r="H610" i="11"/>
  <c r="H611" i="11"/>
  <c r="H612" i="11"/>
  <c r="H613" i="11"/>
  <c r="H614" i="11"/>
  <c r="H615" i="11"/>
  <c r="H616" i="11"/>
  <c r="H617" i="11"/>
  <c r="H618" i="11"/>
  <c r="H619" i="11"/>
  <c r="H620" i="11"/>
  <c r="H621" i="11"/>
  <c r="H622" i="11"/>
  <c r="H623" i="11"/>
  <c r="H624" i="11"/>
  <c r="H625" i="11"/>
  <c r="H626" i="11"/>
  <c r="H627" i="11"/>
  <c r="H628" i="11"/>
  <c r="H629" i="11"/>
  <c r="H630" i="11"/>
  <c r="H631" i="11"/>
  <c r="H632" i="11"/>
  <c r="H633" i="11"/>
  <c r="H634" i="11"/>
  <c r="H635" i="11"/>
  <c r="H636" i="11"/>
  <c r="H637" i="11"/>
  <c r="H638" i="11"/>
  <c r="H639" i="11"/>
  <c r="H640" i="11"/>
  <c r="H641" i="11"/>
  <c r="H642" i="11"/>
  <c r="H643" i="11"/>
  <c r="H644" i="11"/>
  <c r="H645" i="11"/>
  <c r="H646" i="11"/>
  <c r="H647" i="11"/>
  <c r="H648" i="11"/>
  <c r="H649" i="11"/>
  <c r="H650" i="11"/>
  <c r="H651" i="11"/>
  <c r="H652" i="11"/>
  <c r="H653" i="11"/>
  <c r="H654" i="11"/>
  <c r="H655" i="11"/>
  <c r="H656" i="11"/>
  <c r="H657" i="11"/>
  <c r="H658" i="11"/>
  <c r="H659" i="11"/>
  <c r="H660" i="11"/>
  <c r="H661" i="11"/>
  <c r="H662" i="11"/>
  <c r="H663" i="11"/>
  <c r="H664" i="11"/>
  <c r="H665" i="11"/>
  <c r="H666" i="11"/>
  <c r="H667" i="11"/>
  <c r="H668" i="11"/>
  <c r="H669" i="11"/>
  <c r="H670" i="11"/>
  <c r="H671" i="11"/>
  <c r="H672" i="11"/>
  <c r="H673" i="11"/>
  <c r="H674" i="11"/>
  <c r="H675" i="11"/>
  <c r="H676" i="11"/>
  <c r="H677" i="11"/>
  <c r="H678" i="11"/>
  <c r="H679" i="11"/>
  <c r="H680" i="11"/>
  <c r="H681" i="11"/>
  <c r="H682" i="11"/>
  <c r="H683" i="11"/>
  <c r="H684" i="11"/>
  <c r="H685" i="11"/>
  <c r="H686" i="11"/>
  <c r="H687" i="11"/>
  <c r="H688" i="11"/>
  <c r="H689" i="11"/>
  <c r="H690" i="11"/>
  <c r="H691" i="11"/>
  <c r="H692" i="11"/>
  <c r="H693" i="11"/>
  <c r="H694" i="11"/>
  <c r="H695" i="11"/>
  <c r="H696" i="11"/>
  <c r="H697" i="11"/>
  <c r="H698" i="11"/>
  <c r="H699" i="11"/>
  <c r="H700" i="11"/>
  <c r="H701" i="11"/>
  <c r="H702" i="11"/>
  <c r="H703" i="11"/>
  <c r="H704" i="11"/>
  <c r="H705" i="11"/>
  <c r="H706" i="11"/>
  <c r="H707" i="11"/>
  <c r="H708" i="11"/>
  <c r="H709" i="11"/>
  <c r="H710" i="11"/>
  <c r="H711" i="11"/>
  <c r="H712" i="11"/>
  <c r="H713" i="11"/>
  <c r="H714" i="11"/>
  <c r="H715" i="11"/>
  <c r="H716" i="11"/>
  <c r="H717" i="11"/>
  <c r="H718" i="11"/>
  <c r="H719" i="11"/>
  <c r="H720" i="11"/>
  <c r="H721" i="11"/>
  <c r="H722" i="11"/>
  <c r="H723" i="11"/>
  <c r="H724" i="11"/>
  <c r="H725" i="11"/>
  <c r="H726" i="11"/>
  <c r="H727" i="11"/>
  <c r="H728" i="11"/>
  <c r="H729" i="11"/>
  <c r="H730" i="11"/>
  <c r="H731" i="11"/>
  <c r="H732" i="11"/>
  <c r="H733" i="11"/>
  <c r="H734" i="11"/>
  <c r="H735" i="11"/>
  <c r="H736" i="11"/>
  <c r="H737" i="11"/>
  <c r="H738" i="11"/>
  <c r="H739" i="11"/>
  <c r="H740" i="11"/>
  <c r="H741" i="11"/>
  <c r="H742" i="11"/>
  <c r="H743" i="11"/>
  <c r="H744" i="11"/>
  <c r="H745" i="11"/>
  <c r="H746" i="11"/>
  <c r="H747" i="11"/>
  <c r="H748" i="11"/>
  <c r="H749" i="11"/>
  <c r="H750" i="11"/>
  <c r="H751" i="11"/>
  <c r="H752" i="11"/>
  <c r="H753" i="11"/>
  <c r="H754" i="11"/>
  <c r="H755" i="11"/>
  <c r="H756" i="11"/>
  <c r="H757" i="11"/>
  <c r="H758" i="11"/>
  <c r="H759" i="11"/>
  <c r="H760" i="11"/>
  <c r="H761" i="11"/>
  <c r="H762" i="11"/>
  <c r="H763" i="11"/>
  <c r="H764" i="11"/>
  <c r="H765" i="11"/>
  <c r="H766" i="11"/>
  <c r="H767" i="11"/>
  <c r="H768" i="11"/>
  <c r="H769" i="11"/>
  <c r="H770" i="11"/>
  <c r="H771" i="11"/>
  <c r="H772" i="11"/>
  <c r="H773" i="11"/>
  <c r="H774" i="11"/>
  <c r="H775" i="11"/>
  <c r="H776" i="11"/>
  <c r="H777" i="11"/>
  <c r="H778" i="11"/>
  <c r="H779" i="11"/>
  <c r="H780" i="11"/>
  <c r="H781" i="11"/>
  <c r="H782" i="11"/>
  <c r="H783" i="11"/>
  <c r="H784" i="11"/>
  <c r="H785" i="11"/>
  <c r="H786" i="11"/>
  <c r="H787" i="11"/>
  <c r="H788" i="11"/>
  <c r="H789" i="11"/>
  <c r="H790" i="11"/>
  <c r="H791" i="11"/>
  <c r="H792" i="11"/>
  <c r="H793" i="11"/>
  <c r="H794" i="11"/>
  <c r="H795" i="11"/>
  <c r="H796" i="11"/>
  <c r="H797" i="11"/>
  <c r="H798" i="11"/>
  <c r="H799" i="11"/>
  <c r="H800" i="11"/>
  <c r="H801" i="11"/>
  <c r="H802" i="11"/>
  <c r="H803" i="11"/>
  <c r="H804" i="11"/>
  <c r="H805" i="11"/>
  <c r="H806" i="11"/>
  <c r="H807" i="11"/>
  <c r="H808" i="11"/>
  <c r="H809" i="11"/>
  <c r="H810" i="11"/>
  <c r="H811" i="11"/>
  <c r="H812" i="11"/>
  <c r="H813" i="11"/>
  <c r="H814" i="11"/>
  <c r="H815" i="11"/>
  <c r="H816" i="11"/>
  <c r="H817" i="11"/>
  <c r="H818" i="11"/>
  <c r="H819" i="11"/>
  <c r="H820" i="11"/>
  <c r="H821" i="11"/>
  <c r="H822" i="11"/>
  <c r="H823" i="11"/>
  <c r="H824" i="11"/>
  <c r="H825" i="11"/>
  <c r="H826" i="11"/>
  <c r="H827" i="11"/>
  <c r="H828" i="11"/>
  <c r="H829" i="11"/>
  <c r="H830" i="11"/>
  <c r="H831" i="11"/>
  <c r="H832" i="11"/>
  <c r="H833" i="11"/>
  <c r="H834" i="11"/>
  <c r="H835" i="11"/>
  <c r="H836" i="11"/>
  <c r="H837" i="11"/>
  <c r="H838" i="11"/>
  <c r="H839" i="11"/>
  <c r="H840" i="11"/>
  <c r="H841" i="11"/>
  <c r="H842" i="11"/>
  <c r="H843" i="11"/>
  <c r="H844" i="11"/>
  <c r="H845" i="11"/>
  <c r="H846" i="11"/>
  <c r="H847" i="11"/>
  <c r="H848" i="11"/>
  <c r="H849" i="11"/>
  <c r="H850" i="11"/>
  <c r="H851" i="11"/>
  <c r="H852" i="11"/>
  <c r="H853" i="11"/>
  <c r="H854" i="11"/>
  <c r="H855" i="11"/>
  <c r="H856" i="11"/>
  <c r="H857" i="11"/>
  <c r="H858" i="11"/>
  <c r="H859" i="11"/>
  <c r="H860" i="11"/>
  <c r="H861" i="11"/>
  <c r="H862" i="11"/>
  <c r="H863" i="11"/>
  <c r="H864" i="11"/>
  <c r="H865" i="11"/>
  <c r="H866" i="11"/>
  <c r="H867" i="11"/>
  <c r="H868" i="11"/>
  <c r="H869" i="11"/>
  <c r="H870" i="11"/>
  <c r="H871" i="11"/>
  <c r="H872" i="11"/>
  <c r="H873" i="11"/>
  <c r="H874" i="11"/>
  <c r="H875" i="11"/>
  <c r="H876" i="11"/>
  <c r="H877" i="11"/>
  <c r="H878" i="11"/>
  <c r="H879" i="11"/>
  <c r="H880" i="11"/>
  <c r="H881" i="11"/>
  <c r="H882" i="11"/>
  <c r="H883" i="11"/>
  <c r="H884" i="11"/>
  <c r="H885" i="11"/>
  <c r="H886" i="11"/>
  <c r="H887" i="11"/>
  <c r="H888" i="11"/>
  <c r="H889" i="11"/>
  <c r="H890" i="11"/>
  <c r="H891" i="11"/>
  <c r="H892" i="11"/>
  <c r="H893" i="11"/>
  <c r="H894" i="11"/>
  <c r="H895" i="11"/>
  <c r="H896" i="11"/>
  <c r="H897" i="11"/>
  <c r="H898" i="11"/>
  <c r="H899" i="11"/>
  <c r="H900" i="11"/>
  <c r="H901" i="11"/>
  <c r="H902" i="11"/>
  <c r="H903" i="11"/>
  <c r="H904" i="11"/>
  <c r="H905" i="11"/>
  <c r="H906" i="11"/>
  <c r="H907" i="11"/>
  <c r="H908" i="11"/>
  <c r="H909" i="11"/>
  <c r="H910" i="11"/>
  <c r="H911" i="11"/>
  <c r="H912" i="11"/>
  <c r="H913" i="11"/>
  <c r="H914" i="11"/>
  <c r="H915" i="11"/>
  <c r="H916" i="11"/>
  <c r="H917" i="11"/>
  <c r="H918" i="11"/>
  <c r="H919" i="11"/>
  <c r="H920" i="11"/>
  <c r="H921" i="11"/>
  <c r="H922" i="11"/>
  <c r="H923" i="11"/>
  <c r="H924" i="11"/>
  <c r="H925" i="11"/>
  <c r="H926" i="11"/>
  <c r="H927" i="11"/>
  <c r="H928" i="11"/>
  <c r="H929" i="11"/>
  <c r="H930" i="11"/>
  <c r="H931" i="11"/>
  <c r="H932" i="11"/>
  <c r="H933" i="11"/>
  <c r="H934" i="11"/>
  <c r="H935" i="11"/>
  <c r="H936" i="11"/>
  <c r="H937" i="11"/>
  <c r="H938" i="11"/>
  <c r="H939" i="11"/>
  <c r="H940" i="11"/>
  <c r="H941" i="11"/>
  <c r="H942" i="11"/>
  <c r="H943" i="11"/>
  <c r="H944" i="11"/>
  <c r="H945" i="11"/>
  <c r="H946" i="11"/>
  <c r="H947" i="11"/>
  <c r="H948" i="11"/>
  <c r="H949" i="11"/>
  <c r="H950" i="11"/>
  <c r="H951" i="11"/>
  <c r="H952" i="11"/>
  <c r="H953" i="11"/>
  <c r="H955" i="11"/>
  <c r="H956" i="11"/>
  <c r="H957" i="11"/>
  <c r="H958" i="11"/>
  <c r="H959" i="11"/>
  <c r="H960" i="11"/>
  <c r="H961" i="11"/>
  <c r="H962" i="11"/>
  <c r="H963" i="11"/>
  <c r="H964" i="11"/>
  <c r="H965" i="11"/>
  <c r="H966" i="11"/>
  <c r="H967" i="11"/>
  <c r="H968" i="11"/>
  <c r="H969" i="11"/>
  <c r="H970" i="11"/>
  <c r="H971" i="11"/>
  <c r="H972" i="11"/>
  <c r="H973" i="11"/>
  <c r="H974" i="11"/>
  <c r="H975" i="11"/>
  <c r="H976" i="11"/>
  <c r="H979" i="11"/>
  <c r="H980" i="11"/>
  <c r="H981" i="11"/>
  <c r="H982" i="11"/>
  <c r="H983" i="11"/>
  <c r="H984" i="11"/>
  <c r="H985" i="11"/>
  <c r="H986" i="11"/>
  <c r="H987" i="11"/>
  <c r="H988" i="11"/>
  <c r="H989" i="11"/>
  <c r="H990" i="11"/>
  <c r="H991" i="11"/>
  <c r="H992" i="11"/>
  <c r="H993" i="11"/>
  <c r="H994" i="11"/>
  <c r="H995" i="11"/>
  <c r="H996" i="11"/>
  <c r="H997" i="11"/>
  <c r="H998" i="11"/>
  <c r="H999" i="11"/>
  <c r="H1000" i="11"/>
  <c r="H1001" i="11"/>
  <c r="G3" i="11"/>
  <c r="G4" i="11"/>
  <c r="G5" i="11"/>
  <c r="G6" i="11"/>
  <c r="G7" i="11"/>
  <c r="G8" i="11"/>
  <c r="G9" i="11"/>
  <c r="G10" i="11"/>
  <c r="G11" i="11"/>
  <c r="G12" i="11"/>
  <c r="G13" i="11"/>
  <c r="G14" i="11"/>
  <c r="G15" i="11"/>
  <c r="G16" i="11"/>
  <c r="G17" i="11"/>
  <c r="G18" i="11"/>
  <c r="G19" i="11"/>
  <c r="G20" i="11"/>
  <c r="G21" i="11"/>
  <c r="G22" i="11"/>
  <c r="G23" i="11"/>
  <c r="G24" i="11"/>
  <c r="G25" i="11"/>
  <c r="G26" i="11"/>
  <c r="G27" i="11"/>
  <c r="G28" i="11"/>
  <c r="G29" i="11"/>
  <c r="G30" i="11"/>
  <c r="G31" i="11"/>
  <c r="G32" i="11"/>
  <c r="G33" i="11"/>
  <c r="G34" i="11"/>
  <c r="G35" i="11"/>
  <c r="G36" i="11"/>
  <c r="G37" i="11"/>
  <c r="G38" i="11"/>
  <c r="G39" i="11"/>
  <c r="G40" i="11"/>
  <c r="G41" i="11"/>
  <c r="G42" i="11"/>
  <c r="G43" i="11"/>
  <c r="G44" i="11"/>
  <c r="G45" i="11"/>
  <c r="G46" i="11"/>
  <c r="G47" i="11"/>
  <c r="G48" i="11"/>
  <c r="G49" i="11"/>
  <c r="G50" i="11"/>
  <c r="G51" i="11"/>
  <c r="G52" i="11"/>
  <c r="G53" i="11"/>
  <c r="G54" i="11"/>
  <c r="G55" i="11"/>
  <c r="G56" i="11"/>
  <c r="G57" i="11"/>
  <c r="G58" i="11"/>
  <c r="G59" i="11"/>
  <c r="G60" i="11"/>
  <c r="G61" i="11"/>
  <c r="G62" i="11"/>
  <c r="G63" i="11"/>
  <c r="G64" i="11"/>
  <c r="G65" i="11"/>
  <c r="G66" i="11"/>
  <c r="G67" i="11"/>
  <c r="G68" i="11"/>
  <c r="G69" i="11"/>
  <c r="G70" i="11"/>
  <c r="G71" i="11"/>
  <c r="G72" i="11"/>
  <c r="G73" i="11"/>
  <c r="G74" i="11"/>
  <c r="G75" i="11"/>
  <c r="G76" i="11"/>
  <c r="G77" i="11"/>
  <c r="G78" i="11"/>
  <c r="G79" i="11"/>
  <c r="G80" i="11"/>
  <c r="G81" i="11"/>
  <c r="G82" i="11"/>
  <c r="G83" i="11"/>
  <c r="G84" i="11"/>
  <c r="G85" i="11"/>
  <c r="G86" i="11"/>
  <c r="G87" i="11"/>
  <c r="G88" i="11"/>
  <c r="G89" i="11"/>
  <c r="G90" i="11"/>
  <c r="G91" i="11"/>
  <c r="G92" i="11"/>
  <c r="G93" i="11"/>
  <c r="G94" i="11"/>
  <c r="G95" i="11"/>
  <c r="G96" i="11"/>
  <c r="G97" i="11"/>
  <c r="G98" i="11"/>
  <c r="G99" i="11"/>
  <c r="G100" i="11"/>
  <c r="G101" i="11"/>
  <c r="G102" i="11"/>
  <c r="G103" i="11"/>
  <c r="G104" i="11"/>
  <c r="G105" i="11"/>
  <c r="G106" i="11"/>
  <c r="G107" i="11"/>
  <c r="G108" i="11"/>
  <c r="G109" i="11"/>
  <c r="G110" i="11"/>
  <c r="G111" i="11"/>
  <c r="G112" i="11"/>
  <c r="G113" i="11"/>
  <c r="G114" i="11"/>
  <c r="G115" i="11"/>
  <c r="G116" i="11"/>
  <c r="G117" i="11"/>
  <c r="G118" i="11"/>
  <c r="G119" i="11"/>
  <c r="G120" i="11"/>
  <c r="G121" i="11"/>
  <c r="G122" i="11"/>
  <c r="G123" i="11"/>
  <c r="G124" i="11"/>
  <c r="G125" i="11"/>
  <c r="G126" i="11"/>
  <c r="G127" i="11"/>
  <c r="G128" i="11"/>
  <c r="G129" i="11"/>
  <c r="G130" i="11"/>
  <c r="G131" i="11"/>
  <c r="G132" i="11"/>
  <c r="G133" i="11"/>
  <c r="G134" i="11"/>
  <c r="G135" i="11"/>
  <c r="G136" i="11"/>
  <c r="G137" i="11"/>
  <c r="G138" i="11"/>
  <c r="G139" i="11"/>
  <c r="G140" i="11"/>
  <c r="G141" i="11"/>
  <c r="G142" i="11"/>
  <c r="G143" i="11"/>
  <c r="G144" i="11"/>
  <c r="G145" i="11"/>
  <c r="G146" i="11"/>
  <c r="G147" i="11"/>
  <c r="G148" i="11"/>
  <c r="G149" i="11"/>
  <c r="G150" i="11"/>
  <c r="G151" i="11"/>
  <c r="G152" i="11"/>
  <c r="G153" i="11"/>
  <c r="G154" i="11"/>
  <c r="G155" i="11"/>
  <c r="G156" i="11"/>
  <c r="G157" i="11"/>
  <c r="G158" i="11"/>
  <c r="G159" i="11"/>
  <c r="G160" i="11"/>
  <c r="G161" i="11"/>
  <c r="G162" i="11"/>
  <c r="G163" i="11"/>
  <c r="G164" i="11"/>
  <c r="G165" i="11"/>
  <c r="G166" i="11"/>
  <c r="G167" i="11"/>
  <c r="G168" i="11"/>
  <c r="G169" i="11"/>
  <c r="G170" i="11"/>
  <c r="G171" i="11"/>
  <c r="G172" i="11"/>
  <c r="G173" i="11"/>
  <c r="G174" i="11"/>
  <c r="G175" i="11"/>
  <c r="G176" i="11"/>
  <c r="G177" i="11"/>
  <c r="G178" i="11"/>
  <c r="G179" i="11"/>
  <c r="G180" i="11"/>
  <c r="G181" i="11"/>
  <c r="G182" i="11"/>
  <c r="G183" i="11"/>
  <c r="G184" i="11"/>
  <c r="G185" i="11"/>
  <c r="G186" i="11"/>
  <c r="G187" i="11"/>
  <c r="G188" i="11"/>
  <c r="G189" i="11"/>
  <c r="G190" i="11"/>
  <c r="G191" i="11"/>
  <c r="G192" i="11"/>
  <c r="G193" i="11"/>
  <c r="G194" i="11"/>
  <c r="G195" i="11"/>
  <c r="G196" i="11"/>
  <c r="G197" i="11"/>
  <c r="G198" i="11"/>
  <c r="G199" i="11"/>
  <c r="G200" i="11"/>
  <c r="G201" i="11"/>
  <c r="G202" i="11"/>
  <c r="G203" i="11"/>
  <c r="G204" i="11"/>
  <c r="G205" i="11"/>
  <c r="G206" i="11"/>
  <c r="G207" i="11"/>
  <c r="G208" i="11"/>
  <c r="G209" i="11"/>
  <c r="G210" i="11"/>
  <c r="G211" i="11"/>
  <c r="G212" i="11"/>
  <c r="G213" i="11"/>
  <c r="G214" i="11"/>
  <c r="G215" i="11"/>
  <c r="G216" i="11"/>
  <c r="G217" i="11"/>
  <c r="G218" i="11"/>
  <c r="G219" i="11"/>
  <c r="G220" i="11"/>
  <c r="G221" i="11"/>
  <c r="G222" i="11"/>
  <c r="G223" i="11"/>
  <c r="G224" i="11"/>
  <c r="G225" i="11"/>
  <c r="G226" i="11"/>
  <c r="G227" i="11"/>
  <c r="G228" i="11"/>
  <c r="G229" i="11"/>
  <c r="G230" i="11"/>
  <c r="G231" i="11"/>
  <c r="G232" i="11"/>
  <c r="G233" i="11"/>
  <c r="G234" i="11"/>
  <c r="G235" i="11"/>
  <c r="G236" i="11"/>
  <c r="G237" i="11"/>
  <c r="G238" i="11"/>
  <c r="G239" i="11"/>
  <c r="G240" i="11"/>
  <c r="G241" i="11"/>
  <c r="G242" i="11"/>
  <c r="G243" i="11"/>
  <c r="G244" i="11"/>
  <c r="G245" i="11"/>
  <c r="G246" i="11"/>
  <c r="G247" i="11"/>
  <c r="G248" i="11"/>
  <c r="G249" i="11"/>
  <c r="G250" i="11"/>
  <c r="G251" i="11"/>
  <c r="G252" i="11"/>
  <c r="G253" i="11"/>
  <c r="G254" i="11"/>
  <c r="G255" i="11"/>
  <c r="G256" i="11"/>
  <c r="G257" i="11"/>
  <c r="G258" i="11"/>
  <c r="G259" i="11"/>
  <c r="G260" i="11"/>
  <c r="G261" i="11"/>
  <c r="G262" i="11"/>
  <c r="G263" i="11"/>
  <c r="G264" i="11"/>
  <c r="G265" i="11"/>
  <c r="G266" i="11"/>
  <c r="G267" i="11"/>
  <c r="G268" i="11"/>
  <c r="G269" i="11"/>
  <c r="G270" i="11"/>
  <c r="G271" i="11"/>
  <c r="G272" i="11"/>
  <c r="G273" i="11"/>
  <c r="G274" i="11"/>
  <c r="G275" i="11"/>
  <c r="G276" i="11"/>
  <c r="G277" i="11"/>
  <c r="G278" i="11"/>
  <c r="G279" i="11"/>
  <c r="G280" i="11"/>
  <c r="G281" i="11"/>
  <c r="G282" i="11"/>
  <c r="G283" i="11"/>
  <c r="G284" i="11"/>
  <c r="G285" i="11"/>
  <c r="G286" i="11"/>
  <c r="G287" i="11"/>
  <c r="G288" i="11"/>
  <c r="G289" i="11"/>
  <c r="G290" i="11"/>
  <c r="G291" i="11"/>
  <c r="G292" i="11"/>
  <c r="G293" i="11"/>
  <c r="G294" i="11"/>
  <c r="G295" i="11"/>
  <c r="G296" i="11"/>
  <c r="G297" i="11"/>
  <c r="G298" i="11"/>
  <c r="G299" i="11"/>
  <c r="G300" i="11"/>
  <c r="G301" i="11"/>
  <c r="G302" i="11"/>
  <c r="G303" i="11"/>
  <c r="G304" i="11"/>
  <c r="G305" i="11"/>
  <c r="G306" i="11"/>
  <c r="G307" i="11"/>
  <c r="G308" i="11"/>
  <c r="G309" i="11"/>
  <c r="G310" i="11"/>
  <c r="G311" i="11"/>
  <c r="G312" i="11"/>
  <c r="G313" i="11"/>
  <c r="G314" i="11"/>
  <c r="G315" i="11"/>
  <c r="G316" i="11"/>
  <c r="G317" i="11"/>
  <c r="G318" i="11"/>
  <c r="G319" i="11"/>
  <c r="G320" i="11"/>
  <c r="G321" i="11"/>
  <c r="G322" i="11"/>
  <c r="G323" i="11"/>
  <c r="G324" i="11"/>
  <c r="G325" i="11"/>
  <c r="G326" i="11"/>
  <c r="G327" i="11"/>
  <c r="G328" i="11"/>
  <c r="G329" i="11"/>
  <c r="G330" i="11"/>
  <c r="G331" i="11"/>
  <c r="G332" i="11"/>
  <c r="G333" i="11"/>
  <c r="G334" i="11"/>
  <c r="G335" i="11"/>
  <c r="G336" i="11"/>
  <c r="G337" i="11"/>
  <c r="G338" i="11"/>
  <c r="G339" i="11"/>
  <c r="G340" i="11"/>
  <c r="G341" i="11"/>
  <c r="G342" i="11"/>
  <c r="G343" i="11"/>
  <c r="G344" i="11"/>
  <c r="G345" i="11"/>
  <c r="G346" i="11"/>
  <c r="G347" i="11"/>
  <c r="G348" i="11"/>
  <c r="G349" i="11"/>
  <c r="G350" i="11"/>
  <c r="G351" i="11"/>
  <c r="G352" i="11"/>
  <c r="G353" i="11"/>
  <c r="G354" i="11"/>
  <c r="G355" i="11"/>
  <c r="G356" i="11"/>
  <c r="G357" i="11"/>
  <c r="G358" i="11"/>
  <c r="G359" i="11"/>
  <c r="G360" i="11"/>
  <c r="G361" i="11"/>
  <c r="G362" i="11"/>
  <c r="G363" i="11"/>
  <c r="G364" i="11"/>
  <c r="G365" i="11"/>
  <c r="G366" i="11"/>
  <c r="G367" i="11"/>
  <c r="G368" i="11"/>
  <c r="G369" i="11"/>
  <c r="G370" i="11"/>
  <c r="G371" i="11"/>
  <c r="G372" i="11"/>
  <c r="G373" i="11"/>
  <c r="G374" i="11"/>
  <c r="G375" i="11"/>
  <c r="G376" i="11"/>
  <c r="G377" i="11"/>
  <c r="G378" i="11"/>
  <c r="G379" i="11"/>
  <c r="G380" i="11"/>
  <c r="G381" i="11"/>
  <c r="G382" i="11"/>
  <c r="G383" i="11"/>
  <c r="G384" i="11"/>
  <c r="G385" i="11"/>
  <c r="G386" i="11"/>
  <c r="G387" i="11"/>
  <c r="G388" i="11"/>
  <c r="G389" i="11"/>
  <c r="G390" i="11"/>
  <c r="G391" i="11"/>
  <c r="G392" i="11"/>
  <c r="G393" i="11"/>
  <c r="G394" i="11"/>
  <c r="G395" i="11"/>
  <c r="G396" i="11"/>
  <c r="G397" i="11"/>
  <c r="G398" i="11"/>
  <c r="G399" i="11"/>
  <c r="G400" i="11"/>
  <c r="G401" i="11"/>
  <c r="G402" i="11"/>
  <c r="G403" i="11"/>
  <c r="G404" i="11"/>
  <c r="G405" i="11"/>
  <c r="G406" i="11"/>
  <c r="G407" i="11"/>
  <c r="G408" i="11"/>
  <c r="G409" i="11"/>
  <c r="G410" i="11"/>
  <c r="G411" i="11"/>
  <c r="G412" i="11"/>
  <c r="G413" i="11"/>
  <c r="G414" i="11"/>
  <c r="G415" i="11"/>
  <c r="G416" i="11"/>
  <c r="G417" i="11"/>
  <c r="G418" i="11"/>
  <c r="G419" i="11"/>
  <c r="G420" i="11"/>
  <c r="G421" i="11"/>
  <c r="G422" i="11"/>
  <c r="G423" i="11"/>
  <c r="G424" i="11"/>
  <c r="G425" i="11"/>
  <c r="G426" i="11"/>
  <c r="G427" i="11"/>
  <c r="G428" i="11"/>
  <c r="G429" i="11"/>
  <c r="G430" i="11"/>
  <c r="G431" i="11"/>
  <c r="G432" i="11"/>
  <c r="G433" i="11"/>
  <c r="G434" i="11"/>
  <c r="G435" i="11"/>
  <c r="G436" i="11"/>
  <c r="G437" i="11"/>
  <c r="G438" i="11"/>
  <c r="G439" i="11"/>
  <c r="G440" i="11"/>
  <c r="G441" i="11"/>
  <c r="G442" i="11"/>
  <c r="G443" i="11"/>
  <c r="G444" i="11"/>
  <c r="G445" i="11"/>
  <c r="G446" i="11"/>
  <c r="G447" i="11"/>
  <c r="G448" i="11"/>
  <c r="G449" i="11"/>
  <c r="G450" i="11"/>
  <c r="G451" i="11"/>
  <c r="G452" i="11"/>
  <c r="G453" i="11"/>
  <c r="G454" i="11"/>
  <c r="G455" i="11"/>
  <c r="G456" i="11"/>
  <c r="G457" i="11"/>
  <c r="G458" i="11"/>
  <c r="G459" i="11"/>
  <c r="G460" i="11"/>
  <c r="G461" i="11"/>
  <c r="G462" i="11"/>
  <c r="G463" i="11"/>
  <c r="G464" i="11"/>
  <c r="G465" i="11"/>
  <c r="G466" i="11"/>
  <c r="G467" i="11"/>
  <c r="G468" i="11"/>
  <c r="G469" i="11"/>
  <c r="G470" i="11"/>
  <c r="G471" i="11"/>
  <c r="G472" i="11"/>
  <c r="G473" i="11"/>
  <c r="G474" i="11"/>
  <c r="G475" i="11"/>
  <c r="G476" i="11"/>
  <c r="G477" i="11"/>
  <c r="G478" i="11"/>
  <c r="G479" i="11"/>
  <c r="G480" i="11"/>
  <c r="G481" i="11"/>
  <c r="G482" i="11"/>
  <c r="G483" i="11"/>
  <c r="G484" i="11"/>
  <c r="G485" i="11"/>
  <c r="G486" i="11"/>
  <c r="G487" i="11"/>
  <c r="G488" i="11"/>
  <c r="G489" i="11"/>
  <c r="G490" i="11"/>
  <c r="G491" i="11"/>
  <c r="G492" i="11"/>
  <c r="G493" i="11"/>
  <c r="G494" i="11"/>
  <c r="G495" i="11"/>
  <c r="G496" i="11"/>
  <c r="G497" i="11"/>
  <c r="G498" i="11"/>
  <c r="G499" i="11"/>
  <c r="G500" i="11"/>
  <c r="G501" i="11"/>
  <c r="G502" i="11"/>
  <c r="G503" i="11"/>
  <c r="G504" i="11"/>
  <c r="G505" i="11"/>
  <c r="G506" i="11"/>
  <c r="G507" i="11"/>
  <c r="G508" i="11"/>
  <c r="G509" i="11"/>
  <c r="G510" i="11"/>
  <c r="G511" i="11"/>
  <c r="G512" i="11"/>
  <c r="G513" i="11"/>
  <c r="G514" i="11"/>
  <c r="G515" i="11"/>
  <c r="G516" i="11"/>
  <c r="G517" i="11"/>
  <c r="G518" i="11"/>
  <c r="G519" i="11"/>
  <c r="G520" i="11"/>
  <c r="G521" i="11"/>
  <c r="G522" i="11"/>
  <c r="G523" i="11"/>
  <c r="G524" i="11"/>
  <c r="G525" i="11"/>
  <c r="G526" i="11"/>
  <c r="G527" i="11"/>
  <c r="G528" i="11"/>
  <c r="G529" i="11"/>
  <c r="G530" i="11"/>
  <c r="G531" i="11"/>
  <c r="G532" i="11"/>
  <c r="G533" i="11"/>
  <c r="G534" i="11"/>
  <c r="G535" i="11"/>
  <c r="G536" i="11"/>
  <c r="G537" i="11"/>
  <c r="G538" i="11"/>
  <c r="G539" i="11"/>
  <c r="G540" i="11"/>
  <c r="G541" i="11"/>
  <c r="G542" i="11"/>
  <c r="G543" i="11"/>
  <c r="G544" i="11"/>
  <c r="G545" i="11"/>
  <c r="G546" i="11"/>
  <c r="G547" i="11"/>
  <c r="G548" i="11"/>
  <c r="G549" i="11"/>
  <c r="G550" i="11"/>
  <c r="G551" i="11"/>
  <c r="G552" i="11"/>
  <c r="G553" i="11"/>
  <c r="G554" i="11"/>
  <c r="G555" i="11"/>
  <c r="G556" i="11"/>
  <c r="G557" i="11"/>
  <c r="G558" i="11"/>
  <c r="G559" i="11"/>
  <c r="G560" i="11"/>
  <c r="G561" i="11"/>
  <c r="G562" i="11"/>
  <c r="G563" i="11"/>
  <c r="G564" i="11"/>
  <c r="G565" i="11"/>
  <c r="G566" i="11"/>
  <c r="G567" i="11"/>
  <c r="G568" i="11"/>
  <c r="G569" i="11"/>
  <c r="G570" i="11"/>
  <c r="G571" i="11"/>
  <c r="G572" i="11"/>
  <c r="G573" i="11"/>
  <c r="G574" i="11"/>
  <c r="G575" i="11"/>
  <c r="G576" i="11"/>
  <c r="G577" i="11"/>
  <c r="G578" i="11"/>
  <c r="G579" i="11"/>
  <c r="G580" i="11"/>
  <c r="G581" i="11"/>
  <c r="G582" i="11"/>
  <c r="G583" i="11"/>
  <c r="G584" i="11"/>
  <c r="G585" i="11"/>
  <c r="G586" i="11"/>
  <c r="G587" i="11"/>
  <c r="G588" i="11"/>
  <c r="G589" i="11"/>
  <c r="G590" i="11"/>
  <c r="G591" i="11"/>
  <c r="G592" i="11"/>
  <c r="G593" i="11"/>
  <c r="G594" i="11"/>
  <c r="G595" i="11"/>
  <c r="G596" i="11"/>
  <c r="G597" i="11"/>
  <c r="G598" i="11"/>
  <c r="G599" i="11"/>
  <c r="G600" i="11"/>
  <c r="G601" i="11"/>
  <c r="G602" i="11"/>
  <c r="G603" i="11"/>
  <c r="G604" i="11"/>
  <c r="G605" i="11"/>
  <c r="G606" i="11"/>
  <c r="G607" i="11"/>
  <c r="G608" i="11"/>
  <c r="G609" i="11"/>
  <c r="G610" i="11"/>
  <c r="G611" i="11"/>
  <c r="G612" i="11"/>
  <c r="G613" i="11"/>
  <c r="G614" i="11"/>
  <c r="G615" i="11"/>
  <c r="G616" i="11"/>
  <c r="G617" i="11"/>
  <c r="G618" i="11"/>
  <c r="G619" i="11"/>
  <c r="G620" i="11"/>
  <c r="G621" i="11"/>
  <c r="G622" i="11"/>
  <c r="G623" i="11"/>
  <c r="G624" i="11"/>
  <c r="G625" i="11"/>
  <c r="G626" i="11"/>
  <c r="G627" i="11"/>
  <c r="G628" i="11"/>
  <c r="G629" i="11"/>
  <c r="G630" i="11"/>
  <c r="G631" i="11"/>
  <c r="G632" i="11"/>
  <c r="G633" i="11"/>
  <c r="G634" i="11"/>
  <c r="G635" i="11"/>
  <c r="G636" i="11"/>
  <c r="G637" i="11"/>
  <c r="G638" i="11"/>
  <c r="G639" i="11"/>
  <c r="G640" i="11"/>
  <c r="G641" i="11"/>
  <c r="G642" i="11"/>
  <c r="G643" i="11"/>
  <c r="G644" i="11"/>
  <c r="G645" i="11"/>
  <c r="G646" i="11"/>
  <c r="G647" i="11"/>
  <c r="G648" i="11"/>
  <c r="G649" i="11"/>
  <c r="G650" i="11"/>
  <c r="G651" i="11"/>
  <c r="G652" i="11"/>
  <c r="G653" i="11"/>
  <c r="G654" i="11"/>
  <c r="G655" i="11"/>
  <c r="G656" i="11"/>
  <c r="G657" i="11"/>
  <c r="G658" i="11"/>
  <c r="G659" i="11"/>
  <c r="G660" i="11"/>
  <c r="G661" i="11"/>
  <c r="G662" i="11"/>
  <c r="G663" i="11"/>
  <c r="G664" i="11"/>
  <c r="G665" i="11"/>
  <c r="G666" i="11"/>
  <c r="G667" i="11"/>
  <c r="G668" i="11"/>
  <c r="G669" i="11"/>
  <c r="G670" i="11"/>
  <c r="G671" i="11"/>
  <c r="G672" i="11"/>
  <c r="G673" i="11"/>
  <c r="G674" i="11"/>
  <c r="G675" i="11"/>
  <c r="G676" i="11"/>
  <c r="G677" i="11"/>
  <c r="G678" i="11"/>
  <c r="G679" i="11"/>
  <c r="G680" i="11"/>
  <c r="G681" i="11"/>
  <c r="G682" i="11"/>
  <c r="G683" i="11"/>
  <c r="G684" i="11"/>
  <c r="G685" i="11"/>
  <c r="G686" i="11"/>
  <c r="G687" i="11"/>
  <c r="G688" i="11"/>
  <c r="G689" i="11"/>
  <c r="G690" i="11"/>
  <c r="G691" i="11"/>
  <c r="G692" i="11"/>
  <c r="G693" i="11"/>
  <c r="G694" i="11"/>
  <c r="G695" i="11"/>
  <c r="G696" i="11"/>
  <c r="G697" i="11"/>
  <c r="G698" i="11"/>
  <c r="G699" i="11"/>
  <c r="G700" i="11"/>
  <c r="G701" i="11"/>
  <c r="G702" i="11"/>
  <c r="G703" i="11"/>
  <c r="G704" i="11"/>
  <c r="G705" i="11"/>
  <c r="G706" i="11"/>
  <c r="G707" i="11"/>
  <c r="G708" i="11"/>
  <c r="G709" i="11"/>
  <c r="G710" i="11"/>
  <c r="G711" i="11"/>
  <c r="G712" i="11"/>
  <c r="G713" i="11"/>
  <c r="G714" i="11"/>
  <c r="G715" i="11"/>
  <c r="G716" i="11"/>
  <c r="G717" i="11"/>
  <c r="G718" i="11"/>
  <c r="G719" i="11"/>
  <c r="G720" i="11"/>
  <c r="G721" i="11"/>
  <c r="G722" i="11"/>
  <c r="G723" i="11"/>
  <c r="G724" i="11"/>
  <c r="G725" i="11"/>
  <c r="G726" i="11"/>
  <c r="G727" i="11"/>
  <c r="G728" i="11"/>
  <c r="G729" i="11"/>
  <c r="G730" i="11"/>
  <c r="G731" i="11"/>
  <c r="G732" i="11"/>
  <c r="G733" i="11"/>
  <c r="G734" i="11"/>
  <c r="G735" i="11"/>
  <c r="G736" i="11"/>
  <c r="G737" i="11"/>
  <c r="G738" i="11"/>
  <c r="G739" i="11"/>
  <c r="G740" i="11"/>
  <c r="G741" i="11"/>
  <c r="G742" i="11"/>
  <c r="G743" i="11"/>
  <c r="G744" i="11"/>
  <c r="G745" i="11"/>
  <c r="G746" i="11"/>
  <c r="G747" i="11"/>
  <c r="G748" i="11"/>
  <c r="G749" i="11"/>
  <c r="G750" i="11"/>
  <c r="G751" i="11"/>
  <c r="G752" i="11"/>
  <c r="G753" i="11"/>
  <c r="G754" i="11"/>
  <c r="G755" i="11"/>
  <c r="G756" i="11"/>
  <c r="G757" i="11"/>
  <c r="G758" i="11"/>
  <c r="G759" i="11"/>
  <c r="G760" i="11"/>
  <c r="G761" i="11"/>
  <c r="G762" i="11"/>
  <c r="G763" i="11"/>
  <c r="G764" i="11"/>
  <c r="G765" i="11"/>
  <c r="G766" i="11"/>
  <c r="G767" i="11"/>
  <c r="G768" i="11"/>
  <c r="G769" i="11"/>
  <c r="G770" i="11"/>
  <c r="G771" i="11"/>
  <c r="G772" i="11"/>
  <c r="G773" i="11"/>
  <c r="G774" i="11"/>
  <c r="G775" i="11"/>
  <c r="G776" i="11"/>
  <c r="G777" i="11"/>
  <c r="G778" i="11"/>
  <c r="G779" i="11"/>
  <c r="G780" i="11"/>
  <c r="G781" i="11"/>
  <c r="G782" i="11"/>
  <c r="G783" i="11"/>
  <c r="G784" i="11"/>
  <c r="G785" i="11"/>
  <c r="G786" i="11"/>
  <c r="G787" i="11"/>
  <c r="G788" i="11"/>
  <c r="G789" i="11"/>
  <c r="G790" i="11"/>
  <c r="G791" i="11"/>
  <c r="G792" i="11"/>
  <c r="G793" i="11"/>
  <c r="G794" i="11"/>
  <c r="G795" i="11"/>
  <c r="G796" i="11"/>
  <c r="G797" i="11"/>
  <c r="G798" i="11"/>
  <c r="G799" i="11"/>
  <c r="G800" i="11"/>
  <c r="G801" i="11"/>
  <c r="G802" i="11"/>
  <c r="G803" i="11"/>
  <c r="G804" i="11"/>
  <c r="G805" i="11"/>
  <c r="G806" i="11"/>
  <c r="G807" i="11"/>
  <c r="G808" i="11"/>
  <c r="G809" i="11"/>
  <c r="G810" i="11"/>
  <c r="G811" i="11"/>
  <c r="G812" i="11"/>
  <c r="G813" i="11"/>
  <c r="G814" i="11"/>
  <c r="G815" i="11"/>
  <c r="G816" i="11"/>
  <c r="G817" i="11"/>
  <c r="G818" i="11"/>
  <c r="G819" i="11"/>
  <c r="G820" i="11"/>
  <c r="G821" i="11"/>
  <c r="G822" i="11"/>
  <c r="G823" i="11"/>
  <c r="G824" i="11"/>
  <c r="G825" i="11"/>
  <c r="G826" i="11"/>
  <c r="G827" i="11"/>
  <c r="G828" i="11"/>
  <c r="G829" i="11"/>
  <c r="G830" i="11"/>
  <c r="G831" i="11"/>
  <c r="G832" i="11"/>
  <c r="G833" i="11"/>
  <c r="G834" i="11"/>
  <c r="G835" i="11"/>
  <c r="G836" i="11"/>
  <c r="G837" i="11"/>
  <c r="G838" i="11"/>
  <c r="G839" i="11"/>
  <c r="G840" i="11"/>
  <c r="G841" i="11"/>
  <c r="G842" i="11"/>
  <c r="G843" i="11"/>
  <c r="G844" i="11"/>
  <c r="G845" i="11"/>
  <c r="G846" i="11"/>
  <c r="G847" i="11"/>
  <c r="G848" i="11"/>
  <c r="G849" i="11"/>
  <c r="G850" i="11"/>
  <c r="G851" i="11"/>
  <c r="G852" i="11"/>
  <c r="G853" i="11"/>
  <c r="G854" i="11"/>
  <c r="G855" i="11"/>
  <c r="G856" i="11"/>
  <c r="G857" i="11"/>
  <c r="G858" i="11"/>
  <c r="G859" i="11"/>
  <c r="G860" i="11"/>
  <c r="G861" i="11"/>
  <c r="G862" i="11"/>
  <c r="G863" i="11"/>
  <c r="G864" i="11"/>
  <c r="G865" i="11"/>
  <c r="G866" i="11"/>
  <c r="G867" i="11"/>
  <c r="G868" i="11"/>
  <c r="G869" i="11"/>
  <c r="G870" i="11"/>
  <c r="G871" i="11"/>
  <c r="G872" i="11"/>
  <c r="G873" i="11"/>
  <c r="G874" i="11"/>
  <c r="G875" i="11"/>
  <c r="G876" i="11"/>
  <c r="G877" i="11"/>
  <c r="G878" i="11"/>
  <c r="G879" i="11"/>
  <c r="G880" i="11"/>
  <c r="G881" i="11"/>
  <c r="G882" i="11"/>
  <c r="G883" i="11"/>
  <c r="G884" i="11"/>
  <c r="G885" i="11"/>
  <c r="G886" i="11"/>
  <c r="G887" i="11"/>
  <c r="G888" i="11"/>
  <c r="G889" i="11"/>
  <c r="G890" i="11"/>
  <c r="G891" i="11"/>
  <c r="G892" i="11"/>
  <c r="G893" i="11"/>
  <c r="G894" i="11"/>
  <c r="G895" i="11"/>
  <c r="G896" i="11"/>
  <c r="G897" i="11"/>
  <c r="G898" i="11"/>
  <c r="G899" i="11"/>
  <c r="G900" i="11"/>
  <c r="G901" i="11"/>
  <c r="G902" i="11"/>
  <c r="G903" i="11"/>
  <c r="G904" i="11"/>
  <c r="G905" i="11"/>
  <c r="G906" i="11"/>
  <c r="G907" i="11"/>
  <c r="G908" i="11"/>
  <c r="G909" i="11"/>
  <c r="G910" i="11"/>
  <c r="G911" i="11"/>
  <c r="G912" i="11"/>
  <c r="G913" i="11"/>
  <c r="G914" i="11"/>
  <c r="G915" i="11"/>
  <c r="G916" i="11"/>
  <c r="G917" i="11"/>
  <c r="G918" i="11"/>
  <c r="G919" i="11"/>
  <c r="G920" i="11"/>
  <c r="G921" i="11"/>
  <c r="G922" i="11"/>
  <c r="G923" i="11"/>
  <c r="G924" i="11"/>
  <c r="G925" i="11"/>
  <c r="G926" i="11"/>
  <c r="G927" i="11"/>
  <c r="G928" i="11"/>
  <c r="G929" i="11"/>
  <c r="G930" i="11"/>
  <c r="G931" i="11"/>
  <c r="G932" i="11"/>
  <c r="G933" i="11"/>
  <c r="G934" i="11"/>
  <c r="G935" i="11"/>
  <c r="G936" i="11"/>
  <c r="G937" i="11"/>
  <c r="G938" i="11"/>
  <c r="G939" i="11"/>
  <c r="G940" i="11"/>
  <c r="G941" i="11"/>
  <c r="G942" i="11"/>
  <c r="G943" i="11"/>
  <c r="G944" i="11"/>
  <c r="G945" i="11"/>
  <c r="G946" i="11"/>
  <c r="G947" i="11"/>
  <c r="G948" i="11"/>
  <c r="G949" i="11"/>
  <c r="G950" i="11"/>
  <c r="G951" i="11"/>
  <c r="G952" i="11"/>
  <c r="G953" i="11"/>
  <c r="G954" i="11"/>
  <c r="G955" i="11"/>
  <c r="G956" i="11"/>
  <c r="G957" i="11"/>
  <c r="G958" i="11"/>
  <c r="G959" i="11"/>
  <c r="G960" i="11"/>
  <c r="G961" i="11"/>
  <c r="G962" i="11"/>
  <c r="G963" i="11"/>
  <c r="G964" i="11"/>
  <c r="G965" i="11"/>
  <c r="G966" i="11"/>
  <c r="G967" i="11"/>
  <c r="G968" i="11"/>
  <c r="G969" i="11"/>
  <c r="G970" i="11"/>
  <c r="G971" i="11"/>
  <c r="G972" i="11"/>
  <c r="G973" i="11"/>
  <c r="G974" i="11"/>
  <c r="G975" i="11"/>
  <c r="G976" i="11"/>
  <c r="G977" i="11"/>
  <c r="G978" i="11"/>
  <c r="G979" i="11"/>
  <c r="G980" i="11"/>
  <c r="G981" i="11"/>
  <c r="G982" i="11"/>
  <c r="G983" i="11"/>
  <c r="G984" i="11"/>
  <c r="G985" i="11"/>
  <c r="G986" i="11"/>
  <c r="G987" i="11"/>
  <c r="G988" i="11"/>
  <c r="G989" i="11"/>
  <c r="G990" i="11"/>
  <c r="G991" i="11"/>
  <c r="G992" i="11"/>
  <c r="G993" i="11"/>
  <c r="G994" i="11"/>
  <c r="G995" i="11"/>
  <c r="G996" i="11"/>
  <c r="G997" i="11"/>
  <c r="G998" i="11"/>
  <c r="G999" i="11"/>
  <c r="G1000" i="11"/>
  <c r="G1001" i="11"/>
  <c r="G2" i="11"/>
  <c r="C4" i="11" a="1"/>
  <c r="C4" i="11" s="1"/>
  <c r="C3" i="11" a="1"/>
  <c r="C3" i="11" s="1"/>
  <c r="C5" i="11" a="1"/>
  <c r="C5" i="11" s="1"/>
  <c r="J5" i="11" s="1" a="1"/>
  <c r="J5" i="11" s="1"/>
  <c r="B5" i="13" s="1"/>
  <c r="C6" i="11" a="1"/>
  <c r="C6" i="11" s="1"/>
  <c r="C7" i="11" a="1"/>
  <c r="C7" i="11" s="1"/>
  <c r="C8" i="11" a="1"/>
  <c r="C8" i="11" s="1"/>
  <c r="C9" i="11" a="1"/>
  <c r="C9" i="11" s="1"/>
  <c r="C10" i="11" a="1"/>
  <c r="C10" i="11" s="1"/>
  <c r="C11" i="11" a="1"/>
  <c r="C11" i="11" s="1"/>
  <c r="J11" i="11" s="1" a="1"/>
  <c r="J11" i="11" s="1"/>
  <c r="C12" i="11" a="1"/>
  <c r="C12" i="11" s="1"/>
  <c r="C13" i="11" a="1"/>
  <c r="C13" i="11" s="1"/>
  <c r="J13" i="11" s="1" a="1"/>
  <c r="J13" i="11" s="1"/>
  <c r="C14" i="11" a="1"/>
  <c r="C14" i="11" s="1"/>
  <c r="J14" i="11" s="1" a="1"/>
  <c r="J14" i="11" s="1"/>
  <c r="B14" i="13" s="1"/>
  <c r="C15" i="11" a="1"/>
  <c r="C15" i="11" s="1"/>
  <c r="C16" i="11" a="1"/>
  <c r="C16" i="11" s="1"/>
  <c r="C17" i="11" a="1"/>
  <c r="C17" i="11" s="1"/>
  <c r="C18" i="11" a="1"/>
  <c r="C18" i="11" s="1"/>
  <c r="C19" i="11" a="1"/>
  <c r="C19" i="11" s="1"/>
  <c r="J19" i="11" s="1" a="1"/>
  <c r="J19" i="11" s="1"/>
  <c r="B19" i="13" s="1"/>
  <c r="C20" i="11" a="1"/>
  <c r="C20" i="11" s="1"/>
  <c r="C21" i="11" a="1"/>
  <c r="C21" i="11" s="1"/>
  <c r="C22" i="11" a="1"/>
  <c r="C22" i="11" s="1"/>
  <c r="C23" i="11" a="1"/>
  <c r="C23" i="11" s="1"/>
  <c r="C24" i="11" a="1"/>
  <c r="C24" i="11" s="1"/>
  <c r="C25" i="11" a="1"/>
  <c r="C25" i="11" s="1"/>
  <c r="J25" i="11" s="1" a="1"/>
  <c r="J25" i="11" s="1"/>
  <c r="C26" i="11" a="1"/>
  <c r="C26" i="11" s="1"/>
  <c r="C27" i="11" a="1"/>
  <c r="C27" i="11" s="1"/>
  <c r="J27" i="11" s="1" a="1"/>
  <c r="J27" i="11" s="1"/>
  <c r="B27" i="13" s="1"/>
  <c r="C28" i="11" a="1"/>
  <c r="C28" i="11" s="1"/>
  <c r="C29" i="11" a="1"/>
  <c r="C29" i="11" s="1"/>
  <c r="C30" i="11" a="1"/>
  <c r="C30" i="11" s="1"/>
  <c r="C31" i="11" a="1"/>
  <c r="C31" i="11" s="1"/>
  <c r="C32" i="11" a="1"/>
  <c r="C32" i="11" s="1"/>
  <c r="J32" i="11" s="1" a="1"/>
  <c r="J32" i="11" s="1"/>
  <c r="B32" i="13" s="1"/>
  <c r="C33" i="11" a="1"/>
  <c r="C33" i="11" s="1"/>
  <c r="C34" i="11" a="1"/>
  <c r="C34" i="11" s="1"/>
  <c r="C35" i="11" a="1"/>
  <c r="C35" i="11" s="1"/>
  <c r="C36" i="11" a="1"/>
  <c r="C36" i="11" s="1"/>
  <c r="C37" i="11" a="1"/>
  <c r="C37" i="11" s="1"/>
  <c r="C38" i="11" a="1"/>
  <c r="C38" i="11" s="1"/>
  <c r="C39" i="11" a="1"/>
  <c r="C39" i="11" s="1"/>
  <c r="J39" i="11" s="1" a="1"/>
  <c r="J39" i="11" s="1"/>
  <c r="B39" i="13" s="1"/>
  <c r="C40" i="11" a="1"/>
  <c r="C40" i="11" s="1"/>
  <c r="C41" i="11" a="1"/>
  <c r="C41" i="11" s="1"/>
  <c r="C42" i="11" a="1"/>
  <c r="C42" i="11" s="1"/>
  <c r="C43" i="11" a="1"/>
  <c r="C43" i="11" s="1"/>
  <c r="C44" i="11" a="1"/>
  <c r="C44" i="11" s="1"/>
  <c r="J44" i="11" s="1" a="1"/>
  <c r="J44" i="11" s="1"/>
  <c r="B44" i="13" s="1"/>
  <c r="C45" i="11" a="1"/>
  <c r="C45" i="11" s="1"/>
  <c r="C46" i="11" a="1"/>
  <c r="C46" i="11" s="1"/>
  <c r="C47" i="11" a="1"/>
  <c r="C47" i="11" s="1"/>
  <c r="C48" i="11" a="1"/>
  <c r="C48" i="11" s="1"/>
  <c r="C49" i="11" a="1"/>
  <c r="C49" i="11" s="1"/>
  <c r="C50" i="11" a="1"/>
  <c r="C50" i="11" s="1"/>
  <c r="C51" i="11" a="1"/>
  <c r="C51" i="11" s="1"/>
  <c r="C52" i="11" a="1"/>
  <c r="C52" i="11" s="1"/>
  <c r="J52" i="11" s="1" a="1"/>
  <c r="J52" i="11" s="1"/>
  <c r="B52" i="13" s="1"/>
  <c r="C53" i="11" a="1"/>
  <c r="C53" i="11" s="1"/>
  <c r="C54" i="11" a="1"/>
  <c r="C54" i="11" s="1"/>
  <c r="C55" i="11" a="1"/>
  <c r="C55" i="11" s="1"/>
  <c r="C56" i="11" a="1"/>
  <c r="C56" i="11" s="1"/>
  <c r="C57" i="11" a="1"/>
  <c r="C57" i="11" s="1"/>
  <c r="J57" i="11" s="1" a="1"/>
  <c r="J57" i="11" s="1"/>
  <c r="B57" i="13" s="1"/>
  <c r="C58" i="11" a="1"/>
  <c r="C58" i="11" s="1"/>
  <c r="C59" i="11" a="1"/>
  <c r="C59" i="11" s="1"/>
  <c r="C60" i="11" a="1"/>
  <c r="C60" i="11" s="1"/>
  <c r="C61" i="11" a="1"/>
  <c r="C61" i="11" s="1"/>
  <c r="C62" i="11" a="1"/>
  <c r="C62" i="11" s="1"/>
  <c r="C63" i="11" a="1"/>
  <c r="C63" i="11" s="1"/>
  <c r="C64" i="11" a="1"/>
  <c r="C64" i="11" s="1"/>
  <c r="J64" i="11" s="1" a="1"/>
  <c r="J64" i="11" s="1"/>
  <c r="B64" i="13" s="1"/>
  <c r="C65" i="11" a="1"/>
  <c r="C65" i="11" s="1"/>
  <c r="C66" i="11" a="1"/>
  <c r="C66" i="11" s="1"/>
  <c r="C67" i="11" a="1"/>
  <c r="C67" i="11" s="1"/>
  <c r="J67" i="11" s="1" a="1"/>
  <c r="J67" i="11" s="1"/>
  <c r="C68" i="11" a="1"/>
  <c r="C68" i="11" s="1"/>
  <c r="C69" i="11" a="1"/>
  <c r="C69" i="11" s="1"/>
  <c r="C70" i="11" a="1"/>
  <c r="C70" i="11" s="1"/>
  <c r="C71" i="11" a="1"/>
  <c r="C71" i="11" s="1"/>
  <c r="J71" i="11" s="1" a="1"/>
  <c r="J71" i="11" s="1"/>
  <c r="B71" i="13" s="1"/>
  <c r="C72" i="11" a="1"/>
  <c r="C72" i="11" s="1"/>
  <c r="C73" i="11" a="1"/>
  <c r="C73" i="11" s="1"/>
  <c r="C74" i="11" a="1"/>
  <c r="C74" i="11" s="1"/>
  <c r="C75" i="11" a="1"/>
  <c r="C75" i="11" s="1"/>
  <c r="C76" i="11" a="1"/>
  <c r="C76" i="11" s="1"/>
  <c r="C77" i="11" a="1"/>
  <c r="C77" i="11" s="1"/>
  <c r="C78" i="11" a="1"/>
  <c r="C78" i="11" s="1"/>
  <c r="J78" i="11" s="1" a="1"/>
  <c r="J78" i="11" s="1"/>
  <c r="B78" i="13" s="1"/>
  <c r="C79" i="11" a="1"/>
  <c r="C79" i="11" s="1"/>
  <c r="J79" i="11" s="1" a="1"/>
  <c r="J79" i="11" s="1"/>
  <c r="C80" i="11" a="1"/>
  <c r="C80" i="11" s="1"/>
  <c r="C81" i="11" a="1"/>
  <c r="C81" i="11" s="1"/>
  <c r="C82" i="11" a="1"/>
  <c r="C82" i="11" s="1"/>
  <c r="C83" i="11" a="1"/>
  <c r="C83" i="11" s="1"/>
  <c r="C84" i="11" a="1"/>
  <c r="C84" i="11" s="1"/>
  <c r="J84" i="11" s="1" a="1"/>
  <c r="J84" i="11" s="1"/>
  <c r="B84" i="13" s="1"/>
  <c r="C85" i="11" a="1"/>
  <c r="C85" i="11" s="1"/>
  <c r="C86" i="11" a="1"/>
  <c r="C86" i="11" s="1"/>
  <c r="C87" i="11" a="1"/>
  <c r="C87" i="11" s="1"/>
  <c r="C88" i="11" a="1"/>
  <c r="C88" i="11" s="1"/>
  <c r="C89" i="11" a="1"/>
  <c r="C89" i="11" s="1"/>
  <c r="C90" i="11" a="1"/>
  <c r="C90" i="11" s="1"/>
  <c r="C91" i="11" a="1"/>
  <c r="C91" i="11" s="1"/>
  <c r="J91" i="11" s="1" a="1"/>
  <c r="J91" i="11" s="1"/>
  <c r="C92" i="11" a="1"/>
  <c r="C92" i="11" s="1"/>
  <c r="J92" i="11" s="1" a="1"/>
  <c r="J92" i="11" s="1"/>
  <c r="B92" i="13" s="1"/>
  <c r="C93" i="11" a="1"/>
  <c r="C93" i="11" s="1"/>
  <c r="J93" i="11" s="1" a="1"/>
  <c r="J93" i="11" s="1"/>
  <c r="C94" i="11" a="1"/>
  <c r="C94" i="11" s="1"/>
  <c r="C95" i="11" a="1"/>
  <c r="C95" i="11" s="1"/>
  <c r="C96" i="11" a="1"/>
  <c r="C96" i="11" s="1"/>
  <c r="C97" i="11" a="1"/>
  <c r="C97" i="11" s="1"/>
  <c r="C98" i="11" a="1"/>
  <c r="C98" i="11" s="1"/>
  <c r="J98" i="11" s="1" a="1"/>
  <c r="J98" i="11" s="1"/>
  <c r="B98" i="13" s="1"/>
  <c r="C99" i="11" a="1"/>
  <c r="C99" i="11" s="1"/>
  <c r="C100" i="11" a="1"/>
  <c r="C100" i="11" s="1"/>
  <c r="C101" i="11" a="1"/>
  <c r="C101" i="11" s="1"/>
  <c r="C102" i="11" a="1"/>
  <c r="C102" i="11" s="1"/>
  <c r="C103" i="11" a="1"/>
  <c r="C103" i="11" s="1"/>
  <c r="J103" i="11" s="1" a="1"/>
  <c r="J103" i="11" s="1"/>
  <c r="L103" i="11" s="1" a="1"/>
  <c r="L103" i="11" s="1"/>
  <c r="C104" i="11" a="1"/>
  <c r="C104" i="11" s="1"/>
  <c r="C105" i="11" a="1"/>
  <c r="C105" i="11" s="1"/>
  <c r="C106" i="11" a="1"/>
  <c r="C106" i="11" s="1"/>
  <c r="J106" i="11" s="1" a="1"/>
  <c r="J106" i="11" s="1"/>
  <c r="C107" i="11" a="1"/>
  <c r="C107" i="11" s="1"/>
  <c r="C108" i="11" a="1"/>
  <c r="C108" i="11" s="1"/>
  <c r="C109" i="11" a="1"/>
  <c r="C109" i="11" s="1"/>
  <c r="C110" i="11" a="1"/>
  <c r="C110" i="11" s="1"/>
  <c r="J110" i="11" s="1" a="1"/>
  <c r="J110" i="11" s="1"/>
  <c r="C111" i="11" a="1"/>
  <c r="C111" i="11" s="1"/>
  <c r="C112" i="11" a="1"/>
  <c r="C112" i="11" s="1"/>
  <c r="C113" i="11" a="1"/>
  <c r="C113" i="11" s="1"/>
  <c r="C114" i="11" a="1"/>
  <c r="C114" i="11" s="1"/>
  <c r="J114" i="11" s="1" a="1"/>
  <c r="J114" i="11" s="1"/>
  <c r="L114" i="11" s="1" a="1"/>
  <c r="L114" i="11" s="1"/>
  <c r="C115" i="11" a="1"/>
  <c r="C115" i="11" s="1"/>
  <c r="J115" i="11" s="1" a="1"/>
  <c r="J115" i="11" s="1"/>
  <c r="L115" i="11" s="1" a="1"/>
  <c r="L115" i="11" s="1"/>
  <c r="C116" i="11" a="1"/>
  <c r="C116" i="11" s="1"/>
  <c r="C117" i="11" a="1"/>
  <c r="C117" i="11" s="1"/>
  <c r="C118" i="11" a="1"/>
  <c r="C118" i="11" s="1"/>
  <c r="C119" i="11" a="1"/>
  <c r="C119" i="11" s="1"/>
  <c r="J119" i="11" s="1" a="1"/>
  <c r="J119" i="11" s="1"/>
  <c r="C120" i="11" a="1"/>
  <c r="C120" i="11" s="1"/>
  <c r="C121" i="11" a="1"/>
  <c r="C121" i="11" s="1"/>
  <c r="C122" i="11" a="1"/>
  <c r="C122" i="11" s="1"/>
  <c r="C123" i="11" a="1"/>
  <c r="C123" i="11" s="1"/>
  <c r="C124" i="11" a="1"/>
  <c r="C124" i="11" s="1"/>
  <c r="J124" i="11" s="1" a="1"/>
  <c r="J124" i="11" s="1"/>
  <c r="C125" i="11" a="1"/>
  <c r="C125" i="11" s="1"/>
  <c r="C126" i="11" a="1"/>
  <c r="C126" i="11" s="1"/>
  <c r="C127" i="11" a="1"/>
  <c r="C127" i="11" s="1"/>
  <c r="J127" i="11" s="1" a="1"/>
  <c r="J127" i="11" s="1"/>
  <c r="L127" i="11" s="1" a="1"/>
  <c r="L127" i="11" s="1"/>
  <c r="C128" i="11" a="1"/>
  <c r="C128" i="11" s="1"/>
  <c r="C129" i="11" a="1"/>
  <c r="C129" i="11" s="1"/>
  <c r="C130" i="11" a="1"/>
  <c r="C130" i="11" s="1"/>
  <c r="C131" i="11" a="1"/>
  <c r="C131" i="11" s="1"/>
  <c r="C132" i="11" a="1"/>
  <c r="C132" i="11" s="1"/>
  <c r="J132" i="11" s="1" a="1"/>
  <c r="J132" i="11" s="1"/>
  <c r="C133" i="11" a="1"/>
  <c r="C133" i="11" s="1"/>
  <c r="C134" i="11" a="1"/>
  <c r="C134" i="11" s="1"/>
  <c r="C135" i="11" a="1"/>
  <c r="C135" i="11" s="1"/>
  <c r="C136" i="11" a="1"/>
  <c r="C136" i="11" s="1"/>
  <c r="C137" i="11" a="1"/>
  <c r="C137" i="11" s="1"/>
  <c r="J137" i="11" s="1" a="1"/>
  <c r="J137" i="11" s="1"/>
  <c r="C138" i="11" a="1"/>
  <c r="C138" i="11" s="1"/>
  <c r="C139" i="11" a="1"/>
  <c r="C139" i="11" s="1"/>
  <c r="C140" i="11" a="1"/>
  <c r="C140" i="11" s="1"/>
  <c r="C141" i="11" a="1"/>
  <c r="C141" i="11" s="1"/>
  <c r="C142" i="11" a="1"/>
  <c r="C142" i="11" s="1"/>
  <c r="C143" i="11" a="1"/>
  <c r="C143" i="11" s="1"/>
  <c r="C144" i="11" a="1"/>
  <c r="C144" i="11" s="1"/>
  <c r="J144" i="11" s="1" a="1"/>
  <c r="J144" i="11" s="1"/>
  <c r="C145" i="11" a="1"/>
  <c r="C145" i="11" s="1"/>
  <c r="C146" i="11" a="1"/>
  <c r="C146" i="11" s="1"/>
  <c r="C147" i="11" a="1"/>
  <c r="C147" i="11" s="1"/>
  <c r="C148" i="11" a="1"/>
  <c r="C148" i="11" s="1"/>
  <c r="C149" i="11" a="1"/>
  <c r="C149" i="11" s="1"/>
  <c r="J149" i="11" s="1" a="1"/>
  <c r="J149" i="11" s="1"/>
  <c r="C150" i="11" a="1"/>
  <c r="C150" i="11" s="1"/>
  <c r="C151" i="11" a="1"/>
  <c r="C151" i="11" s="1"/>
  <c r="C152" i="11" a="1"/>
  <c r="C152" i="11" s="1"/>
  <c r="C153" i="11" a="1"/>
  <c r="C153" i="11" s="1"/>
  <c r="C154" i="11" a="1"/>
  <c r="C154" i="11" s="1"/>
  <c r="C155" i="11" a="1"/>
  <c r="C155" i="11" s="1"/>
  <c r="J155" i="11" s="1" a="1"/>
  <c r="J155" i="11" s="1"/>
  <c r="C156" i="11" a="1"/>
  <c r="C156" i="11" s="1"/>
  <c r="C157" i="11" a="1"/>
  <c r="C157" i="11" s="1"/>
  <c r="C158" i="11" a="1"/>
  <c r="C158" i="11" s="1"/>
  <c r="C159" i="11" a="1"/>
  <c r="C159" i="11" s="1"/>
  <c r="C160" i="11" a="1"/>
  <c r="C160" i="11" s="1"/>
  <c r="J160" i="11" s="1" a="1"/>
  <c r="J160" i="11" s="1"/>
  <c r="C161" i="11" a="1"/>
  <c r="C161" i="11" s="1"/>
  <c r="C162" i="11" a="1"/>
  <c r="C162" i="11" s="1"/>
  <c r="C163" i="11" a="1"/>
  <c r="C163" i="11" s="1"/>
  <c r="C164" i="11" a="1"/>
  <c r="C164" i="11" s="1"/>
  <c r="C165" i="11" a="1"/>
  <c r="C165" i="11" s="1"/>
  <c r="C166" i="11" a="1"/>
  <c r="C166" i="11" s="1"/>
  <c r="C167" i="11" a="1"/>
  <c r="C167" i="11" s="1"/>
  <c r="J167" i="11" s="1" a="1"/>
  <c r="J167" i="11" s="1"/>
  <c r="C168" i="11" a="1"/>
  <c r="C168" i="11" s="1"/>
  <c r="C169" i="11" a="1"/>
  <c r="C169" i="11" s="1"/>
  <c r="C170" i="11" a="1"/>
  <c r="C170" i="11" s="1"/>
  <c r="C171" i="11" a="1"/>
  <c r="C171" i="11" s="1"/>
  <c r="C172" i="11" a="1"/>
  <c r="C172" i="11" s="1"/>
  <c r="J172" i="11" s="1" a="1"/>
  <c r="J172" i="11" s="1"/>
  <c r="C173" i="11" a="1"/>
  <c r="C173" i="11" s="1"/>
  <c r="C174" i="11" a="1"/>
  <c r="C174" i="11" s="1"/>
  <c r="C175" i="11" a="1"/>
  <c r="C175" i="11" s="1"/>
  <c r="C176" i="11" a="1"/>
  <c r="C176" i="11" s="1"/>
  <c r="C177" i="11" a="1"/>
  <c r="C177" i="11" s="1"/>
  <c r="C178" i="11" a="1"/>
  <c r="C178" i="11" s="1"/>
  <c r="J178" i="11" s="1" a="1"/>
  <c r="J178" i="11" s="1"/>
  <c r="C179" i="11" a="1"/>
  <c r="C179" i="11" s="1"/>
  <c r="C180" i="11" a="1"/>
  <c r="C180" i="11" s="1"/>
  <c r="C181" i="11" a="1"/>
  <c r="C181" i="11" s="1"/>
  <c r="C182" i="11" a="1"/>
  <c r="C182" i="11" s="1"/>
  <c r="C183" i="11" a="1"/>
  <c r="C183" i="11" s="1"/>
  <c r="J183" i="11" s="1" a="1"/>
  <c r="J183" i="11" s="1"/>
  <c r="C184" i="11" a="1"/>
  <c r="C184" i="11" s="1"/>
  <c r="C185" i="11" a="1"/>
  <c r="C185" i="11" s="1"/>
  <c r="C186" i="11" a="1"/>
  <c r="C186" i="11" s="1"/>
  <c r="C187" i="11" a="1"/>
  <c r="C187" i="11" s="1"/>
  <c r="C188" i="11" a="1"/>
  <c r="C188" i="11" s="1"/>
  <c r="C189" i="11" a="1"/>
  <c r="C189" i="11" s="1"/>
  <c r="C190" i="11" a="1"/>
  <c r="C190" i="11" s="1"/>
  <c r="C191" i="11" a="1"/>
  <c r="C191" i="11" s="1"/>
  <c r="J191" i="11" s="1" a="1"/>
  <c r="J191" i="11" s="1"/>
  <c r="C192" i="11" a="1"/>
  <c r="C192" i="11" s="1"/>
  <c r="C193" i="11" a="1"/>
  <c r="C193" i="11" s="1"/>
  <c r="C194" i="11" a="1"/>
  <c r="C194" i="11" s="1"/>
  <c r="C195" i="11" a="1"/>
  <c r="C195" i="11" s="1"/>
  <c r="J195" i="11" s="1" a="1"/>
  <c r="J195" i="11" s="1"/>
  <c r="L195" i="11" s="1" a="1"/>
  <c r="L195" i="11" s="1"/>
  <c r="C196" i="11" a="1"/>
  <c r="C196" i="11" s="1"/>
  <c r="J196" i="11" s="1" a="1"/>
  <c r="J196" i="11" s="1"/>
  <c r="L196" i="11" s="1" a="1"/>
  <c r="L196" i="11" s="1"/>
  <c r="C197" i="11" a="1"/>
  <c r="C197" i="11" s="1"/>
  <c r="C198" i="11" a="1"/>
  <c r="C198" i="11" s="1"/>
  <c r="J198" i="11" s="1" a="1"/>
  <c r="J198" i="11" s="1"/>
  <c r="C199" i="11" a="1"/>
  <c r="C199" i="11" s="1"/>
  <c r="C200" i="11" a="1"/>
  <c r="C200" i="11" s="1"/>
  <c r="C201" i="11" a="1"/>
  <c r="C201" i="11" s="1"/>
  <c r="C202" i="11" a="1"/>
  <c r="C202" i="11" s="1"/>
  <c r="C203" i="11" a="1"/>
  <c r="C203" i="11" s="1"/>
  <c r="C204" i="11" a="1"/>
  <c r="C204" i="11" s="1"/>
  <c r="C205" i="11" a="1"/>
  <c r="C205" i="11" s="1"/>
  <c r="J205" i="11" s="1" a="1"/>
  <c r="J205" i="11" s="1"/>
  <c r="L205" i="11" s="1" a="1"/>
  <c r="L205" i="11" s="1"/>
  <c r="C206" i="11" a="1"/>
  <c r="C206" i="11" s="1"/>
  <c r="J206" i="11" s="1" a="1"/>
  <c r="J206" i="11" s="1"/>
  <c r="L206" i="11" s="1" a="1"/>
  <c r="L206" i="11" s="1"/>
  <c r="C207" i="11" a="1"/>
  <c r="C207" i="11" s="1"/>
  <c r="C208" i="11" a="1"/>
  <c r="C208" i="11" s="1"/>
  <c r="C209" i="11" a="1"/>
  <c r="C209" i="11" s="1"/>
  <c r="C210" i="11" a="1"/>
  <c r="C210" i="11" s="1"/>
  <c r="C211" i="11" a="1"/>
  <c r="C211" i="11" s="1"/>
  <c r="J211" i="11" s="1" a="1"/>
  <c r="J211" i="11" s="1"/>
  <c r="C212" i="11" a="1"/>
  <c r="C212" i="11" s="1"/>
  <c r="C213" i="11" a="1"/>
  <c r="C213" i="11" s="1"/>
  <c r="C214" i="11" a="1"/>
  <c r="C214" i="11" s="1"/>
  <c r="C215" i="11" a="1"/>
  <c r="C215" i="11" s="1"/>
  <c r="C216" i="11" a="1"/>
  <c r="C216" i="11" s="1"/>
  <c r="C217" i="11" a="1"/>
  <c r="C217" i="11" s="1"/>
  <c r="C218" i="11" a="1"/>
  <c r="C218" i="11" s="1"/>
  <c r="J218" i="11" s="1" a="1"/>
  <c r="J218" i="11" s="1"/>
  <c r="C219" i="11" a="1"/>
  <c r="C219" i="11" s="1"/>
  <c r="C220" i="11" a="1"/>
  <c r="C220" i="11" s="1"/>
  <c r="C221" i="11" a="1"/>
  <c r="C221" i="11" s="1"/>
  <c r="C222" i="11" a="1"/>
  <c r="C222" i="11" s="1"/>
  <c r="C223" i="11" a="1"/>
  <c r="C223" i="11" s="1"/>
  <c r="J223" i="11" s="1" a="1"/>
  <c r="J223" i="11" s="1"/>
  <c r="C224" i="11" a="1"/>
  <c r="C224" i="11" s="1"/>
  <c r="C225" i="11" a="1"/>
  <c r="C225" i="11" s="1"/>
  <c r="C226" i="11" a="1"/>
  <c r="C226" i="11" s="1"/>
  <c r="C227" i="11" a="1"/>
  <c r="C227" i="11" s="1"/>
  <c r="C228" i="11" a="1"/>
  <c r="C228" i="11" s="1"/>
  <c r="C229" i="11" a="1"/>
  <c r="C229" i="11" s="1"/>
  <c r="C230" i="11" a="1"/>
  <c r="C230" i="11" s="1"/>
  <c r="C231" i="11" a="1"/>
  <c r="C231" i="11" s="1"/>
  <c r="C232" i="11" a="1"/>
  <c r="C232" i="11" s="1"/>
  <c r="C233" i="11" a="1"/>
  <c r="C233" i="11" s="1"/>
  <c r="C234" i="11" a="1"/>
  <c r="C234" i="11" s="1"/>
  <c r="J234" i="11" s="1" a="1"/>
  <c r="J234" i="11" s="1"/>
  <c r="C235" i="11" a="1"/>
  <c r="C235" i="11" s="1"/>
  <c r="C236" i="11" a="1"/>
  <c r="C236" i="11" s="1"/>
  <c r="C237" i="11" a="1"/>
  <c r="C237" i="11" s="1"/>
  <c r="C238" i="11" a="1"/>
  <c r="C238" i="11" s="1"/>
  <c r="C239" i="11" a="1"/>
  <c r="C239" i="11" s="1"/>
  <c r="C240" i="11" a="1"/>
  <c r="C240" i="11" s="1"/>
  <c r="C241" i="11" a="1"/>
  <c r="C241" i="11" s="1"/>
  <c r="J241" i="11" s="1" a="1"/>
  <c r="J241" i="11" s="1"/>
  <c r="L241" i="11" s="1" a="1"/>
  <c r="L241" i="11" s="1"/>
  <c r="C242" i="11" a="1"/>
  <c r="C242" i="11" s="1"/>
  <c r="J242" i="11" s="1" a="1"/>
  <c r="J242" i="11" s="1"/>
  <c r="C243" i="11" a="1"/>
  <c r="C243" i="11" s="1"/>
  <c r="C244" i="11" a="1"/>
  <c r="C244" i="11" s="1"/>
  <c r="C245" i="11" a="1"/>
  <c r="C245" i="11" s="1"/>
  <c r="C246" i="11" a="1"/>
  <c r="C246" i="11" s="1"/>
  <c r="C247" i="11" a="1"/>
  <c r="C247" i="11" s="1"/>
  <c r="J247" i="11" s="1" a="1"/>
  <c r="J247" i="11" s="1"/>
  <c r="C248" i="11" a="1"/>
  <c r="C248" i="11" s="1"/>
  <c r="C249" i="11" a="1"/>
  <c r="C249" i="11" s="1"/>
  <c r="C250" i="11" a="1"/>
  <c r="C250" i="11" s="1"/>
  <c r="C251" i="11" a="1"/>
  <c r="C251" i="11" s="1"/>
  <c r="C252" i="11" a="1"/>
  <c r="C252" i="11" s="1"/>
  <c r="C253" i="11" a="1"/>
  <c r="C253" i="11" s="1"/>
  <c r="J253" i="11" s="1" a="1"/>
  <c r="J253" i="11" s="1"/>
  <c r="C254" i="11" a="1"/>
  <c r="C254" i="11" s="1"/>
  <c r="C255" i="11" a="1"/>
  <c r="C255" i="11" s="1"/>
  <c r="C256" i="11" a="1"/>
  <c r="C256" i="11" s="1"/>
  <c r="C257" i="11" a="1"/>
  <c r="C257" i="11" s="1"/>
  <c r="C258" i="11" a="1"/>
  <c r="C258" i="11" s="1"/>
  <c r="J258" i="11" s="1" a="1"/>
  <c r="J258" i="11" s="1"/>
  <c r="C259" i="11" a="1"/>
  <c r="C259" i="11" s="1"/>
  <c r="C260" i="11" a="1"/>
  <c r="C260" i="11" s="1"/>
  <c r="C261" i="11" a="1"/>
  <c r="C261" i="11" s="1"/>
  <c r="C262" i="11" a="1"/>
  <c r="C262" i="11" s="1"/>
  <c r="C263" i="11" a="1"/>
  <c r="C263" i="11" s="1"/>
  <c r="C264" i="11" a="1"/>
  <c r="C264" i="11" s="1"/>
  <c r="C265" i="11" a="1"/>
  <c r="C265" i="11" s="1"/>
  <c r="C266" i="11" a="1"/>
  <c r="C266" i="11" s="1"/>
  <c r="J266" i="11" s="1" a="1"/>
  <c r="J266" i="11" s="1"/>
  <c r="C267" i="11" a="1"/>
  <c r="C267" i="11" s="1"/>
  <c r="C268" i="11" a="1"/>
  <c r="C268" i="11" s="1"/>
  <c r="C269" i="11" a="1"/>
  <c r="C269" i="11" s="1"/>
  <c r="C270" i="11" a="1"/>
  <c r="C270" i="11" s="1"/>
  <c r="C271" i="11" a="1"/>
  <c r="C271" i="11" s="1"/>
  <c r="J271" i="11" s="1" a="1"/>
  <c r="J271" i="11" s="1"/>
  <c r="C272" i="11" a="1"/>
  <c r="C272" i="11" s="1"/>
  <c r="C273" i="11" a="1"/>
  <c r="C273" i="11" s="1"/>
  <c r="C274" i="11" a="1"/>
  <c r="C274" i="11" s="1"/>
  <c r="C275" i="11" a="1"/>
  <c r="C275" i="11" s="1"/>
  <c r="C276" i="11" a="1"/>
  <c r="C276" i="11" s="1"/>
  <c r="C277" i="11" a="1"/>
  <c r="C277" i="11" s="1"/>
  <c r="C278" i="11" a="1"/>
  <c r="C278" i="11" s="1"/>
  <c r="J278" i="11" s="1" a="1"/>
  <c r="J278" i="11" s="1"/>
  <c r="C279" i="11" a="1"/>
  <c r="C279" i="11" s="1"/>
  <c r="C280" i="11" a="1"/>
  <c r="C280" i="11" s="1"/>
  <c r="C281" i="11" a="1"/>
  <c r="C281" i="11" s="1"/>
  <c r="C282" i="11" a="1"/>
  <c r="C282" i="11" s="1"/>
  <c r="J282" i="11" s="1" a="1"/>
  <c r="J282" i="11" s="1"/>
  <c r="C283" i="11" a="1"/>
  <c r="C283" i="11" s="1"/>
  <c r="C284" i="11" a="1"/>
  <c r="C284" i="11" s="1"/>
  <c r="J284" i="11" s="1" a="1"/>
  <c r="J284" i="11" s="1"/>
  <c r="C285" i="11" a="1"/>
  <c r="C285" i="11" s="1"/>
  <c r="C286" i="11" a="1"/>
  <c r="C286" i="11" s="1"/>
  <c r="C287" i="11" a="1"/>
  <c r="C287" i="11" s="1"/>
  <c r="C288" i="11" a="1"/>
  <c r="C288" i="11" s="1"/>
  <c r="C289" i="11" a="1"/>
  <c r="C289" i="11" s="1"/>
  <c r="C290" i="11" a="1"/>
  <c r="C290" i="11" s="1"/>
  <c r="C291" i="11" a="1"/>
  <c r="C291" i="11" s="1"/>
  <c r="J291" i="11" s="1" a="1"/>
  <c r="J291" i="11" s="1"/>
  <c r="C292" i="11" a="1"/>
  <c r="C292" i="11" s="1"/>
  <c r="C293" i="11" a="1"/>
  <c r="C293" i="11" s="1"/>
  <c r="C294" i="11" a="1"/>
  <c r="C294" i="11" s="1"/>
  <c r="C295" i="11" a="1"/>
  <c r="C295" i="11" s="1"/>
  <c r="C296" i="11" a="1"/>
  <c r="C296" i="11" s="1"/>
  <c r="J296" i="11" s="1" a="1"/>
  <c r="J296" i="11" s="1"/>
  <c r="C297" i="11" a="1"/>
  <c r="C297" i="11" s="1"/>
  <c r="C298" i="11" a="1"/>
  <c r="C298" i="11" s="1"/>
  <c r="J298" i="11" s="1" a="1"/>
  <c r="J298" i="11" s="1"/>
  <c r="L298" i="11" s="1" a="1"/>
  <c r="L298" i="11" s="1"/>
  <c r="C299" i="11" a="1"/>
  <c r="C299" i="11" s="1"/>
  <c r="C300" i="11" a="1"/>
  <c r="C300" i="11" s="1"/>
  <c r="C301" i="11" a="1"/>
  <c r="C301" i="11" s="1"/>
  <c r="C302" i="11" a="1"/>
  <c r="C302" i="11" s="1"/>
  <c r="C303" i="11" a="1"/>
  <c r="C303" i="11" s="1"/>
  <c r="C304" i="11" a="1"/>
  <c r="C304" i="11" s="1"/>
  <c r="C305" i="11" a="1"/>
  <c r="C305" i="11" s="1"/>
  <c r="J305" i="11" s="1" a="1"/>
  <c r="J305" i="11" s="1"/>
  <c r="C306" i="11" a="1"/>
  <c r="C306" i="11" s="1"/>
  <c r="C307" i="11" a="1"/>
  <c r="C307" i="11" s="1"/>
  <c r="C308" i="11" a="1"/>
  <c r="C308" i="11" s="1"/>
  <c r="J308" i="11" s="1" a="1"/>
  <c r="J308" i="11" s="1"/>
  <c r="L308" i="11" s="1" a="1"/>
  <c r="L308" i="11" s="1"/>
  <c r="C309" i="11" a="1"/>
  <c r="C309" i="11" s="1"/>
  <c r="C310" i="11" a="1"/>
  <c r="C310" i="11" s="1"/>
  <c r="J310" i="11" s="1" a="1"/>
  <c r="J310" i="11" s="1"/>
  <c r="C311" i="11" a="1"/>
  <c r="C311" i="11" s="1"/>
  <c r="C312" i="11" a="1"/>
  <c r="C312" i="11" s="1"/>
  <c r="C313" i="11" a="1"/>
  <c r="C313" i="11" s="1"/>
  <c r="C314" i="11" a="1"/>
  <c r="C314" i="11" s="1"/>
  <c r="C315" i="11" a="1"/>
  <c r="C315" i="11" s="1"/>
  <c r="C316" i="11" a="1"/>
  <c r="C316" i="11" s="1"/>
  <c r="C317" i="11" a="1"/>
  <c r="C317" i="11" s="1"/>
  <c r="J317" i="11" s="1" a="1"/>
  <c r="J317" i="11" s="1"/>
  <c r="C318" i="11" a="1"/>
  <c r="C318" i="11" s="1"/>
  <c r="C319" i="11" a="1"/>
  <c r="C319" i="11" s="1"/>
  <c r="C320" i="11" a="1"/>
  <c r="C320" i="11" s="1"/>
  <c r="C321" i="11" a="1"/>
  <c r="C321" i="11" s="1"/>
  <c r="C322" i="11" a="1"/>
  <c r="C322" i="11" s="1"/>
  <c r="J322" i="11" s="1" a="1"/>
  <c r="J322" i="11" s="1"/>
  <c r="C323" i="11" a="1"/>
  <c r="C323" i="11" s="1"/>
  <c r="C324" i="11" a="1"/>
  <c r="C324" i="11" s="1"/>
  <c r="C325" i="11" a="1"/>
  <c r="C325" i="11" s="1"/>
  <c r="C326" i="11" a="1"/>
  <c r="C326" i="11" s="1"/>
  <c r="C327" i="11" a="1"/>
  <c r="C327" i="11" s="1"/>
  <c r="C328" i="11" a="1"/>
  <c r="C328" i="11" s="1"/>
  <c r="C329" i="11" a="1"/>
  <c r="C329" i="11" s="1"/>
  <c r="J329" i="11" s="1" a="1"/>
  <c r="J329" i="11" s="1"/>
  <c r="L329" i="11" s="1" a="1"/>
  <c r="L329" i="11" s="1"/>
  <c r="C330" i="11" a="1"/>
  <c r="C330" i="11" s="1"/>
  <c r="J330" i="11" s="1" a="1"/>
  <c r="J330" i="11" s="1"/>
  <c r="L330" i="11" s="1" a="1"/>
  <c r="L330" i="11" s="1"/>
  <c r="C331" i="11" a="1"/>
  <c r="C331" i="11" s="1"/>
  <c r="J331" i="11" s="1" a="1"/>
  <c r="J331" i="11" s="1"/>
  <c r="L331" i="11" s="1" a="1"/>
  <c r="L331" i="11" s="1"/>
  <c r="C332" i="11" a="1"/>
  <c r="C332" i="11" s="1"/>
  <c r="J332" i="11" s="1" a="1"/>
  <c r="J332" i="11" s="1"/>
  <c r="C333" i="11" a="1"/>
  <c r="C333" i="11" s="1"/>
  <c r="C334" i="11" a="1"/>
  <c r="C334" i="11" s="1"/>
  <c r="C335" i="11" a="1"/>
  <c r="C335" i="11" s="1"/>
  <c r="C336" i="11" a="1"/>
  <c r="C336" i="11" s="1"/>
  <c r="C337" i="11" a="1"/>
  <c r="C337" i="11" s="1"/>
  <c r="J337" i="11" s="1" a="1"/>
  <c r="J337" i="11" s="1"/>
  <c r="L337" i="11" s="1" a="1"/>
  <c r="L337" i="11" s="1"/>
  <c r="C338" i="11" a="1"/>
  <c r="C338" i="11" s="1"/>
  <c r="C339" i="11" a="1"/>
  <c r="C339" i="11" s="1"/>
  <c r="J339" i="11" s="1" a="1"/>
  <c r="J339" i="11" s="1"/>
  <c r="C340" i="11" a="1"/>
  <c r="C340" i="11" s="1"/>
  <c r="J340" i="11" s="1" a="1"/>
  <c r="J340" i="11" s="1"/>
  <c r="L340" i="11" s="1" a="1"/>
  <c r="L340" i="11" s="1"/>
  <c r="C341" i="11" a="1"/>
  <c r="C341" i="11" s="1"/>
  <c r="C342" i="11" a="1"/>
  <c r="C342" i="11" s="1"/>
  <c r="J342" i="11" s="1" a="1"/>
  <c r="J342" i="11" s="1"/>
  <c r="L342" i="11" s="1" a="1"/>
  <c r="L342" i="11" s="1"/>
  <c r="C343" i="11" a="1"/>
  <c r="C343" i="11" s="1"/>
  <c r="C344" i="11" a="1"/>
  <c r="C344" i="11" s="1"/>
  <c r="C345" i="11" a="1"/>
  <c r="C345" i="11" s="1"/>
  <c r="C346" i="11" a="1"/>
  <c r="C346" i="11" s="1"/>
  <c r="C347" i="11" a="1"/>
  <c r="C347" i="11" s="1"/>
  <c r="C348" i="11" a="1"/>
  <c r="C348" i="11" s="1"/>
  <c r="J348" i="11" s="1" a="1"/>
  <c r="J348" i="11" s="1"/>
  <c r="C349" i="11" a="1"/>
  <c r="C349" i="11" s="1"/>
  <c r="C350" i="11" a="1"/>
  <c r="C350" i="11" s="1"/>
  <c r="C351" i="11" a="1"/>
  <c r="C351" i="11" s="1"/>
  <c r="C352" i="11" a="1"/>
  <c r="C352" i="11" s="1"/>
  <c r="J352" i="11" s="1" a="1"/>
  <c r="J352" i="11" s="1"/>
  <c r="L352" i="11" s="1" a="1"/>
  <c r="L352" i="11" s="1"/>
  <c r="C353" i="11" a="1"/>
  <c r="C353" i="11" s="1"/>
  <c r="C354" i="11" a="1"/>
  <c r="C354" i="11" s="1"/>
  <c r="C355" i="11" a="1"/>
  <c r="C355" i="11" s="1"/>
  <c r="J355" i="11" s="1" a="1"/>
  <c r="J355" i="11" s="1"/>
  <c r="C356" i="11" a="1"/>
  <c r="C356" i="11" s="1"/>
  <c r="C357" i="11" a="1"/>
  <c r="C357" i="11" s="1"/>
  <c r="C358" i="11" a="1"/>
  <c r="C358" i="11" s="1"/>
  <c r="C359" i="11" a="1"/>
  <c r="C359" i="11" s="1"/>
  <c r="C360" i="11" a="1"/>
  <c r="C360" i="11" s="1"/>
  <c r="C361" i="11" a="1"/>
  <c r="C361" i="11" s="1"/>
  <c r="C362" i="11" a="1"/>
  <c r="C362" i="11" s="1"/>
  <c r="J362" i="11" s="1" a="1"/>
  <c r="J362" i="11" s="1"/>
  <c r="C363" i="11" a="1"/>
  <c r="C363" i="11" s="1"/>
  <c r="C364" i="11" a="1"/>
  <c r="C364" i="11" s="1"/>
  <c r="J364" i="11" s="1" a="1"/>
  <c r="J364" i="11" s="1"/>
  <c r="L364" i="11" s="1" a="1"/>
  <c r="L364" i="11" s="1"/>
  <c r="C365" i="11" a="1"/>
  <c r="C365" i="11" s="1"/>
  <c r="C366" i="11" a="1"/>
  <c r="C366" i="11" s="1"/>
  <c r="C367" i="11" a="1"/>
  <c r="C367" i="11" s="1"/>
  <c r="C368" i="11" a="1"/>
  <c r="C368" i="11" s="1"/>
  <c r="J368" i="11" s="1" a="1"/>
  <c r="J368" i="11" s="1"/>
  <c r="C369" i="11" a="1"/>
  <c r="C369" i="11" s="1"/>
  <c r="C370" i="11" a="1"/>
  <c r="C370" i="11" s="1"/>
  <c r="C371" i="11" a="1"/>
  <c r="C371" i="11" s="1"/>
  <c r="C372" i="11" a="1"/>
  <c r="C372" i="11" s="1"/>
  <c r="C373" i="11" a="1"/>
  <c r="C373" i="11" s="1"/>
  <c r="J373" i="11" s="1" a="1"/>
  <c r="J373" i="11" s="1"/>
  <c r="L373" i="11" s="1" a="1"/>
  <c r="L373" i="11" s="1"/>
  <c r="C374" i="11" a="1"/>
  <c r="C374" i="11" s="1"/>
  <c r="C375" i="11" a="1"/>
  <c r="C375" i="11" s="1"/>
  <c r="C376" i="11" a="1"/>
  <c r="C376" i="11" s="1"/>
  <c r="C377" i="11" a="1"/>
  <c r="C377" i="11" s="1"/>
  <c r="J377" i="11" s="1" a="1"/>
  <c r="J377" i="11" s="1"/>
  <c r="C378" i="11" a="1"/>
  <c r="C378" i="11" s="1"/>
  <c r="C379" i="11" a="1"/>
  <c r="C379" i="11" s="1"/>
  <c r="C380" i="11" a="1"/>
  <c r="C380" i="11" s="1"/>
  <c r="C381" i="11" a="1"/>
  <c r="C381" i="11" s="1"/>
  <c r="C382" i="11" a="1"/>
  <c r="C382" i="11" s="1"/>
  <c r="J382" i="11" s="1" a="1"/>
  <c r="J382" i="11" s="1"/>
  <c r="C383" i="11" a="1"/>
  <c r="C383" i="11" s="1"/>
  <c r="C384" i="11" a="1"/>
  <c r="C384" i="11" s="1"/>
  <c r="J384" i="11" s="1" a="1"/>
  <c r="J384" i="11" s="1"/>
  <c r="L384" i="11" s="1" a="1"/>
  <c r="L384" i="11" s="1"/>
  <c r="C385" i="11" a="1"/>
  <c r="C385" i="11" s="1"/>
  <c r="J385" i="11" s="1" a="1"/>
  <c r="J385" i="11" s="1"/>
  <c r="L385" i="11" s="1" a="1"/>
  <c r="L385" i="11" s="1"/>
  <c r="C386" i="11" a="1"/>
  <c r="C386" i="11" s="1"/>
  <c r="C387" i="11" a="1"/>
  <c r="C387" i="11" s="1"/>
  <c r="C388" i="11" a="1"/>
  <c r="C388" i="11" s="1"/>
  <c r="C389" i="11" a="1"/>
  <c r="C389" i="11" s="1"/>
  <c r="C390" i="11" a="1"/>
  <c r="C390" i="11" s="1"/>
  <c r="C391" i="11" a="1"/>
  <c r="C391" i="11" s="1"/>
  <c r="J391" i="11" s="1" a="1"/>
  <c r="J391" i="11" s="1"/>
  <c r="C392" i="11" a="1"/>
  <c r="C392" i="11" s="1"/>
  <c r="C393" i="11" a="1"/>
  <c r="C393" i="11" s="1"/>
  <c r="C394" i="11" a="1"/>
  <c r="C394" i="11" s="1"/>
  <c r="J394" i="11" s="1" a="1"/>
  <c r="J394" i="11" s="1"/>
  <c r="L394" i="11" s="1" a="1"/>
  <c r="L394" i="11" s="1"/>
  <c r="C395" i="11" a="1"/>
  <c r="C395" i="11" s="1"/>
  <c r="C396" i="11" a="1"/>
  <c r="C396" i="11" s="1"/>
  <c r="J396" i="11" s="1" a="1"/>
  <c r="J396" i="11" s="1"/>
  <c r="L396" i="11" s="1" a="1"/>
  <c r="L396" i="11" s="1"/>
  <c r="C397" i="11" a="1"/>
  <c r="C397" i="11" s="1"/>
  <c r="C398" i="11" a="1"/>
  <c r="C398" i="11" s="1"/>
  <c r="C399" i="11" a="1"/>
  <c r="C399" i="11" s="1"/>
  <c r="C400" i="11" a="1"/>
  <c r="C400" i="11" s="1"/>
  <c r="C401" i="11" a="1"/>
  <c r="C401" i="11" s="1"/>
  <c r="C402" i="11" a="1"/>
  <c r="C402" i="11" s="1"/>
  <c r="C403" i="11" a="1"/>
  <c r="C403" i="11" s="1"/>
  <c r="C404" i="11" a="1"/>
  <c r="C404" i="11" s="1"/>
  <c r="J404" i="11" s="1" a="1"/>
  <c r="J404" i="11" s="1"/>
  <c r="C405" i="11" a="1"/>
  <c r="C405" i="11" s="1"/>
  <c r="C406" i="11" a="1"/>
  <c r="C406" i="11" s="1"/>
  <c r="J406" i="11" s="1" a="1"/>
  <c r="J406" i="11" s="1"/>
  <c r="L406" i="11" s="1" a="1"/>
  <c r="L406" i="11" s="1"/>
  <c r="C407" i="11" a="1"/>
  <c r="C407" i="11" s="1"/>
  <c r="C408" i="11" a="1"/>
  <c r="C408" i="11" s="1"/>
  <c r="C409" i="11" a="1"/>
  <c r="C409" i="11" s="1"/>
  <c r="J409" i="11" s="1" a="1"/>
  <c r="J409" i="11" s="1"/>
  <c r="L409" i="11" s="1" a="1"/>
  <c r="L409" i="11" s="1"/>
  <c r="C410" i="11" a="1"/>
  <c r="C410" i="11" s="1"/>
  <c r="C411" i="11" a="1"/>
  <c r="C411" i="11" s="1"/>
  <c r="J411" i="11" s="1" a="1"/>
  <c r="J411" i="11" s="1"/>
  <c r="C412" i="11" a="1"/>
  <c r="C412" i="11" s="1"/>
  <c r="C413" i="11" a="1"/>
  <c r="C413" i="11" s="1"/>
  <c r="C414" i="11" a="1"/>
  <c r="C414" i="11" s="1"/>
  <c r="C415" i="11" a="1"/>
  <c r="C415" i="11" s="1"/>
  <c r="C416" i="11" a="1"/>
  <c r="C416" i="11" s="1"/>
  <c r="C417" i="11" a="1"/>
  <c r="C417" i="11" s="1"/>
  <c r="C418" i="11" a="1"/>
  <c r="C418" i="11" s="1"/>
  <c r="J418" i="11" s="1" a="1"/>
  <c r="J418" i="11" s="1"/>
  <c r="L418" i="11" s="1" a="1"/>
  <c r="L418" i="11" s="1"/>
  <c r="C419" i="11" a="1"/>
  <c r="C419" i="11" s="1"/>
  <c r="J419" i="11" s="1" a="1"/>
  <c r="J419" i="11" s="1"/>
  <c r="C420" i="11" a="1"/>
  <c r="C420" i="11" s="1"/>
  <c r="C421" i="11" a="1"/>
  <c r="C421" i="11" s="1"/>
  <c r="C422" i="11" a="1"/>
  <c r="C422" i="11" s="1"/>
  <c r="C423" i="11" a="1"/>
  <c r="C423" i="11" s="1"/>
  <c r="C424" i="11" a="1"/>
  <c r="C424" i="11" s="1"/>
  <c r="J424" i="11" s="1" a="1"/>
  <c r="J424" i="11" s="1"/>
  <c r="C425" i="11" a="1"/>
  <c r="C425" i="11" s="1"/>
  <c r="C426" i="11" a="1"/>
  <c r="C426" i="11" s="1"/>
  <c r="C427" i="11" a="1"/>
  <c r="C427" i="11" s="1"/>
  <c r="J427" i="11" s="1" a="1"/>
  <c r="J427" i="11" s="1"/>
  <c r="L427" i="11" s="1" a="1"/>
  <c r="L427" i="11" s="1"/>
  <c r="C428" i="11" a="1"/>
  <c r="C428" i="11" s="1"/>
  <c r="C429" i="11" a="1"/>
  <c r="C429" i="11" s="1"/>
  <c r="C430" i="11" a="1"/>
  <c r="C430" i="11" s="1"/>
  <c r="C431" i="11" a="1"/>
  <c r="C431" i="11" s="1"/>
  <c r="C432" i="11" a="1"/>
  <c r="C432" i="11" s="1"/>
  <c r="J432" i="11" s="1" a="1"/>
  <c r="J432" i="11" s="1"/>
  <c r="C433" i="11" a="1"/>
  <c r="C433" i="11" s="1"/>
  <c r="C434" i="11" a="1"/>
  <c r="C434" i="11" s="1"/>
  <c r="C435" i="11" a="1"/>
  <c r="C435" i="11" s="1"/>
  <c r="C436" i="11" a="1"/>
  <c r="C436" i="11" s="1"/>
  <c r="C437" i="11" a="1"/>
  <c r="C437" i="11" s="1"/>
  <c r="J437" i="11" s="1" a="1"/>
  <c r="J437" i="11" s="1"/>
  <c r="C438" i="11" a="1"/>
  <c r="C438" i="11" s="1"/>
  <c r="C439" i="11" a="1"/>
  <c r="C439" i="11" s="1"/>
  <c r="J439" i="11" s="1" a="1"/>
  <c r="J439" i="11" s="1"/>
  <c r="L439" i="11" s="1" a="1"/>
  <c r="L439" i="11" s="1"/>
  <c r="C440" i="11" a="1"/>
  <c r="C440" i="11" s="1"/>
  <c r="C441" i="11" a="1"/>
  <c r="C441" i="11" s="1"/>
  <c r="C442" i="11" a="1"/>
  <c r="C442" i="11" s="1"/>
  <c r="C443" i="11" a="1"/>
  <c r="C443" i="11" s="1"/>
  <c r="C444" i="11" a="1"/>
  <c r="C444" i="11" s="1"/>
  <c r="C445" i="11" a="1"/>
  <c r="C445" i="11" s="1"/>
  <c r="J445" i="11" s="1" a="1"/>
  <c r="J445" i="11" s="1"/>
  <c r="C446" i="11" a="1"/>
  <c r="C446" i="11" s="1"/>
  <c r="C447" i="11" a="1"/>
  <c r="C447" i="11" s="1"/>
  <c r="C448" i="11" a="1"/>
  <c r="C448" i="11" s="1"/>
  <c r="C449" i="11" a="1"/>
  <c r="C449" i="11" s="1"/>
  <c r="J449" i="11" s="1" a="1"/>
  <c r="J449" i="11" s="1"/>
  <c r="C450" i="11" a="1"/>
  <c r="C450" i="11" s="1"/>
  <c r="J450" i="11" s="1" a="1"/>
  <c r="J450" i="11" s="1"/>
  <c r="L450" i="11" s="1" a="1"/>
  <c r="L450" i="11" s="1"/>
  <c r="C451" i="11" a="1"/>
  <c r="C451" i="11" s="1"/>
  <c r="J451" i="11" s="1" a="1"/>
  <c r="J451" i="11" s="1"/>
  <c r="L451" i="11" s="1" a="1"/>
  <c r="L451" i="11" s="1"/>
  <c r="C452" i="11" a="1"/>
  <c r="C452" i="11" s="1"/>
  <c r="C453" i="11" a="1"/>
  <c r="C453" i="11" s="1"/>
  <c r="C454" i="11" a="1"/>
  <c r="C454" i="11" s="1"/>
  <c r="C455" i="11" a="1"/>
  <c r="C455" i="11" s="1"/>
  <c r="C456" i="11" a="1"/>
  <c r="C456" i="11" s="1"/>
  <c r="C457" i="11" a="1"/>
  <c r="C457" i="11" s="1"/>
  <c r="C458" i="11" a="1"/>
  <c r="C458" i="11" s="1"/>
  <c r="J458" i="11" s="1" a="1"/>
  <c r="J458" i="11" s="1"/>
  <c r="C459" i="11" a="1"/>
  <c r="C459" i="11" s="1"/>
  <c r="C460" i="11" a="1"/>
  <c r="C460" i="11" s="1"/>
  <c r="C461" i="11" a="1"/>
  <c r="C461" i="11" s="1"/>
  <c r="C462" i="11" a="1"/>
  <c r="C462" i="11" s="1"/>
  <c r="J462" i="11" s="1" a="1"/>
  <c r="J462" i="11" s="1"/>
  <c r="L462" i="11" s="1" a="1"/>
  <c r="L462" i="11" s="1"/>
  <c r="C463" i="11" a="1"/>
  <c r="C463" i="11" s="1"/>
  <c r="J463" i="11" s="1" a="1"/>
  <c r="J463" i="11" s="1"/>
  <c r="L463" i="11" s="1" a="1"/>
  <c r="L463" i="11" s="1"/>
  <c r="C464" i="11" a="1"/>
  <c r="C464" i="11" s="1"/>
  <c r="C465" i="11" a="1"/>
  <c r="C465" i="11" s="1"/>
  <c r="C466" i="11" a="1"/>
  <c r="C466" i="11" s="1"/>
  <c r="J466" i="11" s="1" a="1"/>
  <c r="J466" i="11" s="1"/>
  <c r="C467" i="11" a="1"/>
  <c r="C467" i="11" s="1"/>
  <c r="C468" i="11" a="1"/>
  <c r="C468" i="11" s="1"/>
  <c r="C469" i="11" a="1"/>
  <c r="C469" i="11" s="1"/>
  <c r="C470" i="11" a="1"/>
  <c r="C470" i="11" s="1"/>
  <c r="C471" i="11" a="1"/>
  <c r="C471" i="11" s="1"/>
  <c r="C472" i="11" a="1"/>
  <c r="C472" i="11" s="1"/>
  <c r="C473" i="11" a="1"/>
  <c r="C473" i="11" s="1"/>
  <c r="J473" i="11" s="1" a="1"/>
  <c r="J473" i="11" s="1"/>
  <c r="L473" i="11" s="1" a="1"/>
  <c r="L473" i="11" s="1"/>
  <c r="C474" i="11" a="1"/>
  <c r="C474" i="11" s="1"/>
  <c r="J474" i="11" s="1" a="1"/>
  <c r="J474" i="11" s="1"/>
  <c r="L474" i="11" s="1" a="1"/>
  <c r="L474" i="11" s="1"/>
  <c r="C475" i="11" a="1"/>
  <c r="C475" i="11" s="1"/>
  <c r="J475" i="11" s="1" a="1"/>
  <c r="J475" i="11" s="1"/>
  <c r="L475" i="11" s="1" a="1"/>
  <c r="L475" i="11" s="1"/>
  <c r="C476" i="11" a="1"/>
  <c r="C476" i="11" s="1"/>
  <c r="C477" i="11" a="1"/>
  <c r="C477" i="11" s="1"/>
  <c r="C478" i="11" a="1"/>
  <c r="C478" i="11" s="1"/>
  <c r="J478" i="11" s="1" a="1"/>
  <c r="J478" i="11" s="1"/>
  <c r="C479" i="11" a="1"/>
  <c r="C479" i="11" s="1"/>
  <c r="C480" i="11" a="1"/>
  <c r="C480" i="11" s="1"/>
  <c r="C481" i="11" a="1"/>
  <c r="C481" i="11" s="1"/>
  <c r="C482" i="11" a="1"/>
  <c r="C482" i="11" s="1"/>
  <c r="C483" i="11" a="1"/>
  <c r="C483" i="11" s="1"/>
  <c r="J483" i="11" s="1" a="1"/>
  <c r="J483" i="11" s="1"/>
  <c r="C484" i="11" a="1"/>
  <c r="C484" i="11" s="1"/>
  <c r="J484" i="11" s="1" a="1"/>
  <c r="J484" i="11" s="1"/>
  <c r="L484" i="11" s="1" a="1"/>
  <c r="L484" i="11" s="1"/>
  <c r="C485" i="11" a="1"/>
  <c r="C485" i="11" s="1"/>
  <c r="J485" i="11" s="1" a="1"/>
  <c r="J485" i="11" s="1"/>
  <c r="L485" i="11" s="1" a="1"/>
  <c r="L485" i="11" s="1"/>
  <c r="C486" i="11" a="1"/>
  <c r="C486" i="11" s="1"/>
  <c r="C487" i="11" a="1"/>
  <c r="C487" i="11" s="1"/>
  <c r="C488" i="11" a="1"/>
  <c r="C488" i="11" s="1"/>
  <c r="C489" i="11" a="1"/>
  <c r="C489" i="11" s="1"/>
  <c r="C490" i="11" a="1"/>
  <c r="C490" i="11" s="1"/>
  <c r="C491" i="11" a="1"/>
  <c r="C491" i="11" s="1"/>
  <c r="C492" i="11" a="1"/>
  <c r="C492" i="11" s="1"/>
  <c r="J492" i="11" s="1" a="1"/>
  <c r="J492" i="11" s="1"/>
  <c r="C493" i="11" a="1"/>
  <c r="C493" i="11" s="1"/>
  <c r="J493" i="11" s="1" a="1"/>
  <c r="J493" i="11" s="1"/>
  <c r="L493" i="11" s="1" a="1"/>
  <c r="L493" i="11" s="1"/>
  <c r="C494" i="11" a="1"/>
  <c r="C494" i="11" s="1"/>
  <c r="J494" i="11" s="1" a="1"/>
  <c r="J494" i="11" s="1"/>
  <c r="L494" i="11" s="1" a="1"/>
  <c r="L494" i="11" s="1"/>
  <c r="C495" i="11" a="1"/>
  <c r="C495" i="11" s="1"/>
  <c r="C496" i="11" a="1"/>
  <c r="C496" i="11" s="1"/>
  <c r="J496" i="11" s="1" a="1"/>
  <c r="J496" i="11" s="1"/>
  <c r="L496" i="11" s="1" a="1"/>
  <c r="L496" i="11" s="1"/>
  <c r="C497" i="11" a="1"/>
  <c r="C497" i="11" s="1"/>
  <c r="C498" i="11" a="1"/>
  <c r="C498" i="11" s="1"/>
  <c r="C499" i="11" a="1"/>
  <c r="C499" i="11" s="1"/>
  <c r="C500" i="11" a="1"/>
  <c r="C500" i="11" s="1"/>
  <c r="J500" i="11" s="1" a="1"/>
  <c r="J500" i="11" s="1"/>
  <c r="C501" i="11" a="1"/>
  <c r="C501" i="11" s="1"/>
  <c r="C502" i="11" a="1"/>
  <c r="C502" i="11" s="1"/>
  <c r="C503" i="11" a="1"/>
  <c r="C503" i="11" s="1"/>
  <c r="J503" i="11" s="1" a="1"/>
  <c r="J503" i="11" s="1"/>
  <c r="L503" i="11" s="1" a="1"/>
  <c r="L503" i="11" s="1"/>
  <c r="C504" i="11" a="1"/>
  <c r="C504" i="11" s="1"/>
  <c r="J504" i="11" s="1" a="1"/>
  <c r="J504" i="11" s="1"/>
  <c r="L504" i="11" s="1" a="1"/>
  <c r="L504" i="11" s="1"/>
  <c r="C505" i="11" a="1"/>
  <c r="C505" i="11" s="1"/>
  <c r="C506" i="11" a="1"/>
  <c r="C506" i="11" s="1"/>
  <c r="C507" i="11" a="1"/>
  <c r="C507" i="11" s="1"/>
  <c r="C508" i="11" a="1"/>
  <c r="C508" i="11" s="1"/>
  <c r="C509" i="11" a="1"/>
  <c r="C509" i="11" s="1"/>
  <c r="J509" i="11" s="1" a="1"/>
  <c r="J509" i="11" s="1"/>
  <c r="C510" i="11" a="1"/>
  <c r="C510" i="11" s="1"/>
  <c r="J510" i="11" s="1" a="1"/>
  <c r="J510" i="11" s="1"/>
  <c r="L510" i="11" s="1" a="1"/>
  <c r="L510" i="11" s="1"/>
  <c r="C511" i="11" a="1"/>
  <c r="C511" i="11" s="1"/>
  <c r="J511" i="11" s="1" a="1"/>
  <c r="J511" i="11" s="1"/>
  <c r="L511" i="11" s="1" a="1"/>
  <c r="L511" i="11" s="1"/>
  <c r="C512" i="11" a="1"/>
  <c r="C512" i="11" s="1"/>
  <c r="C513" i="11" a="1"/>
  <c r="C513" i="11" s="1"/>
  <c r="C514" i="11" a="1"/>
  <c r="C514" i="11" s="1"/>
  <c r="J514" i="11" s="1" a="1"/>
  <c r="J514" i="11" s="1"/>
  <c r="L514" i="11" s="1" a="1"/>
  <c r="L514" i="11" s="1"/>
  <c r="C515" i="11" a="1"/>
  <c r="C515" i="11" s="1"/>
  <c r="C516" i="11" a="1"/>
  <c r="C516" i="11" s="1"/>
  <c r="C517" i="11" a="1"/>
  <c r="C517" i="11" s="1"/>
  <c r="C518" i="11" a="1"/>
  <c r="C518" i="11" s="1"/>
  <c r="C519" i="11" a="1"/>
  <c r="C519" i="11" s="1"/>
  <c r="C520" i="11" a="1"/>
  <c r="C520" i="11" s="1"/>
  <c r="J520" i="11" s="1" a="1"/>
  <c r="J520" i="11" s="1"/>
  <c r="C521" i="11" a="1"/>
  <c r="C521" i="11" s="1"/>
  <c r="C522" i="11" a="1"/>
  <c r="C522" i="11" s="1"/>
  <c r="C523" i="11" a="1"/>
  <c r="C523" i="11" s="1"/>
  <c r="C524" i="11" a="1"/>
  <c r="C524" i="11" s="1"/>
  <c r="J524" i="11" s="1" a="1"/>
  <c r="J524" i="11" s="1"/>
  <c r="C525" i="11" a="1"/>
  <c r="C525" i="11" s="1"/>
  <c r="C526" i="11" a="1"/>
  <c r="C526" i="11" s="1"/>
  <c r="J526" i="11" s="1" a="1"/>
  <c r="J526" i="11" s="1"/>
  <c r="L526" i="11" s="1" a="1"/>
  <c r="L526" i="11" s="1"/>
  <c r="C527" i="11" a="1"/>
  <c r="C527" i="11" s="1"/>
  <c r="C528" i="11" a="1"/>
  <c r="C528" i="11" s="1"/>
  <c r="J528" i="11" s="1" a="1"/>
  <c r="J528" i="11" s="1"/>
  <c r="L528" i="11" s="1" a="1"/>
  <c r="L528" i="11" s="1"/>
  <c r="C529" i="11" a="1"/>
  <c r="C529" i="11" s="1"/>
  <c r="J529" i="11" s="1" a="1"/>
  <c r="J529" i="11" s="1"/>
  <c r="L529" i="11" s="1" a="1"/>
  <c r="L529" i="11" s="1"/>
  <c r="C530" i="11" a="1"/>
  <c r="C530" i="11" s="1"/>
  <c r="C531" i="11" a="1"/>
  <c r="C531" i="11" s="1"/>
  <c r="C532" i="11" a="1"/>
  <c r="C532" i="11" s="1"/>
  <c r="J532" i="11" s="1" a="1"/>
  <c r="J532" i="11" s="1"/>
  <c r="C533" i="11" a="1"/>
  <c r="C533" i="11" s="1"/>
  <c r="C534" i="11" a="1"/>
  <c r="C534" i="11" s="1"/>
  <c r="C535" i="11" a="1"/>
  <c r="C535" i="11" s="1"/>
  <c r="C536" i="11" a="1"/>
  <c r="C536" i="11" s="1"/>
  <c r="J536" i="11" s="1" a="1"/>
  <c r="J536" i="11" s="1"/>
  <c r="L536" i="11" s="1" a="1"/>
  <c r="L536" i="11" s="1"/>
  <c r="C537" i="11" a="1"/>
  <c r="C537" i="11" s="1"/>
  <c r="J537" i="11" s="1" a="1"/>
  <c r="J537" i="11" s="1"/>
  <c r="L537" i="11" s="1" a="1"/>
  <c r="L537" i="11" s="1"/>
  <c r="C538" i="11" a="1"/>
  <c r="C538" i="11" s="1"/>
  <c r="J538" i="11" s="1" a="1"/>
  <c r="J538" i="11" s="1"/>
  <c r="L538" i="11" s="1" a="1"/>
  <c r="L538" i="11" s="1"/>
  <c r="C539" i="11" a="1"/>
  <c r="C539" i="11" s="1"/>
  <c r="C540" i="11" a="1"/>
  <c r="C540" i="11" s="1"/>
  <c r="J540" i="11" s="1" a="1"/>
  <c r="J540" i="11" s="1"/>
  <c r="L540" i="11" s="1" a="1"/>
  <c r="L540" i="11" s="1"/>
  <c r="C541" i="11" a="1"/>
  <c r="C541" i="11" s="1"/>
  <c r="C542" i="11" a="1"/>
  <c r="C542" i="11" s="1"/>
  <c r="C543" i="11" a="1"/>
  <c r="C543" i="11" s="1"/>
  <c r="C544" i="11" a="1"/>
  <c r="C544" i="11" s="1"/>
  <c r="J544" i="11" s="1" a="1"/>
  <c r="J544" i="11" s="1"/>
  <c r="L544" i="11" s="1" a="1"/>
  <c r="L544" i="11" s="1"/>
  <c r="C545" i="11" a="1"/>
  <c r="C545" i="11" s="1"/>
  <c r="J545" i="11" s="1" a="1"/>
  <c r="J545" i="11" s="1"/>
  <c r="L545" i="11" s="1" a="1"/>
  <c r="L545" i="11" s="1"/>
  <c r="C546" i="11" a="1"/>
  <c r="C546" i="11" s="1"/>
  <c r="J546" i="11" s="1" a="1"/>
  <c r="J546" i="11" s="1"/>
  <c r="L546" i="11" s="1" a="1"/>
  <c r="L546" i="11" s="1"/>
  <c r="C547" i="11" a="1"/>
  <c r="C547" i="11" s="1"/>
  <c r="J547" i="11" s="1" a="1"/>
  <c r="J547" i="11" s="1"/>
  <c r="L547" i="11" s="1" a="1"/>
  <c r="L547" i="11" s="1"/>
  <c r="C548" i="11" a="1"/>
  <c r="C548" i="11" s="1"/>
  <c r="C549" i="11" a="1"/>
  <c r="C549" i="11" s="1"/>
  <c r="C550" i="11" a="1"/>
  <c r="C550" i="11" s="1"/>
  <c r="J550" i="11" s="1" a="1"/>
  <c r="J550" i="11" s="1"/>
  <c r="L550" i="11" s="1" a="1"/>
  <c r="L550" i="11" s="1"/>
  <c r="C551" i="11" a="1"/>
  <c r="C551" i="11" s="1"/>
  <c r="J551" i="11" s="1" a="1"/>
  <c r="J551" i="11" s="1"/>
  <c r="C552" i="11" a="1"/>
  <c r="C552" i="11" s="1"/>
  <c r="C553" i="11" a="1"/>
  <c r="C553" i="11" s="1"/>
  <c r="J553" i="11" s="1" a="1"/>
  <c r="J553" i="11" s="1"/>
  <c r="L553" i="11" s="1" a="1"/>
  <c r="L553" i="11" s="1"/>
  <c r="C554" i="11" a="1"/>
  <c r="C554" i="11" s="1"/>
  <c r="C555" i="11" a="1"/>
  <c r="C555" i="11" s="1"/>
  <c r="C556" i="11" a="1"/>
  <c r="C556" i="11" s="1"/>
  <c r="C557" i="11" a="1"/>
  <c r="C557" i="11" s="1"/>
  <c r="C558" i="11" a="1"/>
  <c r="C558" i="11" s="1"/>
  <c r="J558" i="11" s="1" a="1"/>
  <c r="J558" i="11" s="1"/>
  <c r="L558" i="11" s="1" a="1"/>
  <c r="L558" i="11" s="1"/>
  <c r="C559" i="11" a="1"/>
  <c r="C559" i="11" s="1"/>
  <c r="J559" i="11" s="1" a="1"/>
  <c r="J559" i="11" s="1"/>
  <c r="L559" i="11" s="1" a="1"/>
  <c r="L559" i="11" s="1"/>
  <c r="C560" i="11" a="1"/>
  <c r="C560" i="11" s="1"/>
  <c r="J560" i="11" s="1" a="1"/>
  <c r="J560" i="11" s="1"/>
  <c r="L560" i="11" s="1" a="1"/>
  <c r="L560" i="11" s="1"/>
  <c r="C561" i="11" a="1"/>
  <c r="C561" i="11" s="1"/>
  <c r="C562" i="11" a="1"/>
  <c r="C562" i="11" s="1"/>
  <c r="C563" i="11" a="1"/>
  <c r="C563" i="11" s="1"/>
  <c r="C564" i="11" a="1"/>
  <c r="C564" i="11" s="1"/>
  <c r="J564" i="11" s="1" a="1"/>
  <c r="J564" i="11" s="1"/>
  <c r="L564" i="11" s="1" a="1"/>
  <c r="L564" i="11" s="1"/>
  <c r="C565" i="11" a="1"/>
  <c r="C565" i="11" s="1"/>
  <c r="C566" i="11" a="1"/>
  <c r="C566" i="11" s="1"/>
  <c r="C567" i="11" a="1"/>
  <c r="C567" i="11" s="1"/>
  <c r="J567" i="11" s="1" a="1"/>
  <c r="J567" i="11" s="1"/>
  <c r="C568" i="11" a="1"/>
  <c r="C568" i="11" s="1"/>
  <c r="J568" i="11" s="1" a="1"/>
  <c r="J568" i="11" s="1"/>
  <c r="L568" i="11" s="1" a="1"/>
  <c r="L568" i="11" s="1"/>
  <c r="C569" i="11" a="1"/>
  <c r="C569" i="11" s="1"/>
  <c r="J569" i="11" s="1" a="1"/>
  <c r="J569" i="11" s="1"/>
  <c r="L569" i="11" s="1" a="1"/>
  <c r="L569" i="11" s="1"/>
  <c r="C570" i="11" a="1"/>
  <c r="C570" i="11" s="1"/>
  <c r="J570" i="11" s="1" a="1"/>
  <c r="J570" i="11" s="1"/>
  <c r="L570" i="11" s="1" a="1"/>
  <c r="L570" i="11" s="1"/>
  <c r="C571" i="11" a="1"/>
  <c r="C571" i="11" s="1"/>
  <c r="J571" i="11" s="1" a="1"/>
  <c r="J571" i="11" s="1"/>
  <c r="L571" i="11" s="1" a="1"/>
  <c r="L571" i="11" s="1"/>
  <c r="C572" i="11" a="1"/>
  <c r="C572" i="11" s="1"/>
  <c r="C573" i="11" a="1"/>
  <c r="C573" i="11" s="1"/>
  <c r="C574" i="11" a="1"/>
  <c r="C574" i="11" s="1"/>
  <c r="J574" i="11" s="1" a="1"/>
  <c r="J574" i="11" s="1"/>
  <c r="L574" i="11" s="1" a="1"/>
  <c r="L574" i="11" s="1"/>
  <c r="C575" i="11" a="1"/>
  <c r="C575" i="11" s="1"/>
  <c r="J575" i="11" s="1" a="1"/>
  <c r="J575" i="11" s="1"/>
  <c r="L575" i="11" s="1" a="1"/>
  <c r="L575" i="11" s="1"/>
  <c r="C576" i="11" a="1"/>
  <c r="C576" i="11" s="1"/>
  <c r="J576" i="11" s="1" a="1"/>
  <c r="J576" i="11" s="1"/>
  <c r="L576" i="11" s="1" a="1"/>
  <c r="L576" i="11" s="1"/>
  <c r="C577" i="11" a="1"/>
  <c r="C577" i="11" s="1"/>
  <c r="J577" i="11" s="1" a="1"/>
  <c r="J577" i="11" s="1"/>
  <c r="L577" i="11" s="1" a="1"/>
  <c r="L577" i="11" s="1"/>
  <c r="C578" i="11" a="1"/>
  <c r="C578" i="11" s="1"/>
  <c r="C579" i="11" a="1"/>
  <c r="C579" i="11" s="1"/>
  <c r="C580" i="11" a="1"/>
  <c r="C580" i="11" s="1"/>
  <c r="J580" i="11" s="1" a="1"/>
  <c r="J580" i="11" s="1"/>
  <c r="L580" i="11" s="1" a="1"/>
  <c r="L580" i="11" s="1"/>
  <c r="C581" i="11" a="1"/>
  <c r="C581" i="11" s="1"/>
  <c r="C582" i="11" a="1"/>
  <c r="C582" i="11" s="1"/>
  <c r="C583" i="11" a="1"/>
  <c r="C583" i="11" s="1"/>
  <c r="J583" i="11" s="1" a="1"/>
  <c r="J583" i="11" s="1"/>
  <c r="L583" i="11" s="1" a="1"/>
  <c r="L583" i="11" s="1"/>
  <c r="C584" i="11" a="1"/>
  <c r="C584" i="11" s="1"/>
  <c r="J584" i="11" s="1" a="1"/>
  <c r="J584" i="11" s="1"/>
  <c r="L584" i="11" s="1" a="1"/>
  <c r="L584" i="11" s="1"/>
  <c r="C585" i="11" a="1"/>
  <c r="C585" i="11" s="1"/>
  <c r="J585" i="11" s="1" a="1"/>
  <c r="J585" i="11" s="1"/>
  <c r="L585" i="11" s="1" a="1"/>
  <c r="L585" i="11" s="1"/>
  <c r="C586" i="11" a="1"/>
  <c r="C586" i="11" s="1"/>
  <c r="J586" i="11" s="1" a="1"/>
  <c r="J586" i="11" s="1"/>
  <c r="L586" i="11" s="1" a="1"/>
  <c r="L586" i="11" s="1"/>
  <c r="C587" i="11" a="1"/>
  <c r="C587" i="11" s="1"/>
  <c r="C588" i="11" a="1"/>
  <c r="C588" i="11" s="1"/>
  <c r="C589" i="11" a="1"/>
  <c r="C589" i="11" s="1"/>
  <c r="C590" i="11" a="1"/>
  <c r="C590" i="11" s="1"/>
  <c r="C591" i="11" a="1"/>
  <c r="C591" i="11" s="1"/>
  <c r="J591" i="11" s="1" a="1"/>
  <c r="J591" i="11" s="1"/>
  <c r="C592" i="11" a="1"/>
  <c r="C592" i="11" s="1"/>
  <c r="J592" i="11" s="1" a="1"/>
  <c r="J592" i="11" s="1"/>
  <c r="L592" i="11" s="1" a="1"/>
  <c r="L592" i="11" s="1"/>
  <c r="C593" i="11" a="1"/>
  <c r="C593" i="11" s="1"/>
  <c r="J593" i="11" s="1" a="1"/>
  <c r="J593" i="11" s="1"/>
  <c r="L593" i="11" s="1" a="1"/>
  <c r="L593" i="11" s="1"/>
  <c r="C594" i="11" a="1"/>
  <c r="C594" i="11" s="1"/>
  <c r="J594" i="11" s="1" a="1"/>
  <c r="J594" i="11" s="1"/>
  <c r="L594" i="11" s="1" a="1"/>
  <c r="L594" i="11" s="1"/>
  <c r="C595" i="11" a="1"/>
  <c r="C595" i="11" s="1"/>
  <c r="C596" i="11" a="1"/>
  <c r="C596" i="11" s="1"/>
  <c r="C597" i="11" a="1"/>
  <c r="C597" i="11" s="1"/>
  <c r="C598" i="11" a="1"/>
  <c r="C598" i="11" s="1"/>
  <c r="C599" i="11" a="1"/>
  <c r="C599" i="11" s="1"/>
  <c r="C600" i="11" a="1"/>
  <c r="C600" i="11" s="1"/>
  <c r="J600" i="11" s="1" a="1"/>
  <c r="J600" i="11" s="1"/>
  <c r="L600" i="11" s="1" a="1"/>
  <c r="L600" i="11" s="1"/>
  <c r="C601" i="11" a="1"/>
  <c r="C601" i="11" s="1"/>
  <c r="J601" i="11" s="1" a="1"/>
  <c r="J601" i="11" s="1"/>
  <c r="L601" i="11" s="1" a="1"/>
  <c r="L601" i="11" s="1"/>
  <c r="C602" i="11" a="1"/>
  <c r="C602" i="11" s="1"/>
  <c r="C603" i="11" a="1"/>
  <c r="C603" i="11" s="1"/>
  <c r="J603" i="11" s="1" a="1"/>
  <c r="J603" i="11" s="1"/>
  <c r="C604" i="11" a="1"/>
  <c r="C604" i="11" s="1"/>
  <c r="J604" i="11" s="1" a="1"/>
  <c r="J604" i="11" s="1"/>
  <c r="L604" i="11" s="1" a="1"/>
  <c r="L604" i="11" s="1"/>
  <c r="C605" i="11" a="1"/>
  <c r="C605" i="11" s="1"/>
  <c r="C606" i="11" a="1"/>
  <c r="C606" i="11" s="1"/>
  <c r="J606" i="11" s="1" a="1"/>
  <c r="J606" i="11" s="1"/>
  <c r="L606" i="11" s="1" a="1"/>
  <c r="L606" i="11" s="1"/>
  <c r="C607" i="11" a="1"/>
  <c r="C607" i="11" s="1"/>
  <c r="C608" i="11" a="1"/>
  <c r="C608" i="11" s="1"/>
  <c r="J608" i="11" s="1" a="1"/>
  <c r="J608" i="11" s="1"/>
  <c r="L608" i="11" s="1" a="1"/>
  <c r="L608" i="11" s="1"/>
  <c r="C609" i="11" a="1"/>
  <c r="C609" i="11" s="1"/>
  <c r="J609" i="11" s="1" a="1"/>
  <c r="J609" i="11" s="1"/>
  <c r="L609" i="11" s="1" a="1"/>
  <c r="L609" i="11" s="1"/>
  <c r="C610" i="11" a="1"/>
  <c r="C610" i="11" s="1"/>
  <c r="J610" i="11" s="1" a="1"/>
  <c r="J610" i="11" s="1"/>
  <c r="L610" i="11" s="1" a="1"/>
  <c r="L610" i="11" s="1"/>
  <c r="C611" i="11" a="1"/>
  <c r="C611" i="11" s="1"/>
  <c r="J611" i="11" s="1" a="1"/>
  <c r="J611" i="11" s="1"/>
  <c r="C612" i="11" a="1"/>
  <c r="C612" i="11" s="1"/>
  <c r="J612" i="11" s="1" a="1"/>
  <c r="J612" i="11" s="1"/>
  <c r="L612" i="11" s="1" a="1"/>
  <c r="L612" i="11" s="1"/>
  <c r="C613" i="11" a="1"/>
  <c r="C613" i="11" s="1"/>
  <c r="J613" i="11" s="1" a="1"/>
  <c r="J613" i="11" s="1"/>
  <c r="C614" i="11" a="1"/>
  <c r="C614" i="11" s="1"/>
  <c r="C615" i="11" a="1"/>
  <c r="C615" i="11" s="1"/>
  <c r="C616" i="11" a="1"/>
  <c r="C616" i="11" s="1"/>
  <c r="J616" i="11" s="1" a="1"/>
  <c r="J616" i="11" s="1"/>
  <c r="L616" i="11" s="1" a="1"/>
  <c r="L616" i="11" s="1"/>
  <c r="C617" i="11" a="1"/>
  <c r="C617" i="11" s="1"/>
  <c r="J617" i="11" s="1" a="1"/>
  <c r="J617" i="11" s="1"/>
  <c r="L617" i="11" s="1" a="1"/>
  <c r="L617" i="11" s="1"/>
  <c r="C618" i="11" a="1"/>
  <c r="C618" i="11" s="1"/>
  <c r="C619" i="11" a="1"/>
  <c r="C619" i="11" s="1"/>
  <c r="C620" i="11" a="1"/>
  <c r="C620" i="11" s="1"/>
  <c r="C621" i="11" a="1"/>
  <c r="C621" i="11" s="1"/>
  <c r="J621" i="11" s="1" a="1"/>
  <c r="J621" i="11" s="1"/>
  <c r="C622" i="11" a="1"/>
  <c r="C622" i="11" s="1"/>
  <c r="J622" i="11" s="1" a="1"/>
  <c r="J622" i="11" s="1"/>
  <c r="L622" i="11" s="1" a="1"/>
  <c r="L622" i="11" s="1"/>
  <c r="C623" i="11" a="1"/>
  <c r="C623" i="11" s="1"/>
  <c r="C624" i="11" a="1"/>
  <c r="C624" i="11" s="1"/>
  <c r="J624" i="11" s="1" a="1"/>
  <c r="J624" i="11" s="1"/>
  <c r="L624" i="11" s="1" a="1"/>
  <c r="L624" i="11" s="1"/>
  <c r="C625" i="11" a="1"/>
  <c r="C625" i="11" s="1"/>
  <c r="J625" i="11" s="1" a="1"/>
  <c r="J625" i="11" s="1"/>
  <c r="L625" i="11" s="1" a="1"/>
  <c r="L625" i="11" s="1"/>
  <c r="C626" i="11" a="1"/>
  <c r="C626" i="11" s="1"/>
  <c r="C627" i="11" a="1"/>
  <c r="C627" i="11" s="1"/>
  <c r="C628" i="11" a="1"/>
  <c r="C628" i="11" s="1"/>
  <c r="C629" i="11" a="1"/>
  <c r="C629" i="11" s="1"/>
  <c r="J629" i="11" s="1" a="1"/>
  <c r="J629" i="11" s="1"/>
  <c r="C630" i="11" a="1"/>
  <c r="C630" i="11" s="1"/>
  <c r="J630" i="11" s="1" a="1"/>
  <c r="J630" i="11" s="1"/>
  <c r="L630" i="11" s="1" a="1"/>
  <c r="L630" i="11" s="1"/>
  <c r="C631" i="11" a="1"/>
  <c r="C631" i="11" s="1"/>
  <c r="J631" i="11" s="1" a="1"/>
  <c r="J631" i="11" s="1"/>
  <c r="L631" i="11" s="1" a="1"/>
  <c r="L631" i="11" s="1"/>
  <c r="C632" i="11" a="1"/>
  <c r="C632" i="11" s="1"/>
  <c r="J632" i="11" s="1" a="1"/>
  <c r="J632" i="11" s="1"/>
  <c r="L632" i="11" s="1" a="1"/>
  <c r="L632" i="11" s="1"/>
  <c r="C633" i="11" a="1"/>
  <c r="C633" i="11" s="1"/>
  <c r="J633" i="11" s="1" a="1"/>
  <c r="J633" i="11" s="1"/>
  <c r="L633" i="11" s="1" a="1"/>
  <c r="L633" i="11" s="1"/>
  <c r="C634" i="11" a="1"/>
  <c r="C634" i="11" s="1"/>
  <c r="J634" i="11" s="1" a="1"/>
  <c r="J634" i="11" s="1"/>
  <c r="L634" i="11" s="1" a="1"/>
  <c r="L634" i="11" s="1"/>
  <c r="C635" i="11" a="1"/>
  <c r="C635" i="11" s="1"/>
  <c r="C636" i="11" a="1"/>
  <c r="C636" i="11" s="1"/>
  <c r="C637" i="11" a="1"/>
  <c r="C637" i="11" s="1"/>
  <c r="C638" i="11" a="1"/>
  <c r="C638" i="11" s="1"/>
  <c r="C639" i="11" a="1"/>
  <c r="C639" i="11" s="1"/>
  <c r="C640" i="11" a="1"/>
  <c r="C640" i="11" s="1"/>
  <c r="J640" i="11" s="1" a="1"/>
  <c r="J640" i="11" s="1"/>
  <c r="L640" i="11" s="1" a="1"/>
  <c r="L640" i="11" s="1"/>
  <c r="C641" i="11" a="1"/>
  <c r="C641" i="11" s="1"/>
  <c r="J641" i="11" s="1" a="1"/>
  <c r="J641" i="11" s="1"/>
  <c r="L641" i="11" s="1" a="1"/>
  <c r="L641" i="11" s="1"/>
  <c r="C642" i="11" a="1"/>
  <c r="C642" i="11" s="1"/>
  <c r="J642" i="11" s="1" a="1"/>
  <c r="J642" i="11" s="1"/>
  <c r="L642" i="11" s="1" a="1"/>
  <c r="L642" i="11" s="1"/>
  <c r="C643" i="11" a="1"/>
  <c r="C643" i="11" s="1"/>
  <c r="J643" i="11" s="1" a="1"/>
  <c r="J643" i="11" s="1"/>
  <c r="C644" i="11" a="1"/>
  <c r="C644" i="11" s="1"/>
  <c r="C645" i="11" a="1"/>
  <c r="C645" i="11" s="1"/>
  <c r="C646" i="11" a="1"/>
  <c r="C646" i="11" s="1"/>
  <c r="C647" i="11" a="1"/>
  <c r="C647" i="11" s="1"/>
  <c r="C648" i="11" a="1"/>
  <c r="C648" i="11" s="1"/>
  <c r="J648" i="11" s="1" a="1"/>
  <c r="J648" i="11" s="1"/>
  <c r="L648" i="11" s="1" a="1"/>
  <c r="L648" i="11" s="1"/>
  <c r="C649" i="11" a="1"/>
  <c r="C649" i="11" s="1"/>
  <c r="J649" i="11" s="1" a="1"/>
  <c r="J649" i="11" s="1"/>
  <c r="L649" i="11" s="1" a="1"/>
  <c r="L649" i="11" s="1"/>
  <c r="C650" i="11" a="1"/>
  <c r="C650" i="11" s="1"/>
  <c r="C651" i="11" a="1"/>
  <c r="C651" i="11" s="1"/>
  <c r="C652" i="11" a="1"/>
  <c r="C652" i="11" s="1"/>
  <c r="J652" i="11" s="1" a="1"/>
  <c r="J652" i="11" s="1"/>
  <c r="L652" i="11" s="1" a="1"/>
  <c r="L652" i="11" s="1"/>
  <c r="C653" i="11" a="1"/>
  <c r="C653" i="11" s="1"/>
  <c r="J653" i="11" s="1" a="1"/>
  <c r="J653" i="11" s="1"/>
  <c r="C654" i="11" a="1"/>
  <c r="C654" i="11" s="1"/>
  <c r="J654" i="11" s="1" a="1"/>
  <c r="J654" i="11" s="1"/>
  <c r="L654" i="11" s="1" a="1"/>
  <c r="L654" i="11" s="1"/>
  <c r="C655" i="11" a="1"/>
  <c r="C655" i="11" s="1"/>
  <c r="C656" i="11" a="1"/>
  <c r="C656" i="11" s="1"/>
  <c r="C657" i="11" a="1"/>
  <c r="C657" i="11" s="1"/>
  <c r="C658" i="11" a="1"/>
  <c r="C658" i="11" s="1"/>
  <c r="J658" i="11" s="1" a="1"/>
  <c r="J658" i="11" s="1"/>
  <c r="L658" i="11" s="1" a="1"/>
  <c r="L658" i="11" s="1"/>
  <c r="C659" i="11" a="1"/>
  <c r="C659" i="11" s="1"/>
  <c r="C660" i="11" a="1"/>
  <c r="C660" i="11" s="1"/>
  <c r="C661" i="11" a="1"/>
  <c r="C661" i="11" s="1"/>
  <c r="J661" i="11" s="1" a="1"/>
  <c r="J661" i="11" s="1"/>
  <c r="L661" i="11" s="1" a="1"/>
  <c r="L661" i="11" s="1"/>
  <c r="C662" i="11" a="1"/>
  <c r="C662" i="11" s="1"/>
  <c r="C663" i="11" a="1"/>
  <c r="C663" i="11" s="1"/>
  <c r="J663" i="11" s="1" a="1"/>
  <c r="J663" i="11" s="1"/>
  <c r="L663" i="11" s="1" a="1"/>
  <c r="L663" i="11" s="1"/>
  <c r="C664" i="11" a="1"/>
  <c r="C664" i="11" s="1"/>
  <c r="J664" i="11" s="1" a="1"/>
  <c r="J664" i="11" s="1"/>
  <c r="L664" i="11" s="1" a="1"/>
  <c r="L664" i="11" s="1"/>
  <c r="C665" i="11" a="1"/>
  <c r="C665" i="11" s="1"/>
  <c r="C666" i="11" a="1"/>
  <c r="C666" i="11" s="1"/>
  <c r="C667" i="11" a="1"/>
  <c r="C667" i="11" s="1"/>
  <c r="C668" i="11" a="1"/>
  <c r="C668" i="11" s="1"/>
  <c r="J668" i="11" s="1" a="1"/>
  <c r="J668" i="11" s="1"/>
  <c r="C669" i="11" a="1"/>
  <c r="C669" i="11" s="1"/>
  <c r="C670" i="11" a="1"/>
  <c r="C670" i="11" s="1"/>
  <c r="J670" i="11" s="1" a="1"/>
  <c r="J670" i="11" s="1"/>
  <c r="L670" i="11" s="1" a="1"/>
  <c r="L670" i="11" s="1"/>
  <c r="C671" i="11" a="1"/>
  <c r="C671" i="11" s="1"/>
  <c r="J671" i="11" s="1" a="1"/>
  <c r="J671" i="11" s="1"/>
  <c r="L671" i="11" s="1" a="1"/>
  <c r="L671" i="11" s="1"/>
  <c r="C672" i="11" a="1"/>
  <c r="C672" i="11" s="1"/>
  <c r="J672" i="11" s="1" a="1"/>
  <c r="J672" i="11" s="1"/>
  <c r="L672" i="11" s="1" a="1"/>
  <c r="L672" i="11" s="1"/>
  <c r="C673" i="11" a="1"/>
  <c r="C673" i="11" s="1"/>
  <c r="J673" i="11" s="1" a="1"/>
  <c r="J673" i="11" s="1"/>
  <c r="L673" i="11" s="1" a="1"/>
  <c r="L673" i="11" s="1"/>
  <c r="C674" i="11" a="1"/>
  <c r="C674" i="11" s="1"/>
  <c r="C675" i="11" a="1"/>
  <c r="C675" i="11" s="1"/>
  <c r="C676" i="11" a="1"/>
  <c r="C676" i="11" s="1"/>
  <c r="C677" i="11" a="1"/>
  <c r="C677" i="11" s="1"/>
  <c r="C678" i="11" a="1"/>
  <c r="C678" i="11" s="1"/>
  <c r="J678" i="11" s="1" a="1"/>
  <c r="J678" i="11" s="1"/>
  <c r="L678" i="11" s="1" a="1"/>
  <c r="L678" i="11" s="1"/>
  <c r="C679" i="11" a="1"/>
  <c r="C679" i="11" s="1"/>
  <c r="C680" i="11" a="1"/>
  <c r="C680" i="11" s="1"/>
  <c r="J680" i="11" s="1" a="1"/>
  <c r="J680" i="11" s="1"/>
  <c r="C681" i="11" a="1"/>
  <c r="C681" i="11" s="1"/>
  <c r="C682" i="11" a="1"/>
  <c r="C682" i="11" s="1"/>
  <c r="C683" i="11" a="1"/>
  <c r="C683" i="11" s="1"/>
  <c r="C684" i="11" a="1"/>
  <c r="C684" i="11" s="1"/>
  <c r="J684" i="11" s="1" a="1"/>
  <c r="J684" i="11" s="1"/>
  <c r="L684" i="11" s="1" a="1"/>
  <c r="L684" i="11" s="1"/>
  <c r="C685" i="11" a="1"/>
  <c r="C685" i="11" s="1"/>
  <c r="J685" i="11" s="1" a="1"/>
  <c r="J685" i="11" s="1"/>
  <c r="L685" i="11" s="1" a="1"/>
  <c r="L685" i="11" s="1"/>
  <c r="C686" i="11" a="1"/>
  <c r="C686" i="11" s="1"/>
  <c r="J686" i="11" s="1" a="1"/>
  <c r="J686" i="11" s="1"/>
  <c r="L686" i="11" s="1" a="1"/>
  <c r="L686" i="11" s="1"/>
  <c r="C687" i="11" a="1"/>
  <c r="C687" i="11" s="1"/>
  <c r="J687" i="11" s="1" a="1"/>
  <c r="J687" i="11" s="1"/>
  <c r="L687" i="11" s="1" a="1"/>
  <c r="L687" i="11" s="1"/>
  <c r="C688" i="11" a="1"/>
  <c r="C688" i="11" s="1"/>
  <c r="J688" i="11" s="1" a="1"/>
  <c r="J688" i="11" s="1"/>
  <c r="L688" i="11" s="1" a="1"/>
  <c r="L688" i="11" s="1"/>
  <c r="C689" i="11" a="1"/>
  <c r="C689" i="11" s="1"/>
  <c r="C690" i="11" a="1"/>
  <c r="C690" i="11" s="1"/>
  <c r="C691" i="11" a="1"/>
  <c r="C691" i="11" s="1"/>
  <c r="C692" i="11" a="1"/>
  <c r="C692" i="11" s="1"/>
  <c r="J692" i="11" s="1" a="1"/>
  <c r="J692" i="11" s="1"/>
  <c r="L692" i="11" s="1" a="1"/>
  <c r="L692" i="11" s="1"/>
  <c r="C693" i="11" a="1"/>
  <c r="C693" i="11" s="1"/>
  <c r="J693" i="11" s="1" a="1"/>
  <c r="J693" i="11" s="1"/>
  <c r="L693" i="11" s="1" a="1"/>
  <c r="L693" i="11" s="1"/>
  <c r="C694" i="11" a="1"/>
  <c r="C694" i="11" s="1"/>
  <c r="J694" i="11" s="1" a="1"/>
  <c r="J694" i="11" s="1"/>
  <c r="L694" i="11" s="1" a="1"/>
  <c r="L694" i="11" s="1"/>
  <c r="C695" i="11" a="1"/>
  <c r="C695" i="11" s="1"/>
  <c r="C696" i="11" a="1"/>
  <c r="C696" i="11" s="1"/>
  <c r="J696" i="11" s="1" a="1"/>
  <c r="J696" i="11" s="1"/>
  <c r="C697" i="11" a="1"/>
  <c r="C697" i="11" s="1"/>
  <c r="J697" i="11" s="1" a="1"/>
  <c r="J697" i="11" s="1"/>
  <c r="L697" i="11" s="1" a="1"/>
  <c r="L697" i="11" s="1"/>
  <c r="C698" i="11" a="1"/>
  <c r="C698" i="11" s="1"/>
  <c r="C699" i="11" a="1"/>
  <c r="C699" i="11" s="1"/>
  <c r="J699" i="11" s="1" a="1"/>
  <c r="J699" i="11" s="1"/>
  <c r="L699" i="11" s="1" a="1"/>
  <c r="L699" i="11" s="1"/>
  <c r="C700" i="11" a="1"/>
  <c r="C700" i="11" s="1"/>
  <c r="J700" i="11" s="1" a="1"/>
  <c r="J700" i="11" s="1"/>
  <c r="L700" i="11" s="1" a="1"/>
  <c r="L700" i="11" s="1"/>
  <c r="C701" i="11" a="1"/>
  <c r="C701" i="11" s="1"/>
  <c r="C702" i="11" a="1"/>
  <c r="C702" i="11" s="1"/>
  <c r="C703" i="11" a="1"/>
  <c r="C703" i="11" s="1"/>
  <c r="J703" i="11" s="1" a="1"/>
  <c r="J703" i="11" s="1"/>
  <c r="L703" i="11" s="1" a="1"/>
  <c r="L703" i="11" s="1"/>
  <c r="C704" i="11" a="1"/>
  <c r="C704" i="11" s="1"/>
  <c r="C705" i="11" a="1"/>
  <c r="C705" i="11" s="1"/>
  <c r="J705" i="11" s="1" a="1"/>
  <c r="J705" i="11" s="1"/>
  <c r="C706" i="11" a="1"/>
  <c r="C706" i="11" s="1"/>
  <c r="J706" i="11" s="1" a="1"/>
  <c r="J706" i="11" s="1"/>
  <c r="L706" i="11" s="1" a="1"/>
  <c r="L706" i="11" s="1"/>
  <c r="C707" i="11" a="1"/>
  <c r="C707" i="11" s="1"/>
  <c r="J707" i="11" s="1" a="1"/>
  <c r="J707" i="11" s="1"/>
  <c r="L707" i="11" s="1" a="1"/>
  <c r="L707" i="11" s="1"/>
  <c r="C708" i="11" a="1"/>
  <c r="C708" i="11" s="1"/>
  <c r="J708" i="11" s="1" a="1"/>
  <c r="J708" i="11" s="1"/>
  <c r="L708" i="11" s="1" a="1"/>
  <c r="L708" i="11" s="1"/>
  <c r="C709" i="11" a="1"/>
  <c r="C709" i="11" s="1"/>
  <c r="J709" i="11" s="1" a="1"/>
  <c r="J709" i="11" s="1"/>
  <c r="L709" i="11" s="1" a="1"/>
  <c r="L709" i="11" s="1"/>
  <c r="C710" i="11" a="1"/>
  <c r="C710" i="11" s="1"/>
  <c r="C711" i="11" a="1"/>
  <c r="C711" i="11" s="1"/>
  <c r="C712" i="11" a="1"/>
  <c r="C712" i="11" s="1"/>
  <c r="C713" i="11" a="1"/>
  <c r="C713" i="11" s="1"/>
  <c r="C714" i="11" a="1"/>
  <c r="C714" i="11" s="1"/>
  <c r="J714" i="11" s="1" a="1"/>
  <c r="J714" i="11" s="1"/>
  <c r="L714" i="11" s="1" a="1"/>
  <c r="L714" i="11" s="1"/>
  <c r="C715" i="11" a="1"/>
  <c r="C715" i="11" s="1"/>
  <c r="C716" i="11" a="1"/>
  <c r="C716" i="11" s="1"/>
  <c r="J716" i="11" s="1" a="1"/>
  <c r="J716" i="11" s="1"/>
  <c r="C717" i="11" a="1"/>
  <c r="C717" i="11" s="1"/>
  <c r="C718" i="11" a="1"/>
  <c r="C718" i="11" s="1"/>
  <c r="C719" i="11" a="1"/>
  <c r="C719" i="11" s="1"/>
  <c r="J719" i="11" s="1" a="1"/>
  <c r="J719" i="11" s="1"/>
  <c r="C720" i="11" a="1"/>
  <c r="C720" i="11" s="1"/>
  <c r="J720" i="11" s="1" a="1"/>
  <c r="J720" i="11" s="1"/>
  <c r="L720" i="11" s="1" a="1"/>
  <c r="L720" i="11" s="1"/>
  <c r="C721" i="11" a="1"/>
  <c r="C721" i="11" s="1"/>
  <c r="J721" i="11" s="1" a="1"/>
  <c r="J721" i="11" s="1"/>
  <c r="L721" i="11" s="1" a="1"/>
  <c r="L721" i="11" s="1"/>
  <c r="C722" i="11" a="1"/>
  <c r="C722" i="11" s="1"/>
  <c r="J722" i="11" s="1" a="1"/>
  <c r="J722" i="11" s="1"/>
  <c r="L722" i="11" s="1" a="1"/>
  <c r="L722" i="11" s="1"/>
  <c r="C723" i="11" a="1"/>
  <c r="C723" i="11" s="1"/>
  <c r="J723" i="11" s="1" a="1"/>
  <c r="J723" i="11" s="1"/>
  <c r="L723" i="11" s="1" a="1"/>
  <c r="L723" i="11" s="1"/>
  <c r="C724" i="11" a="1"/>
  <c r="C724" i="11" s="1"/>
  <c r="C725" i="11" a="1"/>
  <c r="C725" i="11" s="1"/>
  <c r="C726" i="11" a="1"/>
  <c r="C726" i="11" s="1"/>
  <c r="C727" i="11" a="1"/>
  <c r="C727" i="11" s="1"/>
  <c r="C728" i="11" a="1"/>
  <c r="C728" i="11" s="1"/>
  <c r="C729" i="11" a="1"/>
  <c r="C729" i="11" s="1"/>
  <c r="J729" i="11" s="1" a="1"/>
  <c r="J729" i="11" s="1"/>
  <c r="L729" i="11" s="1" a="1"/>
  <c r="L729" i="11" s="1"/>
  <c r="C730" i="11" a="1"/>
  <c r="C730" i="11" s="1"/>
  <c r="J730" i="11" s="1" a="1"/>
  <c r="J730" i="11" s="1"/>
  <c r="L730" i="11" s="1" a="1"/>
  <c r="L730" i="11" s="1"/>
  <c r="C731" i="11" a="1"/>
  <c r="C731" i="11" s="1"/>
  <c r="J731" i="11" s="1" a="1"/>
  <c r="J731" i="11" s="1"/>
  <c r="C732" i="11" a="1"/>
  <c r="C732" i="11" s="1"/>
  <c r="J732" i="11" s="1" a="1"/>
  <c r="J732" i="11" s="1"/>
  <c r="L732" i="11" s="1" a="1"/>
  <c r="L732" i="11" s="1"/>
  <c r="C733" i="11" a="1"/>
  <c r="C733" i="11" s="1"/>
  <c r="J733" i="11" s="1" a="1"/>
  <c r="J733" i="11" s="1"/>
  <c r="L733" i="11" s="1" a="1"/>
  <c r="L733" i="11" s="1"/>
  <c r="C734" i="11" a="1"/>
  <c r="C734" i="11" s="1"/>
  <c r="J734" i="11" s="1" a="1"/>
  <c r="J734" i="11" s="1"/>
  <c r="C735" i="11" a="1"/>
  <c r="C735" i="11" s="1"/>
  <c r="J735" i="11" s="1" a="1"/>
  <c r="J735" i="11" s="1"/>
  <c r="L735" i="11" s="1" a="1"/>
  <c r="L735" i="11" s="1"/>
  <c r="C736" i="11" a="1"/>
  <c r="C736" i="11" s="1"/>
  <c r="J736" i="11" s="1" a="1"/>
  <c r="J736" i="11" s="1"/>
  <c r="L736" i="11" s="1" a="1"/>
  <c r="L736" i="11" s="1"/>
  <c r="C737" i="11" a="1"/>
  <c r="C737" i="11" s="1"/>
  <c r="C738" i="11" a="1"/>
  <c r="C738" i="11" s="1"/>
  <c r="J738" i="11" s="1" a="1"/>
  <c r="J738" i="11" s="1"/>
  <c r="L738" i="11" s="1" a="1"/>
  <c r="L738" i="11" s="1"/>
  <c r="C739" i="11" a="1"/>
  <c r="C739" i="11" s="1"/>
  <c r="J739" i="11" s="1" a="1"/>
  <c r="J739" i="11" s="1"/>
  <c r="L739" i="11" s="1" a="1"/>
  <c r="L739" i="11" s="1"/>
  <c r="C740" i="11" a="1"/>
  <c r="C740" i="11" s="1"/>
  <c r="C741" i="11" a="1"/>
  <c r="C741" i="11" s="1"/>
  <c r="C742" i="11" a="1"/>
  <c r="C742" i="11" s="1"/>
  <c r="J742" i="11" s="1" a="1"/>
  <c r="J742" i="11" s="1"/>
  <c r="L742" i="11" s="1" a="1"/>
  <c r="L742" i="11" s="1"/>
  <c r="C743" i="11" a="1"/>
  <c r="C743" i="11" s="1"/>
  <c r="J743" i="11" s="1" a="1"/>
  <c r="J743" i="11" s="1"/>
  <c r="L743" i="11" s="1" a="1"/>
  <c r="L743" i="11" s="1"/>
  <c r="C744" i="11" a="1"/>
  <c r="C744" i="11" s="1"/>
  <c r="J744" i="11" s="1" a="1"/>
  <c r="J744" i="11" s="1"/>
  <c r="L744" i="11" s="1" a="1"/>
  <c r="L744" i="11" s="1"/>
  <c r="C745" i="11" a="1"/>
  <c r="C745" i="11" s="1"/>
  <c r="J745" i="11" s="1" a="1"/>
  <c r="J745" i="11" s="1"/>
  <c r="L745" i="11" s="1" a="1"/>
  <c r="L745" i="11" s="1"/>
  <c r="C746" i="11" a="1"/>
  <c r="C746" i="11" s="1"/>
  <c r="C747" i="11" a="1"/>
  <c r="C747" i="11" s="1"/>
  <c r="C748" i="11" a="1"/>
  <c r="C748" i="11" s="1"/>
  <c r="J748" i="11" s="1" a="1"/>
  <c r="J748" i="11" s="1"/>
  <c r="L748" i="11" s="1" a="1"/>
  <c r="L748" i="11" s="1"/>
  <c r="C749" i="11" a="1"/>
  <c r="C749" i="11" s="1"/>
  <c r="J749" i="11" s="1" a="1"/>
  <c r="J749" i="11" s="1"/>
  <c r="C750" i="11" a="1"/>
  <c r="C750" i="11" s="1"/>
  <c r="J750" i="11" s="1" a="1"/>
  <c r="J750" i="11" s="1"/>
  <c r="L750" i="11" s="1" a="1"/>
  <c r="L750" i="11" s="1"/>
  <c r="C751" i="11" a="1"/>
  <c r="C751" i="11" s="1"/>
  <c r="C752" i="11" a="1"/>
  <c r="C752" i="11" s="1"/>
  <c r="C753" i="11" a="1"/>
  <c r="C753" i="11" s="1"/>
  <c r="C754" i="11" a="1"/>
  <c r="C754" i="11" s="1"/>
  <c r="C755" i="11" a="1"/>
  <c r="C755" i="11" s="1"/>
  <c r="J755" i="11" s="1" a="1"/>
  <c r="J755" i="11" s="1"/>
  <c r="C756" i="11" a="1"/>
  <c r="C756" i="11" s="1"/>
  <c r="J756" i="11" s="1" a="1"/>
  <c r="J756" i="11" s="1"/>
  <c r="L756" i="11" s="1" a="1"/>
  <c r="L756" i="11" s="1"/>
  <c r="C757" i="11" a="1"/>
  <c r="C757" i="11" s="1"/>
  <c r="J757" i="11" s="1" a="1"/>
  <c r="J757" i="11" s="1"/>
  <c r="L757" i="11" s="1" a="1"/>
  <c r="L757" i="11" s="1"/>
  <c r="C758" i="11" a="1"/>
  <c r="C758" i="11" s="1"/>
  <c r="J758" i="11" s="1" a="1"/>
  <c r="J758" i="11" s="1"/>
  <c r="L758" i="11" s="1" a="1"/>
  <c r="L758" i="11" s="1"/>
  <c r="C759" i="11" a="1"/>
  <c r="C759" i="11" s="1"/>
  <c r="J759" i="11" s="1" a="1"/>
  <c r="J759" i="11" s="1"/>
  <c r="L759" i="11" s="1" a="1"/>
  <c r="L759" i="11" s="1"/>
  <c r="C760" i="11" a="1"/>
  <c r="C760" i="11" s="1"/>
  <c r="C761" i="11" a="1"/>
  <c r="C761" i="11" s="1"/>
  <c r="J761" i="11" s="1" a="1"/>
  <c r="J761" i="11" s="1"/>
  <c r="C762" i="11" a="1"/>
  <c r="C762" i="11" s="1"/>
  <c r="C763" i="11" a="1"/>
  <c r="C763" i="11" s="1"/>
  <c r="J763" i="11" s="1" a="1"/>
  <c r="J763" i="11" s="1"/>
  <c r="L763" i="11" s="1" a="1"/>
  <c r="L763" i="11" s="1"/>
  <c r="C764" i="11" a="1"/>
  <c r="C764" i="11" s="1"/>
  <c r="C765" i="11" a="1"/>
  <c r="C765" i="11" s="1"/>
  <c r="J765" i="11" s="1" a="1"/>
  <c r="J765" i="11" s="1"/>
  <c r="L765" i="11" s="1" a="1"/>
  <c r="L765" i="11" s="1"/>
  <c r="C766" i="11" a="1"/>
  <c r="C766" i="11" s="1"/>
  <c r="J766" i="11" s="1" a="1"/>
  <c r="J766" i="11" s="1"/>
  <c r="L766" i="11" s="1" a="1"/>
  <c r="L766" i="11" s="1"/>
  <c r="C767" i="11" a="1"/>
  <c r="C767" i="11" s="1"/>
  <c r="C768" i="11" a="1"/>
  <c r="C768" i="11" s="1"/>
  <c r="J768" i="11" s="1" a="1"/>
  <c r="J768" i="11" s="1"/>
  <c r="L768" i="11" s="1" a="1"/>
  <c r="L768" i="11" s="1"/>
  <c r="C769" i="11" a="1"/>
  <c r="C769" i="11" s="1"/>
  <c r="J769" i="11" s="1" a="1"/>
  <c r="J769" i="11" s="1"/>
  <c r="L769" i="11" s="1" a="1"/>
  <c r="L769" i="11" s="1"/>
  <c r="C770" i="11" a="1"/>
  <c r="C770" i="11" s="1"/>
  <c r="C771" i="11" a="1"/>
  <c r="C771" i="11" s="1"/>
  <c r="J771" i="11" s="1" a="1"/>
  <c r="J771" i="11" s="1"/>
  <c r="L771" i="11" s="1" a="1"/>
  <c r="L771" i="11" s="1"/>
  <c r="C772" i="11" a="1"/>
  <c r="C772" i="11" s="1"/>
  <c r="J772" i="11" s="1" a="1"/>
  <c r="J772" i="11" s="1"/>
  <c r="L772" i="11" s="1" a="1"/>
  <c r="L772" i="11" s="1"/>
  <c r="C773" i="11" a="1"/>
  <c r="C773" i="11" s="1"/>
  <c r="C774" i="11" a="1"/>
  <c r="C774" i="11" s="1"/>
  <c r="J774" i="11" s="1" a="1"/>
  <c r="J774" i="11" s="1"/>
  <c r="L774" i="11" s="1" a="1"/>
  <c r="L774" i="11" s="1"/>
  <c r="C775" i="11" a="1"/>
  <c r="C775" i="11" s="1"/>
  <c r="J775" i="11" s="1" a="1"/>
  <c r="J775" i="11" s="1"/>
  <c r="L775" i="11" s="1" a="1"/>
  <c r="L775" i="11" s="1"/>
  <c r="C776" i="11" a="1"/>
  <c r="C776" i="11" s="1"/>
  <c r="C777" i="11" a="1"/>
  <c r="C777" i="11" s="1"/>
  <c r="C778" i="11" a="1"/>
  <c r="C778" i="11" s="1"/>
  <c r="C779" i="11" a="1"/>
  <c r="C779" i="11" s="1"/>
  <c r="C780" i="11" a="1"/>
  <c r="C780" i="11" s="1"/>
  <c r="C781" i="11" a="1"/>
  <c r="C781" i="11" s="1"/>
  <c r="J781" i="11" s="1" a="1"/>
  <c r="J781" i="11" s="1"/>
  <c r="L781" i="11" s="1" a="1"/>
  <c r="L781" i="11" s="1"/>
  <c r="C782" i="11" a="1"/>
  <c r="C782" i="11" s="1"/>
  <c r="C783" i="11" a="1"/>
  <c r="C783" i="11" s="1"/>
  <c r="J783" i="11" s="1" a="1"/>
  <c r="J783" i="11" s="1"/>
  <c r="C784" i="11" a="1"/>
  <c r="C784" i="11" s="1"/>
  <c r="J784" i="11" s="1" a="1"/>
  <c r="J784" i="11" s="1"/>
  <c r="L784" i="11" s="1" a="1"/>
  <c r="L784" i="11" s="1"/>
  <c r="C785" i="11" a="1"/>
  <c r="C785" i="11" s="1"/>
  <c r="C786" i="11" a="1"/>
  <c r="C786" i="11" s="1"/>
  <c r="J786" i="11" s="1" a="1"/>
  <c r="J786" i="11" s="1"/>
  <c r="L786" i="11" s="1" a="1"/>
  <c r="L786" i="11" s="1"/>
  <c r="C787" i="11" a="1"/>
  <c r="C787" i="11" s="1"/>
  <c r="C788" i="11" a="1"/>
  <c r="C788" i="11" s="1"/>
  <c r="C789" i="11" a="1"/>
  <c r="C789" i="11" s="1"/>
  <c r="C790" i="11" a="1"/>
  <c r="C790" i="11" s="1"/>
  <c r="C791" i="11" a="1"/>
  <c r="C791" i="11" s="1"/>
  <c r="C792" i="11" a="1"/>
  <c r="C792" i="11" s="1"/>
  <c r="C793" i="11" a="1"/>
  <c r="C793" i="11" s="1"/>
  <c r="J793" i="11" s="1" a="1"/>
  <c r="J793" i="11" s="1"/>
  <c r="L793" i="11" s="1" a="1"/>
  <c r="L793" i="11" s="1"/>
  <c r="C794" i="11" a="1"/>
  <c r="C794" i="11" s="1"/>
  <c r="J794" i="11" s="1" a="1"/>
  <c r="J794" i="11" s="1"/>
  <c r="L794" i="11" s="1" a="1"/>
  <c r="L794" i="11" s="1"/>
  <c r="C795" i="11" a="1"/>
  <c r="C795" i="11" s="1"/>
  <c r="J795" i="11" s="1" a="1"/>
  <c r="J795" i="11" s="1"/>
  <c r="L795" i="11" s="1" a="1"/>
  <c r="L795" i="11" s="1"/>
  <c r="C796" i="11" a="1"/>
  <c r="C796" i="11" s="1"/>
  <c r="C797" i="11" a="1"/>
  <c r="C797" i="11" s="1"/>
  <c r="J797" i="11" s="1" a="1"/>
  <c r="J797" i="11" s="1"/>
  <c r="C798" i="11" a="1"/>
  <c r="C798" i="11" s="1"/>
  <c r="J798" i="11" s="1" a="1"/>
  <c r="J798" i="11" s="1"/>
  <c r="L798" i="11" s="1" a="1"/>
  <c r="L798" i="11" s="1"/>
  <c r="C799" i="11" a="1"/>
  <c r="C799" i="11" s="1"/>
  <c r="J799" i="11" s="1" a="1"/>
  <c r="J799" i="11" s="1"/>
  <c r="L799" i="11" s="1" a="1"/>
  <c r="L799" i="11" s="1"/>
  <c r="C800" i="11" a="1"/>
  <c r="C800" i="11" s="1"/>
  <c r="C801" i="11" a="1"/>
  <c r="C801" i="11" s="1"/>
  <c r="J801" i="11" s="1" a="1"/>
  <c r="J801" i="11" s="1"/>
  <c r="L801" i="11" s="1" a="1"/>
  <c r="L801" i="11" s="1"/>
  <c r="C802" i="11" a="1"/>
  <c r="C802" i="11" s="1"/>
  <c r="C803" i="11" a="1"/>
  <c r="C803" i="11" s="1"/>
  <c r="C804" i="11" a="1"/>
  <c r="C804" i="11" s="1"/>
  <c r="J804" i="11" s="1" a="1"/>
  <c r="J804" i="11" s="1"/>
  <c r="L804" i="11" s="1" a="1"/>
  <c r="L804" i="11" s="1"/>
  <c r="C805" i="11" a="1"/>
  <c r="C805" i="11" s="1"/>
  <c r="J805" i="11" s="1" a="1"/>
  <c r="J805" i="11" s="1"/>
  <c r="L805" i="11" s="1" a="1"/>
  <c r="L805" i="11" s="1"/>
  <c r="C806" i="11" a="1"/>
  <c r="C806" i="11" s="1"/>
  <c r="C807" i="11" a="1"/>
  <c r="C807" i="11" s="1"/>
  <c r="J807" i="11" s="1" a="1"/>
  <c r="J807" i="11" s="1"/>
  <c r="L807" i="11" s="1" a="1"/>
  <c r="L807" i="11" s="1"/>
  <c r="C808" i="11" a="1"/>
  <c r="C808" i="11" s="1"/>
  <c r="J808" i="11" s="1" a="1"/>
  <c r="J808" i="11" s="1"/>
  <c r="L808" i="11" s="1" a="1"/>
  <c r="L808" i="11" s="1"/>
  <c r="C809" i="11" a="1"/>
  <c r="C809" i="11" s="1"/>
  <c r="C810" i="11" a="1"/>
  <c r="C810" i="11" s="1"/>
  <c r="J810" i="11" s="1" a="1"/>
  <c r="J810" i="11" s="1"/>
  <c r="L810" i="11" s="1" a="1"/>
  <c r="L810" i="11" s="1"/>
  <c r="C811" i="11" a="1"/>
  <c r="C811" i="11" s="1"/>
  <c r="J811" i="11" s="1" a="1"/>
  <c r="J811" i="11" s="1"/>
  <c r="L811" i="11" s="1" a="1"/>
  <c r="L811" i="11" s="1"/>
  <c r="C812" i="11" a="1"/>
  <c r="C812" i="11" s="1"/>
  <c r="C813" i="11" a="1"/>
  <c r="C813" i="11" s="1"/>
  <c r="J813" i="11" s="1" a="1"/>
  <c r="J813" i="11" s="1"/>
  <c r="C814" i="11" a="1"/>
  <c r="C814" i="11" s="1"/>
  <c r="C815" i="11" a="1"/>
  <c r="C815" i="11" s="1"/>
  <c r="C816" i="11" a="1"/>
  <c r="C816" i="11" s="1"/>
  <c r="C817" i="11" a="1"/>
  <c r="C817" i="11" s="1"/>
  <c r="C818" i="11" a="1"/>
  <c r="C818" i="11" s="1"/>
  <c r="C819" i="11" a="1"/>
  <c r="C819" i="11" s="1"/>
  <c r="C820" i="11" a="1"/>
  <c r="C820" i="11" s="1"/>
  <c r="J820" i="11" s="1" a="1"/>
  <c r="J820" i="11" s="1"/>
  <c r="L820" i="11" s="1" a="1"/>
  <c r="L820" i="11" s="1"/>
  <c r="C821" i="11" a="1"/>
  <c r="C821" i="11" s="1"/>
  <c r="C822" i="11" a="1"/>
  <c r="C822" i="11" s="1"/>
  <c r="J822" i="11" s="1" a="1"/>
  <c r="J822" i="11" s="1"/>
  <c r="L822" i="11" s="1" a="1"/>
  <c r="L822" i="11" s="1"/>
  <c r="C823" i="11" a="1"/>
  <c r="C823" i="11" s="1"/>
  <c r="J823" i="11" s="1" a="1"/>
  <c r="J823" i="11" s="1"/>
  <c r="L823" i="11" s="1" a="1"/>
  <c r="L823" i="11" s="1"/>
  <c r="C824" i="11" a="1"/>
  <c r="C824" i="11" s="1"/>
  <c r="C825" i="11" a="1"/>
  <c r="C825" i="11" s="1"/>
  <c r="C826" i="11" a="1"/>
  <c r="C826" i="11" s="1"/>
  <c r="J826" i="11" s="1" a="1"/>
  <c r="J826" i="11" s="1"/>
  <c r="L826" i="11" s="1" a="1"/>
  <c r="L826" i="11" s="1"/>
  <c r="C827" i="11" a="1"/>
  <c r="C827" i="11" s="1"/>
  <c r="C828" i="11" a="1"/>
  <c r="C828" i="11" s="1"/>
  <c r="J828" i="11" s="1" a="1"/>
  <c r="J828" i="11" s="1"/>
  <c r="C829" i="11" a="1"/>
  <c r="C829" i="11" s="1"/>
  <c r="J829" i="11" s="1" a="1"/>
  <c r="J829" i="11" s="1"/>
  <c r="L829" i="11" s="1" a="1"/>
  <c r="L829" i="11" s="1"/>
  <c r="C830" i="11" a="1"/>
  <c r="C830" i="11" s="1"/>
  <c r="C831" i="11" a="1"/>
  <c r="C831" i="11" s="1"/>
  <c r="J831" i="11" s="1" a="1"/>
  <c r="J831" i="11" s="1"/>
  <c r="L831" i="11" s="1" a="1"/>
  <c r="L831" i="11" s="1"/>
  <c r="C832" i="11" a="1"/>
  <c r="C832" i="11" s="1"/>
  <c r="J832" i="11" s="1" a="1"/>
  <c r="J832" i="11" s="1"/>
  <c r="L832" i="11" s="1" a="1"/>
  <c r="L832" i="11" s="1"/>
  <c r="C833" i="11" a="1"/>
  <c r="C833" i="11" s="1"/>
  <c r="C834" i="11" a="1"/>
  <c r="C834" i="11" s="1"/>
  <c r="J834" i="11" s="1" a="1"/>
  <c r="J834" i="11" s="1"/>
  <c r="L834" i="11" s="1" a="1"/>
  <c r="L834" i="11" s="1"/>
  <c r="C835" i="11" a="1"/>
  <c r="C835" i="11" s="1"/>
  <c r="J835" i="11" s="1" a="1"/>
  <c r="J835" i="11" s="1"/>
  <c r="L835" i="11" s="1" a="1"/>
  <c r="L835" i="11" s="1"/>
  <c r="C836" i="11" a="1"/>
  <c r="C836" i="11" s="1"/>
  <c r="J836" i="11" s="1" a="1"/>
  <c r="J836" i="11" s="1"/>
  <c r="L836" i="11" s="1" a="1"/>
  <c r="L836" i="11" s="1"/>
  <c r="C837" i="11" a="1"/>
  <c r="C837" i="11" s="1"/>
  <c r="J837" i="11" s="1" a="1"/>
  <c r="J837" i="11" s="1"/>
  <c r="L837" i="11" s="1" a="1"/>
  <c r="L837" i="11" s="1"/>
  <c r="C838" i="11" a="1"/>
  <c r="C838" i="11" s="1"/>
  <c r="J838" i="11" s="1" a="1"/>
  <c r="J838" i="11" s="1"/>
  <c r="L838" i="11" s="1" a="1"/>
  <c r="L838" i="11" s="1"/>
  <c r="C839" i="11" a="1"/>
  <c r="C839" i="11" s="1"/>
  <c r="C840" i="11" a="1"/>
  <c r="C840" i="11" s="1"/>
  <c r="C841" i="11" a="1"/>
  <c r="C841" i="11" s="1"/>
  <c r="J841" i="11" s="1" a="1"/>
  <c r="J841" i="11" s="1"/>
  <c r="L841" i="11" s="1" a="1"/>
  <c r="L841" i="11" s="1"/>
  <c r="C842" i="11" a="1"/>
  <c r="C842" i="11" s="1"/>
  <c r="C843" i="11" a="1"/>
  <c r="C843" i="11" s="1"/>
  <c r="C844" i="11" a="1"/>
  <c r="C844" i="11" s="1"/>
  <c r="J844" i="11" s="1" a="1"/>
  <c r="J844" i="11" s="1"/>
  <c r="L844" i="11" s="1" a="1"/>
  <c r="L844" i="11" s="1"/>
  <c r="C845" i="11" a="1"/>
  <c r="C845" i="11" s="1"/>
  <c r="C846" i="11" a="1"/>
  <c r="C846" i="11" s="1"/>
  <c r="J846" i="11" s="1" a="1"/>
  <c r="J846" i="11" s="1"/>
  <c r="L846" i="11" s="1" a="1"/>
  <c r="L846" i="11" s="1"/>
  <c r="C847" i="11" a="1"/>
  <c r="C847" i="11" s="1"/>
  <c r="J847" i="11" s="1" a="1"/>
  <c r="J847" i="11" s="1"/>
  <c r="L847" i="11" s="1" a="1"/>
  <c r="L847" i="11" s="1"/>
  <c r="C848" i="11" a="1"/>
  <c r="C848" i="11" s="1"/>
  <c r="C849" i="11" a="1"/>
  <c r="C849" i="11" s="1"/>
  <c r="J849" i="11" s="1" a="1"/>
  <c r="J849" i="11" s="1"/>
  <c r="C850" i="11" a="1"/>
  <c r="C850" i="11" s="1"/>
  <c r="J850" i="11" s="1" a="1"/>
  <c r="J850" i="11" s="1"/>
  <c r="L850" i="11" s="1" a="1"/>
  <c r="L850" i="11" s="1"/>
  <c r="C851" i="11" a="1"/>
  <c r="C851" i="11" s="1"/>
  <c r="J851" i="11" s="1" a="1"/>
  <c r="J851" i="11" s="1"/>
  <c r="L851" i="11" s="1" a="1"/>
  <c r="L851" i="11" s="1"/>
  <c r="C852" i="11" a="1"/>
  <c r="C852" i="11" s="1"/>
  <c r="C853" i="11" a="1"/>
  <c r="C853" i="11" s="1"/>
  <c r="J853" i="11" s="1" a="1"/>
  <c r="J853" i="11" s="1"/>
  <c r="L853" i="11" s="1" a="1"/>
  <c r="L853" i="11" s="1"/>
  <c r="C854" i="11" a="1"/>
  <c r="C854" i="11" s="1"/>
  <c r="C855" i="11" a="1"/>
  <c r="C855" i="11" s="1"/>
  <c r="C856" i="11" a="1"/>
  <c r="C856" i="11" s="1"/>
  <c r="C857" i="11" a="1"/>
  <c r="C857" i="11" s="1"/>
  <c r="C858" i="11" a="1"/>
  <c r="C858" i="11" s="1"/>
  <c r="J858" i="11" s="1" a="1"/>
  <c r="J858" i="11" s="1"/>
  <c r="L858" i="11" s="1" a="1"/>
  <c r="L858" i="11" s="1"/>
  <c r="C859" i="11" a="1"/>
  <c r="C859" i="11" s="1"/>
  <c r="J859" i="11" s="1" a="1"/>
  <c r="J859" i="11" s="1"/>
  <c r="L859" i="11" s="1" a="1"/>
  <c r="L859" i="11" s="1"/>
  <c r="C860" i="11" a="1"/>
  <c r="C860" i="11" s="1"/>
  <c r="J860" i="11" s="1" a="1"/>
  <c r="J860" i="11" s="1"/>
  <c r="C861" i="11" a="1"/>
  <c r="C861" i="11" s="1"/>
  <c r="C862" i="11" a="1"/>
  <c r="C862" i="11" s="1"/>
  <c r="J862" i="11" s="1" a="1"/>
  <c r="J862" i="11" s="1"/>
  <c r="L862" i="11" s="1" a="1"/>
  <c r="L862" i="11" s="1"/>
  <c r="C863" i="11" a="1"/>
  <c r="C863" i="11" s="1"/>
  <c r="C864" i="11" a="1"/>
  <c r="C864" i="11" s="1"/>
  <c r="J864" i="11" s="1" a="1"/>
  <c r="J864" i="11" s="1"/>
  <c r="L864" i="11" s="1" a="1"/>
  <c r="L864" i="11" s="1"/>
  <c r="C865" i="11" a="1"/>
  <c r="C865" i="11" s="1"/>
  <c r="J865" i="11" s="1" a="1"/>
  <c r="J865" i="11" s="1"/>
  <c r="L865" i="11" s="1" a="1"/>
  <c r="L865" i="11" s="1"/>
  <c r="C866" i="11" a="1"/>
  <c r="C866" i="11" s="1"/>
  <c r="J866" i="11" s="1" a="1"/>
  <c r="J866" i="11" s="1"/>
  <c r="L866" i="11" s="1" a="1"/>
  <c r="L866" i="11" s="1"/>
  <c r="C867" i="11" a="1"/>
  <c r="C867" i="11" s="1"/>
  <c r="J867" i="11" s="1" a="1"/>
  <c r="J867" i="11" s="1"/>
  <c r="L867" i="11" s="1" a="1"/>
  <c r="L867" i="11" s="1"/>
  <c r="C868" i="11" a="1"/>
  <c r="C868" i="11" s="1"/>
  <c r="C869" i="11" a="1"/>
  <c r="C869" i="11" s="1"/>
  <c r="C870" i="11" a="1"/>
  <c r="C870" i="11" s="1"/>
  <c r="C871" i="11" a="1"/>
  <c r="C871" i="11" s="1"/>
  <c r="J871" i="11" s="1" a="1"/>
  <c r="J871" i="11" s="1"/>
  <c r="C872" i="11" a="1"/>
  <c r="C872" i="11" s="1"/>
  <c r="C873" i="11" a="1"/>
  <c r="C873" i="11" s="1"/>
  <c r="J873" i="11" s="1" a="1"/>
  <c r="J873" i="11" s="1"/>
  <c r="L873" i="11" s="1" a="1"/>
  <c r="L873" i="11" s="1"/>
  <c r="C874" i="11" a="1"/>
  <c r="C874" i="11" s="1"/>
  <c r="J874" i="11" s="1" a="1"/>
  <c r="J874" i="11" s="1"/>
  <c r="L874" i="11" s="1" a="1"/>
  <c r="L874" i="11" s="1"/>
  <c r="C875" i="11" a="1"/>
  <c r="C875" i="11" s="1"/>
  <c r="J875" i="11" s="1" a="1"/>
  <c r="J875" i="11" s="1"/>
  <c r="C876" i="11" a="1"/>
  <c r="C876" i="11" s="1"/>
  <c r="J876" i="11" s="1" a="1"/>
  <c r="J876" i="11" s="1"/>
  <c r="L876" i="11" s="1" a="1"/>
  <c r="L876" i="11" s="1"/>
  <c r="C877" i="11" a="1"/>
  <c r="C877" i="11" s="1"/>
  <c r="J877" i="11" s="1" a="1"/>
  <c r="J877" i="11" s="1"/>
  <c r="L877" i="11" s="1" a="1"/>
  <c r="L877" i="11" s="1"/>
  <c r="C878" i="11" a="1"/>
  <c r="C878" i="11" s="1"/>
  <c r="J878" i="11" s="1" a="1"/>
  <c r="J878" i="11" s="1"/>
  <c r="C879" i="11" a="1"/>
  <c r="C879" i="11" s="1"/>
  <c r="J879" i="11" s="1" a="1"/>
  <c r="J879" i="11" s="1"/>
  <c r="L879" i="11" s="1" a="1"/>
  <c r="L879" i="11" s="1"/>
  <c r="C880" i="11" a="1"/>
  <c r="C880" i="11" s="1"/>
  <c r="J880" i="11" s="1" a="1"/>
  <c r="J880" i="11" s="1"/>
  <c r="L880" i="11" s="1" a="1"/>
  <c r="L880" i="11" s="1"/>
  <c r="C881" i="11" a="1"/>
  <c r="C881" i="11" s="1"/>
  <c r="C882" i="11" a="1"/>
  <c r="C882" i="11" s="1"/>
  <c r="C883" i="11" a="1"/>
  <c r="C883" i="11" s="1"/>
  <c r="C884" i="11" a="1"/>
  <c r="C884" i="11" s="1"/>
  <c r="C885" i="11" a="1"/>
  <c r="C885" i="11" s="1"/>
  <c r="J885" i="11" s="1" a="1"/>
  <c r="J885" i="11" s="1"/>
  <c r="C886" i="11" a="1"/>
  <c r="C886" i="11" s="1"/>
  <c r="J886" i="11" s="1" a="1"/>
  <c r="J886" i="11" s="1"/>
  <c r="L886" i="11" s="1" a="1"/>
  <c r="L886" i="11" s="1"/>
  <c r="C887" i="11" a="1"/>
  <c r="C887" i="11" s="1"/>
  <c r="J887" i="11" s="1" a="1"/>
  <c r="J887" i="11" s="1"/>
  <c r="L887" i="11" s="1" a="1"/>
  <c r="L887" i="11" s="1"/>
  <c r="C888" i="11" a="1"/>
  <c r="C888" i="11" s="1"/>
  <c r="J888" i="11" s="1" a="1"/>
  <c r="J888" i="11" s="1"/>
  <c r="L888" i="11" s="1" a="1"/>
  <c r="L888" i="11" s="1"/>
  <c r="C889" i="11" a="1"/>
  <c r="C889" i="11" s="1"/>
  <c r="J889" i="11" s="1" a="1"/>
  <c r="J889" i="11" s="1"/>
  <c r="L889" i="11" s="1" a="1"/>
  <c r="L889" i="11" s="1"/>
  <c r="C890" i="11" a="1"/>
  <c r="C890" i="11" s="1"/>
  <c r="C891" i="11" a="1"/>
  <c r="C891" i="11" s="1"/>
  <c r="C892" i="11" a="1"/>
  <c r="C892" i="11" s="1"/>
  <c r="J892" i="11" s="1" a="1"/>
  <c r="J892" i="11" s="1"/>
  <c r="L892" i="11" s="1" a="1"/>
  <c r="L892" i="11" s="1"/>
  <c r="C893" i="11" a="1"/>
  <c r="C893" i="11" s="1"/>
  <c r="C894" i="11" a="1"/>
  <c r="C894" i="11" s="1"/>
  <c r="J894" i="11" s="1" a="1"/>
  <c r="J894" i="11" s="1"/>
  <c r="L894" i="11" s="1" a="1"/>
  <c r="L894" i="11" s="1"/>
  <c r="C895" i="11" a="1"/>
  <c r="C895" i="11" s="1"/>
  <c r="C896" i="11" a="1"/>
  <c r="C896" i="11" s="1"/>
  <c r="C897" i="11" a="1"/>
  <c r="C897" i="11" s="1"/>
  <c r="C898" i="11" a="1"/>
  <c r="C898" i="11" s="1"/>
  <c r="J898" i="11" s="1" a="1"/>
  <c r="J898" i="11" s="1"/>
  <c r="L898" i="11" s="1" a="1"/>
  <c r="L898" i="11" s="1"/>
  <c r="C899" i="11" a="1"/>
  <c r="C899" i="11" s="1"/>
  <c r="J899" i="11" s="1" a="1"/>
  <c r="J899" i="11" s="1"/>
  <c r="C900" i="11" a="1"/>
  <c r="C900" i="11" s="1"/>
  <c r="J900" i="11" s="1" a="1"/>
  <c r="J900" i="11" s="1"/>
  <c r="L900" i="11" s="1" a="1"/>
  <c r="L900" i="11" s="1"/>
  <c r="C901" i="11" a="1"/>
  <c r="C901" i="11" s="1"/>
  <c r="J901" i="11" s="1" a="1"/>
  <c r="J901" i="11" s="1"/>
  <c r="L901" i="11" s="1" a="1"/>
  <c r="L901" i="11" s="1"/>
  <c r="C902" i="11" a="1"/>
  <c r="C902" i="11" s="1"/>
  <c r="J902" i="11" s="1" a="1"/>
  <c r="J902" i="11" s="1"/>
  <c r="L902" i="11" s="1" a="1"/>
  <c r="L902" i="11" s="1"/>
  <c r="C903" i="11" a="1"/>
  <c r="C903" i="11" s="1"/>
  <c r="J903" i="11" s="1" a="1"/>
  <c r="J903" i="11" s="1"/>
  <c r="L903" i="11" s="1" a="1"/>
  <c r="L903" i="11" s="1"/>
  <c r="C904" i="11" a="1"/>
  <c r="C904" i="11" s="1"/>
  <c r="J904" i="11" s="1" a="1"/>
  <c r="J904" i="11" s="1"/>
  <c r="L904" i="11" s="1" a="1"/>
  <c r="L904" i="11" s="1"/>
  <c r="C905" i="11" a="1"/>
  <c r="C905" i="11" s="1"/>
  <c r="C906" i="11" a="1"/>
  <c r="C906" i="11" s="1"/>
  <c r="C907" i="11" a="1"/>
  <c r="C907" i="11" s="1"/>
  <c r="J907" i="11" s="1" a="1"/>
  <c r="J907" i="11" s="1"/>
  <c r="L907" i="11" s="1" a="1"/>
  <c r="L907" i="11" s="1"/>
  <c r="C908" i="11" a="1"/>
  <c r="C908" i="11" s="1"/>
  <c r="J908" i="11" s="1" a="1"/>
  <c r="J908" i="11" s="1"/>
  <c r="C909" i="11" a="1"/>
  <c r="C909" i="11" s="1"/>
  <c r="J909" i="11" s="1" a="1"/>
  <c r="J909" i="11" s="1"/>
  <c r="L909" i="11" s="1" a="1"/>
  <c r="L909" i="11" s="1"/>
  <c r="C910" i="11" a="1"/>
  <c r="C910" i="11" s="1"/>
  <c r="J910" i="11" s="1" a="1"/>
  <c r="J910" i="11" s="1"/>
  <c r="L910" i="11" s="1" a="1"/>
  <c r="L910" i="11" s="1"/>
  <c r="C911" i="11" a="1"/>
  <c r="C911" i="11" s="1"/>
  <c r="C912" i="11" a="1"/>
  <c r="C912" i="11" s="1"/>
  <c r="J912" i="11" s="1" a="1"/>
  <c r="J912" i="11" s="1"/>
  <c r="L912" i="11" s="1" a="1"/>
  <c r="L912" i="11" s="1"/>
  <c r="C913" i="11" a="1"/>
  <c r="C913" i="11" s="1"/>
  <c r="J913" i="11" s="1" a="1"/>
  <c r="J913" i="11" s="1"/>
  <c r="L913" i="11" s="1" a="1"/>
  <c r="L913" i="11" s="1"/>
  <c r="C914" i="11" a="1"/>
  <c r="C914" i="11" s="1"/>
  <c r="C915" i="11" a="1"/>
  <c r="C915" i="11" s="1"/>
  <c r="J915" i="11" s="1" a="1"/>
  <c r="J915" i="11" s="1"/>
  <c r="L915" i="11" s="1" a="1"/>
  <c r="L915" i="11" s="1"/>
  <c r="C916" i="11" a="1"/>
  <c r="C916" i="11" s="1"/>
  <c r="J916" i="11" s="1" a="1"/>
  <c r="J916" i="11" s="1"/>
  <c r="L916" i="11" s="1" a="1"/>
  <c r="L916" i="11" s="1"/>
  <c r="C917" i="11" a="1"/>
  <c r="C917" i="11" s="1"/>
  <c r="C918" i="11" a="1"/>
  <c r="C918" i="11" s="1"/>
  <c r="J918" i="11" s="1" a="1"/>
  <c r="J918" i="11" s="1"/>
  <c r="C919" i="11" a="1"/>
  <c r="C919" i="11" s="1"/>
  <c r="J919" i="11" s="1" a="1"/>
  <c r="J919" i="11" s="1"/>
  <c r="L919" i="11" s="1" a="1"/>
  <c r="L919" i="11" s="1"/>
  <c r="C920" i="11" a="1"/>
  <c r="C920" i="11" s="1"/>
  <c r="C921" i="11" a="1"/>
  <c r="C921" i="11" s="1"/>
  <c r="C922" i="11" a="1"/>
  <c r="C922" i="11" s="1"/>
  <c r="C923" i="11" a="1"/>
  <c r="C923" i="11" s="1"/>
  <c r="C924" i="11" a="1"/>
  <c r="C924" i="11" s="1"/>
  <c r="J924" i="11" s="1" a="1"/>
  <c r="J924" i="11" s="1"/>
  <c r="L924" i="11" s="1" a="1"/>
  <c r="L924" i="11" s="1"/>
  <c r="C925" i="11" a="1"/>
  <c r="C925" i="11" s="1"/>
  <c r="J925" i="11" s="1" a="1"/>
  <c r="J925" i="11" s="1"/>
  <c r="L925" i="11" s="1" a="1"/>
  <c r="L925" i="11" s="1"/>
  <c r="C926" i="11" a="1"/>
  <c r="C926" i="11" s="1"/>
  <c r="C927" i="11" a="1"/>
  <c r="C927" i="11" s="1"/>
  <c r="C928" i="11" a="1"/>
  <c r="C928" i="11" s="1"/>
  <c r="J928" i="11" s="1" a="1"/>
  <c r="J928" i="11" s="1"/>
  <c r="C929" i="11" a="1"/>
  <c r="C929" i="11" s="1"/>
  <c r="J929" i="11" s="1" a="1"/>
  <c r="J929" i="11" s="1"/>
  <c r="C930" i="11" a="1"/>
  <c r="C930" i="11" s="1"/>
  <c r="J930" i="11" s="1" a="1"/>
  <c r="J930" i="11" s="1"/>
  <c r="L930" i="11" s="1" a="1"/>
  <c r="L930" i="11" s="1"/>
  <c r="C931" i="11" a="1"/>
  <c r="C931" i="11" s="1"/>
  <c r="C932" i="11" a="1"/>
  <c r="C932" i="11" s="1"/>
  <c r="J932" i="11" s="1" a="1"/>
  <c r="J932" i="11" s="1"/>
  <c r="L932" i="11" s="1" a="1"/>
  <c r="L932" i="11" s="1"/>
  <c r="C933" i="11" a="1"/>
  <c r="C933" i="11" s="1"/>
  <c r="C934" i="11" a="1"/>
  <c r="C934" i="11" s="1"/>
  <c r="J934" i="11" s="1" a="1"/>
  <c r="J934" i="11" s="1"/>
  <c r="L934" i="11" s="1" a="1"/>
  <c r="L934" i="11" s="1"/>
  <c r="C935" i="11" a="1"/>
  <c r="C935" i="11" s="1"/>
  <c r="C936" i="11" a="1"/>
  <c r="C936" i="11" s="1"/>
  <c r="J936" i="11" s="1" a="1"/>
  <c r="J936" i="11" s="1"/>
  <c r="L936" i="11" s="1" a="1"/>
  <c r="L936" i="11" s="1"/>
  <c r="C937" i="11" a="1"/>
  <c r="C937" i="11" s="1"/>
  <c r="C938" i="11" a="1"/>
  <c r="C938" i="11" s="1"/>
  <c r="J938" i="11" s="1" a="1"/>
  <c r="J938" i="11" s="1"/>
  <c r="L938" i="11" s="1" a="1"/>
  <c r="L938" i="11" s="1"/>
  <c r="C939" i="11" a="1"/>
  <c r="C939" i="11" s="1"/>
  <c r="C940" i="11" a="1"/>
  <c r="C940" i="11" s="1"/>
  <c r="J940" i="11" s="1" a="1"/>
  <c r="J940" i="11" s="1"/>
  <c r="L940" i="11" s="1" a="1"/>
  <c r="L940" i="11" s="1"/>
  <c r="C941" i="11" a="1"/>
  <c r="C941" i="11" s="1"/>
  <c r="J941" i="11" s="1" a="1"/>
  <c r="J941" i="11" s="1"/>
  <c r="L941" i="11" s="1" a="1"/>
  <c r="L941" i="11" s="1"/>
  <c r="C942" i="11" a="1"/>
  <c r="C942" i="11" s="1"/>
  <c r="J942" i="11" s="1" a="1"/>
  <c r="J942" i="11" s="1"/>
  <c r="L942" i="11" s="1" a="1"/>
  <c r="L942" i="11" s="1"/>
  <c r="C943" i="11" a="1"/>
  <c r="C943" i="11" s="1"/>
  <c r="J943" i="11" s="1" a="1"/>
  <c r="J943" i="11" s="1"/>
  <c r="L943" i="11" s="1" a="1"/>
  <c r="L943" i="11" s="1"/>
  <c r="C944" i="11" a="1"/>
  <c r="C944" i="11" s="1"/>
  <c r="J944" i="11" s="1" a="1"/>
  <c r="J944" i="11" s="1"/>
  <c r="L944" i="11" s="1" a="1"/>
  <c r="L944" i="11" s="1"/>
  <c r="C945" i="11" a="1"/>
  <c r="C945" i="11" s="1"/>
  <c r="J945" i="11" s="1" a="1"/>
  <c r="J945" i="11" s="1"/>
  <c r="L945" i="11" s="1" a="1"/>
  <c r="L945" i="11" s="1"/>
  <c r="C946" i="11" a="1"/>
  <c r="C946" i="11" s="1"/>
  <c r="J946" i="11" s="1" a="1"/>
  <c r="J946" i="11" s="1"/>
  <c r="L946" i="11" s="1" a="1"/>
  <c r="L946" i="11" s="1"/>
  <c r="C947" i="11" a="1"/>
  <c r="C947" i="11" s="1"/>
  <c r="J947" i="11" s="1" a="1"/>
  <c r="J947" i="11" s="1"/>
  <c r="L947" i="11" s="1" a="1"/>
  <c r="L947" i="11" s="1"/>
  <c r="C948" i="11" a="1"/>
  <c r="C948" i="11" s="1"/>
  <c r="J948" i="11" s="1" a="1"/>
  <c r="J948" i="11" s="1"/>
  <c r="L948" i="11" s="1" a="1"/>
  <c r="L948" i="11" s="1"/>
  <c r="C949" i="11" a="1"/>
  <c r="C949" i="11" s="1"/>
  <c r="C950" i="11" a="1"/>
  <c r="C950" i="11" s="1"/>
  <c r="J950" i="11" s="1" a="1"/>
  <c r="J950" i="11" s="1"/>
  <c r="L950" i="11" s="1" a="1"/>
  <c r="L950" i="11" s="1"/>
  <c r="C951" i="11" a="1"/>
  <c r="C951" i="11" s="1"/>
  <c r="J951" i="11" s="1" a="1"/>
  <c r="J951" i="11" s="1"/>
  <c r="L951" i="11" s="1" a="1"/>
  <c r="L951" i="11" s="1"/>
  <c r="C952" i="11" a="1"/>
  <c r="C952" i="11" s="1"/>
  <c r="J952" i="11" s="1" a="1"/>
  <c r="J952" i="11" s="1"/>
  <c r="L952" i="11" s="1" a="1"/>
  <c r="L952" i="11" s="1"/>
  <c r="C953" i="11" a="1"/>
  <c r="C953" i="11" s="1"/>
  <c r="J953" i="11" s="1" a="1"/>
  <c r="J953" i="11" s="1"/>
  <c r="L953" i="11" s="1" a="1"/>
  <c r="L953" i="11" s="1"/>
  <c r="C954" i="11" a="1"/>
  <c r="C954" i="11" s="1"/>
  <c r="J954" i="11" s="1" a="1"/>
  <c r="J954" i="11" s="1"/>
  <c r="L954" i="11" s="1" a="1"/>
  <c r="L954" i="11" s="1"/>
  <c r="C955" i="11" a="1"/>
  <c r="C955" i="11" s="1"/>
  <c r="J955" i="11" s="1" a="1"/>
  <c r="J955" i="11" s="1"/>
  <c r="L955" i="11" s="1" a="1"/>
  <c r="L955" i="11" s="1"/>
  <c r="C956" i="11" a="1"/>
  <c r="C956" i="11" s="1"/>
  <c r="J956" i="11" s="1" a="1"/>
  <c r="J956" i="11" s="1"/>
  <c r="L956" i="11" s="1" a="1"/>
  <c r="L956" i="11" s="1"/>
  <c r="C957" i="11" a="1"/>
  <c r="C957" i="11" s="1"/>
  <c r="J957" i="11" s="1" a="1"/>
  <c r="J957" i="11" s="1"/>
  <c r="L957" i="11" s="1" a="1"/>
  <c r="L957" i="11" s="1"/>
  <c r="C958" i="11" a="1"/>
  <c r="C958" i="11" s="1"/>
  <c r="J958" i="11" s="1" a="1"/>
  <c r="J958" i="11" s="1"/>
  <c r="L958" i="11" s="1" a="1"/>
  <c r="L958" i="11" s="1"/>
  <c r="C959" i="11" a="1"/>
  <c r="C959" i="11" s="1"/>
  <c r="J959" i="11" s="1" a="1"/>
  <c r="J959" i="11" s="1"/>
  <c r="L959" i="11" s="1" a="1"/>
  <c r="L959" i="11" s="1"/>
  <c r="C960" i="11" a="1"/>
  <c r="C960" i="11" s="1"/>
  <c r="J960" i="11" s="1" a="1"/>
  <c r="J960" i="11" s="1"/>
  <c r="L960" i="11" s="1" a="1"/>
  <c r="L960" i="11" s="1"/>
  <c r="C961" i="11" a="1"/>
  <c r="C961" i="11" s="1"/>
  <c r="J961" i="11" s="1" a="1"/>
  <c r="J961" i="11" s="1"/>
  <c r="L961" i="11" s="1" a="1"/>
  <c r="L961" i="11" s="1"/>
  <c r="C962" i="11" a="1"/>
  <c r="C962" i="11" s="1"/>
  <c r="C963" i="11" a="1"/>
  <c r="C963" i="11" s="1"/>
  <c r="J963" i="11" s="1" a="1"/>
  <c r="J963" i="11" s="1"/>
  <c r="L963" i="11" s="1" a="1"/>
  <c r="L963" i="11" s="1"/>
  <c r="C964" i="11" a="1"/>
  <c r="C964" i="11" s="1"/>
  <c r="J964" i="11" s="1" a="1"/>
  <c r="J964" i="11" s="1"/>
  <c r="L964" i="11" s="1" a="1"/>
  <c r="L964" i="11" s="1"/>
  <c r="C965" i="11" a="1"/>
  <c r="C965" i="11" s="1"/>
  <c r="J965" i="11" s="1" a="1"/>
  <c r="J965" i="11" s="1"/>
  <c r="L965" i="11" s="1" a="1"/>
  <c r="L965" i="11" s="1"/>
  <c r="C966" i="11" a="1"/>
  <c r="C966" i="11" s="1"/>
  <c r="J966" i="11" s="1" a="1"/>
  <c r="J966" i="11" s="1"/>
  <c r="L966" i="11" s="1" a="1"/>
  <c r="L966" i="11" s="1"/>
  <c r="C967" i="11" a="1"/>
  <c r="C967" i="11" s="1"/>
  <c r="J967" i="11" s="1" a="1"/>
  <c r="J967" i="11" s="1"/>
  <c r="L967" i="11" s="1" a="1"/>
  <c r="L967" i="11" s="1"/>
  <c r="C968" i="11" a="1"/>
  <c r="C968" i="11" s="1"/>
  <c r="J968" i="11" s="1" a="1"/>
  <c r="J968" i="11" s="1"/>
  <c r="L968" i="11" s="1" a="1"/>
  <c r="L968" i="11" s="1"/>
  <c r="C969" i="11" a="1"/>
  <c r="C969" i="11" s="1"/>
  <c r="C970" i="11" a="1"/>
  <c r="C970" i="11" s="1"/>
  <c r="J970" i="11" s="1" a="1"/>
  <c r="J970" i="11" s="1"/>
  <c r="L970" i="11" s="1" a="1"/>
  <c r="L970" i="11" s="1"/>
  <c r="C971" i="11" a="1"/>
  <c r="C971" i="11" s="1"/>
  <c r="J971" i="11" s="1" a="1"/>
  <c r="J971" i="11" s="1"/>
  <c r="L971" i="11" s="1" a="1"/>
  <c r="L971" i="11" s="1"/>
  <c r="C972" i="11" a="1"/>
  <c r="C972" i="11" s="1"/>
  <c r="J972" i="11" s="1" a="1"/>
  <c r="J972" i="11" s="1"/>
  <c r="L972" i="11" s="1" a="1"/>
  <c r="L972" i="11" s="1"/>
  <c r="C973" i="11" a="1"/>
  <c r="C973" i="11" s="1"/>
  <c r="C974" i="11" a="1"/>
  <c r="C974" i="11" s="1"/>
  <c r="C975" i="11" a="1"/>
  <c r="C975" i="11" s="1"/>
  <c r="J975" i="11" s="1" a="1"/>
  <c r="J975" i="11" s="1"/>
  <c r="L975" i="11" s="1" a="1"/>
  <c r="L975" i="11" s="1"/>
  <c r="C976" i="11" a="1"/>
  <c r="C976" i="11" s="1"/>
  <c r="J976" i="11" s="1" a="1"/>
  <c r="J976" i="11" s="1"/>
  <c r="L976" i="11" s="1" a="1"/>
  <c r="L976" i="11" s="1"/>
  <c r="C977" i="11" a="1"/>
  <c r="C977" i="11" s="1"/>
  <c r="J977" i="11" s="1" a="1"/>
  <c r="J977" i="11" s="1"/>
  <c r="L977" i="11" s="1" a="1"/>
  <c r="L977" i="11" s="1"/>
  <c r="C978" i="11" a="1"/>
  <c r="C978" i="11" s="1"/>
  <c r="J978" i="11" s="1" a="1"/>
  <c r="J978" i="11" s="1"/>
  <c r="L978" i="11" s="1" a="1"/>
  <c r="L978" i="11" s="1"/>
  <c r="C979" i="11" a="1"/>
  <c r="C979" i="11" s="1"/>
  <c r="J979" i="11" s="1" a="1"/>
  <c r="J979" i="11" s="1"/>
  <c r="L979" i="11" s="1" a="1"/>
  <c r="L979" i="11" s="1"/>
  <c r="C980" i="11" a="1"/>
  <c r="C980" i="11" s="1"/>
  <c r="J980" i="11" s="1" a="1"/>
  <c r="J980" i="11" s="1"/>
  <c r="L980" i="11" s="1" a="1"/>
  <c r="L980" i="11" s="1"/>
  <c r="C981" i="11" a="1"/>
  <c r="C981" i="11" s="1"/>
  <c r="J981" i="11" s="1" a="1"/>
  <c r="J981" i="11" s="1"/>
  <c r="L981" i="11" s="1" a="1"/>
  <c r="L981" i="11" s="1"/>
  <c r="C982" i="11" a="1"/>
  <c r="C982" i="11" s="1"/>
  <c r="J982" i="11" s="1" a="1"/>
  <c r="J982" i="11" s="1"/>
  <c r="L982" i="11" s="1" a="1"/>
  <c r="L982" i="11" s="1"/>
  <c r="C983" i="11" a="1"/>
  <c r="C983" i="11" s="1"/>
  <c r="J983" i="11" s="1" a="1"/>
  <c r="J983" i="11" s="1"/>
  <c r="L983" i="11" s="1" a="1"/>
  <c r="L983" i="11" s="1"/>
  <c r="C984" i="11" a="1"/>
  <c r="C984" i="11" s="1"/>
  <c r="J984" i="11" s="1" a="1"/>
  <c r="J984" i="11" s="1"/>
  <c r="L984" i="11" s="1" a="1"/>
  <c r="L984" i="11" s="1"/>
  <c r="C985" i="11" a="1"/>
  <c r="C985" i="11" s="1"/>
  <c r="J985" i="11" s="1" a="1"/>
  <c r="J985" i="11" s="1"/>
  <c r="L985" i="11" s="1" a="1"/>
  <c r="L985" i="11" s="1"/>
  <c r="C986" i="11" a="1"/>
  <c r="C986" i="11" s="1"/>
  <c r="J986" i="11" s="1" a="1"/>
  <c r="J986" i="11" s="1"/>
  <c r="C987" i="11" a="1"/>
  <c r="C987" i="11" s="1"/>
  <c r="C988" i="11" a="1"/>
  <c r="C988" i="11" s="1"/>
  <c r="J988" i="11" s="1" a="1"/>
  <c r="J988" i="11" s="1"/>
  <c r="L988" i="11" s="1" a="1"/>
  <c r="L988" i="11" s="1"/>
  <c r="C989" i="11" a="1"/>
  <c r="C989" i="11" s="1"/>
  <c r="C990" i="11" a="1"/>
  <c r="C990" i="11" s="1"/>
  <c r="J990" i="11" s="1" a="1"/>
  <c r="J990" i="11" s="1"/>
  <c r="L990" i="11" s="1" a="1"/>
  <c r="L990" i="11" s="1"/>
  <c r="C991" i="11" a="1"/>
  <c r="C991" i="11" s="1"/>
  <c r="J991" i="11" s="1" a="1"/>
  <c r="J991" i="11" s="1"/>
  <c r="L991" i="11" s="1" a="1"/>
  <c r="L991" i="11" s="1"/>
  <c r="C992" i="11" a="1"/>
  <c r="C992" i="11" s="1"/>
  <c r="J992" i="11" s="1" a="1"/>
  <c r="J992" i="11" s="1"/>
  <c r="L992" i="11" s="1" a="1"/>
  <c r="L992" i="11" s="1"/>
  <c r="C993" i="11" a="1"/>
  <c r="C993" i="11" s="1"/>
  <c r="C994" i="11" a="1"/>
  <c r="C994" i="11" s="1"/>
  <c r="J994" i="11" s="1" a="1"/>
  <c r="J994" i="11" s="1"/>
  <c r="L994" i="11" s="1" a="1"/>
  <c r="L994" i="11" s="1"/>
  <c r="C995" i="11" a="1"/>
  <c r="C995" i="11" s="1"/>
  <c r="J995" i="11" s="1" a="1"/>
  <c r="J995" i="11" s="1"/>
  <c r="L995" i="11" s="1" a="1"/>
  <c r="L995" i="11" s="1"/>
  <c r="C996" i="11" a="1"/>
  <c r="C996" i="11" s="1"/>
  <c r="J996" i="11" s="1" a="1"/>
  <c r="J996" i="11" s="1"/>
  <c r="L996" i="11" s="1" a="1"/>
  <c r="L996" i="11" s="1"/>
  <c r="C997" i="11" a="1"/>
  <c r="C997" i="11" s="1"/>
  <c r="J997" i="11" s="1" a="1"/>
  <c r="J997" i="11" s="1"/>
  <c r="L997" i="11" s="1" a="1"/>
  <c r="L997" i="11" s="1"/>
  <c r="C998" i="11" a="1"/>
  <c r="C998" i="11" s="1"/>
  <c r="C999" i="11" a="1"/>
  <c r="C999" i="11" s="1"/>
  <c r="J999" i="11" s="1" a="1"/>
  <c r="J999" i="11" s="1"/>
  <c r="L999" i="11" s="1" a="1"/>
  <c r="L999" i="11" s="1"/>
  <c r="C1000" i="11" a="1"/>
  <c r="C1000" i="11" s="1"/>
  <c r="J1000" i="11" s="1" a="1"/>
  <c r="J1000" i="11" s="1"/>
  <c r="L1000" i="11" s="1" a="1"/>
  <c r="L1000" i="11" s="1"/>
  <c r="C1001" i="11" a="1"/>
  <c r="C1001" i="11" s="1"/>
  <c r="J1001" i="11" s="1" a="1"/>
  <c r="J1001" i="11" s="1"/>
  <c r="C2" i="11" a="1"/>
  <c r="C2" i="11" s="1"/>
  <c r="D3" i="11"/>
  <c r="D4" i="11"/>
  <c r="D5" i="11"/>
  <c r="D6" i="11"/>
  <c r="D7" i="11"/>
  <c r="D8" i="11"/>
  <c r="D9" i="11"/>
  <c r="D10" i="11"/>
  <c r="D11" i="11"/>
  <c r="D12" i="11"/>
  <c r="D13" i="11"/>
  <c r="D14" i="11"/>
  <c r="D15" i="11"/>
  <c r="D16" i="11"/>
  <c r="D17" i="11"/>
  <c r="D18" i="11"/>
  <c r="D19" i="11"/>
  <c r="D20" i="11"/>
  <c r="D21" i="11"/>
  <c r="D22" i="11"/>
  <c r="D23" i="11"/>
  <c r="D24" i="11"/>
  <c r="D25" i="11"/>
  <c r="D26" i="11"/>
  <c r="D27" i="11"/>
  <c r="D28" i="11"/>
  <c r="D29" i="11"/>
  <c r="D30" i="11"/>
  <c r="D31" i="11"/>
  <c r="D32" i="11"/>
  <c r="D33" i="11"/>
  <c r="D34" i="11"/>
  <c r="D35" i="11"/>
  <c r="D36" i="11"/>
  <c r="D37" i="11"/>
  <c r="D38" i="11"/>
  <c r="D39" i="11"/>
  <c r="D40" i="11"/>
  <c r="D41" i="11"/>
  <c r="D42" i="11"/>
  <c r="D43" i="11"/>
  <c r="D44" i="11"/>
  <c r="D45" i="11"/>
  <c r="D46" i="11"/>
  <c r="D47" i="11"/>
  <c r="D48" i="11"/>
  <c r="D49" i="11"/>
  <c r="D50" i="11"/>
  <c r="D51" i="11"/>
  <c r="D52" i="11"/>
  <c r="D53" i="11"/>
  <c r="D54" i="11"/>
  <c r="D55" i="11"/>
  <c r="D56" i="11"/>
  <c r="D57" i="11"/>
  <c r="D58" i="11"/>
  <c r="D59" i="11"/>
  <c r="D60" i="11"/>
  <c r="D61" i="11"/>
  <c r="D62" i="11"/>
  <c r="D63" i="11"/>
  <c r="D64" i="11"/>
  <c r="D65" i="11"/>
  <c r="D66" i="11"/>
  <c r="D67" i="11"/>
  <c r="D68" i="11"/>
  <c r="D69" i="11"/>
  <c r="D70" i="11"/>
  <c r="D71" i="11"/>
  <c r="D72" i="11"/>
  <c r="D73" i="11"/>
  <c r="D74" i="11"/>
  <c r="D75" i="11"/>
  <c r="D76" i="11"/>
  <c r="D77" i="11"/>
  <c r="D78" i="11"/>
  <c r="D79" i="11"/>
  <c r="D80" i="11"/>
  <c r="D81" i="11"/>
  <c r="D82" i="11"/>
  <c r="D83" i="11"/>
  <c r="D84" i="11"/>
  <c r="D85" i="11"/>
  <c r="D86" i="11"/>
  <c r="D87" i="11"/>
  <c r="D88" i="11"/>
  <c r="D89" i="11"/>
  <c r="D90" i="11"/>
  <c r="D91" i="11"/>
  <c r="D92" i="11"/>
  <c r="D93" i="11"/>
  <c r="D94" i="11"/>
  <c r="D95" i="11"/>
  <c r="D96" i="11"/>
  <c r="D97" i="11"/>
  <c r="D98" i="11"/>
  <c r="D99" i="11"/>
  <c r="D100" i="11"/>
  <c r="D101" i="11"/>
  <c r="D102" i="11"/>
  <c r="D103" i="11"/>
  <c r="D104" i="11"/>
  <c r="D105" i="11"/>
  <c r="D106" i="11"/>
  <c r="D107" i="11"/>
  <c r="D108" i="11"/>
  <c r="D109" i="11"/>
  <c r="D110" i="11"/>
  <c r="D111" i="11"/>
  <c r="D112" i="11"/>
  <c r="D113" i="11"/>
  <c r="D114" i="11"/>
  <c r="D115" i="11"/>
  <c r="D116" i="11"/>
  <c r="D117" i="11"/>
  <c r="D118" i="11"/>
  <c r="D119" i="11"/>
  <c r="D120" i="11"/>
  <c r="D121" i="11"/>
  <c r="D122" i="11"/>
  <c r="D123" i="11"/>
  <c r="D124" i="11"/>
  <c r="D125" i="11"/>
  <c r="D126" i="11"/>
  <c r="D127" i="11"/>
  <c r="D128" i="11"/>
  <c r="D129" i="11"/>
  <c r="D130" i="11"/>
  <c r="D131" i="11"/>
  <c r="D132" i="11"/>
  <c r="D133" i="11"/>
  <c r="D134" i="11"/>
  <c r="D135" i="11"/>
  <c r="D136" i="11"/>
  <c r="D137" i="11"/>
  <c r="D138" i="11"/>
  <c r="D139" i="11"/>
  <c r="D140" i="11"/>
  <c r="D141" i="11"/>
  <c r="D142" i="11"/>
  <c r="D143" i="11"/>
  <c r="D144" i="11"/>
  <c r="D145" i="11"/>
  <c r="D146" i="11"/>
  <c r="D147" i="11"/>
  <c r="D148" i="11"/>
  <c r="D149" i="11"/>
  <c r="D150" i="11"/>
  <c r="D151" i="11"/>
  <c r="D152" i="11"/>
  <c r="D153" i="11"/>
  <c r="D154" i="11"/>
  <c r="D155" i="11"/>
  <c r="D156" i="11"/>
  <c r="D157" i="11"/>
  <c r="D158" i="11"/>
  <c r="D159" i="11"/>
  <c r="D160" i="11"/>
  <c r="D161" i="11"/>
  <c r="D162" i="11"/>
  <c r="D163" i="11"/>
  <c r="D164" i="11"/>
  <c r="D165" i="11"/>
  <c r="D166" i="11"/>
  <c r="D167" i="11"/>
  <c r="D168" i="11"/>
  <c r="D169" i="11"/>
  <c r="D170" i="11"/>
  <c r="D171" i="11"/>
  <c r="D172" i="11"/>
  <c r="D173" i="11"/>
  <c r="D174" i="11"/>
  <c r="D175" i="11"/>
  <c r="D176" i="11"/>
  <c r="D177" i="11"/>
  <c r="D178" i="11"/>
  <c r="D179" i="11"/>
  <c r="D180" i="11"/>
  <c r="D181" i="11"/>
  <c r="D182" i="11"/>
  <c r="D183" i="11"/>
  <c r="D184" i="11"/>
  <c r="D185" i="11"/>
  <c r="D186" i="11"/>
  <c r="D187" i="11"/>
  <c r="D188" i="11"/>
  <c r="D189" i="11"/>
  <c r="D190" i="11"/>
  <c r="D191" i="11"/>
  <c r="D192" i="11"/>
  <c r="D193" i="11"/>
  <c r="D194" i="11"/>
  <c r="D195" i="11"/>
  <c r="D196" i="11"/>
  <c r="D197" i="11"/>
  <c r="D198" i="11"/>
  <c r="D199" i="11"/>
  <c r="D200" i="11"/>
  <c r="D201" i="11"/>
  <c r="D202" i="11"/>
  <c r="D203" i="11"/>
  <c r="D204" i="11"/>
  <c r="D205" i="11"/>
  <c r="D206" i="11"/>
  <c r="D207" i="11"/>
  <c r="D208" i="11"/>
  <c r="D209" i="11"/>
  <c r="D210" i="11"/>
  <c r="D211" i="11"/>
  <c r="D212" i="11"/>
  <c r="D213" i="11"/>
  <c r="D214" i="11"/>
  <c r="D215" i="11"/>
  <c r="D216" i="11"/>
  <c r="D217" i="11"/>
  <c r="D218" i="11"/>
  <c r="D219" i="11"/>
  <c r="D220" i="11"/>
  <c r="D221" i="11"/>
  <c r="D222" i="11"/>
  <c r="D223" i="11"/>
  <c r="D224" i="11"/>
  <c r="D225" i="11"/>
  <c r="D226" i="11"/>
  <c r="D227" i="11"/>
  <c r="D228" i="11"/>
  <c r="D229" i="11"/>
  <c r="D230" i="11"/>
  <c r="D231" i="11"/>
  <c r="D232" i="11"/>
  <c r="D233" i="11"/>
  <c r="D234" i="11"/>
  <c r="D235" i="11"/>
  <c r="D236" i="11"/>
  <c r="D237" i="11"/>
  <c r="D238" i="11"/>
  <c r="D239" i="11"/>
  <c r="D240" i="11"/>
  <c r="D241" i="11"/>
  <c r="D242" i="11"/>
  <c r="D243" i="11"/>
  <c r="D244" i="11"/>
  <c r="D245" i="11"/>
  <c r="D246" i="11"/>
  <c r="D247" i="11"/>
  <c r="D248" i="11"/>
  <c r="D249" i="11"/>
  <c r="D250" i="11"/>
  <c r="D251" i="11"/>
  <c r="D252" i="11"/>
  <c r="D253" i="11"/>
  <c r="D254" i="11"/>
  <c r="D255" i="11"/>
  <c r="D256" i="11"/>
  <c r="D257" i="11"/>
  <c r="D258" i="11"/>
  <c r="D259" i="11"/>
  <c r="D260" i="11"/>
  <c r="D261" i="11"/>
  <c r="D262" i="11"/>
  <c r="D263" i="11"/>
  <c r="D264" i="11"/>
  <c r="D265" i="11"/>
  <c r="D266" i="11"/>
  <c r="D267" i="11"/>
  <c r="D268" i="11"/>
  <c r="D269" i="11"/>
  <c r="D270" i="11"/>
  <c r="D271" i="11"/>
  <c r="D272" i="11"/>
  <c r="D273" i="11"/>
  <c r="D274" i="11"/>
  <c r="D275" i="11"/>
  <c r="D276" i="11"/>
  <c r="D277" i="11"/>
  <c r="D278" i="11"/>
  <c r="D279" i="11"/>
  <c r="D280" i="11"/>
  <c r="D281" i="11"/>
  <c r="D282" i="11"/>
  <c r="D283" i="11"/>
  <c r="D284" i="11"/>
  <c r="D285" i="11"/>
  <c r="D286" i="11"/>
  <c r="D287" i="11"/>
  <c r="D288" i="11"/>
  <c r="D289" i="11"/>
  <c r="D290" i="11"/>
  <c r="D291" i="11"/>
  <c r="D292" i="11"/>
  <c r="D293" i="11"/>
  <c r="D294" i="11"/>
  <c r="D295" i="11"/>
  <c r="D296" i="11"/>
  <c r="D297" i="11"/>
  <c r="D298" i="11"/>
  <c r="D299" i="11"/>
  <c r="D300" i="11"/>
  <c r="D301" i="11"/>
  <c r="D302" i="11"/>
  <c r="D303" i="11"/>
  <c r="D304" i="11"/>
  <c r="D305" i="11"/>
  <c r="D306" i="11"/>
  <c r="D307" i="11"/>
  <c r="D308" i="11"/>
  <c r="D309" i="11"/>
  <c r="D310" i="11"/>
  <c r="D311" i="11"/>
  <c r="D312" i="11"/>
  <c r="D313" i="11"/>
  <c r="D314" i="11"/>
  <c r="D315" i="11"/>
  <c r="D316" i="11"/>
  <c r="D317" i="11"/>
  <c r="D318" i="11"/>
  <c r="D319" i="11"/>
  <c r="D320" i="11"/>
  <c r="D321" i="11"/>
  <c r="D322" i="11"/>
  <c r="D323" i="11"/>
  <c r="D324" i="11"/>
  <c r="D325" i="11"/>
  <c r="D326" i="11"/>
  <c r="D327" i="11"/>
  <c r="D328" i="11"/>
  <c r="D329" i="11"/>
  <c r="D330" i="11"/>
  <c r="D331" i="11"/>
  <c r="D332" i="11"/>
  <c r="D333" i="11"/>
  <c r="D334" i="11"/>
  <c r="D335" i="11"/>
  <c r="D336" i="11"/>
  <c r="D337" i="11"/>
  <c r="D338" i="11"/>
  <c r="D339" i="11"/>
  <c r="D340" i="11"/>
  <c r="D341" i="11"/>
  <c r="D342" i="11"/>
  <c r="D343" i="11"/>
  <c r="D344" i="11"/>
  <c r="D345" i="11"/>
  <c r="D346" i="11"/>
  <c r="D347" i="11"/>
  <c r="D348" i="11"/>
  <c r="D349" i="11"/>
  <c r="D350" i="11"/>
  <c r="D351" i="11"/>
  <c r="D352" i="11"/>
  <c r="D353" i="11"/>
  <c r="D354" i="11"/>
  <c r="D355" i="11"/>
  <c r="D356" i="11"/>
  <c r="D357" i="11"/>
  <c r="D358" i="11"/>
  <c r="D359" i="11"/>
  <c r="D360" i="11"/>
  <c r="D361" i="11"/>
  <c r="D362" i="11"/>
  <c r="D363" i="11"/>
  <c r="D364" i="11"/>
  <c r="D365" i="11"/>
  <c r="D366" i="11"/>
  <c r="D367" i="11"/>
  <c r="D368" i="11"/>
  <c r="D369" i="11"/>
  <c r="D370" i="11"/>
  <c r="D371" i="11"/>
  <c r="D372" i="11"/>
  <c r="D373" i="11"/>
  <c r="D374" i="11"/>
  <c r="D375" i="11"/>
  <c r="D376" i="11"/>
  <c r="D377" i="11"/>
  <c r="D378" i="11"/>
  <c r="D379" i="11"/>
  <c r="D380" i="11"/>
  <c r="D381" i="11"/>
  <c r="D382" i="11"/>
  <c r="D383" i="11"/>
  <c r="D384" i="11"/>
  <c r="D385" i="11"/>
  <c r="D386" i="11"/>
  <c r="D387" i="11"/>
  <c r="D388" i="11"/>
  <c r="D389" i="11"/>
  <c r="D390" i="11"/>
  <c r="D391" i="11"/>
  <c r="D392" i="11"/>
  <c r="D393" i="11"/>
  <c r="D394" i="11"/>
  <c r="D395" i="11"/>
  <c r="D396" i="11"/>
  <c r="D397" i="11"/>
  <c r="D398" i="11"/>
  <c r="D399" i="11"/>
  <c r="D400" i="11"/>
  <c r="D401" i="11"/>
  <c r="D402" i="11"/>
  <c r="D403" i="11"/>
  <c r="D404" i="11"/>
  <c r="D405" i="11"/>
  <c r="D406" i="11"/>
  <c r="D407" i="11"/>
  <c r="D408" i="11"/>
  <c r="D409" i="11"/>
  <c r="D410" i="11"/>
  <c r="D411" i="11"/>
  <c r="D412" i="11"/>
  <c r="D413" i="11"/>
  <c r="D414" i="11"/>
  <c r="D415" i="11"/>
  <c r="D416" i="11"/>
  <c r="D417" i="11"/>
  <c r="D418" i="11"/>
  <c r="D419" i="11"/>
  <c r="D420" i="11"/>
  <c r="D421" i="11"/>
  <c r="D422" i="11"/>
  <c r="D423" i="11"/>
  <c r="D424" i="11"/>
  <c r="D425" i="11"/>
  <c r="D426" i="11"/>
  <c r="D427" i="11"/>
  <c r="D428" i="11"/>
  <c r="D429" i="11"/>
  <c r="D430" i="11"/>
  <c r="D431" i="11"/>
  <c r="D432" i="11"/>
  <c r="D433" i="11"/>
  <c r="D434" i="11"/>
  <c r="D435" i="11"/>
  <c r="D436" i="11"/>
  <c r="D437" i="11"/>
  <c r="D438" i="11"/>
  <c r="D439" i="11"/>
  <c r="D440" i="11"/>
  <c r="D441" i="11"/>
  <c r="D442" i="11"/>
  <c r="D443" i="11"/>
  <c r="D444" i="11"/>
  <c r="D445" i="11"/>
  <c r="D446" i="11"/>
  <c r="D447" i="11"/>
  <c r="D448" i="11"/>
  <c r="D449" i="11"/>
  <c r="D450" i="11"/>
  <c r="D451" i="11"/>
  <c r="D452" i="11"/>
  <c r="D453" i="11"/>
  <c r="D454" i="11"/>
  <c r="D455" i="11"/>
  <c r="D456" i="11"/>
  <c r="D457" i="11"/>
  <c r="D458" i="11"/>
  <c r="D459" i="11"/>
  <c r="D460" i="11"/>
  <c r="D461" i="11"/>
  <c r="D462" i="11"/>
  <c r="D463" i="11"/>
  <c r="D464" i="11"/>
  <c r="D465" i="11"/>
  <c r="D466" i="11"/>
  <c r="D467" i="11"/>
  <c r="D468" i="11"/>
  <c r="D469" i="11"/>
  <c r="D470" i="11"/>
  <c r="D471" i="11"/>
  <c r="D472" i="11"/>
  <c r="D473" i="11"/>
  <c r="D474" i="11"/>
  <c r="D475" i="11"/>
  <c r="D476" i="11"/>
  <c r="D477" i="11"/>
  <c r="D478" i="11"/>
  <c r="D479" i="11"/>
  <c r="D480" i="11"/>
  <c r="D481" i="11"/>
  <c r="D482" i="11"/>
  <c r="D483" i="11"/>
  <c r="D484" i="11"/>
  <c r="D485" i="11"/>
  <c r="D486" i="11"/>
  <c r="D487" i="11"/>
  <c r="D488" i="11"/>
  <c r="D489" i="11"/>
  <c r="D490" i="11"/>
  <c r="D491" i="11"/>
  <c r="D492" i="11"/>
  <c r="D493" i="11"/>
  <c r="D494" i="11"/>
  <c r="D495" i="11"/>
  <c r="D496" i="11"/>
  <c r="D497" i="11"/>
  <c r="D498" i="11"/>
  <c r="D499" i="11"/>
  <c r="D500" i="11"/>
  <c r="D501" i="11"/>
  <c r="D502" i="11"/>
  <c r="D503" i="11"/>
  <c r="D504" i="11"/>
  <c r="D505" i="11"/>
  <c r="D506" i="11"/>
  <c r="D507" i="11"/>
  <c r="D508" i="11"/>
  <c r="D509" i="11"/>
  <c r="D510" i="11"/>
  <c r="D511" i="11"/>
  <c r="D512" i="11"/>
  <c r="D513" i="11"/>
  <c r="D514" i="11"/>
  <c r="D515" i="11"/>
  <c r="D516" i="11"/>
  <c r="D517" i="11"/>
  <c r="D518" i="11"/>
  <c r="D519" i="11"/>
  <c r="D520" i="11"/>
  <c r="D521" i="11"/>
  <c r="D522" i="11"/>
  <c r="D523" i="11"/>
  <c r="D524" i="11"/>
  <c r="D525" i="11"/>
  <c r="D526" i="11"/>
  <c r="D527" i="11"/>
  <c r="D528" i="11"/>
  <c r="D529" i="11"/>
  <c r="D530" i="11"/>
  <c r="D531" i="11"/>
  <c r="D532" i="11"/>
  <c r="D533" i="11"/>
  <c r="D534" i="11"/>
  <c r="D535" i="11"/>
  <c r="D536" i="11"/>
  <c r="D537" i="11"/>
  <c r="D538" i="11"/>
  <c r="D539" i="11"/>
  <c r="D540" i="11"/>
  <c r="D541" i="11"/>
  <c r="D542" i="11"/>
  <c r="D543" i="11"/>
  <c r="D544" i="11"/>
  <c r="D545" i="11"/>
  <c r="D546" i="11"/>
  <c r="D547" i="11"/>
  <c r="D548" i="11"/>
  <c r="D549" i="11"/>
  <c r="D550" i="11"/>
  <c r="D551" i="11"/>
  <c r="D552" i="11"/>
  <c r="D553" i="11"/>
  <c r="D554" i="11"/>
  <c r="D555" i="11"/>
  <c r="D556" i="11"/>
  <c r="D557" i="11"/>
  <c r="D558" i="11"/>
  <c r="D559" i="11"/>
  <c r="D560" i="11"/>
  <c r="D561" i="11"/>
  <c r="D562" i="11"/>
  <c r="D563" i="11"/>
  <c r="D564" i="11"/>
  <c r="D565" i="11"/>
  <c r="D566" i="11"/>
  <c r="D567" i="11"/>
  <c r="D568" i="11"/>
  <c r="D569" i="11"/>
  <c r="D570" i="11"/>
  <c r="D571" i="11"/>
  <c r="D572" i="11"/>
  <c r="D573" i="11"/>
  <c r="D574" i="11"/>
  <c r="D575" i="11"/>
  <c r="D576" i="11"/>
  <c r="D577" i="11"/>
  <c r="D578" i="11"/>
  <c r="D579" i="11"/>
  <c r="D580" i="11"/>
  <c r="D581" i="11"/>
  <c r="D582" i="11"/>
  <c r="D583" i="11"/>
  <c r="D584" i="11"/>
  <c r="D585" i="11"/>
  <c r="D586" i="11"/>
  <c r="D587" i="11"/>
  <c r="D588" i="11"/>
  <c r="D589" i="11"/>
  <c r="D590" i="11"/>
  <c r="D591" i="11"/>
  <c r="D592" i="11"/>
  <c r="D593" i="11"/>
  <c r="D594" i="11"/>
  <c r="D595" i="11"/>
  <c r="D596" i="11"/>
  <c r="D597" i="11"/>
  <c r="D598" i="11"/>
  <c r="D599" i="11"/>
  <c r="D600" i="11"/>
  <c r="D601" i="11"/>
  <c r="D602" i="11"/>
  <c r="D603" i="11"/>
  <c r="D604" i="11"/>
  <c r="D605" i="11"/>
  <c r="D606" i="11"/>
  <c r="D607" i="11"/>
  <c r="D608" i="11"/>
  <c r="D609" i="11"/>
  <c r="D610" i="11"/>
  <c r="D611" i="11"/>
  <c r="D612" i="11"/>
  <c r="D613" i="11"/>
  <c r="D614" i="11"/>
  <c r="D615" i="11"/>
  <c r="D616" i="11"/>
  <c r="D617" i="11"/>
  <c r="D618" i="11"/>
  <c r="D619" i="11"/>
  <c r="D620" i="11"/>
  <c r="D621" i="11"/>
  <c r="D622" i="11"/>
  <c r="D623" i="11"/>
  <c r="D624" i="11"/>
  <c r="D625" i="11"/>
  <c r="D626" i="11"/>
  <c r="D627" i="11"/>
  <c r="D628" i="11"/>
  <c r="D629" i="11"/>
  <c r="D630" i="11"/>
  <c r="D631" i="11"/>
  <c r="D632" i="11"/>
  <c r="D633" i="11"/>
  <c r="D634" i="11"/>
  <c r="D635" i="11"/>
  <c r="D636" i="11"/>
  <c r="D637" i="11"/>
  <c r="D638" i="11"/>
  <c r="D639" i="11"/>
  <c r="D640" i="11"/>
  <c r="D641" i="11"/>
  <c r="D642" i="11"/>
  <c r="D643" i="11"/>
  <c r="D644" i="11"/>
  <c r="D645" i="11"/>
  <c r="D646" i="11"/>
  <c r="D647" i="11"/>
  <c r="D648" i="11"/>
  <c r="D649" i="11"/>
  <c r="D650" i="11"/>
  <c r="D651" i="11"/>
  <c r="D652" i="11"/>
  <c r="D653" i="11"/>
  <c r="D654" i="11"/>
  <c r="D655" i="11"/>
  <c r="D656" i="11"/>
  <c r="D657" i="11"/>
  <c r="D658" i="11"/>
  <c r="D659" i="11"/>
  <c r="D660" i="11"/>
  <c r="D661" i="11"/>
  <c r="D662" i="11"/>
  <c r="D663" i="11"/>
  <c r="D664" i="11"/>
  <c r="D665" i="11"/>
  <c r="D666" i="11"/>
  <c r="D667" i="11"/>
  <c r="D668" i="11"/>
  <c r="D669" i="11"/>
  <c r="D670" i="11"/>
  <c r="D671" i="11"/>
  <c r="D672" i="11"/>
  <c r="D673" i="11"/>
  <c r="D674" i="11"/>
  <c r="D675" i="11"/>
  <c r="D676" i="11"/>
  <c r="D677" i="11"/>
  <c r="D678" i="11"/>
  <c r="D679" i="11"/>
  <c r="D680" i="11"/>
  <c r="D681" i="11"/>
  <c r="D682" i="11"/>
  <c r="D683" i="11"/>
  <c r="D684" i="11"/>
  <c r="D685" i="11"/>
  <c r="D686" i="11"/>
  <c r="D687" i="11"/>
  <c r="D688" i="11"/>
  <c r="D689" i="11"/>
  <c r="D690" i="11"/>
  <c r="D691" i="11"/>
  <c r="D692" i="11"/>
  <c r="D693" i="11"/>
  <c r="D694" i="11"/>
  <c r="D695" i="11"/>
  <c r="D696" i="11"/>
  <c r="D697" i="11"/>
  <c r="D698" i="11"/>
  <c r="D699" i="11"/>
  <c r="D700" i="11"/>
  <c r="D701" i="11"/>
  <c r="D702" i="11"/>
  <c r="D703" i="11"/>
  <c r="D704" i="11"/>
  <c r="D705" i="11"/>
  <c r="D706" i="11"/>
  <c r="D707" i="11"/>
  <c r="D708" i="11"/>
  <c r="D709" i="11"/>
  <c r="D710" i="11"/>
  <c r="D711" i="11"/>
  <c r="D712" i="11"/>
  <c r="D713" i="11"/>
  <c r="D714" i="11"/>
  <c r="D715" i="11"/>
  <c r="D716" i="11"/>
  <c r="D717" i="11"/>
  <c r="D718" i="11"/>
  <c r="D719" i="11"/>
  <c r="D720" i="11"/>
  <c r="D721" i="11"/>
  <c r="D722" i="11"/>
  <c r="D723" i="11"/>
  <c r="D724" i="11"/>
  <c r="D725" i="11"/>
  <c r="D726" i="11"/>
  <c r="D727" i="11"/>
  <c r="D728" i="11"/>
  <c r="D729" i="11"/>
  <c r="D730" i="11"/>
  <c r="D731" i="11"/>
  <c r="D732" i="11"/>
  <c r="D733" i="11"/>
  <c r="D734" i="11"/>
  <c r="D735" i="11"/>
  <c r="D736" i="11"/>
  <c r="D737" i="11"/>
  <c r="D738" i="11"/>
  <c r="D739" i="11"/>
  <c r="D740" i="11"/>
  <c r="D741" i="11"/>
  <c r="D742" i="11"/>
  <c r="D743" i="11"/>
  <c r="D744" i="11"/>
  <c r="D745" i="11"/>
  <c r="D746" i="11"/>
  <c r="D747" i="11"/>
  <c r="D748" i="11"/>
  <c r="D749" i="11"/>
  <c r="D750" i="11"/>
  <c r="D751" i="11"/>
  <c r="D752" i="11"/>
  <c r="D753" i="11"/>
  <c r="D754" i="11"/>
  <c r="D755" i="11"/>
  <c r="D756" i="11"/>
  <c r="D757" i="11"/>
  <c r="D758" i="11"/>
  <c r="D759" i="11"/>
  <c r="D760" i="11"/>
  <c r="D761" i="11"/>
  <c r="D762" i="11"/>
  <c r="D763" i="11"/>
  <c r="D764" i="11"/>
  <c r="D765" i="11"/>
  <c r="D766" i="11"/>
  <c r="D767" i="11"/>
  <c r="D768" i="11"/>
  <c r="D769" i="11"/>
  <c r="D770" i="11"/>
  <c r="D771" i="11"/>
  <c r="D772" i="11"/>
  <c r="D773" i="11"/>
  <c r="D774" i="11"/>
  <c r="D775" i="11"/>
  <c r="D776" i="11"/>
  <c r="D777" i="11"/>
  <c r="D778" i="11"/>
  <c r="D779" i="11"/>
  <c r="D780" i="11"/>
  <c r="D781" i="11"/>
  <c r="D782" i="11"/>
  <c r="D783" i="11"/>
  <c r="D784" i="11"/>
  <c r="D785" i="11"/>
  <c r="D786" i="11"/>
  <c r="D787" i="11"/>
  <c r="D788" i="11"/>
  <c r="D789" i="11"/>
  <c r="D790" i="11"/>
  <c r="D791" i="11"/>
  <c r="D792" i="11"/>
  <c r="D793" i="11"/>
  <c r="D794" i="11"/>
  <c r="D795" i="11"/>
  <c r="D796" i="11"/>
  <c r="D797" i="11"/>
  <c r="D798" i="11"/>
  <c r="D799" i="11"/>
  <c r="D800" i="11"/>
  <c r="D801" i="11"/>
  <c r="D802" i="11"/>
  <c r="D803" i="11"/>
  <c r="D804" i="11"/>
  <c r="D805" i="11"/>
  <c r="D806" i="11"/>
  <c r="D807" i="11"/>
  <c r="D808" i="11"/>
  <c r="D809" i="11"/>
  <c r="D810" i="11"/>
  <c r="D811" i="11"/>
  <c r="D812" i="11"/>
  <c r="D813" i="11"/>
  <c r="D814" i="11"/>
  <c r="D815" i="11"/>
  <c r="D816" i="11"/>
  <c r="D817" i="11"/>
  <c r="D818" i="11"/>
  <c r="D819" i="11"/>
  <c r="D820" i="11"/>
  <c r="D821" i="11"/>
  <c r="D822" i="11"/>
  <c r="D823" i="11"/>
  <c r="D824" i="11"/>
  <c r="D825" i="11"/>
  <c r="D826" i="11"/>
  <c r="D827" i="11"/>
  <c r="D828" i="11"/>
  <c r="D829" i="11"/>
  <c r="D830" i="11"/>
  <c r="D831" i="11"/>
  <c r="D832" i="11"/>
  <c r="D833" i="11"/>
  <c r="D834" i="11"/>
  <c r="D835" i="11"/>
  <c r="D836" i="11"/>
  <c r="D837" i="11"/>
  <c r="D838" i="11"/>
  <c r="D839" i="11"/>
  <c r="D840" i="11"/>
  <c r="D841" i="11"/>
  <c r="D842" i="11"/>
  <c r="D843" i="11"/>
  <c r="D844" i="11"/>
  <c r="D845" i="11"/>
  <c r="D846" i="11"/>
  <c r="D847" i="11"/>
  <c r="D848" i="11"/>
  <c r="D849" i="11"/>
  <c r="D850" i="11"/>
  <c r="D851" i="11"/>
  <c r="D852" i="11"/>
  <c r="D853" i="11"/>
  <c r="D854" i="11"/>
  <c r="D855" i="11"/>
  <c r="D856" i="11"/>
  <c r="D857" i="11"/>
  <c r="D858" i="11"/>
  <c r="D859" i="11"/>
  <c r="D860" i="11"/>
  <c r="D861" i="11"/>
  <c r="D862" i="11"/>
  <c r="D863" i="11"/>
  <c r="D864" i="11"/>
  <c r="D865" i="11"/>
  <c r="D866" i="11"/>
  <c r="D867" i="11"/>
  <c r="D868" i="11"/>
  <c r="D869" i="11"/>
  <c r="D870" i="11"/>
  <c r="D871" i="11"/>
  <c r="D872" i="11"/>
  <c r="D873" i="11"/>
  <c r="D874" i="11"/>
  <c r="D875" i="11"/>
  <c r="D876" i="11"/>
  <c r="D877" i="11"/>
  <c r="D878" i="11"/>
  <c r="D879" i="11"/>
  <c r="D880" i="11"/>
  <c r="D881" i="11"/>
  <c r="D882" i="11"/>
  <c r="D883" i="11"/>
  <c r="D884" i="11"/>
  <c r="D885" i="11"/>
  <c r="D886" i="11"/>
  <c r="D887" i="11"/>
  <c r="D888" i="11"/>
  <c r="D889" i="11"/>
  <c r="D890" i="11"/>
  <c r="D891" i="11"/>
  <c r="D892" i="11"/>
  <c r="D893" i="11"/>
  <c r="D894" i="11"/>
  <c r="D895" i="11"/>
  <c r="D896" i="11"/>
  <c r="D897" i="11"/>
  <c r="D898" i="11"/>
  <c r="D899" i="11"/>
  <c r="D900" i="11"/>
  <c r="D901" i="11"/>
  <c r="D902" i="11"/>
  <c r="D903" i="11"/>
  <c r="D904" i="11"/>
  <c r="D905" i="11"/>
  <c r="D906" i="11"/>
  <c r="D907" i="11"/>
  <c r="D908" i="11"/>
  <c r="D909" i="11"/>
  <c r="D910" i="11"/>
  <c r="D911" i="11"/>
  <c r="D912" i="11"/>
  <c r="D913" i="11"/>
  <c r="D914" i="11"/>
  <c r="D915" i="11"/>
  <c r="D916" i="11"/>
  <c r="D917" i="11"/>
  <c r="D918" i="11"/>
  <c r="D919" i="11"/>
  <c r="D920" i="11"/>
  <c r="D921" i="11"/>
  <c r="D922" i="11"/>
  <c r="D923" i="11"/>
  <c r="D924" i="11"/>
  <c r="D925" i="11"/>
  <c r="D926" i="11"/>
  <c r="D927" i="11"/>
  <c r="D928" i="11"/>
  <c r="D929" i="11"/>
  <c r="D930" i="11"/>
  <c r="D931" i="11"/>
  <c r="D932" i="11"/>
  <c r="D933" i="11"/>
  <c r="D934" i="11"/>
  <c r="D935" i="11"/>
  <c r="D936" i="11"/>
  <c r="D937" i="11"/>
  <c r="D938" i="11"/>
  <c r="D939" i="11"/>
  <c r="D940" i="11"/>
  <c r="D941" i="11"/>
  <c r="D942" i="11"/>
  <c r="D943" i="11"/>
  <c r="D944" i="11"/>
  <c r="D945" i="11"/>
  <c r="D946" i="11"/>
  <c r="D947" i="11"/>
  <c r="D948" i="11"/>
  <c r="D949" i="11"/>
  <c r="D950" i="11"/>
  <c r="D951" i="11"/>
  <c r="D952" i="11"/>
  <c r="D953" i="11"/>
  <c r="D954" i="11"/>
  <c r="D955" i="11"/>
  <c r="D956" i="11"/>
  <c r="D957" i="11"/>
  <c r="D958" i="11"/>
  <c r="D959" i="11"/>
  <c r="D960" i="11"/>
  <c r="D961" i="11"/>
  <c r="D962" i="11"/>
  <c r="D963" i="11"/>
  <c r="D964" i="11"/>
  <c r="D965" i="11"/>
  <c r="D966" i="11"/>
  <c r="D967" i="11"/>
  <c r="D968" i="11"/>
  <c r="D969" i="11"/>
  <c r="D970" i="11"/>
  <c r="D971" i="11"/>
  <c r="D972" i="11"/>
  <c r="D973" i="11"/>
  <c r="D974" i="11"/>
  <c r="D975" i="11"/>
  <c r="D976" i="11"/>
  <c r="D977" i="11"/>
  <c r="D978" i="11"/>
  <c r="D979" i="11"/>
  <c r="D980" i="11"/>
  <c r="D981" i="11"/>
  <c r="D982" i="11"/>
  <c r="D983" i="11"/>
  <c r="D984" i="11"/>
  <c r="D985" i="11"/>
  <c r="D986" i="11"/>
  <c r="D987" i="11"/>
  <c r="D988" i="11"/>
  <c r="D989" i="11"/>
  <c r="D990" i="11"/>
  <c r="D991" i="11"/>
  <c r="D992" i="11"/>
  <c r="D993" i="11"/>
  <c r="D994" i="11"/>
  <c r="D995" i="11"/>
  <c r="D996" i="11"/>
  <c r="D997" i="11"/>
  <c r="D998" i="11"/>
  <c r="D999" i="11"/>
  <c r="D1000" i="11"/>
  <c r="D1001" i="11"/>
  <c r="D2" i="11"/>
  <c r="E3" i="11"/>
  <c r="E4" i="11"/>
  <c r="E5" i="11"/>
  <c r="E6" i="11"/>
  <c r="E7" i="11"/>
  <c r="E8" i="11"/>
  <c r="E9" i="11"/>
  <c r="E10" i="11"/>
  <c r="E11" i="11"/>
  <c r="E12" i="11"/>
  <c r="E13" i="11"/>
  <c r="E14" i="11"/>
  <c r="E15" i="11"/>
  <c r="E16" i="11"/>
  <c r="E17" i="11"/>
  <c r="E18" i="11"/>
  <c r="E19" i="11"/>
  <c r="E20" i="11"/>
  <c r="E21" i="11"/>
  <c r="E22" i="11"/>
  <c r="E23" i="11"/>
  <c r="E24" i="11"/>
  <c r="E25" i="11"/>
  <c r="E26" i="11"/>
  <c r="E27" i="11"/>
  <c r="E28" i="11"/>
  <c r="E29" i="11"/>
  <c r="E30" i="11"/>
  <c r="E31" i="11"/>
  <c r="E32" i="11"/>
  <c r="E33" i="11"/>
  <c r="E34" i="11"/>
  <c r="E35" i="11"/>
  <c r="E36" i="11"/>
  <c r="E37" i="11"/>
  <c r="E38" i="11"/>
  <c r="E39" i="11"/>
  <c r="E40" i="11"/>
  <c r="E41" i="11"/>
  <c r="E42" i="11"/>
  <c r="E43" i="11"/>
  <c r="E44" i="11"/>
  <c r="E45" i="11"/>
  <c r="E46" i="11"/>
  <c r="E47" i="11"/>
  <c r="E48" i="11"/>
  <c r="E49" i="11"/>
  <c r="E50" i="11"/>
  <c r="E51" i="11"/>
  <c r="E52" i="11"/>
  <c r="E53" i="11"/>
  <c r="E54" i="11"/>
  <c r="E55" i="11"/>
  <c r="E56" i="11"/>
  <c r="E57" i="11"/>
  <c r="E58" i="11"/>
  <c r="E59" i="11"/>
  <c r="E60" i="11"/>
  <c r="E61" i="11"/>
  <c r="E62" i="11"/>
  <c r="E63" i="11"/>
  <c r="E64" i="11"/>
  <c r="E65" i="11"/>
  <c r="E66" i="11"/>
  <c r="E67" i="11"/>
  <c r="E68" i="11"/>
  <c r="E69" i="11"/>
  <c r="E70" i="11"/>
  <c r="E71" i="11"/>
  <c r="E72" i="11"/>
  <c r="E73" i="11"/>
  <c r="E74" i="11"/>
  <c r="E75" i="11"/>
  <c r="E76" i="11"/>
  <c r="E77" i="11"/>
  <c r="E78" i="11"/>
  <c r="E79" i="11"/>
  <c r="E80" i="11"/>
  <c r="E81" i="11"/>
  <c r="E82" i="11"/>
  <c r="E83" i="11"/>
  <c r="E84" i="11"/>
  <c r="E85" i="11"/>
  <c r="E86" i="11"/>
  <c r="E87" i="11"/>
  <c r="E88" i="11"/>
  <c r="E89" i="11"/>
  <c r="E90" i="11"/>
  <c r="E91" i="11"/>
  <c r="E92" i="11"/>
  <c r="E93" i="11"/>
  <c r="E94" i="11"/>
  <c r="E95" i="11"/>
  <c r="E96" i="11"/>
  <c r="E97" i="11"/>
  <c r="E98" i="11"/>
  <c r="E99" i="11"/>
  <c r="E100" i="11"/>
  <c r="E101" i="11"/>
  <c r="E102" i="11"/>
  <c r="E103" i="11"/>
  <c r="E104" i="11"/>
  <c r="E105" i="11"/>
  <c r="E106" i="11"/>
  <c r="E107" i="11"/>
  <c r="E108" i="11"/>
  <c r="E109" i="11"/>
  <c r="E110" i="11"/>
  <c r="E111" i="11"/>
  <c r="E112" i="11"/>
  <c r="E113" i="11"/>
  <c r="E114" i="11"/>
  <c r="E115" i="11"/>
  <c r="E116" i="11"/>
  <c r="E117" i="11"/>
  <c r="E118" i="11"/>
  <c r="E119" i="11"/>
  <c r="E120" i="11"/>
  <c r="E121" i="11"/>
  <c r="E122" i="11"/>
  <c r="E123" i="11"/>
  <c r="E124" i="11"/>
  <c r="E125" i="11"/>
  <c r="E126" i="11"/>
  <c r="E127" i="11"/>
  <c r="E128" i="11"/>
  <c r="E129" i="11"/>
  <c r="E130" i="11"/>
  <c r="E131" i="11"/>
  <c r="E132" i="11"/>
  <c r="E133" i="11"/>
  <c r="E134" i="11"/>
  <c r="E135" i="11"/>
  <c r="E136" i="11"/>
  <c r="E137" i="11"/>
  <c r="E138" i="11"/>
  <c r="E139" i="11"/>
  <c r="E140" i="11"/>
  <c r="E141" i="11"/>
  <c r="E142" i="11"/>
  <c r="E143" i="11"/>
  <c r="E144" i="11"/>
  <c r="E145" i="11"/>
  <c r="E146" i="11"/>
  <c r="E147" i="11"/>
  <c r="E148" i="11"/>
  <c r="E149" i="11"/>
  <c r="E150" i="11"/>
  <c r="E151" i="11"/>
  <c r="E152" i="11"/>
  <c r="E153" i="11"/>
  <c r="E154" i="11"/>
  <c r="E155" i="11"/>
  <c r="E156" i="11"/>
  <c r="E157" i="11"/>
  <c r="E158" i="11"/>
  <c r="E159" i="11"/>
  <c r="E160" i="11"/>
  <c r="E161" i="11"/>
  <c r="E162" i="11"/>
  <c r="E163" i="11"/>
  <c r="E164" i="11"/>
  <c r="E165" i="11"/>
  <c r="E166" i="11"/>
  <c r="E167" i="11"/>
  <c r="E168" i="11"/>
  <c r="E169" i="11"/>
  <c r="E170" i="11"/>
  <c r="E171" i="11"/>
  <c r="E172" i="11"/>
  <c r="E173" i="11"/>
  <c r="E174" i="11"/>
  <c r="E175" i="11"/>
  <c r="E176" i="11"/>
  <c r="E177" i="11"/>
  <c r="E178" i="11"/>
  <c r="E179" i="11"/>
  <c r="E180" i="11"/>
  <c r="E181" i="11"/>
  <c r="E182" i="11"/>
  <c r="E183" i="11"/>
  <c r="E184" i="11"/>
  <c r="E185" i="11"/>
  <c r="E186" i="11"/>
  <c r="E187" i="11"/>
  <c r="E188" i="11"/>
  <c r="E189" i="11"/>
  <c r="E190" i="11"/>
  <c r="E191" i="11"/>
  <c r="E192" i="11"/>
  <c r="E193" i="11"/>
  <c r="E194" i="11"/>
  <c r="E195" i="11"/>
  <c r="E196" i="11"/>
  <c r="E197" i="11"/>
  <c r="E198" i="11"/>
  <c r="E199" i="11"/>
  <c r="E200" i="11"/>
  <c r="E201" i="11"/>
  <c r="E202" i="11"/>
  <c r="E203" i="11"/>
  <c r="E204" i="11"/>
  <c r="E205" i="11"/>
  <c r="E206" i="11"/>
  <c r="E207" i="11"/>
  <c r="E208" i="11"/>
  <c r="E209" i="11"/>
  <c r="E210" i="11"/>
  <c r="E211" i="11"/>
  <c r="E212" i="11"/>
  <c r="E213" i="11"/>
  <c r="E214" i="11"/>
  <c r="E215" i="11"/>
  <c r="E216" i="11"/>
  <c r="E217" i="11"/>
  <c r="E218" i="11"/>
  <c r="E219" i="11"/>
  <c r="E220" i="11"/>
  <c r="E221" i="11"/>
  <c r="E222" i="11"/>
  <c r="E223" i="11"/>
  <c r="E224" i="11"/>
  <c r="E225" i="11"/>
  <c r="E226" i="11"/>
  <c r="E227" i="11"/>
  <c r="E228" i="11"/>
  <c r="E229" i="11"/>
  <c r="E230" i="11"/>
  <c r="E231" i="11"/>
  <c r="E232" i="11"/>
  <c r="E233" i="11"/>
  <c r="E234" i="11"/>
  <c r="E235" i="11"/>
  <c r="E236" i="11"/>
  <c r="E237" i="11"/>
  <c r="E238" i="11"/>
  <c r="E239" i="11"/>
  <c r="E240" i="11"/>
  <c r="E241" i="11"/>
  <c r="E242" i="11"/>
  <c r="E243" i="11"/>
  <c r="E244" i="11"/>
  <c r="E245" i="11"/>
  <c r="E246" i="11"/>
  <c r="E247" i="11"/>
  <c r="E248" i="11"/>
  <c r="E249" i="11"/>
  <c r="E250" i="11"/>
  <c r="E251" i="11"/>
  <c r="E252" i="11"/>
  <c r="E253" i="11"/>
  <c r="E254" i="11"/>
  <c r="E255" i="11"/>
  <c r="E256" i="11"/>
  <c r="E257" i="11"/>
  <c r="E258" i="11"/>
  <c r="E259" i="11"/>
  <c r="E260" i="11"/>
  <c r="E261" i="11"/>
  <c r="E262" i="11"/>
  <c r="E263" i="11"/>
  <c r="E264" i="11"/>
  <c r="E265" i="11"/>
  <c r="E266" i="11"/>
  <c r="E267" i="11"/>
  <c r="E268" i="11"/>
  <c r="E269" i="11"/>
  <c r="E270" i="11"/>
  <c r="E271" i="11"/>
  <c r="E272" i="11"/>
  <c r="E273" i="11"/>
  <c r="E274" i="11"/>
  <c r="E275" i="11"/>
  <c r="E276" i="11"/>
  <c r="E277" i="11"/>
  <c r="E278" i="11"/>
  <c r="E279" i="11"/>
  <c r="E280" i="11"/>
  <c r="E281" i="11"/>
  <c r="E282" i="11"/>
  <c r="E283" i="11"/>
  <c r="E284" i="11"/>
  <c r="E285" i="11"/>
  <c r="E286" i="11"/>
  <c r="E287" i="11"/>
  <c r="E288" i="11"/>
  <c r="E289" i="11"/>
  <c r="E290" i="11"/>
  <c r="E291" i="11"/>
  <c r="E292" i="11"/>
  <c r="E293" i="11"/>
  <c r="E294" i="11"/>
  <c r="E295" i="11"/>
  <c r="E296" i="11"/>
  <c r="E297" i="11"/>
  <c r="E298" i="11"/>
  <c r="E299" i="11"/>
  <c r="E300" i="11"/>
  <c r="E301" i="11"/>
  <c r="E302" i="11"/>
  <c r="E303" i="11"/>
  <c r="E304" i="11"/>
  <c r="E305" i="11"/>
  <c r="E306" i="11"/>
  <c r="E307" i="11"/>
  <c r="E308" i="11"/>
  <c r="E309" i="11"/>
  <c r="E310" i="11"/>
  <c r="E311" i="11"/>
  <c r="E312" i="11"/>
  <c r="E313" i="11"/>
  <c r="E314" i="11"/>
  <c r="E315" i="11"/>
  <c r="E316" i="11"/>
  <c r="E317" i="11"/>
  <c r="E318" i="11"/>
  <c r="E319" i="11"/>
  <c r="E320" i="11"/>
  <c r="E321" i="11"/>
  <c r="E322" i="11"/>
  <c r="E323" i="11"/>
  <c r="E324" i="11"/>
  <c r="E325" i="11"/>
  <c r="E326" i="11"/>
  <c r="E327" i="11"/>
  <c r="E328" i="11"/>
  <c r="E329" i="11"/>
  <c r="E330" i="11"/>
  <c r="E331" i="11"/>
  <c r="E332" i="11"/>
  <c r="E333" i="11"/>
  <c r="E334" i="11"/>
  <c r="E335" i="11"/>
  <c r="E336" i="11"/>
  <c r="E337" i="11"/>
  <c r="E338" i="11"/>
  <c r="E339" i="11"/>
  <c r="E340" i="11"/>
  <c r="E341" i="11"/>
  <c r="E342" i="11"/>
  <c r="E343" i="11"/>
  <c r="E344" i="11"/>
  <c r="E345" i="11"/>
  <c r="E346" i="11"/>
  <c r="E347" i="11"/>
  <c r="E348" i="11"/>
  <c r="E349" i="11"/>
  <c r="E350" i="11"/>
  <c r="E351" i="11"/>
  <c r="E352" i="11"/>
  <c r="E353" i="11"/>
  <c r="E354" i="11"/>
  <c r="E355" i="11"/>
  <c r="E356" i="11"/>
  <c r="E357" i="11"/>
  <c r="E358" i="11"/>
  <c r="E359" i="11"/>
  <c r="E360" i="11"/>
  <c r="E361" i="11"/>
  <c r="E362" i="11"/>
  <c r="E363" i="11"/>
  <c r="E364" i="11"/>
  <c r="E365" i="11"/>
  <c r="E366" i="11"/>
  <c r="E367" i="11"/>
  <c r="E368" i="11"/>
  <c r="E369" i="11"/>
  <c r="E370" i="11"/>
  <c r="E371" i="11"/>
  <c r="E372" i="11"/>
  <c r="E373" i="11"/>
  <c r="E374" i="11"/>
  <c r="E375" i="11"/>
  <c r="E376" i="11"/>
  <c r="E377" i="11"/>
  <c r="E378" i="11"/>
  <c r="E379" i="11"/>
  <c r="E380" i="11"/>
  <c r="E381" i="11"/>
  <c r="E382" i="11"/>
  <c r="E383" i="11"/>
  <c r="E384" i="11"/>
  <c r="E385" i="11"/>
  <c r="E386" i="11"/>
  <c r="E387" i="11"/>
  <c r="E388" i="11"/>
  <c r="E389" i="11"/>
  <c r="E390" i="11"/>
  <c r="E391" i="11"/>
  <c r="E392" i="11"/>
  <c r="E393" i="11"/>
  <c r="E394" i="11"/>
  <c r="E395" i="11"/>
  <c r="E396" i="11"/>
  <c r="E397" i="11"/>
  <c r="E398" i="11"/>
  <c r="E399" i="11"/>
  <c r="E400" i="11"/>
  <c r="E401" i="11"/>
  <c r="E402" i="11"/>
  <c r="E403" i="11"/>
  <c r="E404" i="11"/>
  <c r="E405" i="11"/>
  <c r="E406" i="11"/>
  <c r="E407" i="11"/>
  <c r="E408" i="11"/>
  <c r="E409" i="11"/>
  <c r="E410" i="11"/>
  <c r="E411" i="11"/>
  <c r="E412" i="11"/>
  <c r="E413" i="11"/>
  <c r="E414" i="11"/>
  <c r="E415" i="11"/>
  <c r="E416" i="11"/>
  <c r="E417" i="11"/>
  <c r="E418" i="11"/>
  <c r="E419" i="11"/>
  <c r="E420" i="11"/>
  <c r="E421" i="11"/>
  <c r="E422" i="11"/>
  <c r="E423" i="11"/>
  <c r="E424" i="11"/>
  <c r="E425" i="11"/>
  <c r="E426" i="11"/>
  <c r="E427" i="11"/>
  <c r="E428" i="11"/>
  <c r="E429" i="11"/>
  <c r="E430" i="11"/>
  <c r="E431" i="11"/>
  <c r="E432" i="11"/>
  <c r="E433" i="11"/>
  <c r="E434" i="11"/>
  <c r="E435" i="11"/>
  <c r="E436" i="11"/>
  <c r="E437" i="11"/>
  <c r="E438" i="11"/>
  <c r="E439" i="11"/>
  <c r="E440" i="11"/>
  <c r="E441" i="11"/>
  <c r="E442" i="11"/>
  <c r="E443" i="11"/>
  <c r="E444" i="11"/>
  <c r="E445" i="11"/>
  <c r="E446" i="11"/>
  <c r="E447" i="11"/>
  <c r="E448" i="11"/>
  <c r="E449" i="11"/>
  <c r="E450" i="11"/>
  <c r="E451" i="11"/>
  <c r="E452" i="11"/>
  <c r="E453" i="11"/>
  <c r="E454" i="11"/>
  <c r="E455" i="11"/>
  <c r="E456" i="11"/>
  <c r="E457" i="11"/>
  <c r="E458" i="11"/>
  <c r="E459" i="11"/>
  <c r="E460" i="11"/>
  <c r="E461" i="11"/>
  <c r="E462" i="11"/>
  <c r="E463" i="11"/>
  <c r="E464" i="11"/>
  <c r="E465" i="11"/>
  <c r="E466" i="11"/>
  <c r="E467" i="11"/>
  <c r="E468" i="11"/>
  <c r="E469" i="11"/>
  <c r="E470" i="11"/>
  <c r="E471" i="11"/>
  <c r="E472" i="11"/>
  <c r="E473" i="11"/>
  <c r="E474" i="11"/>
  <c r="E475" i="11"/>
  <c r="E476" i="11"/>
  <c r="E477" i="11"/>
  <c r="E478" i="11"/>
  <c r="E479" i="11"/>
  <c r="E480" i="11"/>
  <c r="E481" i="11"/>
  <c r="E482" i="11"/>
  <c r="E483" i="11"/>
  <c r="E484" i="11"/>
  <c r="E485" i="11"/>
  <c r="E486" i="11"/>
  <c r="E487" i="11"/>
  <c r="E488" i="11"/>
  <c r="E489" i="11"/>
  <c r="E490" i="11"/>
  <c r="E491" i="11"/>
  <c r="E492" i="11"/>
  <c r="E493" i="11"/>
  <c r="E494" i="11"/>
  <c r="E495" i="11"/>
  <c r="E496" i="11"/>
  <c r="E497" i="11"/>
  <c r="E498" i="11"/>
  <c r="E499" i="11"/>
  <c r="E500" i="11"/>
  <c r="E501" i="11"/>
  <c r="E502" i="11"/>
  <c r="E503" i="11"/>
  <c r="E504" i="11"/>
  <c r="E505" i="11"/>
  <c r="E506" i="11"/>
  <c r="E507" i="11"/>
  <c r="E508" i="11"/>
  <c r="E509" i="11"/>
  <c r="E510" i="11"/>
  <c r="E511" i="11"/>
  <c r="E512" i="11"/>
  <c r="E513" i="11"/>
  <c r="E514" i="11"/>
  <c r="E515" i="11"/>
  <c r="E516" i="11"/>
  <c r="E517" i="11"/>
  <c r="E518" i="11"/>
  <c r="E519" i="11"/>
  <c r="E520" i="11"/>
  <c r="E521" i="11"/>
  <c r="E522" i="11"/>
  <c r="E523" i="11"/>
  <c r="E524" i="11"/>
  <c r="E525" i="11"/>
  <c r="E526" i="11"/>
  <c r="E527" i="11"/>
  <c r="E528" i="11"/>
  <c r="E529" i="11"/>
  <c r="E530" i="11"/>
  <c r="E531" i="11"/>
  <c r="E532" i="11"/>
  <c r="E533" i="11"/>
  <c r="E534" i="11"/>
  <c r="E535" i="11"/>
  <c r="E536" i="11"/>
  <c r="E537" i="11"/>
  <c r="E538" i="11"/>
  <c r="E539" i="11"/>
  <c r="E540" i="11"/>
  <c r="E541" i="11"/>
  <c r="E542" i="11"/>
  <c r="E543" i="11"/>
  <c r="E544" i="11"/>
  <c r="E545" i="11"/>
  <c r="E546" i="11"/>
  <c r="E547" i="11"/>
  <c r="E548" i="11"/>
  <c r="E549" i="11"/>
  <c r="E550" i="11"/>
  <c r="E551" i="11"/>
  <c r="E552" i="11"/>
  <c r="E553" i="11"/>
  <c r="E554" i="11"/>
  <c r="E555" i="11"/>
  <c r="E556" i="11"/>
  <c r="E557" i="11"/>
  <c r="E558" i="11"/>
  <c r="E559" i="11"/>
  <c r="E560" i="11"/>
  <c r="E561" i="11"/>
  <c r="E562" i="11"/>
  <c r="E563" i="11"/>
  <c r="E564" i="11"/>
  <c r="E565" i="11"/>
  <c r="E566" i="11"/>
  <c r="E567" i="11"/>
  <c r="E568" i="11"/>
  <c r="E569" i="11"/>
  <c r="E570" i="11"/>
  <c r="E571" i="11"/>
  <c r="E572" i="11"/>
  <c r="E573" i="11"/>
  <c r="E574" i="11"/>
  <c r="E575" i="11"/>
  <c r="E576" i="11"/>
  <c r="E577" i="11"/>
  <c r="E578" i="11"/>
  <c r="E579" i="11"/>
  <c r="E580" i="11"/>
  <c r="E581" i="11"/>
  <c r="E582" i="11"/>
  <c r="E583" i="11"/>
  <c r="E584" i="11"/>
  <c r="E585" i="11"/>
  <c r="E586" i="11"/>
  <c r="E587" i="11"/>
  <c r="E588" i="11"/>
  <c r="E589" i="11"/>
  <c r="E590" i="11"/>
  <c r="E591" i="11"/>
  <c r="E592" i="11"/>
  <c r="E593" i="11"/>
  <c r="E594" i="11"/>
  <c r="E595" i="11"/>
  <c r="E596" i="11"/>
  <c r="E597" i="11"/>
  <c r="E598" i="11"/>
  <c r="E599" i="11"/>
  <c r="E600" i="11"/>
  <c r="E601" i="11"/>
  <c r="E602" i="11"/>
  <c r="E603" i="11"/>
  <c r="E604" i="11"/>
  <c r="E605" i="11"/>
  <c r="E606" i="11"/>
  <c r="E607" i="11"/>
  <c r="E608" i="11"/>
  <c r="E609" i="11"/>
  <c r="E610" i="11"/>
  <c r="E611" i="11"/>
  <c r="E612" i="11"/>
  <c r="E613" i="11"/>
  <c r="E614" i="11"/>
  <c r="E615" i="11"/>
  <c r="E616" i="11"/>
  <c r="E617" i="11"/>
  <c r="E618" i="11"/>
  <c r="E619" i="11"/>
  <c r="E620" i="11"/>
  <c r="E621" i="11"/>
  <c r="E622" i="11"/>
  <c r="E623" i="11"/>
  <c r="E624" i="11"/>
  <c r="E625" i="11"/>
  <c r="E626" i="11"/>
  <c r="E627" i="11"/>
  <c r="E628" i="11"/>
  <c r="E629" i="11"/>
  <c r="E630" i="11"/>
  <c r="E631" i="11"/>
  <c r="E632" i="11"/>
  <c r="E633" i="11"/>
  <c r="E634" i="11"/>
  <c r="E635" i="11"/>
  <c r="E636" i="11"/>
  <c r="E637" i="11"/>
  <c r="E638" i="11"/>
  <c r="E639" i="11"/>
  <c r="E640" i="11"/>
  <c r="E641" i="11"/>
  <c r="E642" i="11"/>
  <c r="E643" i="11"/>
  <c r="E644" i="11"/>
  <c r="E645" i="11"/>
  <c r="E646" i="11"/>
  <c r="E647" i="11"/>
  <c r="E648" i="11"/>
  <c r="E649" i="11"/>
  <c r="E650" i="11"/>
  <c r="E651" i="11"/>
  <c r="E652" i="11"/>
  <c r="E653" i="11"/>
  <c r="E654" i="11"/>
  <c r="E655" i="11"/>
  <c r="E656" i="11"/>
  <c r="E657" i="11"/>
  <c r="E658" i="11"/>
  <c r="E659" i="11"/>
  <c r="E660" i="11"/>
  <c r="E661" i="11"/>
  <c r="E662" i="11"/>
  <c r="E663" i="11"/>
  <c r="E664" i="11"/>
  <c r="E665" i="11"/>
  <c r="E666" i="11"/>
  <c r="E667" i="11"/>
  <c r="E668" i="11"/>
  <c r="E669" i="11"/>
  <c r="E670" i="11"/>
  <c r="E671" i="11"/>
  <c r="E672" i="11"/>
  <c r="E673" i="11"/>
  <c r="E674" i="11"/>
  <c r="E675" i="11"/>
  <c r="E676" i="11"/>
  <c r="E677" i="11"/>
  <c r="E678" i="11"/>
  <c r="E679" i="11"/>
  <c r="E680" i="11"/>
  <c r="E681" i="11"/>
  <c r="E682" i="11"/>
  <c r="E683" i="11"/>
  <c r="E684" i="11"/>
  <c r="E685" i="11"/>
  <c r="E686" i="11"/>
  <c r="E687" i="11"/>
  <c r="E688" i="11"/>
  <c r="E689" i="11"/>
  <c r="E690" i="11"/>
  <c r="E691" i="11"/>
  <c r="E692" i="11"/>
  <c r="E693" i="11"/>
  <c r="E694" i="11"/>
  <c r="E695" i="11"/>
  <c r="E696" i="11"/>
  <c r="E697" i="11"/>
  <c r="E698" i="11"/>
  <c r="E699" i="11"/>
  <c r="E700" i="11"/>
  <c r="E701" i="11"/>
  <c r="E702" i="11"/>
  <c r="E703" i="11"/>
  <c r="E704" i="11"/>
  <c r="E705" i="11"/>
  <c r="E706" i="11"/>
  <c r="E707" i="11"/>
  <c r="E708" i="11"/>
  <c r="E709" i="11"/>
  <c r="E710" i="11"/>
  <c r="E711" i="11"/>
  <c r="E712" i="11"/>
  <c r="E713" i="11"/>
  <c r="E714" i="11"/>
  <c r="E715" i="11"/>
  <c r="E716" i="11"/>
  <c r="E717" i="11"/>
  <c r="E718" i="11"/>
  <c r="E719" i="11"/>
  <c r="E720" i="11"/>
  <c r="E721" i="11"/>
  <c r="E722" i="11"/>
  <c r="E723" i="11"/>
  <c r="E724" i="11"/>
  <c r="E725" i="11"/>
  <c r="E726" i="11"/>
  <c r="E727" i="11"/>
  <c r="E728" i="11"/>
  <c r="E729" i="11"/>
  <c r="E730" i="11"/>
  <c r="E731" i="11"/>
  <c r="E732" i="11"/>
  <c r="E733" i="11"/>
  <c r="E734" i="11"/>
  <c r="E735" i="11"/>
  <c r="E736" i="11"/>
  <c r="E737" i="11"/>
  <c r="E738" i="11"/>
  <c r="E739" i="11"/>
  <c r="E740" i="11"/>
  <c r="E741" i="11"/>
  <c r="E742" i="11"/>
  <c r="E743" i="11"/>
  <c r="E744" i="11"/>
  <c r="E745" i="11"/>
  <c r="E746" i="11"/>
  <c r="E747" i="11"/>
  <c r="E748" i="11"/>
  <c r="E749" i="11"/>
  <c r="E750" i="11"/>
  <c r="E751" i="11"/>
  <c r="E752" i="11"/>
  <c r="E753" i="11"/>
  <c r="E754" i="11"/>
  <c r="E755" i="11"/>
  <c r="E756" i="11"/>
  <c r="E757" i="11"/>
  <c r="E758" i="11"/>
  <c r="E759" i="11"/>
  <c r="E760" i="11"/>
  <c r="E761" i="11"/>
  <c r="E762" i="11"/>
  <c r="E763" i="11"/>
  <c r="E764" i="11"/>
  <c r="E765" i="11"/>
  <c r="E766" i="11"/>
  <c r="E767" i="11"/>
  <c r="E768" i="11"/>
  <c r="E769" i="11"/>
  <c r="E770" i="11"/>
  <c r="E771" i="11"/>
  <c r="E772" i="11"/>
  <c r="E773" i="11"/>
  <c r="E774" i="11"/>
  <c r="E775" i="11"/>
  <c r="E776" i="11"/>
  <c r="E777" i="11"/>
  <c r="E778" i="11"/>
  <c r="E779" i="11"/>
  <c r="E780" i="11"/>
  <c r="E781" i="11"/>
  <c r="E782" i="11"/>
  <c r="E783" i="11"/>
  <c r="E784" i="11"/>
  <c r="E785" i="11"/>
  <c r="E786" i="11"/>
  <c r="E787" i="11"/>
  <c r="E788" i="11"/>
  <c r="E789" i="11"/>
  <c r="E790" i="11"/>
  <c r="E791" i="11"/>
  <c r="E792" i="11"/>
  <c r="E793" i="11"/>
  <c r="E794" i="11"/>
  <c r="E795" i="11"/>
  <c r="E796" i="11"/>
  <c r="E797" i="11"/>
  <c r="E798" i="11"/>
  <c r="E799" i="11"/>
  <c r="E800" i="11"/>
  <c r="E801" i="11"/>
  <c r="E802" i="11"/>
  <c r="E803" i="11"/>
  <c r="E804" i="11"/>
  <c r="E805" i="11"/>
  <c r="E806" i="11"/>
  <c r="E807" i="11"/>
  <c r="E808" i="11"/>
  <c r="E809" i="11"/>
  <c r="E810" i="11"/>
  <c r="E811" i="11"/>
  <c r="E812" i="11"/>
  <c r="E813" i="11"/>
  <c r="E814" i="11"/>
  <c r="E815" i="11"/>
  <c r="E816" i="11"/>
  <c r="E817" i="11"/>
  <c r="E818" i="11"/>
  <c r="E819" i="11"/>
  <c r="E820" i="11"/>
  <c r="E821" i="11"/>
  <c r="E822" i="11"/>
  <c r="E823" i="11"/>
  <c r="E824" i="11"/>
  <c r="E825" i="11"/>
  <c r="E826" i="11"/>
  <c r="E827" i="11"/>
  <c r="E828" i="11"/>
  <c r="E829" i="11"/>
  <c r="E830" i="11"/>
  <c r="E831" i="11"/>
  <c r="E832" i="11"/>
  <c r="E833" i="11"/>
  <c r="E834" i="11"/>
  <c r="E835" i="11"/>
  <c r="E836" i="11"/>
  <c r="E837" i="11"/>
  <c r="E838" i="11"/>
  <c r="E839" i="11"/>
  <c r="E840" i="11"/>
  <c r="E841" i="11"/>
  <c r="E842" i="11"/>
  <c r="E843" i="11"/>
  <c r="E844" i="11"/>
  <c r="E845" i="11"/>
  <c r="E846" i="11"/>
  <c r="E847" i="11"/>
  <c r="E848" i="11"/>
  <c r="E849" i="11"/>
  <c r="E850" i="11"/>
  <c r="E851" i="11"/>
  <c r="E852" i="11"/>
  <c r="E853" i="11"/>
  <c r="E854" i="11"/>
  <c r="E855" i="11"/>
  <c r="E856" i="11"/>
  <c r="E857" i="11"/>
  <c r="E858" i="11"/>
  <c r="E859" i="11"/>
  <c r="E860" i="11"/>
  <c r="E861" i="11"/>
  <c r="E862" i="11"/>
  <c r="E863" i="11"/>
  <c r="E864" i="11"/>
  <c r="E865" i="11"/>
  <c r="E866" i="11"/>
  <c r="E867" i="11"/>
  <c r="E868" i="11"/>
  <c r="E869" i="11"/>
  <c r="E870" i="11"/>
  <c r="E871" i="11"/>
  <c r="E872" i="11"/>
  <c r="E873" i="11"/>
  <c r="E874" i="11"/>
  <c r="E875" i="11"/>
  <c r="E876" i="11"/>
  <c r="E877" i="11"/>
  <c r="E878" i="11"/>
  <c r="E879" i="11"/>
  <c r="E880" i="11"/>
  <c r="E881" i="11"/>
  <c r="E882" i="11"/>
  <c r="E883" i="11"/>
  <c r="E884" i="11"/>
  <c r="E885" i="11"/>
  <c r="E886" i="11"/>
  <c r="E887" i="11"/>
  <c r="E888" i="11"/>
  <c r="E889" i="11"/>
  <c r="E890" i="11"/>
  <c r="E891" i="11"/>
  <c r="E892" i="11"/>
  <c r="E893" i="11"/>
  <c r="E894" i="11"/>
  <c r="E895" i="11"/>
  <c r="E896" i="11"/>
  <c r="E897" i="11"/>
  <c r="E898" i="11"/>
  <c r="E899" i="11"/>
  <c r="E900" i="11"/>
  <c r="E901" i="11"/>
  <c r="E902" i="11"/>
  <c r="E903" i="11"/>
  <c r="E904" i="11"/>
  <c r="E905" i="11"/>
  <c r="E906" i="11"/>
  <c r="E907" i="11"/>
  <c r="E908" i="11"/>
  <c r="E909" i="11"/>
  <c r="E910" i="11"/>
  <c r="E911" i="11"/>
  <c r="E912" i="11"/>
  <c r="E913" i="11"/>
  <c r="E914" i="11"/>
  <c r="E915" i="11"/>
  <c r="E916" i="11"/>
  <c r="E917" i="11"/>
  <c r="E918" i="11"/>
  <c r="E919" i="11"/>
  <c r="E920" i="11"/>
  <c r="E921" i="11"/>
  <c r="E922" i="11"/>
  <c r="E923" i="11"/>
  <c r="E924" i="11"/>
  <c r="E925" i="11"/>
  <c r="E926" i="11"/>
  <c r="E927" i="11"/>
  <c r="E928" i="11"/>
  <c r="E929" i="11"/>
  <c r="E930" i="11"/>
  <c r="E931" i="11"/>
  <c r="E932" i="11"/>
  <c r="E933" i="11"/>
  <c r="E934" i="11"/>
  <c r="E935" i="11"/>
  <c r="E936" i="11"/>
  <c r="E937" i="11"/>
  <c r="E938" i="11"/>
  <c r="E939" i="11"/>
  <c r="E940" i="11"/>
  <c r="E941" i="11"/>
  <c r="E942" i="11"/>
  <c r="E943" i="11"/>
  <c r="E944" i="11"/>
  <c r="E945" i="11"/>
  <c r="E946" i="11"/>
  <c r="E947" i="11"/>
  <c r="E948" i="11"/>
  <c r="E949" i="11"/>
  <c r="E950" i="11"/>
  <c r="E951" i="11"/>
  <c r="E952" i="11"/>
  <c r="E953" i="11"/>
  <c r="E954" i="11"/>
  <c r="E955" i="11"/>
  <c r="E956" i="11"/>
  <c r="E957" i="11"/>
  <c r="E958" i="11"/>
  <c r="E959" i="11"/>
  <c r="E960" i="11"/>
  <c r="E961" i="11"/>
  <c r="E962" i="11"/>
  <c r="E963" i="11"/>
  <c r="E964" i="11"/>
  <c r="E965" i="11"/>
  <c r="E966" i="11"/>
  <c r="E967" i="11"/>
  <c r="E968" i="11"/>
  <c r="E969" i="11"/>
  <c r="E970" i="11"/>
  <c r="E971" i="11"/>
  <c r="E972" i="11"/>
  <c r="E973" i="11"/>
  <c r="E974" i="11"/>
  <c r="E975" i="11"/>
  <c r="E976" i="11"/>
  <c r="E977" i="11"/>
  <c r="E978" i="11"/>
  <c r="E979" i="11"/>
  <c r="E980" i="11"/>
  <c r="E981" i="11"/>
  <c r="E982" i="11"/>
  <c r="E983" i="11"/>
  <c r="E984" i="11"/>
  <c r="E985" i="11"/>
  <c r="E986" i="11"/>
  <c r="E987" i="11"/>
  <c r="E988" i="11"/>
  <c r="E989" i="11"/>
  <c r="E990" i="11"/>
  <c r="E991" i="11"/>
  <c r="E992" i="11"/>
  <c r="E993" i="11"/>
  <c r="E994" i="11"/>
  <c r="E995" i="11"/>
  <c r="E996" i="11"/>
  <c r="E997" i="11"/>
  <c r="E998" i="11"/>
  <c r="E999" i="11"/>
  <c r="E1000" i="11"/>
  <c r="E1001" i="11"/>
  <c r="E2" i="11"/>
  <c r="J5" i="5"/>
  <c r="O94" i="11" l="1" a="1"/>
  <c r="O94" i="11" s="1"/>
  <c r="E94" i="13" s="1"/>
  <c r="D94" i="13"/>
  <c r="O82" i="11" a="1"/>
  <c r="O82" i="11" s="1"/>
  <c r="E82" i="13" s="1"/>
  <c r="D82" i="13"/>
  <c r="O70" i="11" a="1"/>
  <c r="O70" i="11" s="1"/>
  <c r="E70" i="13" s="1"/>
  <c r="D70" i="13"/>
  <c r="O58" i="11" a="1"/>
  <c r="O58" i="11" s="1"/>
  <c r="E58" i="13" s="1"/>
  <c r="D58" i="13"/>
  <c r="O46" i="11" a="1"/>
  <c r="O46" i="11" s="1"/>
  <c r="E46" i="13" s="1"/>
  <c r="D46" i="13"/>
  <c r="O34" i="11" a="1"/>
  <c r="O34" i="11" s="1"/>
  <c r="E34" i="13" s="1"/>
  <c r="D34" i="13"/>
  <c r="O22" i="11" a="1"/>
  <c r="O22" i="11" s="1"/>
  <c r="E22" i="13" s="1"/>
  <c r="D22" i="13"/>
  <c r="O10" i="11" a="1"/>
  <c r="O10" i="11" s="1"/>
  <c r="E10" i="13" s="1"/>
  <c r="D10" i="13"/>
  <c r="F86" i="13"/>
  <c r="B88" i="16"/>
  <c r="F38" i="13"/>
  <c r="B40" i="16"/>
  <c r="B41" i="16"/>
  <c r="B42" i="16"/>
  <c r="F14" i="13"/>
  <c r="B16" i="16"/>
  <c r="B17" i="31"/>
  <c r="B16" i="31"/>
  <c r="B11" i="31"/>
  <c r="B6" i="31"/>
  <c r="B5" i="31"/>
  <c r="B4" i="31"/>
  <c r="B13" i="31"/>
  <c r="B12" i="31"/>
  <c r="O93" i="11" a="1"/>
  <c r="O93" i="11" s="1"/>
  <c r="E93" i="13" s="1"/>
  <c r="D93" i="13"/>
  <c r="O81" i="11" a="1"/>
  <c r="O81" i="11" s="1"/>
  <c r="E81" i="13" s="1"/>
  <c r="D81" i="13"/>
  <c r="O69" i="11" a="1"/>
  <c r="O69" i="11" s="1"/>
  <c r="E69" i="13" s="1"/>
  <c r="D69" i="13"/>
  <c r="O57" i="11" a="1"/>
  <c r="O57" i="11" s="1"/>
  <c r="E57" i="13" s="1"/>
  <c r="D57" i="13"/>
  <c r="O45" i="11" a="1"/>
  <c r="O45" i="11" s="1"/>
  <c r="E45" i="13" s="1"/>
  <c r="D45" i="13"/>
  <c r="O33" i="11" a="1"/>
  <c r="O33" i="11" s="1"/>
  <c r="E33" i="13" s="1"/>
  <c r="D33" i="13"/>
  <c r="O21" i="11" a="1"/>
  <c r="O21" i="11" s="1"/>
  <c r="E21" i="13" s="1"/>
  <c r="D21" i="13"/>
  <c r="O9" i="11" a="1"/>
  <c r="O9" i="11" s="1"/>
  <c r="E9" i="13" s="1"/>
  <c r="D9" i="13"/>
  <c r="B84" i="16"/>
  <c r="B63" i="16"/>
  <c r="F61" i="13"/>
  <c r="B73" i="16"/>
  <c r="B51" i="16"/>
  <c r="F49" i="13"/>
  <c r="B39" i="16"/>
  <c r="F37" i="13"/>
  <c r="B55" i="16"/>
  <c r="B15" i="16"/>
  <c r="F13" i="13"/>
  <c r="L25" i="11" a="1"/>
  <c r="L25" i="11" s="1"/>
  <c r="C25" i="13" s="1"/>
  <c r="B25" i="13"/>
  <c r="L13" i="11" a="1"/>
  <c r="L13" i="11" s="1"/>
  <c r="C13" i="13" s="1"/>
  <c r="B13" i="13"/>
  <c r="O92" i="11" a="1"/>
  <c r="O92" i="11" s="1"/>
  <c r="E92" i="13" s="1"/>
  <c r="D92" i="13"/>
  <c r="O80" i="11" a="1"/>
  <c r="O80" i="11" s="1"/>
  <c r="E80" i="13" s="1"/>
  <c r="D80" i="13"/>
  <c r="O68" i="11" a="1"/>
  <c r="O68" i="11" s="1"/>
  <c r="E68" i="13" s="1"/>
  <c r="D68" i="13"/>
  <c r="O56" i="11" a="1"/>
  <c r="O56" i="11" s="1"/>
  <c r="E56" i="13" s="1"/>
  <c r="D56" i="13"/>
  <c r="O44" i="11" a="1"/>
  <c r="O44" i="11" s="1"/>
  <c r="E44" i="13" s="1"/>
  <c r="D44" i="13"/>
  <c r="O32" i="11" a="1"/>
  <c r="O32" i="11" s="1"/>
  <c r="E32" i="13" s="1"/>
  <c r="D32" i="13"/>
  <c r="O20" i="11" a="1"/>
  <c r="O20" i="11" s="1"/>
  <c r="E20" i="13" s="1"/>
  <c r="D20" i="13"/>
  <c r="O8" i="11" a="1"/>
  <c r="O8" i="11" s="1"/>
  <c r="E8" i="13" s="1"/>
  <c r="D8" i="13"/>
  <c r="F60" i="13"/>
  <c r="B62" i="16"/>
  <c r="B92" i="16"/>
  <c r="F36" i="13"/>
  <c r="B38" i="16"/>
  <c r="B86" i="16"/>
  <c r="B47" i="16"/>
  <c r="F24" i="13"/>
  <c r="B26" i="16"/>
  <c r="F12" i="13"/>
  <c r="B14" i="16"/>
  <c r="B27" i="16"/>
  <c r="O91" i="11" a="1"/>
  <c r="O91" i="11" s="1"/>
  <c r="E91" i="13" s="1"/>
  <c r="D91" i="13"/>
  <c r="O79" i="11" a="1"/>
  <c r="O79" i="11" s="1"/>
  <c r="E79" i="13" s="1"/>
  <c r="D79" i="13"/>
  <c r="O67" i="11" a="1"/>
  <c r="O67" i="11" s="1"/>
  <c r="E67" i="13" s="1"/>
  <c r="D67" i="13"/>
  <c r="O55" i="11" a="1"/>
  <c r="O55" i="11" s="1"/>
  <c r="E55" i="13" s="1"/>
  <c r="D55" i="13"/>
  <c r="O43" i="11" a="1"/>
  <c r="O43" i="11" s="1"/>
  <c r="E43" i="13" s="1"/>
  <c r="D43" i="13"/>
  <c r="O31" i="11" a="1"/>
  <c r="O31" i="11" s="1"/>
  <c r="E31" i="13" s="1"/>
  <c r="D31" i="13"/>
  <c r="O19" i="11" a="1"/>
  <c r="O19" i="11" s="1"/>
  <c r="E19" i="13" s="1"/>
  <c r="D19" i="13"/>
  <c r="O7" i="11" a="1"/>
  <c r="O7" i="11" s="1"/>
  <c r="E7" i="13" s="1"/>
  <c r="D7" i="13"/>
  <c r="B85" i="16"/>
  <c r="F83" i="13"/>
  <c r="F59" i="13"/>
  <c r="B61" i="16"/>
  <c r="B87" i="16"/>
  <c r="B93" i="16"/>
  <c r="B95" i="16"/>
  <c r="B49" i="16"/>
  <c r="F47" i="13"/>
  <c r="B37" i="16"/>
  <c r="F35" i="13"/>
  <c r="B96" i="16"/>
  <c r="B13" i="16"/>
  <c r="B97" i="16"/>
  <c r="F11" i="13"/>
  <c r="L11" i="11" a="1"/>
  <c r="L11" i="11" s="1"/>
  <c r="C11" i="13" s="1"/>
  <c r="B11" i="13"/>
  <c r="O90" i="11" a="1"/>
  <c r="O90" i="11" s="1"/>
  <c r="E90" i="13" s="1"/>
  <c r="D90" i="13"/>
  <c r="O78" i="11" a="1"/>
  <c r="O78" i="11" s="1"/>
  <c r="E78" i="13" s="1"/>
  <c r="D78" i="13"/>
  <c r="O66" i="11" a="1"/>
  <c r="O66" i="11" s="1"/>
  <c r="E66" i="13" s="1"/>
  <c r="D66" i="13"/>
  <c r="O54" i="11" a="1"/>
  <c r="O54" i="11" s="1"/>
  <c r="E54" i="13" s="1"/>
  <c r="D54" i="13"/>
  <c r="O42" i="11" a="1"/>
  <c r="O42" i="11" s="1"/>
  <c r="E42" i="13" s="1"/>
  <c r="D42" i="13"/>
  <c r="O30" i="11" a="1"/>
  <c r="O30" i="11" s="1"/>
  <c r="E30" i="13" s="1"/>
  <c r="D30" i="13"/>
  <c r="O18" i="11" a="1"/>
  <c r="O18" i="11" s="1"/>
  <c r="E18" i="13" s="1"/>
  <c r="D18" i="13"/>
  <c r="O6" i="11" a="1"/>
  <c r="O6" i="11" s="1"/>
  <c r="E6" i="13" s="1"/>
  <c r="D6" i="13"/>
  <c r="F70" i="13"/>
  <c r="B72" i="16"/>
  <c r="F58" i="13"/>
  <c r="B60" i="16"/>
  <c r="B71" i="16"/>
  <c r="F46" i="13"/>
  <c r="B48" i="16"/>
  <c r="F34" i="13"/>
  <c r="B36" i="16"/>
  <c r="F22" i="13"/>
  <c r="B24" i="16"/>
  <c r="F10" i="13"/>
  <c r="B12" i="16"/>
  <c r="B14" i="31"/>
  <c r="B4" i="16"/>
  <c r="F2" i="13"/>
  <c r="B28" i="16"/>
  <c r="O101" i="11" a="1"/>
  <c r="O101" i="11" s="1"/>
  <c r="E101" i="13" s="1"/>
  <c r="D101" i="13"/>
  <c r="O89" i="11" a="1"/>
  <c r="O89" i="11" s="1"/>
  <c r="E89" i="13" s="1"/>
  <c r="D89" i="13"/>
  <c r="O77" i="11" a="1"/>
  <c r="O77" i="11" s="1"/>
  <c r="E77" i="13" s="1"/>
  <c r="D77" i="13"/>
  <c r="O65" i="11" a="1"/>
  <c r="O65" i="11" s="1"/>
  <c r="E65" i="13" s="1"/>
  <c r="D65" i="13"/>
  <c r="O53" i="11" a="1"/>
  <c r="O53" i="11" s="1"/>
  <c r="E53" i="13" s="1"/>
  <c r="D53" i="13"/>
  <c r="O41" i="11" a="1"/>
  <c r="O41" i="11" s="1"/>
  <c r="E41" i="13" s="1"/>
  <c r="D41" i="13"/>
  <c r="O29" i="11" a="1"/>
  <c r="O29" i="11" s="1"/>
  <c r="E29" i="13" s="1"/>
  <c r="D29" i="13"/>
  <c r="O17" i="11" a="1"/>
  <c r="O17" i="11" s="1"/>
  <c r="E17" i="13" s="1"/>
  <c r="D17" i="13"/>
  <c r="O5" i="11" a="1"/>
  <c r="O5" i="11" s="1"/>
  <c r="E5" i="13" s="1"/>
  <c r="D5" i="13"/>
  <c r="B83" i="16"/>
  <c r="F81" i="13"/>
  <c r="B59" i="16"/>
  <c r="B101" i="16"/>
  <c r="F57" i="13"/>
  <c r="B23" i="16"/>
  <c r="B25" i="16"/>
  <c r="F21" i="13"/>
  <c r="B11" i="16"/>
  <c r="B74" i="16"/>
  <c r="B98" i="16"/>
  <c r="F9" i="13"/>
  <c r="B33" i="16"/>
  <c r="B99" i="16"/>
  <c r="B52" i="16"/>
  <c r="B76" i="16"/>
  <c r="L93" i="11" a="1"/>
  <c r="L93" i="11" s="1"/>
  <c r="C93" i="13" s="1"/>
  <c r="B93" i="13"/>
  <c r="O100" i="11" a="1"/>
  <c r="O100" i="11" s="1"/>
  <c r="E100" i="13" s="1"/>
  <c r="D100" i="13"/>
  <c r="O88" i="11" a="1"/>
  <c r="O88" i="11" s="1"/>
  <c r="E88" i="13" s="1"/>
  <c r="D88" i="13"/>
  <c r="O76" i="11" a="1"/>
  <c r="O76" i="11" s="1"/>
  <c r="E76" i="13" s="1"/>
  <c r="D76" i="13"/>
  <c r="O64" i="11" a="1"/>
  <c r="O64" i="11" s="1"/>
  <c r="E64" i="13" s="1"/>
  <c r="D64" i="13"/>
  <c r="O52" i="11" a="1"/>
  <c r="O52" i="11" s="1"/>
  <c r="E52" i="13" s="1"/>
  <c r="D52" i="13"/>
  <c r="O40" i="11" a="1"/>
  <c r="O40" i="11" s="1"/>
  <c r="E40" i="13" s="1"/>
  <c r="D40" i="13"/>
  <c r="O28" i="11" a="1"/>
  <c r="O28" i="11" s="1"/>
  <c r="E28" i="13" s="1"/>
  <c r="D28" i="13"/>
  <c r="O16" i="11" a="1"/>
  <c r="O16" i="11" s="1"/>
  <c r="E16" i="13" s="1"/>
  <c r="D16" i="13"/>
  <c r="O4" i="11" a="1"/>
  <c r="O4" i="11" s="1"/>
  <c r="E4" i="13" s="1"/>
  <c r="D4" i="13"/>
  <c r="F92" i="13"/>
  <c r="B94" i="16"/>
  <c r="F80" i="13"/>
  <c r="B82" i="16"/>
  <c r="B58" i="16"/>
  <c r="F56" i="13"/>
  <c r="B46" i="16"/>
  <c r="F44" i="13"/>
  <c r="B22" i="16"/>
  <c r="F20" i="13"/>
  <c r="B10" i="16"/>
  <c r="F8" i="13"/>
  <c r="Z109" i="11"/>
  <c r="O99" i="11" a="1"/>
  <c r="O99" i="11" s="1"/>
  <c r="E99" i="13" s="1"/>
  <c r="D99" i="13"/>
  <c r="O87" i="11" a="1"/>
  <c r="O87" i="11" s="1"/>
  <c r="E87" i="13" s="1"/>
  <c r="D87" i="13"/>
  <c r="O75" i="11" a="1"/>
  <c r="O75" i="11" s="1"/>
  <c r="E75" i="13" s="1"/>
  <c r="D75" i="13"/>
  <c r="O63" i="11" a="1"/>
  <c r="O63" i="11" s="1"/>
  <c r="E63" i="13" s="1"/>
  <c r="D63" i="13"/>
  <c r="O51" i="11" a="1"/>
  <c r="O51" i="11" s="1"/>
  <c r="E51" i="13" s="1"/>
  <c r="D51" i="13"/>
  <c r="O39" i="11" a="1"/>
  <c r="O39" i="11" s="1"/>
  <c r="E39" i="13" s="1"/>
  <c r="D39" i="13"/>
  <c r="O27" i="11" a="1"/>
  <c r="O27" i="11" s="1"/>
  <c r="E27" i="13" s="1"/>
  <c r="D27" i="13"/>
  <c r="O15" i="11" a="1"/>
  <c r="O15" i="11" s="1"/>
  <c r="E15" i="13" s="1"/>
  <c r="D15" i="13"/>
  <c r="O3" i="11" a="1"/>
  <c r="O3" i="11" s="1"/>
  <c r="E3" i="13" s="1"/>
  <c r="D3" i="13"/>
  <c r="B81" i="16"/>
  <c r="F79" i="13"/>
  <c r="F67" i="13"/>
  <c r="B69" i="16"/>
  <c r="B70" i="16"/>
  <c r="F55" i="13"/>
  <c r="B57" i="16"/>
  <c r="F43" i="13"/>
  <c r="B45" i="16"/>
  <c r="L91" i="11" a="1"/>
  <c r="L91" i="11" s="1"/>
  <c r="C91" i="13" s="1"/>
  <c r="B91" i="13"/>
  <c r="L79" i="11" a="1"/>
  <c r="L79" i="11" s="1"/>
  <c r="C79" i="13" s="1"/>
  <c r="B79" i="13"/>
  <c r="L67" i="11" a="1"/>
  <c r="L67" i="11" s="1"/>
  <c r="C67" i="13" s="1"/>
  <c r="B67" i="13"/>
  <c r="O98" i="11" a="1"/>
  <c r="O98" i="11" s="1"/>
  <c r="E98" i="13" s="1"/>
  <c r="D98" i="13"/>
  <c r="O86" i="11" a="1"/>
  <c r="O86" i="11" s="1"/>
  <c r="E86" i="13" s="1"/>
  <c r="D86" i="13"/>
  <c r="O74" i="11" a="1"/>
  <c r="O74" i="11" s="1"/>
  <c r="E74" i="13" s="1"/>
  <c r="D74" i="13"/>
  <c r="O62" i="11" a="1"/>
  <c r="O62" i="11" s="1"/>
  <c r="E62" i="13" s="1"/>
  <c r="D62" i="13"/>
  <c r="O50" i="11" a="1"/>
  <c r="O50" i="11" s="1"/>
  <c r="E50" i="13" s="1"/>
  <c r="D50" i="13"/>
  <c r="O38" i="11" a="1"/>
  <c r="O38" i="11" s="1"/>
  <c r="E38" i="13" s="1"/>
  <c r="D38" i="13"/>
  <c r="O26" i="11" a="1"/>
  <c r="O26" i="11" s="1"/>
  <c r="E26" i="13" s="1"/>
  <c r="D26" i="13"/>
  <c r="O14" i="11" a="1"/>
  <c r="O14" i="11" s="1"/>
  <c r="E14" i="13" s="1"/>
  <c r="D14" i="13"/>
  <c r="O2" i="11" a="1"/>
  <c r="O2" i="11" s="1"/>
  <c r="E2" i="13" s="1"/>
  <c r="D2" i="13"/>
  <c r="B80" i="16"/>
  <c r="F78" i="13"/>
  <c r="B68" i="16"/>
  <c r="F66" i="13"/>
  <c r="B56" i="16"/>
  <c r="F54" i="13"/>
  <c r="B44" i="16"/>
  <c r="F42" i="13"/>
  <c r="B64" i="16"/>
  <c r="B20" i="16"/>
  <c r="B21" i="16"/>
  <c r="F18" i="13"/>
  <c r="B53" i="16"/>
  <c r="B8" i="16"/>
  <c r="B32" i="16"/>
  <c r="B9" i="16"/>
  <c r="B75" i="16"/>
  <c r="B34" i="16"/>
  <c r="F6" i="13"/>
  <c r="O97" i="11" a="1"/>
  <c r="O97" i="11" s="1"/>
  <c r="E97" i="13" s="1"/>
  <c r="D97" i="13"/>
  <c r="O85" i="11" a="1"/>
  <c r="O85" i="11" s="1"/>
  <c r="E85" i="13" s="1"/>
  <c r="D85" i="13"/>
  <c r="O73" i="11" a="1"/>
  <c r="O73" i="11" s="1"/>
  <c r="E73" i="13" s="1"/>
  <c r="D73" i="13"/>
  <c r="O61" i="11" a="1"/>
  <c r="O61" i="11" s="1"/>
  <c r="E61" i="13" s="1"/>
  <c r="D61" i="13"/>
  <c r="O49" i="11" a="1"/>
  <c r="O49" i="11" s="1"/>
  <c r="E49" i="13" s="1"/>
  <c r="D49" i="13"/>
  <c r="O37" i="11" a="1"/>
  <c r="O37" i="11" s="1"/>
  <c r="E37" i="13" s="1"/>
  <c r="D37" i="13"/>
  <c r="O25" i="11" a="1"/>
  <c r="O25" i="11" s="1"/>
  <c r="E25" i="13" s="1"/>
  <c r="D25" i="13"/>
  <c r="O13" i="11" a="1"/>
  <c r="O13" i="11" s="1"/>
  <c r="E13" i="13" s="1"/>
  <c r="D13" i="13"/>
  <c r="B103" i="16"/>
  <c r="F101" i="13"/>
  <c r="B91" i="16"/>
  <c r="F89" i="13"/>
  <c r="B79" i="16"/>
  <c r="F77" i="13"/>
  <c r="B67" i="16"/>
  <c r="F65" i="13"/>
  <c r="B65" i="16"/>
  <c r="F41" i="13"/>
  <c r="B43" i="16"/>
  <c r="B77" i="16"/>
  <c r="F29" i="13"/>
  <c r="B31" i="16"/>
  <c r="F17" i="13"/>
  <c r="B19" i="16"/>
  <c r="F5" i="13"/>
  <c r="B7" i="16"/>
  <c r="O96" i="11" a="1"/>
  <c r="O96" i="11" s="1"/>
  <c r="E96" i="13" s="1"/>
  <c r="D96" i="13"/>
  <c r="O84" i="11" a="1"/>
  <c r="O84" i="11" s="1"/>
  <c r="E84" i="13" s="1"/>
  <c r="D84" i="13"/>
  <c r="O72" i="11" a="1"/>
  <c r="O72" i="11" s="1"/>
  <c r="E72" i="13" s="1"/>
  <c r="D72" i="13"/>
  <c r="O60" i="11" a="1"/>
  <c r="O60" i="11" s="1"/>
  <c r="E60" i="13" s="1"/>
  <c r="D60" i="13"/>
  <c r="O48" i="11" a="1"/>
  <c r="O48" i="11" s="1"/>
  <c r="E48" i="13" s="1"/>
  <c r="D48" i="13"/>
  <c r="O36" i="11" a="1"/>
  <c r="O36" i="11" s="1"/>
  <c r="E36" i="13" s="1"/>
  <c r="D36" i="13"/>
  <c r="O24" i="11" a="1"/>
  <c r="O24" i="11" s="1"/>
  <c r="E24" i="13" s="1"/>
  <c r="D24" i="13"/>
  <c r="O12" i="11" a="1"/>
  <c r="O12" i="11" s="1"/>
  <c r="E12" i="13" s="1"/>
  <c r="D12" i="13"/>
  <c r="B102" i="16"/>
  <c r="F100" i="13"/>
  <c r="B90" i="16"/>
  <c r="F88" i="13"/>
  <c r="B78" i="16"/>
  <c r="F76" i="13"/>
  <c r="B66" i="16"/>
  <c r="F64" i="13"/>
  <c r="B54" i="16"/>
  <c r="F52" i="13"/>
  <c r="B100" i="16"/>
  <c r="B35" i="16"/>
  <c r="B30" i="16"/>
  <c r="B50" i="16"/>
  <c r="F28" i="13"/>
  <c r="B18" i="16"/>
  <c r="F16" i="13"/>
  <c r="B6" i="16"/>
  <c r="F4" i="13"/>
  <c r="O95" i="11" a="1"/>
  <c r="O95" i="11" s="1"/>
  <c r="E95" i="13" s="1"/>
  <c r="D95" i="13"/>
  <c r="O83" i="11" a="1"/>
  <c r="O83" i="11" s="1"/>
  <c r="E83" i="13" s="1"/>
  <c r="D83" i="13"/>
  <c r="O71" i="11" a="1"/>
  <c r="O71" i="11" s="1"/>
  <c r="E71" i="13" s="1"/>
  <c r="D71" i="13"/>
  <c r="O59" i="11" a="1"/>
  <c r="O59" i="11" s="1"/>
  <c r="E59" i="13" s="1"/>
  <c r="D59" i="13"/>
  <c r="O47" i="11" a="1"/>
  <c r="O47" i="11" s="1"/>
  <c r="E47" i="13" s="1"/>
  <c r="D47" i="13"/>
  <c r="O35" i="11" a="1"/>
  <c r="O35" i="11" s="1"/>
  <c r="E35" i="13" s="1"/>
  <c r="D35" i="13"/>
  <c r="O23" i="11" a="1"/>
  <c r="O23" i="11" s="1"/>
  <c r="E23" i="13" s="1"/>
  <c r="D23" i="13"/>
  <c r="O11" i="11" a="1"/>
  <c r="O11" i="11" s="1"/>
  <c r="E11" i="13" s="1"/>
  <c r="D11" i="13"/>
  <c r="B89" i="16"/>
  <c r="F87" i="13"/>
  <c r="B29" i="16"/>
  <c r="F27" i="13"/>
  <c r="B17" i="16"/>
  <c r="F15" i="13"/>
  <c r="B5" i="16"/>
  <c r="F3" i="13"/>
  <c r="Z174" i="11"/>
  <c r="Z162" i="11"/>
  <c r="Z150" i="11"/>
  <c r="Z173" i="11"/>
  <c r="Z161" i="11"/>
  <c r="Z149" i="11"/>
  <c r="Z172" i="11"/>
  <c r="Z160" i="11"/>
  <c r="Z148" i="11"/>
  <c r="Z183" i="11"/>
  <c r="Z171" i="11"/>
  <c r="Z159" i="11"/>
  <c r="Z147" i="11"/>
  <c r="Z182" i="11"/>
  <c r="Z170" i="11"/>
  <c r="Z158" i="11"/>
  <c r="Z146" i="11"/>
  <c r="Z181" i="11"/>
  <c r="Z169" i="11"/>
  <c r="Z157" i="11"/>
  <c r="Z145" i="11"/>
  <c r="Z180" i="11"/>
  <c r="Z168" i="11"/>
  <c r="Z156" i="11"/>
  <c r="AA180" i="11"/>
  <c r="AA168" i="11"/>
  <c r="AA156" i="11"/>
  <c r="AA144" i="11"/>
  <c r="AA152" i="11"/>
  <c r="AA183" i="11"/>
  <c r="AA170" i="11"/>
  <c r="AA179" i="11"/>
  <c r="AA167" i="11"/>
  <c r="AA155" i="11"/>
  <c r="AA143" i="11"/>
  <c r="AA147" i="11"/>
  <c r="AA169" i="11"/>
  <c r="AA178" i="11"/>
  <c r="AA166" i="11"/>
  <c r="AA154" i="11"/>
  <c r="AA142" i="11"/>
  <c r="AA158" i="11"/>
  <c r="AA177" i="11"/>
  <c r="AA165" i="11"/>
  <c r="AA153" i="11"/>
  <c r="AA141" i="11"/>
  <c r="AA164" i="11"/>
  <c r="AA159" i="11"/>
  <c r="AA157" i="11"/>
  <c r="AA176" i="11"/>
  <c r="AA175" i="11"/>
  <c r="AA163" i="11"/>
  <c r="AA151" i="11"/>
  <c r="AA149" i="11"/>
  <c r="AA181" i="11"/>
  <c r="AA174" i="11"/>
  <c r="AA162" i="11"/>
  <c r="AA150" i="11"/>
  <c r="AA161" i="11"/>
  <c r="AA182" i="11"/>
  <c r="AA145" i="11"/>
  <c r="AA173" i="11"/>
  <c r="AA172" i="11"/>
  <c r="AA160" i="11"/>
  <c r="AA148" i="11"/>
  <c r="AA171" i="11"/>
  <c r="AA146" i="11"/>
  <c r="Z179" i="11"/>
  <c r="Z167" i="11"/>
  <c r="Z155" i="11"/>
  <c r="Z143" i="11"/>
  <c r="Z178" i="11"/>
  <c r="Z166" i="11"/>
  <c r="Z154" i="11"/>
  <c r="Z142" i="11"/>
  <c r="Z177" i="11"/>
  <c r="Z165" i="11"/>
  <c r="Z153" i="11"/>
  <c r="Z141" i="11"/>
  <c r="Z176" i="11"/>
  <c r="Z164" i="11"/>
  <c r="Z152" i="11"/>
  <c r="Z140" i="11"/>
  <c r="Z175" i="11"/>
  <c r="Z163" i="11"/>
  <c r="Z151" i="11"/>
  <c r="L160" i="11" a="1"/>
  <c r="L160" i="11" s="1"/>
  <c r="Z101" i="11"/>
  <c r="L92" i="11" a="1"/>
  <c r="L92" i="11" s="1"/>
  <c r="C92" i="13" s="1"/>
  <c r="L5" i="11" a="1"/>
  <c r="L5" i="11" s="1"/>
  <c r="C5" i="13" s="1"/>
  <c r="Z98" i="11"/>
  <c r="L749" i="11" a="1"/>
  <c r="L749" i="11" s="1"/>
  <c r="L404" i="11" a="1"/>
  <c r="L404" i="11" s="1"/>
  <c r="L317" i="11" a="1"/>
  <c r="L317" i="11" s="1"/>
  <c r="L234" i="11" a="1"/>
  <c r="L234" i="11" s="1"/>
  <c r="J54" i="11" a="1"/>
  <c r="J54" i="11" s="1"/>
  <c r="J255" i="11" a="1"/>
  <c r="J255" i="11" s="1"/>
  <c r="L255" i="11" s="1" a="1"/>
  <c r="L255" i="11" s="1"/>
  <c r="J914" i="11" a="1"/>
  <c r="J914" i="11" s="1"/>
  <c r="L914" i="11" s="1" a="1"/>
  <c r="L914" i="11" s="1"/>
  <c r="J842" i="11" a="1"/>
  <c r="J842" i="11" s="1"/>
  <c r="L842" i="11" a="1"/>
  <c r="L842" i="11" s="1"/>
  <c r="J710" i="11" a="1"/>
  <c r="J710" i="11" s="1"/>
  <c r="L710" i="11" s="1" a="1"/>
  <c r="L710" i="11" s="1"/>
  <c r="J698" i="11" a="1"/>
  <c r="J698" i="11" s="1"/>
  <c r="L698" i="11" s="1" a="1"/>
  <c r="L698" i="11" s="1"/>
  <c r="J674" i="11" a="1"/>
  <c r="J674" i="11" s="1"/>
  <c r="L674" i="11" s="1" a="1"/>
  <c r="L674" i="11" s="1"/>
  <c r="J638" i="11" a="1"/>
  <c r="J638" i="11" s="1"/>
  <c r="L638" i="11" s="1" a="1"/>
  <c r="L638" i="11" s="1"/>
  <c r="J566" i="11" a="1"/>
  <c r="J566" i="11" s="1"/>
  <c r="L566" i="11" s="1" a="1"/>
  <c r="L566" i="11" s="1"/>
  <c r="J554" i="11" a="1"/>
  <c r="J554" i="11" s="1"/>
  <c r="L554" i="11" s="1" a="1"/>
  <c r="L554" i="11" s="1"/>
  <c r="J542" i="11" a="1"/>
  <c r="J542" i="11" s="1"/>
  <c r="L542" i="11" s="1" a="1"/>
  <c r="L542" i="11" s="1"/>
  <c r="J530" i="11" a="1"/>
  <c r="J530" i="11" s="1"/>
  <c r="L530" i="11" s="1" a="1"/>
  <c r="L530" i="11" s="1"/>
  <c r="J518" i="11" a="1"/>
  <c r="J518" i="11" s="1"/>
  <c r="L518" i="11" s="1" a="1"/>
  <c r="L518" i="11" s="1"/>
  <c r="J506" i="11" a="1"/>
  <c r="J506" i="11" s="1"/>
  <c r="L506" i="11" s="1" a="1"/>
  <c r="L506" i="11" s="1"/>
  <c r="J482" i="11" a="1"/>
  <c r="J482" i="11" s="1"/>
  <c r="L482" i="11" s="1" a="1"/>
  <c r="L482" i="11" s="1"/>
  <c r="J470" i="11" a="1"/>
  <c r="J470" i="11" s="1"/>
  <c r="L470" i="11" s="1" a="1"/>
  <c r="L470" i="11" s="1"/>
  <c r="J446" i="11" a="1"/>
  <c r="J446" i="11" s="1"/>
  <c r="L446" i="11" s="1" a="1"/>
  <c r="L446" i="11" s="1"/>
  <c r="J434" i="11" a="1"/>
  <c r="J434" i="11" s="1"/>
  <c r="L434" i="11" s="1" a="1"/>
  <c r="L434" i="11" s="1"/>
  <c r="J422" i="11" a="1"/>
  <c r="J422" i="11" s="1"/>
  <c r="L422" i="11" s="1" a="1"/>
  <c r="L422" i="11" s="1"/>
  <c r="J410" i="11" a="1"/>
  <c r="J410" i="11" s="1"/>
  <c r="L410" i="11" s="1" a="1"/>
  <c r="L410" i="11" s="1"/>
  <c r="J398" i="11" a="1"/>
  <c r="J398" i="11" s="1"/>
  <c r="L398" i="11" s="1" a="1"/>
  <c r="L398" i="11" s="1"/>
  <c r="J374" i="11" a="1"/>
  <c r="J374" i="11" s="1"/>
  <c r="L374" i="11" s="1" a="1"/>
  <c r="L374" i="11" s="1"/>
  <c r="J350" i="11" a="1"/>
  <c r="J350" i="11" s="1"/>
  <c r="L350" i="11" a="1"/>
  <c r="L350" i="11" s="1"/>
  <c r="J338" i="11" a="1"/>
  <c r="J338" i="11" s="1"/>
  <c r="L338" i="11" a="1"/>
  <c r="L338" i="11" s="1"/>
  <c r="J326" i="11" a="1"/>
  <c r="J326" i="11" s="1"/>
  <c r="L326" i="11" s="1" a="1"/>
  <c r="L326" i="11" s="1"/>
  <c r="J314" i="11" a="1"/>
  <c r="J314" i="11" s="1"/>
  <c r="L314" i="11" s="1" a="1"/>
  <c r="L314" i="11" s="1"/>
  <c r="J302" i="11" a="1"/>
  <c r="J302" i="11" s="1"/>
  <c r="L302" i="11" a="1"/>
  <c r="L302" i="11" s="1"/>
  <c r="J290" i="11" a="1"/>
  <c r="J290" i="11" s="1"/>
  <c r="L290" i="11" a="1"/>
  <c r="L290" i="11" s="1"/>
  <c r="J243" i="11" a="1"/>
  <c r="J243" i="11" s="1"/>
  <c r="L243" i="11" a="1"/>
  <c r="L243" i="11" s="1"/>
  <c r="J231" i="11" a="1"/>
  <c r="J231" i="11" s="1"/>
  <c r="L231" i="11" a="1"/>
  <c r="L231" i="11" s="1"/>
  <c r="J219" i="11" a="1"/>
  <c r="J219" i="11" s="1"/>
  <c r="L219" i="11" s="1" a="1"/>
  <c r="L219" i="11" s="1"/>
  <c r="J207" i="11" a="1"/>
  <c r="J207" i="11" s="1"/>
  <c r="L207" i="11" s="1" a="1"/>
  <c r="L207" i="11" s="1"/>
  <c r="J171" i="11" a="1"/>
  <c r="J171" i="11" s="1"/>
  <c r="L171" i="11" a="1"/>
  <c r="L171" i="11" s="1"/>
  <c r="J159" i="11" a="1"/>
  <c r="J159" i="11" s="1"/>
  <c r="L159" i="11" a="1"/>
  <c r="L159" i="11" s="1"/>
  <c r="J147" i="11" a="1"/>
  <c r="J147" i="11" s="1"/>
  <c r="L147" i="11" a="1"/>
  <c r="L147" i="11" s="1"/>
  <c r="J135" i="11" a="1"/>
  <c r="J135" i="11" s="1"/>
  <c r="L135" i="11" a="1"/>
  <c r="L135" i="11" s="1"/>
  <c r="J123" i="11" a="1"/>
  <c r="J123" i="11" s="1"/>
  <c r="L123" i="11" s="1" a="1"/>
  <c r="L123" i="11" s="1"/>
  <c r="J111" i="11" a="1"/>
  <c r="J111" i="11" s="1"/>
  <c r="L111" i="11" s="1" a="1"/>
  <c r="L111" i="11" s="1"/>
  <c r="J99" i="11" a="1"/>
  <c r="J99" i="11" s="1"/>
  <c r="B99" i="13" s="1"/>
  <c r="L99" i="11" a="1"/>
  <c r="L99" i="11" s="1"/>
  <c r="C99" i="13" s="1"/>
  <c r="J87" i="11" a="1"/>
  <c r="J87" i="11" s="1"/>
  <c r="B87" i="13" s="1"/>
  <c r="L87" i="11" a="1"/>
  <c r="L87" i="11" s="1"/>
  <c r="C87" i="13" s="1"/>
  <c r="J75" i="11" a="1"/>
  <c r="J75" i="11" s="1"/>
  <c r="B75" i="13" s="1"/>
  <c r="L75" i="11" a="1"/>
  <c r="L75" i="11" s="1"/>
  <c r="C75" i="13" s="1"/>
  <c r="J63" i="11" a="1"/>
  <c r="J63" i="11" s="1"/>
  <c r="B63" i="13" s="1"/>
  <c r="L63" i="11" a="1"/>
  <c r="L63" i="11" s="1"/>
  <c r="C63" i="13" s="1"/>
  <c r="J40" i="11" a="1"/>
  <c r="J40" i="11" s="1"/>
  <c r="J28" i="11" a="1"/>
  <c r="J28" i="11" s="1"/>
  <c r="J16" i="11" a="1"/>
  <c r="J16" i="11" s="1"/>
  <c r="B16" i="13" s="1"/>
  <c r="L16" i="11" a="1"/>
  <c r="L16" i="11" s="1"/>
  <c r="C16" i="13" s="1"/>
  <c r="J3" i="11" a="1"/>
  <c r="J3" i="11" s="1"/>
  <c r="B3" i="13" s="1"/>
  <c r="L3" i="11" a="1"/>
  <c r="L3" i="11" s="1"/>
  <c r="C3" i="13" s="1"/>
  <c r="L918" i="11" a="1"/>
  <c r="L918" i="11" s="1"/>
  <c r="L761" i="11" a="1"/>
  <c r="L761" i="11" s="1"/>
  <c r="L613" i="11" a="1"/>
  <c r="L613" i="11" s="1"/>
  <c r="L500" i="11" a="1"/>
  <c r="L500" i="11" s="1"/>
  <c r="L411" i="11" a="1"/>
  <c r="L411" i="11" s="1"/>
  <c r="L322" i="11" a="1"/>
  <c r="L322" i="11" s="1"/>
  <c r="L247" i="11" a="1"/>
  <c r="L247" i="11" s="1"/>
  <c r="L172" i="11" a="1"/>
  <c r="L172" i="11" s="1"/>
  <c r="L98" i="11" a="1"/>
  <c r="L98" i="11" s="1"/>
  <c r="C98" i="13" s="1"/>
  <c r="L19" i="11" a="1"/>
  <c r="L19" i="11" s="1"/>
  <c r="C19" i="13" s="1"/>
  <c r="J817" i="11" a="1"/>
  <c r="J817" i="11" s="1"/>
  <c r="L817" i="11" a="1"/>
  <c r="L817" i="11" s="1"/>
  <c r="J637" i="11" a="1"/>
  <c r="J637" i="11" s="1"/>
  <c r="L637" i="11" a="1"/>
  <c r="L637" i="11" s="1"/>
  <c r="J589" i="11" a="1"/>
  <c r="J589" i="11" s="1"/>
  <c r="L589" i="11" a="1"/>
  <c r="L589" i="11" s="1"/>
  <c r="J565" i="11" a="1"/>
  <c r="J565" i="11" s="1"/>
  <c r="L565" i="11" s="1" a="1"/>
  <c r="L565" i="11" s="1"/>
  <c r="J541" i="11" a="1"/>
  <c r="J541" i="11" s="1"/>
  <c r="L541" i="11" s="1" a="1"/>
  <c r="L541" i="11" s="1"/>
  <c r="J517" i="11" a="1"/>
  <c r="J517" i="11" s="1"/>
  <c r="L517" i="11" a="1"/>
  <c r="L517" i="11" s="1"/>
  <c r="J505" i="11" a="1"/>
  <c r="J505" i="11" s="1"/>
  <c r="L505" i="11" a="1"/>
  <c r="L505" i="11" s="1"/>
  <c r="J481" i="11" a="1"/>
  <c r="J481" i="11" s="1"/>
  <c r="L481" i="11" a="1"/>
  <c r="L481" i="11" s="1"/>
  <c r="J469" i="11" a="1"/>
  <c r="J469" i="11" s="1"/>
  <c r="L469" i="11" a="1"/>
  <c r="L469" i="11" s="1"/>
  <c r="J457" i="11" a="1"/>
  <c r="J457" i="11" s="1"/>
  <c r="L457" i="11" s="1" a="1"/>
  <c r="L457" i="11" s="1"/>
  <c r="J433" i="11" a="1"/>
  <c r="J433" i="11" s="1"/>
  <c r="L433" i="11" s="1" a="1"/>
  <c r="L433" i="11" s="1"/>
  <c r="J421" i="11" a="1"/>
  <c r="J421" i="11" s="1"/>
  <c r="L421" i="11" a="1"/>
  <c r="L421" i="11" s="1"/>
  <c r="J397" i="11" a="1"/>
  <c r="J397" i="11" s="1"/>
  <c r="L397" i="11" s="1" a="1"/>
  <c r="L397" i="11" s="1"/>
  <c r="J361" i="11" a="1"/>
  <c r="J361" i="11" s="1"/>
  <c r="L361" i="11" s="1" a="1"/>
  <c r="L361" i="11" s="1"/>
  <c r="J349" i="11" a="1"/>
  <c r="J349" i="11" s="1"/>
  <c r="L349" i="11" s="1" a="1"/>
  <c r="L349" i="11" s="1"/>
  <c r="J325" i="11" a="1"/>
  <c r="J325" i="11" s="1"/>
  <c r="L325" i="11" s="1" a="1"/>
  <c r="L325" i="11" s="1"/>
  <c r="J313" i="11" a="1"/>
  <c r="J313" i="11" s="1"/>
  <c r="L313" i="11" s="1" a="1"/>
  <c r="L313" i="11" s="1"/>
  <c r="J301" i="11" a="1"/>
  <c r="J301" i="11" s="1"/>
  <c r="L301" i="11" s="1" a="1"/>
  <c r="L301" i="11" s="1"/>
  <c r="J289" i="11" a="1"/>
  <c r="J289" i="11" s="1"/>
  <c r="L289" i="11" s="1" a="1"/>
  <c r="L289" i="11" s="1"/>
  <c r="J277" i="11" a="1"/>
  <c r="J277" i="11" s="1"/>
  <c r="L277" i="11" a="1"/>
  <c r="L277" i="11" s="1"/>
  <c r="J265" i="11" a="1"/>
  <c r="J265" i="11" s="1"/>
  <c r="L265" i="11" s="1" a="1"/>
  <c r="L265" i="11" s="1"/>
  <c r="J254" i="11" a="1"/>
  <c r="J254" i="11" s="1"/>
  <c r="L254" i="11" s="1" a="1"/>
  <c r="L254" i="11" s="1"/>
  <c r="J230" i="11" a="1"/>
  <c r="J230" i="11" s="1"/>
  <c r="L230" i="11" a="1"/>
  <c r="L230" i="11" s="1"/>
  <c r="J194" i="11" a="1"/>
  <c r="J194" i="11" s="1"/>
  <c r="L194" i="11" s="1" a="1"/>
  <c r="L194" i="11" s="1"/>
  <c r="J182" i="11" a="1"/>
  <c r="J182" i="11" s="1"/>
  <c r="L182" i="11" s="1" a="1"/>
  <c r="L182" i="11" s="1"/>
  <c r="J170" i="11" a="1"/>
  <c r="J170" i="11" s="1"/>
  <c r="L170" i="11" s="1" a="1"/>
  <c r="L170" i="11" s="1"/>
  <c r="J158" i="11" a="1"/>
  <c r="J158" i="11" s="1"/>
  <c r="L158" i="11" s="1" a="1"/>
  <c r="L158" i="11" s="1"/>
  <c r="J146" i="11" a="1"/>
  <c r="J146" i="11" s="1"/>
  <c r="L146" i="11" s="1" a="1"/>
  <c r="L146" i="11" s="1"/>
  <c r="J134" i="11" a="1"/>
  <c r="J134" i="11" s="1"/>
  <c r="L134" i="11" s="1" a="1"/>
  <c r="L134" i="11" s="1"/>
  <c r="J122" i="11" a="1"/>
  <c r="J122" i="11" s="1"/>
  <c r="L122" i="11" s="1" a="1"/>
  <c r="L122" i="11" s="1"/>
  <c r="J86" i="11" a="1"/>
  <c r="J86" i="11" s="1"/>
  <c r="B86" i="13" s="1"/>
  <c r="J74" i="11" a="1"/>
  <c r="J74" i="11" s="1"/>
  <c r="J62" i="11" a="1"/>
  <c r="J62" i="11" s="1"/>
  <c r="B62" i="13" s="1"/>
  <c r="L62" i="11" a="1"/>
  <c r="L62" i="11" s="1"/>
  <c r="C62" i="13" s="1"/>
  <c r="J51" i="11" a="1"/>
  <c r="J51" i="11" s="1"/>
  <c r="J15" i="11" a="1"/>
  <c r="J15" i="11" s="1"/>
  <c r="J4" i="11" a="1"/>
  <c r="J4" i="11" s="1"/>
  <c r="B4" i="13" s="1"/>
  <c r="L4" i="11" a="1"/>
  <c r="L4" i="11" s="1"/>
  <c r="C4" i="13" s="1"/>
  <c r="L899" i="11" a="1"/>
  <c r="L899" i="11" s="1"/>
  <c r="L603" i="11" a="1"/>
  <c r="L603" i="11" s="1"/>
  <c r="L492" i="11" a="1"/>
  <c r="L492" i="11" s="1"/>
  <c r="L242" i="11" a="1"/>
  <c r="L242" i="11" s="1"/>
  <c r="L167" i="11" a="1"/>
  <c r="L167" i="11" s="1"/>
  <c r="L14" i="11" a="1"/>
  <c r="L14" i="11" s="1"/>
  <c r="C14" i="13" s="1"/>
  <c r="J614" i="11" a="1"/>
  <c r="J614" i="11" s="1"/>
  <c r="L614" i="11" s="1" a="1"/>
  <c r="L614" i="11" s="1"/>
  <c r="J949" i="11" a="1"/>
  <c r="J949" i="11" s="1"/>
  <c r="L949" i="11" s="1" a="1"/>
  <c r="L949" i="11" s="1"/>
  <c r="J852" i="11" a="1"/>
  <c r="J852" i="11" s="1"/>
  <c r="L852" i="11" s="1" a="1"/>
  <c r="L852" i="11" s="1"/>
  <c r="J840" i="11" a="1"/>
  <c r="J840" i="11" s="1"/>
  <c r="L840" i="11" s="1" a="1"/>
  <c r="L840" i="11" s="1"/>
  <c r="J816" i="11" a="1"/>
  <c r="J816" i="11" s="1"/>
  <c r="L816" i="11" s="1" a="1"/>
  <c r="L816" i="11" s="1"/>
  <c r="J792" i="11" a="1"/>
  <c r="J792" i="11" s="1"/>
  <c r="L792" i="11" s="1" a="1"/>
  <c r="L792" i="11" s="1"/>
  <c r="J780" i="11" a="1"/>
  <c r="J780" i="11" s="1"/>
  <c r="L780" i="11" s="1" a="1"/>
  <c r="L780" i="11" s="1"/>
  <c r="J660" i="11" a="1"/>
  <c r="J660" i="11" s="1"/>
  <c r="L660" i="11" s="1" a="1"/>
  <c r="L660" i="11" s="1"/>
  <c r="J636" i="11" a="1"/>
  <c r="J636" i="11" s="1"/>
  <c r="L636" i="11" s="1" a="1"/>
  <c r="L636" i="11" s="1"/>
  <c r="J588" i="11" a="1"/>
  <c r="J588" i="11" s="1"/>
  <c r="L588" i="11" s="1" a="1"/>
  <c r="L588" i="11" s="1"/>
  <c r="J552" i="11" a="1"/>
  <c r="J552" i="11" s="1"/>
  <c r="L552" i="11" s="1" a="1"/>
  <c r="L552" i="11" s="1"/>
  <c r="J516" i="11" a="1"/>
  <c r="J516" i="11" s="1"/>
  <c r="L516" i="11" a="1"/>
  <c r="L516" i="11" s="1"/>
  <c r="J480" i="11" a="1"/>
  <c r="J480" i="11" s="1"/>
  <c r="L480" i="11" a="1"/>
  <c r="L480" i="11" s="1"/>
  <c r="J468" i="11" a="1"/>
  <c r="J468" i="11" s="1"/>
  <c r="L468" i="11" a="1"/>
  <c r="L468" i="11" s="1"/>
  <c r="J456" i="11" a="1"/>
  <c r="J456" i="11" s="1"/>
  <c r="L456" i="11" s="1" a="1"/>
  <c r="L456" i="11" s="1"/>
  <c r="J444" i="11" a="1"/>
  <c r="J444" i="11" s="1"/>
  <c r="L444" i="11" s="1" a="1"/>
  <c r="L444" i="11" s="1"/>
  <c r="J420" i="11" a="1"/>
  <c r="J420" i="11" s="1"/>
  <c r="L420" i="11" s="1" a="1"/>
  <c r="L420" i="11" s="1"/>
  <c r="J408" i="11" a="1"/>
  <c r="J408" i="11" s="1"/>
  <c r="L408" i="11" s="1" a="1"/>
  <c r="L408" i="11" s="1"/>
  <c r="J372" i="11" a="1"/>
  <c r="J372" i="11" s="1"/>
  <c r="L372" i="11" s="1" a="1"/>
  <c r="L372" i="11" s="1"/>
  <c r="J360" i="11" a="1"/>
  <c r="J360" i="11" s="1"/>
  <c r="L360" i="11" s="1" a="1"/>
  <c r="L360" i="11" s="1"/>
  <c r="J336" i="11" a="1"/>
  <c r="J336" i="11" s="1"/>
  <c r="L336" i="11" s="1" a="1"/>
  <c r="L336" i="11" s="1"/>
  <c r="J324" i="11" a="1"/>
  <c r="J324" i="11" s="1"/>
  <c r="L324" i="11" s="1" a="1"/>
  <c r="L324" i="11" s="1"/>
  <c r="J312" i="11" a="1"/>
  <c r="J312" i="11" s="1"/>
  <c r="L312" i="11" s="1" a="1"/>
  <c r="L312" i="11" s="1"/>
  <c r="J300" i="11" a="1"/>
  <c r="J300" i="11" s="1"/>
  <c r="L300" i="11" a="1"/>
  <c r="L300" i="11" s="1"/>
  <c r="J288" i="11" a="1"/>
  <c r="J288" i="11" s="1"/>
  <c r="L288" i="11" a="1"/>
  <c r="L288" i="11" s="1"/>
  <c r="J276" i="11" a="1"/>
  <c r="J276" i="11" s="1"/>
  <c r="L276" i="11" a="1"/>
  <c r="L276" i="11" s="1"/>
  <c r="J264" i="11" a="1"/>
  <c r="J264" i="11" s="1"/>
  <c r="L264" i="11" s="1" a="1"/>
  <c r="L264" i="11" s="1"/>
  <c r="J229" i="11" a="1"/>
  <c r="J229" i="11" s="1"/>
  <c r="L229" i="11" s="1" a="1"/>
  <c r="L229" i="11" s="1"/>
  <c r="J217" i="11" a="1"/>
  <c r="J217" i="11" s="1"/>
  <c r="L217" i="11" s="1" a="1"/>
  <c r="L217" i="11" s="1"/>
  <c r="J193" i="11" a="1"/>
  <c r="J193" i="11" s="1"/>
  <c r="L193" i="11" s="1" a="1"/>
  <c r="L193" i="11" s="1"/>
  <c r="J181" i="11" a="1"/>
  <c r="J181" i="11" s="1"/>
  <c r="L181" i="11" s="1" a="1"/>
  <c r="L181" i="11" s="1"/>
  <c r="J169" i="11" a="1"/>
  <c r="J169" i="11" s="1"/>
  <c r="L169" i="11" s="1" a="1"/>
  <c r="L169" i="11" s="1"/>
  <c r="J157" i="11" a="1"/>
  <c r="J157" i="11" s="1"/>
  <c r="L157" i="11" s="1" a="1"/>
  <c r="L157" i="11" s="1"/>
  <c r="J145" i="11" a="1"/>
  <c r="J145" i="11" s="1"/>
  <c r="L145" i="11" s="1" a="1"/>
  <c r="L145" i="11" s="1"/>
  <c r="J133" i="11" a="1"/>
  <c r="J133" i="11" s="1"/>
  <c r="L133" i="11" s="1" a="1"/>
  <c r="L133" i="11" s="1"/>
  <c r="J121" i="11" a="1"/>
  <c r="J121" i="11" s="1"/>
  <c r="L121" i="11" a="1"/>
  <c r="L121" i="11" s="1"/>
  <c r="J109" i="11" a="1"/>
  <c r="J109" i="11" s="1"/>
  <c r="L109" i="11" a="1"/>
  <c r="L109" i="11" s="1"/>
  <c r="J97" i="11" a="1"/>
  <c r="J97" i="11" s="1"/>
  <c r="B97" i="13" s="1"/>
  <c r="L97" i="11" a="1"/>
  <c r="L97" i="11" s="1"/>
  <c r="C97" i="13" s="1"/>
  <c r="J85" i="11" a="1"/>
  <c r="J85" i="11" s="1"/>
  <c r="J73" i="11" a="1"/>
  <c r="J73" i="11" s="1"/>
  <c r="J61" i="11" a="1"/>
  <c r="J61" i="11" s="1"/>
  <c r="J50" i="11" a="1"/>
  <c r="J50" i="11" s="1"/>
  <c r="B50" i="13" s="1"/>
  <c r="J38" i="11" a="1"/>
  <c r="J38" i="11" s="1"/>
  <c r="B38" i="13" s="1"/>
  <c r="J26" i="11" a="1"/>
  <c r="J26" i="11" s="1"/>
  <c r="B26" i="13" s="1"/>
  <c r="L885" i="11" a="1"/>
  <c r="L885" i="11" s="1"/>
  <c r="L734" i="11" a="1"/>
  <c r="L734" i="11" s="1"/>
  <c r="L591" i="11" a="1"/>
  <c r="L591" i="11" s="1"/>
  <c r="L483" i="11" a="1"/>
  <c r="L483" i="11" s="1"/>
  <c r="L310" i="11" a="1"/>
  <c r="L310" i="11" s="1"/>
  <c r="L84" i="11" a="1"/>
  <c r="L84" i="11" s="1"/>
  <c r="C84" i="13" s="1"/>
  <c r="J935" i="11" a="1"/>
  <c r="J935" i="11" s="1"/>
  <c r="L935" i="11" s="1" a="1"/>
  <c r="L935" i="11" s="1"/>
  <c r="J863" i="11" a="1"/>
  <c r="J863" i="11" s="1"/>
  <c r="L863" i="11" a="1"/>
  <c r="L863" i="11" s="1"/>
  <c r="J623" i="11" a="1"/>
  <c r="J623" i="11" s="1"/>
  <c r="L623" i="11" s="1" a="1"/>
  <c r="L623" i="11" s="1"/>
  <c r="J335" i="11" a="1"/>
  <c r="J335" i="11" s="1"/>
  <c r="L335" i="11" s="1" a="1"/>
  <c r="L335" i="11" s="1"/>
  <c r="J252" i="11" a="1"/>
  <c r="J252" i="11" s="1"/>
  <c r="L252" i="11" a="1"/>
  <c r="L252" i="11" s="1"/>
  <c r="J180" i="11" a="1"/>
  <c r="J180" i="11" s="1"/>
  <c r="L180" i="11" a="1"/>
  <c r="L180" i="11" s="1"/>
  <c r="L878" i="11" a="1"/>
  <c r="L878" i="11" s="1"/>
  <c r="L719" i="11" a="1"/>
  <c r="L719" i="11" s="1"/>
  <c r="L478" i="11" a="1"/>
  <c r="L478" i="11" s="1"/>
  <c r="L391" i="11" a="1"/>
  <c r="L391" i="11" s="1"/>
  <c r="L305" i="11" a="1"/>
  <c r="L305" i="11" s="1"/>
  <c r="L155" i="11" a="1"/>
  <c r="L155" i="11" s="1"/>
  <c r="L78" i="11" a="1"/>
  <c r="L78" i="11" s="1"/>
  <c r="C78" i="13" s="1"/>
  <c r="L875" i="11" a="1"/>
  <c r="L875" i="11" s="1"/>
  <c r="J815" i="11" a="1"/>
  <c r="J815" i="11" s="1"/>
  <c r="L815" i="11" a="1"/>
  <c r="L815" i="11" s="1"/>
  <c r="J767" i="11" a="1"/>
  <c r="J767" i="11" s="1"/>
  <c r="L767" i="11" a="1"/>
  <c r="L767" i="11" s="1"/>
  <c r="J431" i="11" a="1"/>
  <c r="J431" i="11" s="1"/>
  <c r="L431" i="11" a="1"/>
  <c r="L431" i="11" s="1"/>
  <c r="J359" i="11" a="1"/>
  <c r="J359" i="11" s="1"/>
  <c r="L359" i="11" a="1"/>
  <c r="L359" i="11" s="1"/>
  <c r="J299" i="11" a="1"/>
  <c r="J299" i="11" s="1"/>
  <c r="L299" i="11" s="1" a="1"/>
  <c r="L299" i="11" s="1"/>
  <c r="J228" i="11" a="1"/>
  <c r="J228" i="11" s="1"/>
  <c r="L228" i="11" s="1" a="1"/>
  <c r="L228" i="11" s="1"/>
  <c r="J646" i="11" a="1"/>
  <c r="J646" i="11" s="1"/>
  <c r="L646" i="11" a="1"/>
  <c r="L646" i="11" s="1"/>
  <c r="J598" i="11" a="1"/>
  <c r="J598" i="11" s="1"/>
  <c r="L598" i="11" a="1"/>
  <c r="L598" i="11" s="1"/>
  <c r="J562" i="11" a="1"/>
  <c r="J562" i="11" s="1"/>
  <c r="L562" i="11" a="1"/>
  <c r="L562" i="11" s="1"/>
  <c r="J502" i="11" a="1"/>
  <c r="J502" i="11" s="1"/>
  <c r="L502" i="11" a="1"/>
  <c r="L502" i="11" s="1"/>
  <c r="J490" i="11" a="1"/>
  <c r="J490" i="11" s="1"/>
  <c r="L490" i="11" s="1" a="1"/>
  <c r="L490" i="11" s="1"/>
  <c r="J454" i="11" a="1"/>
  <c r="J454" i="11" s="1"/>
  <c r="L454" i="11" s="1" a="1"/>
  <c r="L454" i="11" s="1"/>
  <c r="J442" i="11" a="1"/>
  <c r="J442" i="11" s="1"/>
  <c r="L442" i="11" a="1"/>
  <c r="L442" i="11" s="1"/>
  <c r="J430" i="11" a="1"/>
  <c r="J430" i="11" s="1"/>
  <c r="L430" i="11" a="1"/>
  <c r="L430" i="11" s="1"/>
  <c r="J370" i="11" a="1"/>
  <c r="J370" i="11" s="1"/>
  <c r="L370" i="11" a="1"/>
  <c r="L370" i="11" s="1"/>
  <c r="J358" i="11" a="1"/>
  <c r="J358" i="11" s="1"/>
  <c r="L358" i="11" a="1"/>
  <c r="L358" i="11" s="1"/>
  <c r="J346" i="11" a="1"/>
  <c r="J346" i="11" s="1"/>
  <c r="L346" i="11" s="1" a="1"/>
  <c r="L346" i="11" s="1"/>
  <c r="J334" i="11" a="1"/>
  <c r="J334" i="11" s="1"/>
  <c r="L334" i="11" s="1" a="1"/>
  <c r="L334" i="11" s="1"/>
  <c r="J286" i="11" a="1"/>
  <c r="J286" i="11" s="1"/>
  <c r="L286" i="11" a="1"/>
  <c r="L286" i="11" s="1"/>
  <c r="J274" i="11" a="1"/>
  <c r="J274" i="11" s="1"/>
  <c r="L274" i="11" a="1"/>
  <c r="L274" i="11" s="1"/>
  <c r="J262" i="11" a="1"/>
  <c r="J262" i="11" s="1"/>
  <c r="L262" i="11" s="1" a="1"/>
  <c r="L262" i="11" s="1"/>
  <c r="J239" i="11" a="1"/>
  <c r="J239" i="11" s="1"/>
  <c r="L239" i="11" s="1" a="1"/>
  <c r="L239" i="11" s="1"/>
  <c r="J227" i="11" a="1"/>
  <c r="J227" i="11" s="1"/>
  <c r="L227" i="11" s="1" a="1"/>
  <c r="L227" i="11" s="1"/>
  <c r="J215" i="11" a="1"/>
  <c r="J215" i="11" s="1"/>
  <c r="L215" i="11" s="1" a="1"/>
  <c r="L215" i="11" s="1"/>
  <c r="J203" i="11" a="1"/>
  <c r="J203" i="11" s="1"/>
  <c r="L203" i="11" s="1" a="1"/>
  <c r="L203" i="11" s="1"/>
  <c r="J179" i="11" a="1"/>
  <c r="J179" i="11" s="1"/>
  <c r="L179" i="11" s="1" a="1"/>
  <c r="L179" i="11" s="1"/>
  <c r="J143" i="11" a="1"/>
  <c r="J143" i="11" s="1"/>
  <c r="L143" i="11" s="1" a="1"/>
  <c r="L143" i="11" s="1"/>
  <c r="J131" i="11" a="1"/>
  <c r="J131" i="11" s="1"/>
  <c r="L131" i="11" s="1" a="1"/>
  <c r="L131" i="11" s="1"/>
  <c r="J107" i="11" a="1"/>
  <c r="J107" i="11" s="1"/>
  <c r="L107" i="11" s="1" a="1"/>
  <c r="L107" i="11" s="1"/>
  <c r="J95" i="11" a="1"/>
  <c r="J95" i="11" s="1"/>
  <c r="B95" i="13" s="1"/>
  <c r="L95" i="11" a="1"/>
  <c r="L95" i="11" s="1"/>
  <c r="C95" i="13" s="1"/>
  <c r="J83" i="11" a="1"/>
  <c r="J83" i="11" s="1"/>
  <c r="J59" i="11" a="1"/>
  <c r="J59" i="11" s="1"/>
  <c r="J48" i="11" a="1"/>
  <c r="J48" i="11" s="1"/>
  <c r="J36" i="11" a="1"/>
  <c r="J36" i="11" s="1"/>
  <c r="J24" i="11" a="1"/>
  <c r="J24" i="11" s="1"/>
  <c r="J12" i="11" a="1"/>
  <c r="J12" i="11" s="1"/>
  <c r="B12" i="13" s="1"/>
  <c r="L860" i="11" a="1"/>
  <c r="L860" i="11" s="1"/>
  <c r="L705" i="11" a="1"/>
  <c r="L705" i="11" s="1"/>
  <c r="L567" i="11" a="1"/>
  <c r="L567" i="11" s="1"/>
  <c r="L466" i="11" a="1"/>
  <c r="L466" i="11" s="1"/>
  <c r="L382" i="11" a="1"/>
  <c r="L382" i="11" s="1"/>
  <c r="L296" i="11" a="1"/>
  <c r="L296" i="11" s="1"/>
  <c r="L223" i="11" a="1"/>
  <c r="L223" i="11" s="1"/>
  <c r="L149" i="11" a="1"/>
  <c r="L149" i="11" s="1"/>
  <c r="L71" i="11" a="1"/>
  <c r="L71" i="11" s="1"/>
  <c r="C71" i="13" s="1"/>
  <c r="L731" i="11" a="1"/>
  <c r="L731" i="11" s="1"/>
  <c r="J662" i="11" a="1"/>
  <c r="J662" i="11" s="1"/>
  <c r="L662" i="11" s="1" a="1"/>
  <c r="L662" i="11" s="1"/>
  <c r="J911" i="11" a="1"/>
  <c r="J911" i="11" s="1"/>
  <c r="L911" i="11" s="1" a="1"/>
  <c r="L911" i="11" s="1"/>
  <c r="J659" i="11" a="1"/>
  <c r="J659" i="11" s="1"/>
  <c r="L659" i="11" s="1" a="1"/>
  <c r="L659" i="11" s="1"/>
  <c r="J635" i="11" a="1"/>
  <c r="J635" i="11" s="1"/>
  <c r="L635" i="11" s="1" a="1"/>
  <c r="L635" i="11" s="1"/>
  <c r="J587" i="11" a="1"/>
  <c r="J587" i="11" s="1"/>
  <c r="L587" i="11" s="1" a="1"/>
  <c r="L587" i="11" s="1"/>
  <c r="J527" i="11" a="1"/>
  <c r="J527" i="11" s="1"/>
  <c r="L527" i="11" s="1" a="1"/>
  <c r="L527" i="11" s="1"/>
  <c r="J455" i="11" a="1"/>
  <c r="J455" i="11" s="1"/>
  <c r="L455" i="11" a="1"/>
  <c r="L455" i="11" s="1"/>
  <c r="J383" i="11" a="1"/>
  <c r="J383" i="11" s="1"/>
  <c r="L383" i="11" s="1" a="1"/>
  <c r="L383" i="11" s="1"/>
  <c r="J287" i="11" a="1"/>
  <c r="J287" i="11" s="1"/>
  <c r="L287" i="11" s="1" a="1"/>
  <c r="L287" i="11" s="1"/>
  <c r="J108" i="11" a="1"/>
  <c r="J108" i="11" s="1"/>
  <c r="L108" i="11" s="1" a="1"/>
  <c r="L108" i="11" s="1"/>
  <c r="J49" i="11" a="1"/>
  <c r="J49" i="11" s="1"/>
  <c r="J922" i="11" a="1"/>
  <c r="J922" i="11" s="1"/>
  <c r="L922" i="11" s="1" a="1"/>
  <c r="L922" i="11" s="1"/>
  <c r="J814" i="11" a="1"/>
  <c r="J814" i="11" s="1"/>
  <c r="L814" i="11" s="1" a="1"/>
  <c r="L814" i="11" s="1"/>
  <c r="J802" i="11" a="1"/>
  <c r="J802" i="11" s="1"/>
  <c r="L802" i="11" s="1" a="1"/>
  <c r="L802" i="11" s="1"/>
  <c r="J790" i="11" a="1"/>
  <c r="J790" i="11" s="1"/>
  <c r="L790" i="11" s="1" a="1"/>
  <c r="L790" i="11" s="1"/>
  <c r="J778" i="11" a="1"/>
  <c r="J778" i="11" s="1"/>
  <c r="L778" i="11" s="1" a="1"/>
  <c r="L778" i="11" s="1"/>
  <c r="J754" i="11" a="1"/>
  <c r="J754" i="11" s="1"/>
  <c r="L754" i="11" s="1" a="1"/>
  <c r="L754" i="11" s="1"/>
  <c r="J718" i="11" a="1"/>
  <c r="J718" i="11" s="1"/>
  <c r="L718" i="11" s="1" a="1"/>
  <c r="L718" i="11" s="1"/>
  <c r="J682" i="11" a="1"/>
  <c r="J682" i="11" s="1"/>
  <c r="L682" i="11" a="1"/>
  <c r="L682" i="11" s="1"/>
  <c r="J993" i="11" a="1"/>
  <c r="J993" i="11" s="1"/>
  <c r="L993" i="11" s="1" a="1"/>
  <c r="L993" i="11" s="1"/>
  <c r="J969" i="11" a="1"/>
  <c r="J969" i="11" s="1"/>
  <c r="L969" i="11" s="1" a="1"/>
  <c r="L969" i="11" s="1"/>
  <c r="J933" i="11" a="1"/>
  <c r="J933" i="11" s="1"/>
  <c r="L933" i="11" s="1" a="1"/>
  <c r="L933" i="11" s="1"/>
  <c r="J921" i="11" a="1"/>
  <c r="J921" i="11" s="1"/>
  <c r="L921" i="11" s="1" a="1"/>
  <c r="L921" i="11" s="1"/>
  <c r="J897" i="11" a="1"/>
  <c r="J897" i="11" s="1"/>
  <c r="L897" i="11" s="1" a="1"/>
  <c r="L897" i="11" s="1"/>
  <c r="J861" i="11" a="1"/>
  <c r="J861" i="11" s="1"/>
  <c r="L861" i="11" a="1"/>
  <c r="L861" i="11" s="1"/>
  <c r="J825" i="11" a="1"/>
  <c r="J825" i="11" s="1"/>
  <c r="L825" i="11" s="1" a="1"/>
  <c r="L825" i="11" s="1"/>
  <c r="J789" i="11" a="1"/>
  <c r="J789" i="11" s="1"/>
  <c r="L789" i="11" s="1" a="1"/>
  <c r="L789" i="11" s="1"/>
  <c r="J777" i="11" a="1"/>
  <c r="J777" i="11" s="1"/>
  <c r="L777" i="11" s="1" a="1"/>
  <c r="L777" i="11" s="1"/>
  <c r="J753" i="11" a="1"/>
  <c r="J753" i="11" s="1"/>
  <c r="L753" i="11" s="1" a="1"/>
  <c r="L753" i="11" s="1"/>
  <c r="J741" i="11" a="1"/>
  <c r="J741" i="11" s="1"/>
  <c r="L741" i="11" s="1" a="1"/>
  <c r="L741" i="11" s="1"/>
  <c r="J717" i="11" a="1"/>
  <c r="J717" i="11" s="1"/>
  <c r="L717" i="11" s="1" a="1"/>
  <c r="L717" i="11" s="1"/>
  <c r="J681" i="11" a="1"/>
  <c r="J681" i="11" s="1"/>
  <c r="L681" i="11" s="1" a="1"/>
  <c r="L681" i="11" s="1"/>
  <c r="J669" i="11" a="1"/>
  <c r="J669" i="11" s="1"/>
  <c r="L669" i="11" s="1" a="1"/>
  <c r="L669" i="11" s="1"/>
  <c r="J657" i="11" a="1"/>
  <c r="J657" i="11" s="1"/>
  <c r="L657" i="11" s="1" a="1"/>
  <c r="L657" i="11" s="1"/>
  <c r="J645" i="11" a="1"/>
  <c r="J645" i="11" s="1"/>
  <c r="L645" i="11" s="1" a="1"/>
  <c r="L645" i="11" s="1"/>
  <c r="J597" i="11" a="1"/>
  <c r="J597" i="11" s="1"/>
  <c r="L597" i="11" s="1" a="1"/>
  <c r="L597" i="11" s="1"/>
  <c r="J573" i="11" a="1"/>
  <c r="J573" i="11" s="1"/>
  <c r="L573" i="11" a="1"/>
  <c r="L573" i="11" s="1"/>
  <c r="J561" i="11" a="1"/>
  <c r="J561" i="11" s="1"/>
  <c r="L561" i="11" s="1" a="1"/>
  <c r="L561" i="11" s="1"/>
  <c r="J549" i="11" a="1"/>
  <c r="J549" i="11" s="1"/>
  <c r="L549" i="11" s="1" a="1"/>
  <c r="L549" i="11" s="1"/>
  <c r="J525" i="11" a="1"/>
  <c r="J525" i="11" s="1"/>
  <c r="L525" i="11" s="1" a="1"/>
  <c r="L525" i="11" s="1"/>
  <c r="J513" i="11" a="1"/>
  <c r="J513" i="11" s="1"/>
  <c r="L513" i="11" s="1" a="1"/>
  <c r="L513" i="11" s="1"/>
  <c r="J501" i="11" a="1"/>
  <c r="J501" i="11" s="1"/>
  <c r="L501" i="11" s="1" a="1"/>
  <c r="L501" i="11" s="1"/>
  <c r="J489" i="11" a="1"/>
  <c r="J489" i="11" s="1"/>
  <c r="L489" i="11" s="1" a="1"/>
  <c r="L489" i="11" s="1"/>
  <c r="J477" i="11" a="1"/>
  <c r="J477" i="11" s="1"/>
  <c r="L477" i="11" s="1" a="1"/>
  <c r="L477" i="11" s="1"/>
  <c r="J465" i="11" a="1"/>
  <c r="J465" i="11" s="1"/>
  <c r="L465" i="11" s="1" a="1"/>
  <c r="L465" i="11" s="1"/>
  <c r="J453" i="11" a="1"/>
  <c r="J453" i="11" s="1"/>
  <c r="L453" i="11" s="1" a="1"/>
  <c r="L453" i="11" s="1"/>
  <c r="J441" i="11" a="1"/>
  <c r="J441" i="11" s="1"/>
  <c r="L441" i="11" s="1" a="1"/>
  <c r="L441" i="11" s="1"/>
  <c r="J429" i="11" a="1"/>
  <c r="J429" i="11" s="1"/>
  <c r="L429" i="11" s="1" a="1"/>
  <c r="L429" i="11" s="1"/>
  <c r="J417" i="11" a="1"/>
  <c r="J417" i="11" s="1"/>
  <c r="L417" i="11" a="1"/>
  <c r="L417" i="11" s="1"/>
  <c r="J405" i="11" a="1"/>
  <c r="J405" i="11" s="1"/>
  <c r="L405" i="11" s="1" a="1"/>
  <c r="L405" i="11" s="1"/>
  <c r="J393" i="11" a="1"/>
  <c r="J393" i="11" s="1"/>
  <c r="L393" i="11" s="1" a="1"/>
  <c r="L393" i="11" s="1"/>
  <c r="J381" i="11" a="1"/>
  <c r="J381" i="11" s="1"/>
  <c r="L381" i="11" s="1" a="1"/>
  <c r="L381" i="11" s="1"/>
  <c r="J369" i="11" a="1"/>
  <c r="J369" i="11" s="1"/>
  <c r="L369" i="11" s="1" a="1"/>
  <c r="L369" i="11" s="1"/>
  <c r="J357" i="11" a="1"/>
  <c r="J357" i="11" s="1"/>
  <c r="L357" i="11" s="1" a="1"/>
  <c r="L357" i="11" s="1"/>
  <c r="J345" i="11" a="1"/>
  <c r="J345" i="11" s="1"/>
  <c r="L345" i="11" s="1" a="1"/>
  <c r="L345" i="11" s="1"/>
  <c r="J333" i="11" a="1"/>
  <c r="J333" i="11" s="1"/>
  <c r="L333" i="11" s="1" a="1"/>
  <c r="L333" i="11" s="1"/>
  <c r="J321" i="11" a="1"/>
  <c r="J321" i="11" s="1"/>
  <c r="L321" i="11" s="1" a="1"/>
  <c r="L321" i="11" s="1"/>
  <c r="J309" i="11" a="1"/>
  <c r="J309" i="11" s="1"/>
  <c r="L309" i="11" s="1" a="1"/>
  <c r="L309" i="11" s="1"/>
  <c r="J297" i="11" a="1"/>
  <c r="J297" i="11" s="1"/>
  <c r="L297" i="11" s="1" a="1"/>
  <c r="L297" i="11" s="1"/>
  <c r="J285" i="11" a="1"/>
  <c r="J285" i="11" s="1"/>
  <c r="L285" i="11" s="1" a="1"/>
  <c r="L285" i="11" s="1"/>
  <c r="J273" i="11" a="1"/>
  <c r="J273" i="11" s="1"/>
  <c r="L273" i="11" s="1" a="1"/>
  <c r="L273" i="11" s="1"/>
  <c r="J261" i="11" a="1"/>
  <c r="J261" i="11" s="1"/>
  <c r="L261" i="11" s="1" a="1"/>
  <c r="L261" i="11" s="1"/>
  <c r="J250" i="11" a="1"/>
  <c r="J250" i="11" s="1"/>
  <c r="L250" i="11" s="1" a="1"/>
  <c r="L250" i="11" s="1"/>
  <c r="J238" i="11" a="1"/>
  <c r="J238" i="11" s="1"/>
  <c r="L238" i="11" s="1" a="1"/>
  <c r="L238" i="11" s="1"/>
  <c r="J226" i="11" a="1"/>
  <c r="J226" i="11" s="1"/>
  <c r="L226" i="11" s="1" a="1"/>
  <c r="L226" i="11" s="1"/>
  <c r="J214" i="11" a="1"/>
  <c r="J214" i="11" s="1"/>
  <c r="L214" i="11" s="1" a="1"/>
  <c r="L214" i="11" s="1"/>
  <c r="J202" i="11" a="1"/>
  <c r="J202" i="11" s="1"/>
  <c r="L202" i="11" a="1"/>
  <c r="L202" i="11" s="1"/>
  <c r="J190" i="11" a="1"/>
  <c r="J190" i="11" s="1"/>
  <c r="L190" i="11" s="1" a="1"/>
  <c r="L190" i="11" s="1"/>
  <c r="J166" i="11" a="1"/>
  <c r="J166" i="11" s="1"/>
  <c r="L166" i="11" s="1" a="1"/>
  <c r="L166" i="11" s="1"/>
  <c r="J154" i="11" a="1"/>
  <c r="J154" i="11" s="1"/>
  <c r="L154" i="11" s="1" a="1"/>
  <c r="L154" i="11" s="1"/>
  <c r="J142" i="11" a="1"/>
  <c r="J142" i="11" s="1"/>
  <c r="L142" i="11" s="1" a="1"/>
  <c r="L142" i="11" s="1"/>
  <c r="J130" i="11" a="1"/>
  <c r="J130" i="11" s="1"/>
  <c r="L130" i="11" s="1" a="1"/>
  <c r="L130" i="11" s="1"/>
  <c r="J118" i="11" a="1"/>
  <c r="J118" i="11" s="1"/>
  <c r="L118" i="11" s="1" a="1"/>
  <c r="L118" i="11" s="1"/>
  <c r="J94" i="11" a="1"/>
  <c r="J94" i="11" s="1"/>
  <c r="J82" i="11" a="1"/>
  <c r="J82" i="11" s="1"/>
  <c r="J70" i="11" a="1"/>
  <c r="J70" i="11" s="1"/>
  <c r="J58" i="11" a="1"/>
  <c r="J58" i="11" s="1"/>
  <c r="J47" i="11" a="1"/>
  <c r="J47" i="11" s="1"/>
  <c r="J35" i="11" a="1"/>
  <c r="J35" i="11" s="1"/>
  <c r="J23" i="11" a="1"/>
  <c r="J23" i="11" s="1"/>
  <c r="L849" i="11" a="1"/>
  <c r="L849" i="11" s="1"/>
  <c r="L696" i="11" a="1"/>
  <c r="L696" i="11" s="1"/>
  <c r="L458" i="11" a="1"/>
  <c r="L458" i="11" s="1"/>
  <c r="L377" i="11" a="1"/>
  <c r="L377" i="11" s="1"/>
  <c r="L291" i="11" a="1"/>
  <c r="L291" i="11" s="1"/>
  <c r="L218" i="11" a="1"/>
  <c r="L218" i="11" s="1"/>
  <c r="L144" i="11" a="1"/>
  <c r="L144" i="11" s="1"/>
  <c r="L64" i="11" a="1"/>
  <c r="L64" i="11" s="1"/>
  <c r="C64" i="13" s="1"/>
  <c r="L611" i="11" a="1"/>
  <c r="L611" i="11" s="1"/>
  <c r="J920" i="11" a="1"/>
  <c r="J920" i="11" s="1"/>
  <c r="L920" i="11" s="1" a="1"/>
  <c r="L920" i="11" s="1"/>
  <c r="L908" i="11" a="1"/>
  <c r="L908" i="11" s="1"/>
  <c r="J896" i="11" a="1"/>
  <c r="J896" i="11" s="1"/>
  <c r="L896" i="11" s="1" a="1"/>
  <c r="L896" i="11" s="1"/>
  <c r="J884" i="11" a="1"/>
  <c r="J884" i="11" s="1"/>
  <c r="L884" i="11" s="1" a="1"/>
  <c r="L884" i="11" s="1"/>
  <c r="J872" i="11" a="1"/>
  <c r="J872" i="11" s="1"/>
  <c r="L872" i="11" s="1" a="1"/>
  <c r="L872" i="11" s="1"/>
  <c r="J848" i="11" a="1"/>
  <c r="J848" i="11" s="1"/>
  <c r="L848" i="11" s="1" a="1"/>
  <c r="L848" i="11" s="1"/>
  <c r="J824" i="11" a="1"/>
  <c r="J824" i="11" s="1"/>
  <c r="L824" i="11" a="1"/>
  <c r="L824" i="11" s="1"/>
  <c r="J812" i="11" a="1"/>
  <c r="J812" i="11" s="1"/>
  <c r="L812" i="11" s="1" a="1"/>
  <c r="L812" i="11" s="1"/>
  <c r="J800" i="11" a="1"/>
  <c r="J800" i="11" s="1"/>
  <c r="L800" i="11" s="1" a="1"/>
  <c r="L800" i="11" s="1"/>
  <c r="J788" i="11" a="1"/>
  <c r="J788" i="11" s="1"/>
  <c r="L788" i="11" s="1" a="1"/>
  <c r="L788" i="11" s="1"/>
  <c r="J776" i="11" a="1"/>
  <c r="J776" i="11" s="1"/>
  <c r="L776" i="11" s="1" a="1"/>
  <c r="L776" i="11" s="1"/>
  <c r="J764" i="11" a="1"/>
  <c r="J764" i="11" s="1"/>
  <c r="L764" i="11" s="1" a="1"/>
  <c r="L764" i="11" s="1"/>
  <c r="J752" i="11" a="1"/>
  <c r="J752" i="11" s="1"/>
  <c r="L752" i="11" s="1" a="1"/>
  <c r="L752" i="11" s="1"/>
  <c r="J740" i="11" a="1"/>
  <c r="J740" i="11" s="1"/>
  <c r="L740" i="11" s="1" a="1"/>
  <c r="L740" i="11" s="1"/>
  <c r="J728" i="11" a="1"/>
  <c r="J728" i="11" s="1"/>
  <c r="L728" i="11" s="1" a="1"/>
  <c r="L728" i="11" s="1"/>
  <c r="J704" i="11" a="1"/>
  <c r="J704" i="11" s="1"/>
  <c r="L704" i="11" s="1" a="1"/>
  <c r="L704" i="11" s="1"/>
  <c r="J656" i="11" a="1"/>
  <c r="J656" i="11" s="1"/>
  <c r="L656" i="11" s="1" a="1"/>
  <c r="L656" i="11" s="1"/>
  <c r="J620" i="11" a="1"/>
  <c r="J620" i="11" s="1"/>
  <c r="L620" i="11" s="1" a="1"/>
  <c r="L620" i="11" s="1"/>
  <c r="J596" i="11" a="1"/>
  <c r="J596" i="11" s="1"/>
  <c r="L596" i="11" s="1" a="1"/>
  <c r="L596" i="11" s="1"/>
  <c r="J572" i="11" a="1"/>
  <c r="J572" i="11" s="1"/>
  <c r="L572" i="11" s="1" a="1"/>
  <c r="L572" i="11" s="1"/>
  <c r="J548" i="11" a="1"/>
  <c r="J548" i="11" s="1"/>
  <c r="L548" i="11" s="1" a="1"/>
  <c r="L548" i="11" s="1"/>
  <c r="J512" i="11" a="1"/>
  <c r="J512" i="11" s="1"/>
  <c r="L512" i="11" s="1" a="1"/>
  <c r="L512" i="11" s="1"/>
  <c r="J488" i="11" a="1"/>
  <c r="J488" i="11" s="1"/>
  <c r="L488" i="11" s="1" a="1"/>
  <c r="L488" i="11" s="1"/>
  <c r="J476" i="11" a="1"/>
  <c r="J476" i="11" s="1"/>
  <c r="L476" i="11" a="1"/>
  <c r="L476" i="11" s="1"/>
  <c r="J464" i="11" a="1"/>
  <c r="J464" i="11" s="1"/>
  <c r="L464" i="11" s="1" a="1"/>
  <c r="L464" i="11" s="1"/>
  <c r="J452" i="11" a="1"/>
  <c r="J452" i="11" s="1"/>
  <c r="L452" i="11" s="1" a="1"/>
  <c r="L452" i="11" s="1"/>
  <c r="J440" i="11" a="1"/>
  <c r="J440" i="11" s="1"/>
  <c r="L440" i="11" s="1" a="1"/>
  <c r="L440" i="11" s="1"/>
  <c r="J428" i="11" a="1"/>
  <c r="J428" i="11" s="1"/>
  <c r="L428" i="11" s="1" a="1"/>
  <c r="L428" i="11" s="1"/>
  <c r="J416" i="11" a="1"/>
  <c r="J416" i="11" s="1"/>
  <c r="L416" i="11" s="1" a="1"/>
  <c r="L416" i="11" s="1"/>
  <c r="J392" i="11" a="1"/>
  <c r="J392" i="11" s="1"/>
  <c r="L392" i="11" s="1" a="1"/>
  <c r="L392" i="11" s="1"/>
  <c r="J380" i="11" a="1"/>
  <c r="J380" i="11" s="1"/>
  <c r="L380" i="11" a="1"/>
  <c r="L380" i="11" s="1"/>
  <c r="J356" i="11" a="1"/>
  <c r="J356" i="11" s="1"/>
  <c r="L356" i="11" s="1" a="1"/>
  <c r="L356" i="11" s="1"/>
  <c r="J344" i="11" a="1"/>
  <c r="J344" i="11" s="1"/>
  <c r="L344" i="11" s="1" a="1"/>
  <c r="L344" i="11" s="1"/>
  <c r="J320" i="11" a="1"/>
  <c r="J320" i="11" s="1"/>
  <c r="L320" i="11" s="1" a="1"/>
  <c r="L320" i="11" s="1"/>
  <c r="J272" i="11" a="1"/>
  <c r="J272" i="11" s="1"/>
  <c r="L272" i="11" s="1" a="1"/>
  <c r="L272" i="11" s="1"/>
  <c r="J260" i="11" a="1"/>
  <c r="J260" i="11" s="1"/>
  <c r="L260" i="11" s="1" a="1"/>
  <c r="L260" i="11" s="1"/>
  <c r="J249" i="11" a="1"/>
  <c r="J249" i="11" s="1"/>
  <c r="L249" i="11" s="1" a="1"/>
  <c r="L249" i="11" s="1"/>
  <c r="J237" i="11" a="1"/>
  <c r="J237" i="11" s="1"/>
  <c r="L237" i="11" s="1" a="1"/>
  <c r="L237" i="11" s="1"/>
  <c r="J225" i="11" a="1"/>
  <c r="J225" i="11" s="1"/>
  <c r="L225" i="11" s="1" a="1"/>
  <c r="L225" i="11" s="1"/>
  <c r="J213" i="11" a="1"/>
  <c r="J213" i="11" s="1"/>
  <c r="L213" i="11" s="1" a="1"/>
  <c r="L213" i="11" s="1"/>
  <c r="J201" i="11" a="1"/>
  <c r="J201" i="11" s="1"/>
  <c r="L201" i="11" s="1" a="1"/>
  <c r="L201" i="11" s="1"/>
  <c r="J189" i="11" a="1"/>
  <c r="J189" i="11" s="1"/>
  <c r="L189" i="11" s="1" a="1"/>
  <c r="L189" i="11" s="1"/>
  <c r="J177" i="11" a="1"/>
  <c r="J177" i="11" s="1"/>
  <c r="L177" i="11" s="1" a="1"/>
  <c r="L177" i="11" s="1"/>
  <c r="J165" i="11" a="1"/>
  <c r="J165" i="11" s="1"/>
  <c r="L165" i="11" s="1" a="1"/>
  <c r="L165" i="11" s="1"/>
  <c r="J153" i="11" a="1"/>
  <c r="J153" i="11" s="1"/>
  <c r="L153" i="11" s="1" a="1"/>
  <c r="L153" i="11" s="1"/>
  <c r="J141" i="11" a="1"/>
  <c r="J141" i="11" s="1"/>
  <c r="L141" i="11" a="1"/>
  <c r="L141" i="11" s="1"/>
  <c r="J129" i="11" a="1"/>
  <c r="J129" i="11" s="1"/>
  <c r="L129" i="11" s="1" a="1"/>
  <c r="L129" i="11" s="1"/>
  <c r="J117" i="11" a="1"/>
  <c r="J117" i="11" s="1"/>
  <c r="L117" i="11" s="1" a="1"/>
  <c r="L117" i="11" s="1"/>
  <c r="J105" i="11" a="1"/>
  <c r="J105" i="11" s="1"/>
  <c r="L105" i="11" s="1" a="1"/>
  <c r="L105" i="11" s="1"/>
  <c r="J81" i="11" a="1"/>
  <c r="J81" i="11" s="1"/>
  <c r="J69" i="11" a="1"/>
  <c r="J69" i="11" s="1"/>
  <c r="J46" i="11" a="1"/>
  <c r="J46" i="11" s="1"/>
  <c r="B46" i="13" s="1"/>
  <c r="J34" i="11" a="1"/>
  <c r="J34" i="11" s="1"/>
  <c r="B34" i="13" s="1"/>
  <c r="L34" i="11" a="1"/>
  <c r="L34" i="11" s="1"/>
  <c r="C34" i="13" s="1"/>
  <c r="J22" i="11" a="1"/>
  <c r="J22" i="11" s="1"/>
  <c r="B22" i="13" s="1"/>
  <c r="J10" i="11" a="1"/>
  <c r="J10" i="11" s="1"/>
  <c r="B10" i="13" s="1"/>
  <c r="Z95" i="11"/>
  <c r="Z99" i="11"/>
  <c r="L828" i="11" a="1"/>
  <c r="L828" i="11" s="1"/>
  <c r="L680" i="11" a="1"/>
  <c r="L680" i="11" s="1"/>
  <c r="L551" i="11" a="1"/>
  <c r="L551" i="11" s="1"/>
  <c r="L449" i="11" a="1"/>
  <c r="L449" i="11" s="1"/>
  <c r="L368" i="11" a="1"/>
  <c r="L368" i="11" s="1"/>
  <c r="L284" i="11" a="1"/>
  <c r="L284" i="11" s="1"/>
  <c r="L211" i="11" a="1"/>
  <c r="L211" i="11" s="1"/>
  <c r="L137" i="11" a="1"/>
  <c r="L137" i="11" s="1"/>
  <c r="L57" i="11" a="1"/>
  <c r="L57" i="11" s="1"/>
  <c r="C57" i="13" s="1"/>
  <c r="L282" i="11" a="1"/>
  <c r="L282" i="11" s="1"/>
  <c r="J644" i="11" a="1"/>
  <c r="J644" i="11" s="1"/>
  <c r="L644" i="11" s="1" a="1"/>
  <c r="L644" i="11" s="1"/>
  <c r="J818" i="11" a="1"/>
  <c r="J818" i="11" s="1"/>
  <c r="L818" i="11" s="1" a="1"/>
  <c r="L818" i="11" s="1"/>
  <c r="J770" i="11" a="1"/>
  <c r="J770" i="11" s="1"/>
  <c r="L770" i="11" s="1" a="1"/>
  <c r="L770" i="11" s="1"/>
  <c r="J590" i="11" a="1"/>
  <c r="J590" i="11" s="1"/>
  <c r="L590" i="11" s="1" a="1"/>
  <c r="L590" i="11" s="1"/>
  <c r="J931" i="11" a="1"/>
  <c r="J931" i="11" s="1"/>
  <c r="L931" i="11" s="1" a="1"/>
  <c r="L931" i="11" s="1"/>
  <c r="J895" i="11" a="1"/>
  <c r="J895" i="11" s="1"/>
  <c r="L895" i="11" s="1" a="1"/>
  <c r="L895" i="11" s="1"/>
  <c r="J883" i="11" a="1"/>
  <c r="J883" i="11" s="1"/>
  <c r="L883" i="11" s="1" a="1"/>
  <c r="L883" i="11" s="1"/>
  <c r="L871" i="11" a="1"/>
  <c r="L871" i="11" s="1"/>
  <c r="J787" i="11" a="1"/>
  <c r="J787" i="11" s="1"/>
  <c r="L787" i="11" s="1" a="1"/>
  <c r="L787" i="11" s="1"/>
  <c r="J751" i="11" a="1"/>
  <c r="J751" i="11" s="1"/>
  <c r="L751" i="11" s="1" a="1"/>
  <c r="L751" i="11" s="1"/>
  <c r="J727" i="11" a="1"/>
  <c r="J727" i="11" s="1"/>
  <c r="L727" i="11" s="1" a="1"/>
  <c r="L727" i="11" s="1"/>
  <c r="J715" i="11" a="1"/>
  <c r="J715" i="11" s="1"/>
  <c r="L715" i="11" s="1" a="1"/>
  <c r="L715" i="11" s="1"/>
  <c r="J691" i="11" a="1"/>
  <c r="J691" i="11" s="1"/>
  <c r="L691" i="11" s="1" a="1"/>
  <c r="L691" i="11" s="1"/>
  <c r="J679" i="11" a="1"/>
  <c r="J679" i="11" s="1"/>
  <c r="L679" i="11" s="1" a="1"/>
  <c r="L679" i="11" s="1"/>
  <c r="J667" i="11" a="1"/>
  <c r="J667" i="11" s="1"/>
  <c r="L667" i="11" a="1"/>
  <c r="L667" i="11" s="1"/>
  <c r="J655" i="11" a="1"/>
  <c r="J655" i="11" s="1"/>
  <c r="L655" i="11" s="1" a="1"/>
  <c r="L655" i="11" s="1"/>
  <c r="J619" i="11" a="1"/>
  <c r="J619" i="11" s="1"/>
  <c r="L619" i="11" s="1" a="1"/>
  <c r="L619" i="11" s="1"/>
  <c r="J607" i="11" a="1"/>
  <c r="J607" i="11" s="1"/>
  <c r="L607" i="11" s="1" a="1"/>
  <c r="L607" i="11" s="1"/>
  <c r="J595" i="11" a="1"/>
  <c r="J595" i="11" s="1"/>
  <c r="L595" i="11" s="1" a="1"/>
  <c r="L595" i="11" s="1"/>
  <c r="J535" i="11" a="1"/>
  <c r="J535" i="11" s="1"/>
  <c r="L535" i="11" s="1" a="1"/>
  <c r="L535" i="11" s="1"/>
  <c r="J523" i="11" a="1"/>
  <c r="J523" i="11" s="1"/>
  <c r="L523" i="11" s="1" a="1"/>
  <c r="L523" i="11" s="1"/>
  <c r="J499" i="11" a="1"/>
  <c r="J499" i="11" s="1"/>
  <c r="L499" i="11" a="1"/>
  <c r="L499" i="11" s="1"/>
  <c r="J487" i="11" a="1"/>
  <c r="J487" i="11" s="1"/>
  <c r="L487" i="11" s="1" a="1"/>
  <c r="L487" i="11" s="1"/>
  <c r="J415" i="11" a="1"/>
  <c r="J415" i="11" s="1"/>
  <c r="L415" i="11" s="1" a="1"/>
  <c r="L415" i="11" s="1"/>
  <c r="J403" i="11" a="1"/>
  <c r="J403" i="11" s="1"/>
  <c r="L403" i="11" s="1" a="1"/>
  <c r="L403" i="11" s="1"/>
  <c r="J379" i="11" a="1"/>
  <c r="J379" i="11" s="1"/>
  <c r="L379" i="11" s="1" a="1"/>
  <c r="L379" i="11" s="1"/>
  <c r="J367" i="11" a="1"/>
  <c r="J367" i="11" s="1"/>
  <c r="L367" i="11" s="1" a="1"/>
  <c r="L367" i="11" s="1"/>
  <c r="J343" i="11" a="1"/>
  <c r="J343" i="11" s="1"/>
  <c r="L343" i="11" s="1" a="1"/>
  <c r="L343" i="11" s="1"/>
  <c r="J319" i="11" a="1"/>
  <c r="J319" i="11" s="1"/>
  <c r="L319" i="11" s="1" a="1"/>
  <c r="L319" i="11" s="1"/>
  <c r="J307" i="11" a="1"/>
  <c r="J307" i="11" s="1"/>
  <c r="L307" i="11" s="1" a="1"/>
  <c r="L307" i="11" s="1"/>
  <c r="J295" i="11" a="1"/>
  <c r="J295" i="11" s="1"/>
  <c r="L295" i="11" s="1" a="1"/>
  <c r="L295" i="11" s="1"/>
  <c r="J283" i="11" a="1"/>
  <c r="J283" i="11" s="1"/>
  <c r="L283" i="11" s="1" a="1"/>
  <c r="L283" i="11" s="1"/>
  <c r="J259" i="11" a="1"/>
  <c r="J259" i="11" s="1"/>
  <c r="L259" i="11" s="1" a="1"/>
  <c r="L259" i="11" s="1"/>
  <c r="J248" i="11" a="1"/>
  <c r="J248" i="11" s="1"/>
  <c r="L248" i="11" s="1" a="1"/>
  <c r="L248" i="11" s="1"/>
  <c r="J236" i="11" a="1"/>
  <c r="J236" i="11" s="1"/>
  <c r="L236" i="11" s="1" a="1"/>
  <c r="L236" i="11" s="1"/>
  <c r="J224" i="11" a="1"/>
  <c r="J224" i="11" s="1"/>
  <c r="L224" i="11" s="1" a="1"/>
  <c r="L224" i="11" s="1"/>
  <c r="J212" i="11" a="1"/>
  <c r="J212" i="11" s="1"/>
  <c r="L212" i="11" a="1"/>
  <c r="L212" i="11" s="1"/>
  <c r="J200" i="11" a="1"/>
  <c r="J200" i="11" s="1"/>
  <c r="L200" i="11" s="1" a="1"/>
  <c r="L200" i="11" s="1"/>
  <c r="J188" i="11" a="1"/>
  <c r="J188" i="11" s="1"/>
  <c r="L188" i="11" s="1" a="1"/>
  <c r="L188" i="11" s="1"/>
  <c r="J176" i="11" a="1"/>
  <c r="J176" i="11" s="1"/>
  <c r="L176" i="11" s="1" a="1"/>
  <c r="L176" i="11" s="1"/>
  <c r="J164" i="11" a="1"/>
  <c r="J164" i="11" s="1"/>
  <c r="L164" i="11" s="1" a="1"/>
  <c r="L164" i="11" s="1"/>
  <c r="J152" i="11" a="1"/>
  <c r="J152" i="11" s="1"/>
  <c r="L152" i="11" s="1" a="1"/>
  <c r="L152" i="11" s="1"/>
  <c r="J140" i="11" a="1"/>
  <c r="J140" i="11" s="1"/>
  <c r="L140" i="11" s="1" a="1"/>
  <c r="L140" i="11" s="1"/>
  <c r="J128" i="11" a="1"/>
  <c r="J128" i="11" s="1"/>
  <c r="L128" i="11" s="1" a="1"/>
  <c r="L128" i="11" s="1"/>
  <c r="J116" i="11" a="1"/>
  <c r="J116" i="11" s="1"/>
  <c r="L116" i="11" s="1" a="1"/>
  <c r="L116" i="11" s="1"/>
  <c r="J104" i="11" a="1"/>
  <c r="J104" i="11" s="1"/>
  <c r="L104" i="11" s="1" a="1"/>
  <c r="L104" i="11" s="1"/>
  <c r="J80" i="11" a="1"/>
  <c r="J80" i="11" s="1"/>
  <c r="B80" i="13" s="1"/>
  <c r="J68" i="11" a="1"/>
  <c r="J68" i="11" s="1"/>
  <c r="B68" i="13" s="1"/>
  <c r="J56" i="11" a="1"/>
  <c r="J56" i="11" s="1"/>
  <c r="J45" i="11" a="1"/>
  <c r="J45" i="11" s="1"/>
  <c r="B45" i="13" s="1"/>
  <c r="L45" i="11" a="1"/>
  <c r="L45" i="11" s="1"/>
  <c r="C45" i="13" s="1"/>
  <c r="J33" i="11" a="1"/>
  <c r="J33" i="11" s="1"/>
  <c r="B33" i="13" s="1"/>
  <c r="L33" i="11" a="1"/>
  <c r="L33" i="11" s="1"/>
  <c r="C33" i="13" s="1"/>
  <c r="J21" i="11" a="1"/>
  <c r="J21" i="11" s="1"/>
  <c r="B21" i="13" s="1"/>
  <c r="L21" i="11" a="1"/>
  <c r="L21" i="11" s="1"/>
  <c r="C21" i="13" s="1"/>
  <c r="J9" i="11" a="1"/>
  <c r="J9" i="11" s="1"/>
  <c r="B9" i="13" s="1"/>
  <c r="L9" i="11" a="1"/>
  <c r="L9" i="11" s="1"/>
  <c r="C9" i="13" s="1"/>
  <c r="L668" i="11" a="1"/>
  <c r="L668" i="11" s="1"/>
  <c r="L445" i="11" a="1"/>
  <c r="L445" i="11" s="1"/>
  <c r="L362" i="11" a="1"/>
  <c r="L362" i="11" s="1"/>
  <c r="L278" i="11" a="1"/>
  <c r="L278" i="11" s="1"/>
  <c r="L132" i="11" a="1"/>
  <c r="L132" i="11" s="1"/>
  <c r="L52" i="11" a="1"/>
  <c r="L52" i="11" s="1"/>
  <c r="C52" i="13" s="1"/>
  <c r="J998" i="11" a="1"/>
  <c r="J998" i="11" s="1"/>
  <c r="L998" i="11" a="1"/>
  <c r="L998" i="11" s="1"/>
  <c r="J962" i="11" a="1"/>
  <c r="J962" i="11" s="1"/>
  <c r="L962" i="11" a="1"/>
  <c r="L962" i="11" s="1"/>
  <c r="J926" i="11" a="1"/>
  <c r="J926" i="11" s="1"/>
  <c r="L926" i="11" a="1"/>
  <c r="L926" i="11" s="1"/>
  <c r="J854" i="11" a="1"/>
  <c r="J854" i="11" s="1"/>
  <c r="L854" i="11" s="1" a="1"/>
  <c r="L854" i="11" s="1"/>
  <c r="J806" i="11" a="1"/>
  <c r="J806" i="11" s="1"/>
  <c r="L806" i="11" s="1" a="1"/>
  <c r="L806" i="11" s="1"/>
  <c r="J746" i="11" a="1"/>
  <c r="J746" i="11" s="1"/>
  <c r="L746" i="11" a="1"/>
  <c r="L746" i="11" s="1"/>
  <c r="J626" i="11" a="1"/>
  <c r="J626" i="11" s="1"/>
  <c r="L626" i="11" a="1"/>
  <c r="L626" i="11" s="1"/>
  <c r="J937" i="11" a="1"/>
  <c r="J937" i="11" s="1"/>
  <c r="L937" i="11" s="1" a="1"/>
  <c r="L937" i="11" s="1"/>
  <c r="J839" i="11" a="1"/>
  <c r="J839" i="11" s="1"/>
  <c r="L839" i="11" a="1"/>
  <c r="L839" i="11" s="1"/>
  <c r="J791" i="11" a="1"/>
  <c r="J791" i="11" s="1"/>
  <c r="L791" i="11" s="1" a="1"/>
  <c r="L791" i="11" s="1"/>
  <c r="L755" i="11" a="1"/>
  <c r="L755" i="11" s="1"/>
  <c r="J695" i="11" a="1"/>
  <c r="J695" i="11" s="1"/>
  <c r="L695" i="11" s="1" a="1"/>
  <c r="L695" i="11" s="1"/>
  <c r="J479" i="11" a="1"/>
  <c r="J479" i="11" s="1"/>
  <c r="L479" i="11" s="1" a="1"/>
  <c r="L479" i="11" s="1"/>
  <c r="J395" i="11" a="1"/>
  <c r="J395" i="11" s="1"/>
  <c r="L395" i="11" s="1" a="1"/>
  <c r="L395" i="11" s="1"/>
  <c r="J311" i="11" a="1"/>
  <c r="J311" i="11" s="1"/>
  <c r="L311" i="11" s="1" a="1"/>
  <c r="L311" i="11" s="1"/>
  <c r="J96" i="11" a="1"/>
  <c r="J96" i="11" s="1"/>
  <c r="J37" i="11" a="1"/>
  <c r="J37" i="11" s="1"/>
  <c r="J2" i="11" a="1"/>
  <c r="J2" i="11" s="1"/>
  <c r="B2" i="13" s="1"/>
  <c r="Z132" i="11"/>
  <c r="Z131" i="11"/>
  <c r="Z130" i="11"/>
  <c r="Z129" i="11"/>
  <c r="J906" i="11" a="1"/>
  <c r="J906" i="11" s="1"/>
  <c r="L906" i="11" s="1" a="1"/>
  <c r="L906" i="11" s="1"/>
  <c r="J882" i="11" a="1"/>
  <c r="J882" i="11" s="1"/>
  <c r="L882" i="11" s="1" a="1"/>
  <c r="L882" i="11" s="1"/>
  <c r="J870" i="11" a="1"/>
  <c r="J870" i="11" s="1"/>
  <c r="L870" i="11" s="1" a="1"/>
  <c r="L870" i="11" s="1"/>
  <c r="J762" i="11" a="1"/>
  <c r="J762" i="11" s="1"/>
  <c r="L762" i="11" s="1" a="1"/>
  <c r="L762" i="11" s="1"/>
  <c r="J726" i="11" a="1"/>
  <c r="J726" i="11" s="1"/>
  <c r="L726" i="11" s="1" a="1"/>
  <c r="L726" i="11" s="1"/>
  <c r="J702" i="11" a="1"/>
  <c r="J702" i="11" s="1"/>
  <c r="L702" i="11" s="1" a="1"/>
  <c r="L702" i="11" s="1"/>
  <c r="J690" i="11" a="1"/>
  <c r="J690" i="11" s="1"/>
  <c r="L690" i="11" s="1" a="1"/>
  <c r="L690" i="11" s="1"/>
  <c r="J666" i="11" a="1"/>
  <c r="J666" i="11" s="1"/>
  <c r="L666" i="11" s="1" a="1"/>
  <c r="L666" i="11" s="1"/>
  <c r="J618" i="11" a="1"/>
  <c r="J618" i="11" s="1"/>
  <c r="L618" i="11" s="1" a="1"/>
  <c r="L618" i="11" s="1"/>
  <c r="J582" i="11" a="1"/>
  <c r="J582" i="11" s="1"/>
  <c r="L582" i="11" s="1" a="1"/>
  <c r="L582" i="11" s="1"/>
  <c r="J534" i="11" a="1"/>
  <c r="J534" i="11" s="1"/>
  <c r="L534" i="11" s="1" a="1"/>
  <c r="L534" i="11" s="1"/>
  <c r="J522" i="11" a="1"/>
  <c r="J522" i="11" s="1"/>
  <c r="L522" i="11" s="1" a="1"/>
  <c r="L522" i="11" s="1"/>
  <c r="J498" i="11" a="1"/>
  <c r="J498" i="11" s="1"/>
  <c r="L498" i="11" s="1" a="1"/>
  <c r="L498" i="11" s="1"/>
  <c r="J486" i="11" a="1"/>
  <c r="J486" i="11" s="1"/>
  <c r="L486" i="11" s="1" a="1"/>
  <c r="L486" i="11" s="1"/>
  <c r="J438" i="11" a="1"/>
  <c r="J438" i="11" s="1"/>
  <c r="L438" i="11" s="1" a="1"/>
  <c r="L438" i="11" s="1"/>
  <c r="J426" i="11" a="1"/>
  <c r="J426" i="11" s="1"/>
  <c r="L426" i="11" s="1" a="1"/>
  <c r="L426" i="11" s="1"/>
  <c r="J414" i="11" a="1"/>
  <c r="J414" i="11" s="1"/>
  <c r="L414" i="11" s="1" a="1"/>
  <c r="L414" i="11" s="1"/>
  <c r="J402" i="11" a="1"/>
  <c r="J402" i="11" s="1"/>
  <c r="L402" i="11" s="1" a="1"/>
  <c r="L402" i="11" s="1"/>
  <c r="J390" i="11" a="1"/>
  <c r="J390" i="11" s="1"/>
  <c r="L390" i="11" s="1" a="1"/>
  <c r="L390" i="11" s="1"/>
  <c r="J378" i="11" a="1"/>
  <c r="J378" i="11" s="1"/>
  <c r="L378" i="11" s="1" a="1"/>
  <c r="L378" i="11" s="1"/>
  <c r="J366" i="11" a="1"/>
  <c r="J366" i="11" s="1"/>
  <c r="L366" i="11" s="1" a="1"/>
  <c r="L366" i="11" s="1"/>
  <c r="J354" i="11" a="1"/>
  <c r="J354" i="11" s="1"/>
  <c r="L354" i="11" s="1" a="1"/>
  <c r="L354" i="11" s="1"/>
  <c r="J318" i="11" a="1"/>
  <c r="J318" i="11" s="1"/>
  <c r="L318" i="11" s="1" a="1"/>
  <c r="L318" i="11" s="1"/>
  <c r="J306" i="11" a="1"/>
  <c r="J306" i="11" s="1"/>
  <c r="L306" i="11" s="1" a="1"/>
  <c r="L306" i="11" s="1"/>
  <c r="J294" i="11" a="1"/>
  <c r="J294" i="11" s="1"/>
  <c r="L294" i="11" s="1" a="1"/>
  <c r="L294" i="11" s="1"/>
  <c r="J270" i="11" a="1"/>
  <c r="J270" i="11" s="1"/>
  <c r="L270" i="11" s="1" a="1"/>
  <c r="L270" i="11" s="1"/>
  <c r="J235" i="11" a="1"/>
  <c r="J235" i="11" s="1"/>
  <c r="L235" i="11" s="1" a="1"/>
  <c r="L235" i="11" s="1"/>
  <c r="J199" i="11" a="1"/>
  <c r="J199" i="11" s="1"/>
  <c r="L199" i="11" s="1" a="1"/>
  <c r="L199" i="11" s="1"/>
  <c r="J187" i="11" a="1"/>
  <c r="J187" i="11" s="1"/>
  <c r="L187" i="11" s="1" a="1"/>
  <c r="L187" i="11" s="1"/>
  <c r="J175" i="11" a="1"/>
  <c r="J175" i="11" s="1"/>
  <c r="L175" i="11" s="1" a="1"/>
  <c r="L175" i="11" s="1"/>
  <c r="J163" i="11" a="1"/>
  <c r="J163" i="11" s="1"/>
  <c r="L163" i="11" s="1" a="1"/>
  <c r="L163" i="11" s="1"/>
  <c r="J151" i="11" a="1"/>
  <c r="J151" i="11" s="1"/>
  <c r="L151" i="11" s="1" a="1"/>
  <c r="L151" i="11" s="1"/>
  <c r="J139" i="11" a="1"/>
  <c r="J139" i="11" s="1"/>
  <c r="L139" i="11" a="1"/>
  <c r="L139" i="11" s="1"/>
  <c r="J55" i="11" a="1"/>
  <c r="J55" i="11" s="1"/>
  <c r="J20" i="11" a="1"/>
  <c r="J20" i="11" s="1"/>
  <c r="B20" i="13" s="1"/>
  <c r="J8" i="11" a="1"/>
  <c r="J8" i="11" s="1"/>
  <c r="L1001" i="11" a="1"/>
  <c r="L1001" i="11" s="1"/>
  <c r="L813" i="11" a="1"/>
  <c r="L813" i="11" s="1"/>
  <c r="L653" i="11" a="1"/>
  <c r="L653" i="11" s="1"/>
  <c r="L532" i="11" a="1"/>
  <c r="L532" i="11" s="1"/>
  <c r="L437" i="11" a="1"/>
  <c r="L437" i="11" s="1"/>
  <c r="L355" i="11" a="1"/>
  <c r="L355" i="11" s="1"/>
  <c r="L271" i="11" a="1"/>
  <c r="L271" i="11" s="1"/>
  <c r="L198" i="11" a="1"/>
  <c r="L198" i="11" s="1"/>
  <c r="L124" i="11" a="1"/>
  <c r="L124" i="11" s="1"/>
  <c r="L44" i="11" a="1"/>
  <c r="L44" i="11" s="1"/>
  <c r="C44" i="13" s="1"/>
  <c r="Z96" i="11"/>
  <c r="J386" i="11" a="1"/>
  <c r="J386" i="11" s="1"/>
  <c r="L386" i="11" s="1" a="1"/>
  <c r="L386" i="11" s="1"/>
  <c r="J974" i="11" a="1"/>
  <c r="J974" i="11" s="1"/>
  <c r="L974" i="11" s="1" a="1"/>
  <c r="L974" i="11" s="1"/>
  <c r="J890" i="11" a="1"/>
  <c r="J890" i="11" s="1"/>
  <c r="L890" i="11" s="1" a="1"/>
  <c r="L890" i="11" s="1"/>
  <c r="J830" i="11" a="1"/>
  <c r="J830" i="11" s="1"/>
  <c r="L830" i="11" s="1" a="1"/>
  <c r="L830" i="11" s="1"/>
  <c r="J782" i="11" a="1"/>
  <c r="J782" i="11" s="1"/>
  <c r="L782" i="11" s="1" a="1"/>
  <c r="L782" i="11" s="1"/>
  <c r="J602" i="11" a="1"/>
  <c r="J602" i="11" s="1"/>
  <c r="L602" i="11" s="1" a="1"/>
  <c r="L602" i="11" s="1"/>
  <c r="J973" i="11" a="1"/>
  <c r="J973" i="11" s="1"/>
  <c r="L973" i="11" s="1" a="1"/>
  <c r="L973" i="11" s="1"/>
  <c r="J827" i="11" a="1"/>
  <c r="J827" i="11" s="1"/>
  <c r="L827" i="11" s="1" a="1"/>
  <c r="L827" i="11" s="1"/>
  <c r="J779" i="11" a="1"/>
  <c r="J779" i="11" s="1"/>
  <c r="L779" i="11" s="1" a="1"/>
  <c r="L779" i="11" s="1"/>
  <c r="J491" i="11" a="1"/>
  <c r="J491" i="11" s="1"/>
  <c r="L491" i="11" a="1"/>
  <c r="L491" i="11" s="1"/>
  <c r="J407" i="11" a="1"/>
  <c r="J407" i="11" s="1"/>
  <c r="L407" i="11" s="1" a="1"/>
  <c r="L407" i="11" s="1"/>
  <c r="J323" i="11" a="1"/>
  <c r="J323" i="11" s="1"/>
  <c r="L323" i="11" s="1" a="1"/>
  <c r="L323" i="11" s="1"/>
  <c r="J240" i="11" a="1"/>
  <c r="J240" i="11" s="1"/>
  <c r="L240" i="11" s="1" a="1"/>
  <c r="L240" i="11" s="1"/>
  <c r="J204" i="11" a="1"/>
  <c r="J204" i="11" s="1"/>
  <c r="L204" i="11" s="1" a="1"/>
  <c r="L204" i="11" s="1"/>
  <c r="J168" i="11" a="1"/>
  <c r="J168" i="11" s="1"/>
  <c r="L168" i="11" s="1" a="1"/>
  <c r="L168" i="11" s="1"/>
  <c r="J72" i="11" a="1"/>
  <c r="J72" i="11" s="1"/>
  <c r="B72" i="13" s="1"/>
  <c r="J989" i="11" a="1"/>
  <c r="J989" i="11" s="1"/>
  <c r="L989" i="11" s="1" a="1"/>
  <c r="L989" i="11" s="1"/>
  <c r="J917" i="11" a="1"/>
  <c r="J917" i="11" s="1"/>
  <c r="L917" i="11" s="1" a="1"/>
  <c r="L917" i="11" s="1"/>
  <c r="J905" i="11" a="1"/>
  <c r="J905" i="11" s="1"/>
  <c r="L905" i="11" s="1" a="1"/>
  <c r="L905" i="11" s="1"/>
  <c r="J893" i="11" a="1"/>
  <c r="J893" i="11" s="1"/>
  <c r="L893" i="11" s="1" a="1"/>
  <c r="L893" i="11" s="1"/>
  <c r="J881" i="11" a="1"/>
  <c r="J881" i="11" s="1"/>
  <c r="L881" i="11" s="1" a="1"/>
  <c r="L881" i="11" s="1"/>
  <c r="J869" i="11" a="1"/>
  <c r="J869" i="11" s="1"/>
  <c r="L869" i="11" s="1" a="1"/>
  <c r="L869" i="11" s="1"/>
  <c r="J857" i="11" a="1"/>
  <c r="J857" i="11" s="1"/>
  <c r="L857" i="11" s="1" a="1"/>
  <c r="L857" i="11" s="1"/>
  <c r="J845" i="11" a="1"/>
  <c r="J845" i="11" s="1"/>
  <c r="L845" i="11" s="1" a="1"/>
  <c r="L845" i="11" s="1"/>
  <c r="J833" i="11" a="1"/>
  <c r="J833" i="11" s="1"/>
  <c r="L833" i="11" s="1" a="1"/>
  <c r="L833" i="11" s="1"/>
  <c r="J821" i="11" a="1"/>
  <c r="J821" i="11" s="1"/>
  <c r="L821" i="11" s="1" a="1"/>
  <c r="L821" i="11" s="1"/>
  <c r="J809" i="11" a="1"/>
  <c r="J809" i="11" s="1"/>
  <c r="L809" i="11" s="1" a="1"/>
  <c r="L809" i="11" s="1"/>
  <c r="J785" i="11" a="1"/>
  <c r="J785" i="11" s="1"/>
  <c r="L785" i="11" s="1" a="1"/>
  <c r="L785" i="11" s="1"/>
  <c r="J773" i="11" a="1"/>
  <c r="J773" i="11" s="1"/>
  <c r="L773" i="11" s="1" a="1"/>
  <c r="L773" i="11" s="1"/>
  <c r="J737" i="11" a="1"/>
  <c r="J737" i="11" s="1"/>
  <c r="L737" i="11" s="1" a="1"/>
  <c r="L737" i="11" s="1"/>
  <c r="J725" i="11" a="1"/>
  <c r="J725" i="11" s="1"/>
  <c r="L725" i="11" s="1" a="1"/>
  <c r="L725" i="11" s="1"/>
  <c r="J713" i="11" a="1"/>
  <c r="J713" i="11" s="1"/>
  <c r="L713" i="11" s="1" a="1"/>
  <c r="L713" i="11" s="1"/>
  <c r="J701" i="11" a="1"/>
  <c r="J701" i="11" s="1"/>
  <c r="L701" i="11" s="1" a="1"/>
  <c r="L701" i="11" s="1"/>
  <c r="J689" i="11" a="1"/>
  <c r="J689" i="11" s="1"/>
  <c r="L689" i="11" s="1" a="1"/>
  <c r="L689" i="11" s="1"/>
  <c r="J677" i="11" a="1"/>
  <c r="J677" i="11" s="1"/>
  <c r="L677" i="11" s="1" a="1"/>
  <c r="L677" i="11" s="1"/>
  <c r="J665" i="11" a="1"/>
  <c r="J665" i="11" s="1"/>
  <c r="L665" i="11" s="1" a="1"/>
  <c r="L665" i="11" s="1"/>
  <c r="J605" i="11" a="1"/>
  <c r="J605" i="11" s="1"/>
  <c r="L605" i="11" s="1" a="1"/>
  <c r="L605" i="11" s="1"/>
  <c r="J581" i="11" a="1"/>
  <c r="J581" i="11" s="1"/>
  <c r="L581" i="11" s="1" a="1"/>
  <c r="L581" i="11" s="1"/>
  <c r="J557" i="11" a="1"/>
  <c r="J557" i="11" s="1"/>
  <c r="L557" i="11" s="1" a="1"/>
  <c r="L557" i="11" s="1"/>
  <c r="J533" i="11" a="1"/>
  <c r="J533" i="11" s="1"/>
  <c r="L533" i="11" s="1" a="1"/>
  <c r="L533" i="11" s="1"/>
  <c r="J521" i="11" a="1"/>
  <c r="J521" i="11" s="1"/>
  <c r="L521" i="11" s="1" a="1"/>
  <c r="L521" i="11" s="1"/>
  <c r="J497" i="11" a="1"/>
  <c r="J497" i="11" s="1"/>
  <c r="L497" i="11" s="1" a="1"/>
  <c r="L497" i="11" s="1"/>
  <c r="J461" i="11" a="1"/>
  <c r="J461" i="11" s="1"/>
  <c r="L461" i="11" s="1" a="1"/>
  <c r="L461" i="11" s="1"/>
  <c r="J425" i="11" a="1"/>
  <c r="J425" i="11" s="1"/>
  <c r="L425" i="11" s="1" a="1"/>
  <c r="L425" i="11" s="1"/>
  <c r="J413" i="11" a="1"/>
  <c r="J413" i="11" s="1"/>
  <c r="L413" i="11" s="1" a="1"/>
  <c r="L413" i="11" s="1"/>
  <c r="J401" i="11" a="1"/>
  <c r="J401" i="11" s="1"/>
  <c r="L401" i="11" s="1" a="1"/>
  <c r="L401" i="11" s="1"/>
  <c r="J389" i="11" a="1"/>
  <c r="J389" i="11" s="1"/>
  <c r="L389" i="11" s="1" a="1"/>
  <c r="L389" i="11" s="1"/>
  <c r="J365" i="11" a="1"/>
  <c r="J365" i="11" s="1"/>
  <c r="L365" i="11" s="1" a="1"/>
  <c r="L365" i="11" s="1"/>
  <c r="J353" i="11" a="1"/>
  <c r="J353" i="11" s="1"/>
  <c r="L353" i="11" s="1" a="1"/>
  <c r="L353" i="11" s="1"/>
  <c r="J341" i="11" a="1"/>
  <c r="J341" i="11" s="1"/>
  <c r="L341" i="11" s="1" a="1"/>
  <c r="L341" i="11" s="1"/>
  <c r="J293" i="11" a="1"/>
  <c r="J293" i="11" s="1"/>
  <c r="L293" i="11" s="1" a="1"/>
  <c r="L293" i="11" s="1"/>
  <c r="J281" i="11" a="1"/>
  <c r="J281" i="11" s="1"/>
  <c r="L281" i="11" a="1"/>
  <c r="L281" i="11" s="1"/>
  <c r="J269" i="11" a="1"/>
  <c r="J269" i="11" s="1"/>
  <c r="L269" i="11" s="1" a="1"/>
  <c r="L269" i="11" s="1"/>
  <c r="J257" i="11" a="1"/>
  <c r="J257" i="11" s="1"/>
  <c r="L257" i="11" s="1" a="1"/>
  <c r="L257" i="11" s="1"/>
  <c r="J246" i="11" a="1"/>
  <c r="J246" i="11" s="1"/>
  <c r="L246" i="11" s="1" a="1"/>
  <c r="L246" i="11" s="1"/>
  <c r="J222" i="11" a="1"/>
  <c r="J222" i="11" s="1"/>
  <c r="L222" i="11" s="1" a="1"/>
  <c r="L222" i="11" s="1"/>
  <c r="J210" i="11" a="1"/>
  <c r="J210" i="11" s="1"/>
  <c r="L210" i="11" s="1" a="1"/>
  <c r="L210" i="11" s="1"/>
  <c r="J186" i="11" a="1"/>
  <c r="J186" i="11" s="1"/>
  <c r="L186" i="11" s="1" a="1"/>
  <c r="L186" i="11" s="1"/>
  <c r="J174" i="11" a="1"/>
  <c r="J174" i="11" s="1"/>
  <c r="L174" i="11" s="1" a="1"/>
  <c r="L174" i="11" s="1"/>
  <c r="J162" i="11" a="1"/>
  <c r="J162" i="11" s="1"/>
  <c r="L162" i="11" s="1" a="1"/>
  <c r="L162" i="11" s="1"/>
  <c r="J150" i="11" a="1"/>
  <c r="J150" i="11" s="1"/>
  <c r="L150" i="11" s="1" a="1"/>
  <c r="L150" i="11" s="1"/>
  <c r="J138" i="11" a="1"/>
  <c r="J138" i="11" s="1"/>
  <c r="L138" i="11" s="1" a="1"/>
  <c r="L138" i="11" s="1"/>
  <c r="J126" i="11" a="1"/>
  <c r="J126" i="11" s="1"/>
  <c r="L126" i="11" s="1" a="1"/>
  <c r="L126" i="11" s="1"/>
  <c r="J102" i="11" a="1"/>
  <c r="J102" i="11" s="1"/>
  <c r="L102" i="11" a="1"/>
  <c r="L102" i="11" s="1"/>
  <c r="J90" i="11" a="1"/>
  <c r="J90" i="11" s="1"/>
  <c r="J66" i="11" a="1"/>
  <c r="J66" i="11" s="1"/>
  <c r="J43" i="11" a="1"/>
  <c r="J43" i="11" s="1"/>
  <c r="J31" i="11" a="1"/>
  <c r="J31" i="11" s="1"/>
  <c r="J7" i="11" a="1"/>
  <c r="J7" i="11" s="1"/>
  <c r="L986" i="11" a="1"/>
  <c r="L986" i="11" s="1"/>
  <c r="L797" i="11" a="1"/>
  <c r="L797" i="11" s="1"/>
  <c r="L643" i="11" a="1"/>
  <c r="L643" i="11" s="1"/>
  <c r="L524" i="11" a="1"/>
  <c r="L524" i="11" s="1"/>
  <c r="L432" i="11" a="1"/>
  <c r="L432" i="11" s="1"/>
  <c r="L348" i="11" a="1"/>
  <c r="L348" i="11" s="1"/>
  <c r="L266" i="11" a="1"/>
  <c r="L266" i="11" s="1"/>
  <c r="L191" i="11" a="1"/>
  <c r="L191" i="11" s="1"/>
  <c r="L119" i="11" a="1"/>
  <c r="L119" i="11" s="1"/>
  <c r="L39" i="11" a="1"/>
  <c r="L39" i="11" s="1"/>
  <c r="C39" i="13" s="1"/>
  <c r="J251" i="11" a="1"/>
  <c r="J251" i="11" s="1"/>
  <c r="L251" i="11" s="1" a="1"/>
  <c r="L251" i="11" s="1"/>
  <c r="J578" i="11" a="1"/>
  <c r="J578" i="11" s="1"/>
  <c r="L578" i="11" s="1" a="1"/>
  <c r="L578" i="11" s="1"/>
  <c r="J923" i="11" a="1"/>
  <c r="J923" i="11" s="1"/>
  <c r="L923" i="11" s="1" a="1"/>
  <c r="L923" i="11" s="1"/>
  <c r="J563" i="11" a="1"/>
  <c r="J563" i="11" s="1"/>
  <c r="L563" i="11" a="1"/>
  <c r="L563" i="11" s="1"/>
  <c r="J515" i="11" a="1"/>
  <c r="J515" i="11" s="1"/>
  <c r="L515" i="11" s="1" a="1"/>
  <c r="L515" i="11" s="1"/>
  <c r="J443" i="11" a="1"/>
  <c r="J443" i="11" s="1"/>
  <c r="L443" i="11" s="1" a="1"/>
  <c r="L443" i="11" s="1"/>
  <c r="J347" i="11" a="1"/>
  <c r="J347" i="11" s="1"/>
  <c r="L347" i="11" s="1" a="1"/>
  <c r="L347" i="11" s="1"/>
  <c r="J275" i="11" a="1"/>
  <c r="J275" i="11" s="1"/>
  <c r="L275" i="11" s="1" a="1"/>
  <c r="L275" i="11" s="1"/>
  <c r="J216" i="11" a="1"/>
  <c r="J216" i="11" s="1"/>
  <c r="L216" i="11" s="1" a="1"/>
  <c r="L216" i="11" s="1"/>
  <c r="J192" i="11" a="1"/>
  <c r="J192" i="11" s="1"/>
  <c r="L192" i="11" s="1" a="1"/>
  <c r="L192" i="11" s="1"/>
  <c r="J156" i="11" a="1"/>
  <c r="J156" i="11" s="1"/>
  <c r="L156" i="11" a="1"/>
  <c r="L156" i="11" s="1"/>
  <c r="J120" i="11" a="1"/>
  <c r="J120" i="11" s="1"/>
  <c r="L120" i="11" s="1" a="1"/>
  <c r="L120" i="11" s="1"/>
  <c r="J60" i="11" a="1"/>
  <c r="J60" i="11" s="1"/>
  <c r="L928" i="11" a="1"/>
  <c r="L928" i="11" s="1"/>
  <c r="J868" i="11" a="1"/>
  <c r="J868" i="11" s="1"/>
  <c r="L868" i="11" s="1" a="1"/>
  <c r="L868" i="11" s="1"/>
  <c r="J856" i="11" a="1"/>
  <c r="J856" i="11" s="1"/>
  <c r="L856" i="11" s="1" a="1"/>
  <c r="L856" i="11" s="1"/>
  <c r="J796" i="11" a="1"/>
  <c r="J796" i="11" s="1"/>
  <c r="L796" i="11" s="1" a="1"/>
  <c r="L796" i="11" s="1"/>
  <c r="J760" i="11" a="1"/>
  <c r="J760" i="11" s="1"/>
  <c r="L760" i="11" s="1" a="1"/>
  <c r="L760" i="11" s="1"/>
  <c r="J724" i="11" a="1"/>
  <c r="J724" i="11" s="1"/>
  <c r="L724" i="11" s="1" a="1"/>
  <c r="L724" i="11" s="1"/>
  <c r="J712" i="11" a="1"/>
  <c r="J712" i="11" s="1"/>
  <c r="L712" i="11" s="1" a="1"/>
  <c r="L712" i="11" s="1"/>
  <c r="J676" i="11" a="1"/>
  <c r="J676" i="11" s="1"/>
  <c r="L676" i="11" a="1"/>
  <c r="L676" i="11" s="1"/>
  <c r="J628" i="11" a="1"/>
  <c r="J628" i="11" s="1"/>
  <c r="L628" i="11" s="1" a="1"/>
  <c r="L628" i="11" s="1"/>
  <c r="J556" i="11" a="1"/>
  <c r="J556" i="11" s="1"/>
  <c r="L556" i="11" s="1" a="1"/>
  <c r="L556" i="11" s="1"/>
  <c r="L520" i="11" a="1"/>
  <c r="L520" i="11" s="1"/>
  <c r="J508" i="11" a="1"/>
  <c r="J508" i="11" s="1"/>
  <c r="L508" i="11" s="1" a="1"/>
  <c r="L508" i="11" s="1"/>
  <c r="J472" i="11" a="1"/>
  <c r="J472" i="11" s="1"/>
  <c r="L472" i="11" s="1" a="1"/>
  <c r="L472" i="11" s="1"/>
  <c r="J460" i="11" a="1"/>
  <c r="J460" i="11" s="1"/>
  <c r="L460" i="11" s="1" a="1"/>
  <c r="L460" i="11" s="1"/>
  <c r="J448" i="11" a="1"/>
  <c r="J448" i="11" s="1"/>
  <c r="L448" i="11" s="1" a="1"/>
  <c r="L448" i="11" s="1"/>
  <c r="J436" i="11" a="1"/>
  <c r="J436" i="11" s="1"/>
  <c r="L436" i="11" a="1"/>
  <c r="L436" i="11" s="1"/>
  <c r="J412" i="11" a="1"/>
  <c r="J412" i="11" s="1"/>
  <c r="L412" i="11" s="1" a="1"/>
  <c r="L412" i="11" s="1"/>
  <c r="J400" i="11" a="1"/>
  <c r="J400" i="11" s="1"/>
  <c r="L400" i="11" s="1" a="1"/>
  <c r="L400" i="11" s="1"/>
  <c r="J388" i="11" a="1"/>
  <c r="J388" i="11" s="1"/>
  <c r="L388" i="11" s="1" a="1"/>
  <c r="L388" i="11" s="1"/>
  <c r="J376" i="11" a="1"/>
  <c r="J376" i="11" s="1"/>
  <c r="L376" i="11" s="1" a="1"/>
  <c r="L376" i="11" s="1"/>
  <c r="J328" i="11" a="1"/>
  <c r="J328" i="11" s="1"/>
  <c r="L328" i="11" s="1" a="1"/>
  <c r="L328" i="11" s="1"/>
  <c r="J316" i="11" a="1"/>
  <c r="J316" i="11" s="1"/>
  <c r="L316" i="11" s="1" a="1"/>
  <c r="L316" i="11" s="1"/>
  <c r="J304" i="11" a="1"/>
  <c r="J304" i="11" s="1"/>
  <c r="L304" i="11" a="1"/>
  <c r="L304" i="11" s="1"/>
  <c r="J292" i="11" a="1"/>
  <c r="J292" i="11" s="1"/>
  <c r="L292" i="11" s="1" a="1"/>
  <c r="L292" i="11" s="1"/>
  <c r="J280" i="11" a="1"/>
  <c r="J280" i="11" s="1"/>
  <c r="L280" i="11" s="1" a="1"/>
  <c r="L280" i="11" s="1"/>
  <c r="J268" i="11" a="1"/>
  <c r="J268" i="11" s="1"/>
  <c r="L268" i="11" s="1" a="1"/>
  <c r="L268" i="11" s="1"/>
  <c r="J256" i="11" a="1"/>
  <c r="J256" i="11" s="1"/>
  <c r="L256" i="11" s="1" a="1"/>
  <c r="L256" i="11" s="1"/>
  <c r="J245" i="11" a="1"/>
  <c r="J245" i="11" s="1"/>
  <c r="L245" i="11" s="1" a="1"/>
  <c r="L245" i="11" s="1"/>
  <c r="J233" i="11" a="1"/>
  <c r="J233" i="11" s="1"/>
  <c r="L233" i="11" s="1" a="1"/>
  <c r="L233" i="11" s="1"/>
  <c r="J221" i="11" a="1"/>
  <c r="J221" i="11" s="1"/>
  <c r="L221" i="11" a="1"/>
  <c r="L221" i="11" s="1"/>
  <c r="J209" i="11" a="1"/>
  <c r="J209" i="11" s="1"/>
  <c r="L209" i="11" s="1" a="1"/>
  <c r="L209" i="11" s="1"/>
  <c r="J197" i="11" a="1"/>
  <c r="J197" i="11" s="1"/>
  <c r="L197" i="11" s="1" a="1"/>
  <c r="L197" i="11" s="1"/>
  <c r="J185" i="11" a="1"/>
  <c r="J185" i="11" s="1"/>
  <c r="L185" i="11" s="1" a="1"/>
  <c r="L185" i="11" s="1"/>
  <c r="J173" i="11" a="1"/>
  <c r="J173" i="11" s="1"/>
  <c r="L173" i="11" s="1" a="1"/>
  <c r="L173" i="11" s="1"/>
  <c r="J161" i="11" a="1"/>
  <c r="J161" i="11" s="1"/>
  <c r="L161" i="11" s="1" a="1"/>
  <c r="L161" i="11" s="1"/>
  <c r="J125" i="11" a="1"/>
  <c r="J125" i="11" s="1"/>
  <c r="L125" i="11" s="1" a="1"/>
  <c r="L125" i="11" s="1"/>
  <c r="J101" i="11" a="1"/>
  <c r="J101" i="11" s="1"/>
  <c r="J89" i="11" a="1"/>
  <c r="J89" i="11" s="1"/>
  <c r="B89" i="13" s="1"/>
  <c r="L89" i="11" a="1"/>
  <c r="L89" i="11" s="1"/>
  <c r="C89" i="13" s="1"/>
  <c r="J77" i="11" a="1"/>
  <c r="J77" i="11" s="1"/>
  <c r="J65" i="11" a="1"/>
  <c r="J65" i="11" s="1"/>
  <c r="J42" i="11" a="1"/>
  <c r="J42" i="11" s="1"/>
  <c r="J30" i="11" a="1"/>
  <c r="J30" i="11" s="1"/>
  <c r="J18" i="11" a="1"/>
  <c r="J18" i="11" s="1"/>
  <c r="J6" i="11" a="1"/>
  <c r="J6" i="11" s="1"/>
  <c r="L783" i="11" a="1"/>
  <c r="L783" i="11" s="1"/>
  <c r="L629" i="11" a="1"/>
  <c r="L629" i="11" s="1"/>
  <c r="L424" i="11" a="1"/>
  <c r="L424" i="11" s="1"/>
  <c r="L339" i="11" a="1"/>
  <c r="L339" i="11" s="1"/>
  <c r="L258" i="11" a="1"/>
  <c r="L258" i="11" s="1"/>
  <c r="L183" i="11" a="1"/>
  <c r="L183" i="11" s="1"/>
  <c r="L110" i="11" a="1"/>
  <c r="L110" i="11" s="1"/>
  <c r="L32" i="11" a="1"/>
  <c r="L32" i="11" s="1"/>
  <c r="C32" i="13" s="1"/>
  <c r="J113" i="11" a="1"/>
  <c r="J113" i="11" s="1"/>
  <c r="L113" i="11" s="1" a="1"/>
  <c r="L113" i="11" s="1"/>
  <c r="J650" i="11" a="1"/>
  <c r="J650" i="11" s="1"/>
  <c r="L650" i="11" a="1"/>
  <c r="L650" i="11" s="1"/>
  <c r="J803" i="11" a="1"/>
  <c r="J803" i="11" s="1"/>
  <c r="L803" i="11" a="1"/>
  <c r="L803" i="11" s="1"/>
  <c r="J683" i="11" a="1"/>
  <c r="J683" i="11" s="1"/>
  <c r="L683" i="11" a="1"/>
  <c r="L683" i="11" s="1"/>
  <c r="J647" i="11" a="1"/>
  <c r="J647" i="11" s="1"/>
  <c r="L647" i="11" a="1"/>
  <c r="L647" i="11" s="1"/>
  <c r="J599" i="11" a="1"/>
  <c r="J599" i="11" s="1"/>
  <c r="L599" i="11" s="1" a="1"/>
  <c r="L599" i="11" s="1"/>
  <c r="J539" i="11" a="1"/>
  <c r="J539" i="11" s="1"/>
  <c r="L539" i="11" s="1" a="1"/>
  <c r="L539" i="11" s="1"/>
  <c r="J467" i="11" a="1"/>
  <c r="J467" i="11" s="1"/>
  <c r="L467" i="11" a="1"/>
  <c r="L467" i="11" s="1"/>
  <c r="J371" i="11" a="1"/>
  <c r="J371" i="11" s="1"/>
  <c r="L371" i="11" a="1"/>
  <c r="L371" i="11" s="1"/>
  <c r="J263" i="11" a="1"/>
  <c r="J263" i="11" s="1"/>
  <c r="L263" i="11" a="1"/>
  <c r="L263" i="11" s="1"/>
  <c r="J987" i="11" a="1"/>
  <c r="J987" i="11" s="1"/>
  <c r="L987" i="11" a="1"/>
  <c r="L987" i="11" s="1"/>
  <c r="J939" i="11" a="1"/>
  <c r="J939" i="11" s="1"/>
  <c r="L939" i="11" s="1" a="1"/>
  <c r="L939" i="11" s="1"/>
  <c r="J927" i="11" a="1"/>
  <c r="J927" i="11" s="1"/>
  <c r="L927" i="11" a="1"/>
  <c r="L927" i="11" s="1"/>
  <c r="J891" i="11" a="1"/>
  <c r="J891" i="11" s="1"/>
  <c r="L891" i="11" s="1" a="1"/>
  <c r="L891" i="11" s="1"/>
  <c r="J855" i="11" a="1"/>
  <c r="J855" i="11" s="1"/>
  <c r="L855" i="11" s="1" a="1"/>
  <c r="L855" i="11" s="1"/>
  <c r="J843" i="11" a="1"/>
  <c r="J843" i="11" s="1"/>
  <c r="L843" i="11" s="1" a="1"/>
  <c r="L843" i="11" s="1"/>
  <c r="J819" i="11" a="1"/>
  <c r="J819" i="11" s="1"/>
  <c r="L819" i="11" s="1" a="1"/>
  <c r="L819" i="11" s="1"/>
  <c r="J747" i="11" a="1"/>
  <c r="J747" i="11" s="1"/>
  <c r="L747" i="11" s="1" a="1"/>
  <c r="L747" i="11" s="1"/>
  <c r="J711" i="11" a="1"/>
  <c r="J711" i="11" s="1"/>
  <c r="L711" i="11" s="1" a="1"/>
  <c r="L711" i="11" s="1"/>
  <c r="J675" i="11" a="1"/>
  <c r="J675" i="11" s="1"/>
  <c r="L675" i="11" a="1"/>
  <c r="L675" i="11" s="1"/>
  <c r="J651" i="11" a="1"/>
  <c r="J651" i="11" s="1"/>
  <c r="L651" i="11" s="1" a="1"/>
  <c r="L651" i="11" s="1"/>
  <c r="J639" i="11" a="1"/>
  <c r="J639" i="11" s="1"/>
  <c r="L639" i="11" s="1" a="1"/>
  <c r="L639" i="11" s="1"/>
  <c r="J627" i="11" a="1"/>
  <c r="J627" i="11" s="1"/>
  <c r="L627" i="11" s="1" a="1"/>
  <c r="L627" i="11" s="1"/>
  <c r="J615" i="11" a="1"/>
  <c r="J615" i="11" s="1"/>
  <c r="L615" i="11" s="1" a="1"/>
  <c r="L615" i="11" s="1"/>
  <c r="J579" i="11" a="1"/>
  <c r="J579" i="11" s="1"/>
  <c r="L579" i="11" s="1" a="1"/>
  <c r="L579" i="11" s="1"/>
  <c r="J555" i="11" a="1"/>
  <c r="J555" i="11" s="1"/>
  <c r="L555" i="11" s="1" a="1"/>
  <c r="L555" i="11" s="1"/>
  <c r="J543" i="11" a="1"/>
  <c r="J543" i="11" s="1"/>
  <c r="L543" i="11" s="1" a="1"/>
  <c r="L543" i="11" s="1"/>
  <c r="J531" i="11" a="1"/>
  <c r="J531" i="11" s="1"/>
  <c r="L531" i="11" s="1" a="1"/>
  <c r="L531" i="11" s="1"/>
  <c r="J519" i="11" a="1"/>
  <c r="J519" i="11" s="1"/>
  <c r="L519" i="11" s="1" a="1"/>
  <c r="L519" i="11" s="1"/>
  <c r="J507" i="11" a="1"/>
  <c r="J507" i="11" s="1"/>
  <c r="L507" i="11" s="1" a="1"/>
  <c r="L507" i="11" s="1"/>
  <c r="J495" i="11" a="1"/>
  <c r="J495" i="11" s="1"/>
  <c r="L495" i="11" s="1" a="1"/>
  <c r="L495" i="11" s="1"/>
  <c r="J471" i="11" a="1"/>
  <c r="J471" i="11" s="1"/>
  <c r="L471" i="11" s="1" a="1"/>
  <c r="L471" i="11" s="1"/>
  <c r="J459" i="11" a="1"/>
  <c r="J459" i="11" s="1"/>
  <c r="L459" i="11" s="1" a="1"/>
  <c r="L459" i="11" s="1"/>
  <c r="J447" i="11" a="1"/>
  <c r="J447" i="11" s="1"/>
  <c r="L447" i="11" s="1" a="1"/>
  <c r="L447" i="11" s="1"/>
  <c r="J435" i="11" a="1"/>
  <c r="J435" i="11" s="1"/>
  <c r="L435" i="11" a="1"/>
  <c r="L435" i="11" s="1"/>
  <c r="J423" i="11" a="1"/>
  <c r="J423" i="11" s="1"/>
  <c r="L423" i="11" s="1" a="1"/>
  <c r="L423" i="11" s="1"/>
  <c r="J399" i="11" a="1"/>
  <c r="J399" i="11" s="1"/>
  <c r="L399" i="11" s="1" a="1"/>
  <c r="L399" i="11" s="1"/>
  <c r="J387" i="11" a="1"/>
  <c r="J387" i="11" s="1"/>
  <c r="L387" i="11" s="1" a="1"/>
  <c r="L387" i="11" s="1"/>
  <c r="J375" i="11" a="1"/>
  <c r="J375" i="11" s="1"/>
  <c r="L375" i="11" s="1" a="1"/>
  <c r="L375" i="11" s="1"/>
  <c r="J363" i="11" a="1"/>
  <c r="J363" i="11" s="1"/>
  <c r="L363" i="11" s="1" a="1"/>
  <c r="L363" i="11" s="1"/>
  <c r="J351" i="11" a="1"/>
  <c r="J351" i="11" s="1"/>
  <c r="L351" i="11" s="1" a="1"/>
  <c r="L351" i="11" s="1"/>
  <c r="J327" i="11" a="1"/>
  <c r="J327" i="11" s="1"/>
  <c r="L327" i="11" a="1"/>
  <c r="L327" i="11" s="1"/>
  <c r="J315" i="11" a="1"/>
  <c r="J315" i="11" s="1"/>
  <c r="L315" i="11" s="1" a="1"/>
  <c r="L315" i="11" s="1"/>
  <c r="J303" i="11" a="1"/>
  <c r="J303" i="11" s="1"/>
  <c r="L303" i="11" s="1" a="1"/>
  <c r="L303" i="11" s="1"/>
  <c r="J279" i="11" a="1"/>
  <c r="J279" i="11" s="1"/>
  <c r="L279" i="11" s="1" a="1"/>
  <c r="L279" i="11" s="1"/>
  <c r="J267" i="11" a="1"/>
  <c r="J267" i="11" s="1"/>
  <c r="L267" i="11" s="1" a="1"/>
  <c r="L267" i="11" s="1"/>
  <c r="J244" i="11" a="1"/>
  <c r="J244" i="11" s="1"/>
  <c r="L244" i="11" s="1" a="1"/>
  <c r="L244" i="11" s="1"/>
  <c r="J232" i="11" a="1"/>
  <c r="J232" i="11" s="1"/>
  <c r="L232" i="11" s="1" a="1"/>
  <c r="L232" i="11" s="1"/>
  <c r="J220" i="11" a="1"/>
  <c r="J220" i="11" s="1"/>
  <c r="L220" i="11" a="1"/>
  <c r="L220" i="11" s="1"/>
  <c r="J208" i="11" a="1"/>
  <c r="J208" i="11" s="1"/>
  <c r="L208" i="11" s="1" a="1"/>
  <c r="L208" i="11" s="1"/>
  <c r="J184" i="11" a="1"/>
  <c r="J184" i="11" s="1"/>
  <c r="L184" i="11" s="1" a="1"/>
  <c r="L184" i="11" s="1"/>
  <c r="J148" i="11" a="1"/>
  <c r="J148" i="11" s="1"/>
  <c r="L148" i="11" s="1" a="1"/>
  <c r="L148" i="11" s="1"/>
  <c r="J136" i="11" a="1"/>
  <c r="J136" i="11" s="1"/>
  <c r="L136" i="11" s="1" a="1"/>
  <c r="L136" i="11" s="1"/>
  <c r="J112" i="11" a="1"/>
  <c r="J112" i="11" s="1"/>
  <c r="L112" i="11" s="1" a="1"/>
  <c r="L112" i="11" s="1"/>
  <c r="J100" i="11" a="1"/>
  <c r="J100" i="11" s="1"/>
  <c r="B100" i="13" s="1"/>
  <c r="J88" i="11" a="1"/>
  <c r="J88" i="11" s="1"/>
  <c r="B88" i="13" s="1"/>
  <c r="L88" i="11" a="1"/>
  <c r="L88" i="11" s="1"/>
  <c r="C88" i="13" s="1"/>
  <c r="J76" i="11" a="1"/>
  <c r="J76" i="11" s="1"/>
  <c r="J53" i="11" a="1"/>
  <c r="J53" i="11" s="1"/>
  <c r="J41" i="11" a="1"/>
  <c r="J41" i="11" s="1"/>
  <c r="B41" i="13" s="1"/>
  <c r="J29" i="11" a="1"/>
  <c r="J29" i="11" s="1"/>
  <c r="B29" i="13" s="1"/>
  <c r="J17" i="11" a="1"/>
  <c r="J17" i="11" s="1"/>
  <c r="B17" i="13" s="1"/>
  <c r="L929" i="11" a="1"/>
  <c r="L929" i="11" s="1"/>
  <c r="L621" i="11" a="1"/>
  <c r="L621" i="11" s="1"/>
  <c r="L509" i="11" a="1"/>
  <c r="L509" i="11" s="1"/>
  <c r="L419" i="11" a="1"/>
  <c r="L419" i="11" s="1"/>
  <c r="L332" i="11" a="1"/>
  <c r="L332" i="11" s="1"/>
  <c r="L253" i="11" a="1"/>
  <c r="L253" i="11" s="1"/>
  <c r="L178" i="11" a="1"/>
  <c r="L178" i="11" s="1"/>
  <c r="L106" i="11" a="1"/>
  <c r="L106" i="11" s="1"/>
  <c r="L27" i="11" a="1"/>
  <c r="L27" i="11" s="1"/>
  <c r="C27" i="13" s="1"/>
  <c r="Z97" i="11"/>
  <c r="Z100" i="11"/>
  <c r="L716" i="11" a="1"/>
  <c r="L716" i="11" s="1"/>
  <c r="Y139" i="11"/>
  <c r="AA139" i="11" s="1"/>
  <c r="AB180" i="11"/>
  <c r="L24" i="11" l="1" a="1"/>
  <c r="L24" i="11" s="1"/>
  <c r="C24" i="13" s="1"/>
  <c r="B24" i="13"/>
  <c r="L49" i="11" a="1"/>
  <c r="L49" i="11" s="1"/>
  <c r="C49" i="13" s="1"/>
  <c r="B49" i="13"/>
  <c r="L36" i="11" a="1"/>
  <c r="L36" i="11" s="1"/>
  <c r="C36" i="13" s="1"/>
  <c r="B36" i="13"/>
  <c r="L77" i="11" a="1"/>
  <c r="L77" i="11" s="1"/>
  <c r="C77" i="13" s="1"/>
  <c r="B77" i="13"/>
  <c r="L100" i="11" a="1"/>
  <c r="L100" i="11" s="1"/>
  <c r="C100" i="13" s="1"/>
  <c r="L101" i="11" a="1"/>
  <c r="L101" i="11" s="1"/>
  <c r="C101" i="13" s="1"/>
  <c r="B101" i="13"/>
  <c r="L72" i="11" a="1"/>
  <c r="L72" i="11" s="1"/>
  <c r="C72" i="13" s="1"/>
  <c r="L46" i="11" a="1"/>
  <c r="L46" i="11" s="1"/>
  <c r="C46" i="13" s="1"/>
  <c r="L48" i="11" a="1"/>
  <c r="L48" i="11" s="1"/>
  <c r="C48" i="13" s="1"/>
  <c r="B48" i="13"/>
  <c r="L26" i="11" a="1"/>
  <c r="L26" i="11" s="1"/>
  <c r="C26" i="13" s="1"/>
  <c r="L37" i="11" a="1"/>
  <c r="L37" i="11" s="1"/>
  <c r="C37" i="13" s="1"/>
  <c r="B37" i="13"/>
  <c r="L59" i="11" a="1"/>
  <c r="L59" i="11" s="1"/>
  <c r="C59" i="13" s="1"/>
  <c r="B59" i="13"/>
  <c r="L15" i="11" a="1"/>
  <c r="L15" i="11" s="1"/>
  <c r="C15" i="13" s="1"/>
  <c r="B15" i="13"/>
  <c r="L17" i="11" a="1"/>
  <c r="L17" i="11" s="1"/>
  <c r="C17" i="13" s="1"/>
  <c r="L7" i="11" a="1"/>
  <c r="L7" i="11" s="1"/>
  <c r="C7" i="13" s="1"/>
  <c r="B7" i="13"/>
  <c r="L96" i="11" a="1"/>
  <c r="L96" i="11" s="1"/>
  <c r="C96" i="13" s="1"/>
  <c r="B96" i="13"/>
  <c r="L69" i="11" a="1"/>
  <c r="L69" i="11" s="1"/>
  <c r="C69" i="13" s="1"/>
  <c r="B69" i="13"/>
  <c r="L23" i="11" a="1"/>
  <c r="L23" i="11" s="1"/>
  <c r="C23" i="13" s="1"/>
  <c r="B23" i="13"/>
  <c r="L83" i="11" a="1"/>
  <c r="L83" i="11" s="1"/>
  <c r="C83" i="13" s="1"/>
  <c r="B83" i="13"/>
  <c r="L38" i="11" a="1"/>
  <c r="L38" i="11" s="1"/>
  <c r="C38" i="13" s="1"/>
  <c r="L51" i="11" a="1"/>
  <c r="L51" i="11" s="1"/>
  <c r="C51" i="13" s="1"/>
  <c r="B51" i="13"/>
  <c r="L2" i="11" a="1"/>
  <c r="L2" i="11" s="1"/>
  <c r="C2" i="13" s="1"/>
  <c r="L31" i="11" a="1"/>
  <c r="L31" i="11" s="1"/>
  <c r="C31" i="13" s="1"/>
  <c r="B31" i="13"/>
  <c r="L56" i="11" a="1"/>
  <c r="L56" i="11" s="1"/>
  <c r="C56" i="13" s="1"/>
  <c r="B56" i="13"/>
  <c r="L81" i="11" a="1"/>
  <c r="L81" i="11" s="1"/>
  <c r="C81" i="13" s="1"/>
  <c r="B81" i="13"/>
  <c r="L35" i="11" a="1"/>
  <c r="L35" i="11" s="1"/>
  <c r="C35" i="13" s="1"/>
  <c r="B35" i="13"/>
  <c r="L29" i="11" a="1"/>
  <c r="L29" i="11" s="1"/>
  <c r="C29" i="13" s="1"/>
  <c r="L6" i="11" a="1"/>
  <c r="L6" i="11" s="1"/>
  <c r="C6" i="13" s="1"/>
  <c r="B6" i="13"/>
  <c r="L43" i="11" a="1"/>
  <c r="L43" i="11" s="1"/>
  <c r="C43" i="13" s="1"/>
  <c r="B43" i="13"/>
  <c r="L68" i="11" a="1"/>
  <c r="L68" i="11" s="1"/>
  <c r="C68" i="13" s="1"/>
  <c r="L47" i="11" a="1"/>
  <c r="L47" i="11" s="1"/>
  <c r="C47" i="13" s="1"/>
  <c r="B47" i="13"/>
  <c r="L50" i="11" a="1"/>
  <c r="L50" i="11" s="1"/>
  <c r="C50" i="13" s="1"/>
  <c r="L74" i="11" a="1"/>
  <c r="L74" i="11" s="1"/>
  <c r="C74" i="13" s="1"/>
  <c r="B74" i="13"/>
  <c r="L54" i="11" a="1"/>
  <c r="L54" i="11" s="1"/>
  <c r="C54" i="13" s="1"/>
  <c r="B54" i="13"/>
  <c r="L58" i="11" a="1"/>
  <c r="L58" i="11" s="1"/>
  <c r="C58" i="13" s="1"/>
  <c r="B58" i="13"/>
  <c r="L41" i="11" a="1"/>
  <c r="L41" i="11" s="1"/>
  <c r="C41" i="13" s="1"/>
  <c r="L30" i="11" a="1"/>
  <c r="L30" i="11" s="1"/>
  <c r="C30" i="13" s="1"/>
  <c r="B30" i="13"/>
  <c r="L90" i="11" a="1"/>
  <c r="L90" i="11" s="1"/>
  <c r="C90" i="13" s="1"/>
  <c r="B90" i="13"/>
  <c r="L8" i="11" a="1"/>
  <c r="L8" i="11" s="1"/>
  <c r="C8" i="13" s="1"/>
  <c r="B8" i="13"/>
  <c r="L80" i="11" a="1"/>
  <c r="L80" i="11" s="1"/>
  <c r="C80" i="13" s="1"/>
  <c r="L10" i="11" a="1"/>
  <c r="L10" i="11" s="1"/>
  <c r="C10" i="13" s="1"/>
  <c r="L70" i="11" a="1"/>
  <c r="L70" i="11" s="1"/>
  <c r="C70" i="13" s="1"/>
  <c r="B70" i="13"/>
  <c r="L61" i="11" a="1"/>
  <c r="L61" i="11" s="1"/>
  <c r="C61" i="13" s="1"/>
  <c r="B61" i="13"/>
  <c r="L86" i="11" a="1"/>
  <c r="L86" i="11" s="1"/>
  <c r="C86" i="13" s="1"/>
  <c r="L18" i="11" a="1"/>
  <c r="L18" i="11" s="1"/>
  <c r="C18" i="13" s="1"/>
  <c r="B18" i="13"/>
  <c r="L42" i="11" a="1"/>
  <c r="L42" i="11" s="1"/>
  <c r="C42" i="13" s="1"/>
  <c r="B42" i="13"/>
  <c r="L82" i="11" a="1"/>
  <c r="L82" i="11" s="1"/>
  <c r="C82" i="13" s="1"/>
  <c r="B82" i="13"/>
  <c r="L73" i="11" a="1"/>
  <c r="L73" i="11" s="1"/>
  <c r="C73" i="13" s="1"/>
  <c r="B73" i="13"/>
  <c r="L28" i="11" a="1"/>
  <c r="L28" i="11" s="1"/>
  <c r="C28" i="13" s="1"/>
  <c r="B28" i="13"/>
  <c r="L76" i="11" a="1"/>
  <c r="L76" i="11" s="1"/>
  <c r="C76" i="13" s="1"/>
  <c r="B76" i="13"/>
  <c r="L66" i="11" a="1"/>
  <c r="L66" i="11" s="1"/>
  <c r="C66" i="13" s="1"/>
  <c r="B66" i="13"/>
  <c r="L60" i="11" a="1"/>
  <c r="L60" i="11" s="1"/>
  <c r="C60" i="13" s="1"/>
  <c r="B60" i="13"/>
  <c r="L53" i="11" a="1"/>
  <c r="L53" i="11" s="1"/>
  <c r="C53" i="13" s="1"/>
  <c r="B53" i="13"/>
  <c r="L65" i="11" a="1"/>
  <c r="L65" i="11" s="1"/>
  <c r="C65" i="13" s="1"/>
  <c r="B65" i="13"/>
  <c r="L55" i="11" a="1"/>
  <c r="L55" i="11" s="1"/>
  <c r="C55" i="13" s="1"/>
  <c r="B55" i="13"/>
  <c r="L22" i="11" a="1"/>
  <c r="L22" i="11" s="1"/>
  <c r="C22" i="13" s="1"/>
  <c r="L94" i="11" a="1"/>
  <c r="L94" i="11" s="1"/>
  <c r="C94" i="13" s="1"/>
  <c r="B94" i="13"/>
  <c r="L12" i="11" a="1"/>
  <c r="L12" i="11" s="1"/>
  <c r="C12" i="13" s="1"/>
  <c r="L85" i="11" a="1"/>
  <c r="L85" i="11" s="1"/>
  <c r="C85" i="13" s="1"/>
  <c r="B85" i="13"/>
  <c r="L40" i="11" a="1"/>
  <c r="L40" i="11" s="1"/>
  <c r="C40" i="13" s="1"/>
  <c r="B40" i="13"/>
  <c r="Z139" i="11"/>
  <c r="AA84" i="11"/>
  <c r="AA86" i="11"/>
  <c r="AA82" i="11"/>
  <c r="AA74" i="11"/>
  <c r="AA85" i="11"/>
  <c r="L20" i="11" a="1"/>
  <c r="L20" i="11" s="1"/>
  <c r="C20" i="13" s="1"/>
  <c r="AA83" i="11"/>
  <c r="AA81" i="11"/>
  <c r="AA77" i="11"/>
  <c r="AA78" i="11"/>
  <c r="AA80" i="11"/>
  <c r="AA73" i="11"/>
  <c r="AA79" i="11"/>
  <c r="AA88" i="11"/>
  <c r="AA87" i="11"/>
  <c r="AA76" i="11"/>
  <c r="AA75" i="11"/>
  <c r="AB147" i="11"/>
  <c r="AB156" i="11"/>
  <c r="AB151" i="11"/>
  <c r="AB146" i="11"/>
  <c r="AB148" i="11"/>
  <c r="AB143" i="11"/>
  <c r="Z102" i="11"/>
  <c r="AB175" i="11"/>
  <c r="AB170" i="11"/>
  <c r="AB172" i="11"/>
  <c r="AB167" i="11"/>
  <c r="AB162" i="11"/>
  <c r="AB153" i="11"/>
  <c r="AB164" i="11"/>
  <c r="AB159" i="11"/>
  <c r="AB152" i="11"/>
  <c r="AB142" i="11"/>
  <c r="AB181" i="11"/>
  <c r="AB177" i="11"/>
  <c r="AB144" i="11"/>
  <c r="AA184" i="11"/>
  <c r="AB182" i="11"/>
  <c r="AB173" i="11"/>
  <c r="AB140" i="11"/>
  <c r="AB183" i="11"/>
  <c r="AB178" i="11"/>
  <c r="AB169" i="11"/>
  <c r="AB179" i="11"/>
  <c r="AB174" i="11"/>
  <c r="AB165" i="11"/>
  <c r="AB161" i="11"/>
  <c r="AB176" i="11"/>
  <c r="AB171" i="11"/>
  <c r="AB166" i="11"/>
  <c r="AB157" i="11"/>
  <c r="AB168" i="11"/>
  <c r="AB163" i="11"/>
  <c r="AB158" i="11"/>
  <c r="AB149" i="11"/>
  <c r="AB154" i="11"/>
  <c r="AB145" i="11"/>
  <c r="AB160" i="11"/>
  <c r="AB155" i="11"/>
  <c r="AB150" i="11"/>
  <c r="AB141" i="11"/>
  <c r="Z118" i="11" l="1"/>
  <c r="Z120" i="11"/>
  <c r="Z117" i="11"/>
  <c r="Z116" i="11"/>
  <c r="Z122" i="11"/>
  <c r="Z121" i="11"/>
  <c r="Z119" i="11"/>
  <c r="Z184" i="11" l="1"/>
  <c r="AB139" i="11"/>
  <c r="AB184" i="1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DA9D543-2D69-42AE-8DE8-034871FD6313}" keepAlive="1" name="Query - Cleaned_DS_1" description="Connection to the 'Cleaned_DS_1' query in the workbook." type="5" refreshedVersion="8" background="1" saveData="1">
    <dbPr connection="Provider=Microsoft.Mashup.OleDb.1;Data Source=$Workbook$;Location=Cleaned_DS_1;Extended Properties=&quot;&quot;" command="SELECT * FROM [Cleaned_DS_1]"/>
  </connection>
  <connection id="2" xr16:uid="{41B24B1F-DDCF-4D47-9A47-6CF2D6CD1186}" keepAlive="1" name="Query - Cleaned_DS_2" description="Connection to the 'Cleaned_DS_2' query in the workbook." type="5" refreshedVersion="8" background="1" saveData="1">
    <dbPr connection="Provider=Microsoft.Mashup.OleDb.1;Data Source=$Workbook$;Location=Cleaned_DS_2;Extended Properties=&quot;&quot;" command="SELECT * FROM [Cleaned_DS_2]"/>
  </connection>
  <connection id="3" xr16:uid="{B5E18E8A-2CF2-4085-96A1-F46CBC635260}" keepAlive="1" name="Query - Cleaned_DS_3" description="Connection to the 'Cleaned_DS_3' query in the workbook." type="5" refreshedVersion="8" background="1" saveData="1">
    <dbPr connection="Provider=Microsoft.Mashup.OleDb.1;Data Source=$Workbook$;Location=Cleaned_DS_3;Extended Properties=&quot;&quot;" command="SELECT * FROM [Cleaned_DS_3]"/>
  </connection>
  <connection id="4" xr16:uid="{7E484C5F-F444-4648-893D-91C346EA2D6C}" keepAlive="1" name="Query - DS-1-2-3-appended" description="Connection to the 'DS-1-2-3-appended' query in the workbook." type="5" refreshedVersion="8" background="1" saveData="1">
    <dbPr connection="Provider=Microsoft.Mashup.OleDb.1;Data Source=$Workbook$;Location=DS-1-2-3-appended;Extended Properties=&quot;&quot;" command="SELECT * FROM [DS-1-2-3-appended]"/>
  </connection>
  <connection id="5" xr16:uid="{91E4FDCD-4AB5-4FA7-8675-427ABA352164}" keepAlive="1" name="Query - DS-1-2-merged" description="Connection to the 'DS-1-2-merged' query in the workbook." type="5" refreshedVersion="8" background="1" saveData="1">
    <dbPr connection="Provider=Microsoft.Mashup.OleDb.1;Data Source=$Workbook$;Location=DS-1-2-merged;Extended Properties=&quot;&quot;" command="SELECT * FROM [DS-1-2-merged]"/>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<sst xmlns="http://schemas.openxmlformats.org/spreadsheetml/2006/main" count="641" uniqueCount="262">
  <si>
    <t>instant</t>
  </si>
  <si>
    <t>dteday</t>
  </si>
  <si>
    <t>season</t>
  </si>
  <si>
    <t>yr</t>
  </si>
  <si>
    <t>mnth</t>
  </si>
  <si>
    <t>hr</t>
  </si>
  <si>
    <t>holiday</t>
  </si>
  <si>
    <t>weekday</t>
  </si>
  <si>
    <t>weathersit</t>
  </si>
  <si>
    <t>temp</t>
  </si>
  <si>
    <t>Unnamed: 0</t>
  </si>
  <si>
    <t>atemp</t>
  </si>
  <si>
    <t>hum</t>
  </si>
  <si>
    <t>windspeed</t>
  </si>
  <si>
    <t>casual</t>
  </si>
  <si>
    <t>registered</t>
  </si>
  <si>
    <t>cnt</t>
  </si>
  <si>
    <t>BLANK COUNTS &amp; FILLING METHOD</t>
  </si>
  <si>
    <t>Total Blank Count</t>
  </si>
  <si>
    <t>Filled Strategy</t>
  </si>
  <si>
    <t>Median</t>
  </si>
  <si>
    <t>Instant</t>
  </si>
  <si>
    <t>DateOfEntry</t>
  </si>
  <si>
    <t>Season</t>
  </si>
  <si>
    <t>Year</t>
  </si>
  <si>
    <t>Month</t>
  </si>
  <si>
    <t>Hour</t>
  </si>
  <si>
    <t>IsHoliday</t>
  </si>
  <si>
    <t>Weekday</t>
  </si>
  <si>
    <t>WeatherSituation</t>
  </si>
  <si>
    <t>WeatherCondition</t>
  </si>
  <si>
    <t>NormalizedTemperature</t>
  </si>
  <si>
    <t>ScaledTemperature(°C)</t>
  </si>
  <si>
    <t>NormalizedHumidity</t>
  </si>
  <si>
    <t>RelativeHumidity(%)</t>
  </si>
  <si>
    <t>HumidityCondition</t>
  </si>
  <si>
    <t>NormalizedWindspeed</t>
  </si>
  <si>
    <t>BeaufortWindSpeed(km/h)</t>
  </si>
  <si>
    <t>CasualRiders</t>
  </si>
  <si>
    <t>RegisteredRiders</t>
  </si>
  <si>
    <t>TotalRiders</t>
  </si>
  <si>
    <t>Season Weather Situation Representation</t>
  </si>
  <si>
    <t>Normalized Code</t>
  </si>
  <si>
    <t>Weather Situation</t>
  </si>
  <si>
    <t>Winter</t>
  </si>
  <si>
    <t>Clear / Sunny</t>
  </si>
  <si>
    <t>Foggy / Misty</t>
  </si>
  <si>
    <t>Light Snow / Rain</t>
  </si>
  <si>
    <t>Western Disturbance</t>
  </si>
  <si>
    <t>Summer</t>
  </si>
  <si>
    <t>Hot &amp; Humid</t>
  </si>
  <si>
    <t>Dust Storm / Loo Winds</t>
  </si>
  <si>
    <t>Pre-Monsoon Thunderstorm</t>
  </si>
  <si>
    <t>Monsoon</t>
  </si>
  <si>
    <t>Heavy Rainfall</t>
  </si>
  <si>
    <t>Intermittent Showers</t>
  </si>
  <si>
    <t>Overcast &amp; Humid</t>
  </si>
  <si>
    <t>Thunderstorms with Rain</t>
  </si>
  <si>
    <t>Autumn</t>
  </si>
  <si>
    <t>Clear</t>
  </si>
  <si>
    <t>Dry &amp; Breezy</t>
  </si>
  <si>
    <t>Atmospheric Haze</t>
  </si>
  <si>
    <t>Chilly Dusk</t>
  </si>
  <si>
    <t>Season-WeatherSituation-Temperature Representation</t>
  </si>
  <si>
    <t>ScaledNormalizedTemperature Calculation</t>
  </si>
  <si>
    <t>ROUND(10 + (dataset_1!J2 / 0.46) * (25 - 10), 1 )</t>
  </si>
  <si>
    <t>ROUND(0 + (dataset_1!J2 / 0.46) * (15 - 0), 1)</t>
  </si>
  <si>
    <t>ROUND(-5 + (dataset_1!J2 / 0.46) * (10 - (-5)), 1 )</t>
  </si>
  <si>
    <t>ROUND(5 + (dataset_1!J2 / 0.46) * (20 - 5), 1)</t>
  </si>
  <si>
    <t>ROUND(30 + (dataset_1!J2 / 0.46) * (53 - 30), 1)</t>
  </si>
  <si>
    <t>ROUND(26 + (dataset_1!J2 / 0.46) * (45 - 26), 1)</t>
  </si>
  <si>
    <t>ROUND(35 + (dataset_1!J2 / 0.46) * (50 - 35), 1)</t>
  </si>
  <si>
    <t>ROUND(28 + (dataset_1!J2 / 0.46) * (48 - 28), 1)</t>
  </si>
  <si>
    <t>ROUND(22 + (dataset_1!J2 / 0.46) * (28 - 22), 1)</t>
  </si>
  <si>
    <t>ROUND(24 + (dataset_1!J2 / 0.46) * (32 - 24), 1)</t>
  </si>
  <si>
    <t>ROUND(25 + (dataset_1!J2 / 0.46) * (33 - 25), 1)</t>
  </si>
  <si>
    <t>ROUND(23 + (dataset_1!J2 / 0.46) * (30 - 23), 1)</t>
  </si>
  <si>
    <t>ROUND(20 + (dataset_1!J2 / 0.46) * (30 - 20), 1)</t>
  </si>
  <si>
    <t>ROUND(18 + (dataset_1!J2 / 0.46) * (28 - 18), 1)</t>
  </si>
  <si>
    <t>ROUND(16 + (dataset_1!J2 / 0.46) * (26 - 16), 1)</t>
  </si>
  <si>
    <t>ROUND(15 + (dataset_1!J2 / 0.46) * (25 - 15), 1)</t>
  </si>
  <si>
    <t>Temperature Formula Mathematical Explanation</t>
  </si>
  <si>
    <t>Formula</t>
  </si>
  <si>
    <r>
      <t>Generalized Temperature = T</t>
    </r>
    <r>
      <rPr>
        <b/>
        <vertAlign val="subscript"/>
        <sz val="9"/>
        <color rgb="FF000000"/>
        <rFont val="Calibri"/>
        <family val="2"/>
        <scheme val="minor"/>
      </rPr>
      <t>min</t>
    </r>
    <r>
      <rPr>
        <b/>
        <sz val="9"/>
        <color rgb="FF000000"/>
        <rFont val="Calibri"/>
        <family val="2"/>
        <scheme val="minor"/>
      </rPr>
      <t xml:space="preserve"> + (Normalized Value / Maximum Normalized Value) X (T</t>
    </r>
    <r>
      <rPr>
        <b/>
        <vertAlign val="subscript"/>
        <sz val="9"/>
        <color rgb="FF000000"/>
        <rFont val="Calibri"/>
        <family val="2"/>
        <scheme val="minor"/>
      </rPr>
      <t>max</t>
    </r>
    <r>
      <rPr>
        <b/>
        <sz val="9"/>
        <color rgb="FF000000"/>
        <rFont val="Calibri"/>
        <family val="2"/>
        <scheme val="minor"/>
      </rPr>
      <t xml:space="preserve"> - T</t>
    </r>
    <r>
      <rPr>
        <b/>
        <vertAlign val="subscript"/>
        <sz val="9"/>
        <color rgb="FF000000"/>
        <rFont val="Calibri"/>
        <family val="2"/>
        <scheme val="minor"/>
      </rPr>
      <t>min</t>
    </r>
    <r>
      <rPr>
        <b/>
        <sz val="9"/>
        <color rgb="FF000000"/>
        <rFont val="Calibri"/>
        <family val="2"/>
        <scheme val="minor"/>
      </rPr>
      <t>)</t>
    </r>
  </si>
  <si>
    <t>Part</t>
  </si>
  <si>
    <t>Description</t>
  </si>
  <si>
    <t>dataset_1!J2</t>
  </si>
  <si>
    <t>Normalized temperature value (e.g., between 0 and 0.46) present in dataset_1</t>
  </si>
  <si>
    <t>The normalized value that is scaled to a proportion of full range between 0 and 1 which is present in sheet dataset_1. This is the max value present there.</t>
  </si>
  <si>
    <r>
      <t>T</t>
    </r>
    <r>
      <rPr>
        <vertAlign val="subscript"/>
        <sz val="10"/>
        <color rgb="FF000000"/>
        <rFont val="Calibri"/>
        <family val="2"/>
        <scheme val="minor"/>
      </rPr>
      <t>min</t>
    </r>
  </si>
  <si>
    <t xml:space="preserve">Minimum value of temperature of target range in actual temperature scale. Here it is based on season and the weather situation separately. Each season has 4 different weather situations ranging from 1 to 4 </t>
  </si>
  <si>
    <r>
      <t>T</t>
    </r>
    <r>
      <rPr>
        <vertAlign val="subscript"/>
        <sz val="10"/>
        <color rgb="FF000000"/>
        <rFont val="Calibri"/>
        <family val="2"/>
        <scheme val="minor"/>
      </rPr>
      <t>max</t>
    </r>
  </si>
  <si>
    <t xml:space="preserve">Maximum value of temperature of target range in actual temperature scale. Here it is based on season and the weather situation separately. Each season has 4 different weather situations ranging from 1 to 4 </t>
  </si>
  <si>
    <t>ROUND(..., 1)</t>
  </si>
  <si>
    <t>This rounds the calculationn of tempearture to 1 decimal place for better readability</t>
  </si>
  <si>
    <t>Weather Situation Repetition Count</t>
  </si>
  <si>
    <t>Repetition Count</t>
  </si>
  <si>
    <t>Weekdays Entry Count</t>
  </si>
  <si>
    <t>Count</t>
  </si>
  <si>
    <t>Monday</t>
  </si>
  <si>
    <t>Tuesday</t>
  </si>
  <si>
    <t>Wednesday</t>
  </si>
  <si>
    <t>Thursday</t>
  </si>
  <si>
    <t>Friday</t>
  </si>
  <si>
    <t>Saturday</t>
  </si>
  <si>
    <t>Sunday</t>
  </si>
  <si>
    <t>Total Entries</t>
  </si>
  <si>
    <t>Holiday Entries</t>
  </si>
  <si>
    <t>Total</t>
  </si>
  <si>
    <t>Holiday Count</t>
  </si>
  <si>
    <t>Temperature Range Count</t>
  </si>
  <si>
    <t>Temperature Range</t>
  </si>
  <si>
    <t>-5°C to 0°C</t>
  </si>
  <si>
    <t>1°C to 10°C</t>
  </si>
  <si>
    <t>11°C to 20°C</t>
  </si>
  <si>
    <t>21°C to 30°C</t>
  </si>
  <si>
    <t>31°C to 40°C</t>
  </si>
  <si>
    <t>41°C to 50°C</t>
  </si>
  <si>
    <t>51°C to 55°C</t>
  </si>
  <si>
    <t>Season Entries Count</t>
  </si>
  <si>
    <t>Date wise Riders Count</t>
  </si>
  <si>
    <t>Date</t>
  </si>
  <si>
    <t xml:space="preserve">Casual Riders </t>
  </si>
  <si>
    <t>Registered Riders</t>
  </si>
  <si>
    <t>Total Riders</t>
  </si>
  <si>
    <t>TOTAL</t>
  </si>
  <si>
    <t>Clear Sky</t>
  </si>
  <si>
    <t>Correlation Matrix - RH, NWS, BWS</t>
  </si>
  <si>
    <t>Correlation Matrix - BWS, CR, RR</t>
  </si>
  <si>
    <t>Covariance</t>
  </si>
  <si>
    <t>Correlation Matrix - ST, RH, BWS, CR, RR, TR</t>
  </si>
  <si>
    <t>Mean</t>
  </si>
  <si>
    <t>Standard Error</t>
  </si>
  <si>
    <t>Mode</t>
  </si>
  <si>
    <t>Standard Deviation</t>
  </si>
  <si>
    <t>Sample Variance</t>
  </si>
  <si>
    <t>Kurtosis</t>
  </si>
  <si>
    <t>Skewness</t>
  </si>
  <si>
    <t>Range</t>
  </si>
  <si>
    <t>Minimum</t>
  </si>
  <si>
    <t>Maximum</t>
  </si>
  <si>
    <t>Sum</t>
  </si>
  <si>
    <t>Largest(1)</t>
  </si>
  <si>
    <t>Smallest(1)</t>
  </si>
  <si>
    <t>Confidence Level(95.0%)</t>
  </si>
  <si>
    <t>BeaufortWindspeed(km/h)</t>
  </si>
  <si>
    <t>RegisterdRiders</t>
  </si>
  <si>
    <t>Descriptive Statistics</t>
  </si>
  <si>
    <t>LEGENDS</t>
  </si>
  <si>
    <t>ST</t>
  </si>
  <si>
    <t>RH</t>
  </si>
  <si>
    <t>NWS</t>
  </si>
  <si>
    <t>BWS</t>
  </si>
  <si>
    <t>CR</t>
  </si>
  <si>
    <t>RR</t>
  </si>
  <si>
    <t>TR</t>
  </si>
  <si>
    <t>INDEX-MATCH</t>
  </si>
  <si>
    <t>Column Labels</t>
  </si>
  <si>
    <t>Row Labels</t>
  </si>
  <si>
    <t>Grand Total</t>
  </si>
  <si>
    <t>Jan</t>
  </si>
  <si>
    <t>Feb</t>
  </si>
  <si>
    <t>01-Jan</t>
  </si>
  <si>
    <t>02-Jan</t>
  </si>
  <si>
    <t>03-Jan</t>
  </si>
  <si>
    <t>04-Jan</t>
  </si>
  <si>
    <t>05-Jan</t>
  </si>
  <si>
    <t>06-Jan</t>
  </si>
  <si>
    <t>07-Jan</t>
  </si>
  <si>
    <t>08-Jan</t>
  </si>
  <si>
    <t>09-Jan</t>
  </si>
  <si>
    <t>10-Jan</t>
  </si>
  <si>
    <t>11-Jan</t>
  </si>
  <si>
    <t>12-Jan</t>
  </si>
  <si>
    <t>13-Jan</t>
  </si>
  <si>
    <t>14-Jan</t>
  </si>
  <si>
    <t>15-Jan</t>
  </si>
  <si>
    <t>16-Jan</t>
  </si>
  <si>
    <t>17-Jan</t>
  </si>
  <si>
    <t>18-Jan</t>
  </si>
  <si>
    <t>19-Jan</t>
  </si>
  <si>
    <t>20-Jan</t>
  </si>
  <si>
    <t>21-Jan</t>
  </si>
  <si>
    <t>22-Jan</t>
  </si>
  <si>
    <t>23-Jan</t>
  </si>
  <si>
    <t>24-Jan</t>
  </si>
  <si>
    <t>25-Jan</t>
  </si>
  <si>
    <t>26-Jan</t>
  </si>
  <si>
    <t>27-Jan</t>
  </si>
  <si>
    <t>28-Jan</t>
  </si>
  <si>
    <t>29-Jan</t>
  </si>
  <si>
    <t>30-Jan</t>
  </si>
  <si>
    <t>31-Jan</t>
  </si>
  <si>
    <t>01-Feb</t>
  </si>
  <si>
    <t>02-Feb</t>
  </si>
  <si>
    <t>03-Feb</t>
  </si>
  <si>
    <t>04-Feb</t>
  </si>
  <si>
    <t>05-Feb</t>
  </si>
  <si>
    <t>06-Feb</t>
  </si>
  <si>
    <t>07-Feb</t>
  </si>
  <si>
    <t>08-Feb</t>
  </si>
  <si>
    <t>09-Feb</t>
  </si>
  <si>
    <t>10-Feb</t>
  </si>
  <si>
    <t>11-Feb</t>
  </si>
  <si>
    <t>12-Feb</t>
  </si>
  <si>
    <t>13-Feb</t>
  </si>
  <si>
    <t>14-Feb</t>
  </si>
  <si>
    <t>Count of WeatherCondition</t>
  </si>
  <si>
    <t>Sum of CasualRiders</t>
  </si>
  <si>
    <t>Sum of RegisteredRiders</t>
  </si>
  <si>
    <t>Date wise riders</t>
  </si>
  <si>
    <t>Chart Representation of the Index Match operation</t>
  </si>
  <si>
    <t>Riders Count by Weather Condition</t>
  </si>
  <si>
    <t>Sum of Riders by Date of Entry</t>
  </si>
  <si>
    <t>Sum of Riders by Weather Conditions</t>
  </si>
  <si>
    <t>Sum of TotalRiders</t>
  </si>
  <si>
    <t>Pivot Table for Sum of Riders based on Weekdays</t>
  </si>
  <si>
    <t>Funnel Chart against TotalRiders on each Weekday</t>
  </si>
  <si>
    <t>Comfortable</t>
  </si>
  <si>
    <t>Dry</t>
  </si>
  <si>
    <t>Highly Humid</t>
  </si>
  <si>
    <t>Humid</t>
  </si>
  <si>
    <t>Low Comfortable</t>
  </si>
  <si>
    <t>Moderate Humid</t>
  </si>
  <si>
    <t>Saturated / Rain-Likely</t>
  </si>
  <si>
    <t>Very Humid</t>
  </si>
  <si>
    <t>Sum of Total Ridders Based on Weekdays and Humidity Condition</t>
  </si>
  <si>
    <t>Pivot Table Representation of Sum of Total Riders Based on Weekdays and Humidity Conditions</t>
  </si>
  <si>
    <t>Funnel Chart Copied Data from Pivot Table</t>
  </si>
  <si>
    <t>Total Sum of Riders Based on Relative Humidity and Humidity Condition</t>
  </si>
  <si>
    <t>Pivot Table Representationn of Total Riders Based on Humidity</t>
  </si>
  <si>
    <t>BIKE SHARING DEMAND ANALYSIS</t>
  </si>
  <si>
    <t>Pivot Table for Riders based on Month and BeaufortWindspeed</t>
  </si>
  <si>
    <t>Total Riders by Month &amp; Beaufort Windspeed</t>
  </si>
  <si>
    <t>Pivot Table Representation of Date Wise Weather Condition</t>
  </si>
  <si>
    <t>Miscellaneous Operations</t>
  </si>
  <si>
    <t>Average of TotalRiders</t>
  </si>
  <si>
    <t>Median of TotalRiders</t>
  </si>
  <si>
    <t>Mode of TotalRiders</t>
  </si>
  <si>
    <t>Min of CasualRiders</t>
  </si>
  <si>
    <t>Max of RegisteredRiders</t>
  </si>
  <si>
    <t>Count of Total Riders</t>
  </si>
  <si>
    <t>Count of Total Holidays</t>
  </si>
  <si>
    <t>Forecast(BeaufortWindSpeed(km/h))</t>
  </si>
  <si>
    <t>Confidence Interval(BeaufortWindSpeed(km/h))</t>
  </si>
  <si>
    <t>Variance</t>
  </si>
  <si>
    <t>Action</t>
  </si>
  <si>
    <t>Formula Result</t>
  </si>
  <si>
    <t>FUNCTIONS</t>
  </si>
  <si>
    <t>Operation</t>
  </si>
  <si>
    <t>Functions</t>
  </si>
  <si>
    <t>LEN</t>
  </si>
  <si>
    <t>LEFT</t>
  </si>
  <si>
    <t>RIGHT</t>
  </si>
  <si>
    <t>MID</t>
  </si>
  <si>
    <t>TRIM</t>
  </si>
  <si>
    <t>CONCAT</t>
  </si>
  <si>
    <t>TEXT</t>
  </si>
  <si>
    <t>UPPER</t>
  </si>
  <si>
    <t>LOWER</t>
  </si>
  <si>
    <t>PROPER</t>
  </si>
  <si>
    <t>Sum all the Beaufort wind speed where speed &gt;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</si>
</sst>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14009]dd/mm/yyyy;@"/>
    <numFmt numFmtId="165" formatCode="dd\-mm\-yyyy"/>
    <numFmt numFmtId="166" formatCode="[$-14009]hh:mm;@"/>
  </numFmts>
  <fonts count="21">
    <font>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sz val="10"/>
      <color theme="1"/>
      <name val="Calibri"/>
      <family val="2"/>
      <scheme val="minor"/>
    </font>
    <font>
      <sz val="10"/>
      <color rgb="FF000000"/>
      <name val="Calibri"/>
      <family val="2"/>
      <scheme val="minor"/>
    </font>
    <font>
      <b/>
      <sz val="10"/>
      <color theme="0"/>
      <name val="Calibri"/>
      <family val="2"/>
      <scheme val="minor"/>
    </font>
    <font>
      <b/>
      <sz val="10"/>
      <color theme="1"/>
      <name val="Calibri"/>
      <family val="2"/>
      <scheme val="minor"/>
    </font>
    <font>
      <sz val="10"/>
      <color theme="0"/>
      <name val="Calibri"/>
      <family val="2"/>
      <scheme val="minor"/>
    </font>
    <font>
      <b/>
      <sz val="10"/>
      <color rgb="FF000000"/>
      <name val="Calibri"/>
      <family val="2"/>
      <scheme val="minor"/>
    </font>
    <font>
      <b/>
      <sz val="9"/>
      <color rgb="FF000000"/>
      <name val="Calibri"/>
      <family val="2"/>
      <scheme val="minor"/>
    </font>
    <font>
      <b/>
      <vertAlign val="subscript"/>
      <sz val="9"/>
      <color rgb="FF000000"/>
      <name val="Calibri"/>
      <family val="2"/>
      <scheme val="minor"/>
    </font>
    <font>
      <sz val="9"/>
      <color rgb="FF000000"/>
      <name val="Calibri"/>
      <family val="2"/>
      <scheme val="minor"/>
    </font>
    <font>
      <vertAlign val="subscript"/>
      <sz val="10"/>
      <color rgb="FF000000"/>
      <name val="Calibri"/>
      <family val="2"/>
      <scheme val="minor"/>
    </font>
    <font>
      <sz val="10"/>
      <color rgb="FF000000"/>
      <name val="Arial Unicode MS"/>
    </font>
    <font>
      <sz val="10"/>
      <color theme="1"/>
      <name val="Arial Unicode MS"/>
    </font>
    <font>
      <b/>
      <sz val="11"/>
      <color theme="1"/>
      <name val="Calibri"/>
      <family val="2"/>
      <scheme val="minor"/>
    </font>
    <font>
      <i/>
      <sz val="11"/>
      <color theme="1"/>
      <name val="Calibri"/>
      <family val="2"/>
      <scheme val="minor"/>
    </font>
    <font>
      <b/>
      <i/>
      <sz val="11"/>
      <color theme="1"/>
      <name val="Calibri"/>
      <family val="2"/>
      <scheme val="minor"/>
    </font>
    <font>
      <b/>
      <i/>
      <sz val="11"/>
      <color theme="0"/>
      <name val="Calibri"/>
      <family val="2"/>
      <scheme val="minor"/>
    </font>
    <font>
      <b/>
      <sz val="22"/>
      <color theme="0"/>
      <name val="Britannic Bold"/>
      <family val="2"/>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5"/>
        <bgColor indexed="64"/>
      </patternFill>
    </fill>
    <fill>
      <patternFill patternType="solid">
        <fgColor theme="1"/>
        <bgColor indexed="64"/>
      </patternFill>
    </fill>
    <fill>
      <patternFill patternType="solid">
        <fgColor theme="7" tint="0.59999389629810485"/>
        <bgColor indexed="64"/>
      </patternFill>
    </fill>
    <fill>
      <patternFill patternType="solid">
        <fgColor theme="1" tint="0.499984740745262"/>
        <bgColor indexed="64"/>
      </patternFill>
    </fill>
    <fill>
      <patternFill patternType="solid">
        <fgColor theme="9" tint="0.39997558519241921"/>
        <bgColor indexed="64"/>
      </patternFill>
    </fill>
    <fill>
      <patternFill patternType="solid">
        <fgColor theme="9"/>
        <bgColor indexed="64"/>
      </patternFill>
    </fill>
    <fill>
      <patternFill patternType="solid">
        <fgColor theme="1" tint="4.9989318521683403E-2"/>
        <bgColor indexed="64"/>
      </patternFill>
    </fill>
    <fill>
      <patternFill patternType="solid">
        <fgColor theme="9" tint="0.79998168889431442"/>
        <bgColor indexed="64"/>
      </patternFill>
    </fill>
    <fill>
      <patternFill patternType="solid">
        <fgColor theme="9"/>
        <bgColor theme="9"/>
      </patternFill>
    </fill>
    <fill>
      <patternFill patternType="solid">
        <fgColor theme="5" tint="-0.249977111117893"/>
        <bgColor indexed="64"/>
      </patternFill>
    </fill>
    <fill>
      <patternFill patternType="solid">
        <fgColor theme="6" tint="-0.499984740745262"/>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theme="1"/>
        <bgColor theme="4" tint="0.79998168889431442"/>
      </patternFill>
    </fill>
    <fill>
      <patternFill patternType="solid">
        <fgColor theme="1" tint="0.249977111117893"/>
        <bgColor indexed="64"/>
      </patternFill>
    </fill>
    <fill>
      <patternFill patternType="solid">
        <fgColor theme="0"/>
        <bgColor indexed="64"/>
      </patternFill>
    </fill>
    <fill>
      <patternFill patternType="solid">
        <fgColor theme="8"/>
        <bgColor indexed="64"/>
      </patternFill>
    </fill>
    <fill>
      <patternFill patternType="solid">
        <fgColor theme="2" tint="-0.89999084444715716"/>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bottom style="medium">
        <color indexed="64"/>
      </bottom>
      <diagonal/>
    </border>
    <border>
      <left/>
      <right/>
      <top style="medium">
        <color indexed="64"/>
      </top>
      <bottom style="thin">
        <color indexed="64"/>
      </bottom>
      <diagonal/>
    </border>
    <border>
      <left style="thin">
        <color indexed="64"/>
      </left>
      <right/>
      <top/>
      <bottom style="medium">
        <color indexed="64"/>
      </bottom>
      <diagonal/>
    </border>
    <border>
      <left/>
      <right style="thin">
        <color indexed="64"/>
      </right>
      <top style="thin">
        <color indexed="64"/>
      </top>
      <bottom style="thin">
        <color indexed="64"/>
      </bottom>
      <diagonal/>
    </border>
    <border>
      <left/>
      <right/>
      <top style="thin">
        <color indexed="64"/>
      </top>
      <bottom style="thin">
        <color auto="1"/>
      </bottom>
      <diagonal/>
    </border>
  </borders>
  <cellStyleXfs count="2">
    <xf numFmtId="0" fontId="0" fillId="0" borderId="0"/>
    <xf numFmtId="0" fontId="5" fillId="0" borderId="0"/>
  </cellStyleXfs>
  <cellXfs count="149">
    <xf numFmtId="0" fontId="0" fillId="0" borderId="0" xfId="0"/>
    <xf numFmtId="0" fontId="4" fillId="0" borderId="0" xfId="0" applyFont="1"/>
    <xf numFmtId="164" fontId="4" fillId="0" borderId="0" xfId="0" applyNumberFormat="1" applyFont="1"/>
    <xf numFmtId="165" fontId="4" fillId="0" borderId="0" xfId="0" applyNumberFormat="1" applyFont="1"/>
    <xf numFmtId="0" fontId="1" fillId="0" borderId="0" xfId="0" applyFont="1"/>
    <xf numFmtId="0" fontId="4" fillId="0" borderId="0" xfId="1" applyFont="1"/>
    <xf numFmtId="165" fontId="4" fillId="0" borderId="0" xfId="1" applyNumberFormat="1" applyFont="1"/>
    <xf numFmtId="0" fontId="3" fillId="3" borderId="0" xfId="0" applyFont="1" applyFill="1" applyAlignment="1">
      <alignment horizontal="center"/>
    </xf>
    <xf numFmtId="0" fontId="0" fillId="0" borderId="0" xfId="0" applyAlignment="1">
      <alignment horizontal="center"/>
    </xf>
    <xf numFmtId="0" fontId="2" fillId="5" borderId="1" xfId="0" applyFont="1" applyFill="1" applyBorder="1"/>
    <xf numFmtId="0" fontId="0" fillId="0" borderId="1" xfId="0" applyBorder="1"/>
    <xf numFmtId="14" fontId="0" fillId="0" borderId="0" xfId="0" applyNumberFormat="1" applyAlignment="1">
      <alignment horizontal="center"/>
    </xf>
    <xf numFmtId="0" fontId="3" fillId="2" borderId="0" xfId="0" applyFont="1" applyFill="1" applyAlignment="1">
      <alignment horizontal="center"/>
    </xf>
    <xf numFmtId="0" fontId="3" fillId="6" borderId="0" xfId="0" applyFont="1" applyFill="1" applyAlignment="1">
      <alignment horizontal="center"/>
    </xf>
    <xf numFmtId="0" fontId="3" fillId="7" borderId="0" xfId="0" applyFont="1" applyFill="1" applyAlignment="1">
      <alignment horizontal="center"/>
    </xf>
    <xf numFmtId="166" fontId="0" fillId="0" borderId="0" xfId="0" applyNumberFormat="1" applyAlignment="1">
      <alignment horizontal="center"/>
    </xf>
    <xf numFmtId="0" fontId="2" fillId="8" borderId="0" xfId="0" applyFont="1" applyFill="1" applyAlignment="1">
      <alignment horizontal="center"/>
    </xf>
    <xf numFmtId="0" fontId="6" fillId="10" borderId="1" xfId="0" applyFont="1" applyFill="1" applyBorder="1" applyAlignment="1">
      <alignment horizontal="center"/>
    </xf>
    <xf numFmtId="0" fontId="5" fillId="0" borderId="1" xfId="0" applyFont="1" applyBorder="1" applyAlignment="1">
      <alignment horizontal="center" vertical="center" wrapText="1"/>
    </xf>
    <xf numFmtId="0" fontId="0" fillId="0" borderId="1" xfId="0" applyBorder="1" applyAlignment="1">
      <alignment horizontal="center" wrapText="1"/>
    </xf>
    <xf numFmtId="0" fontId="0" fillId="0" borderId="1" xfId="0" applyBorder="1" applyAlignment="1">
      <alignment horizontal="center"/>
    </xf>
    <xf numFmtId="0" fontId="6" fillId="5" borderId="1" xfId="0" applyFont="1" applyFill="1" applyBorder="1" applyAlignment="1">
      <alignment horizontal="center"/>
    </xf>
    <xf numFmtId="0" fontId="5" fillId="0" borderId="1" xfId="0" applyFont="1" applyBorder="1" applyAlignment="1">
      <alignment horizontal="center"/>
    </xf>
    <xf numFmtId="0" fontId="5" fillId="0" borderId="1" xfId="0" applyFont="1" applyBorder="1"/>
    <xf numFmtId="0" fontId="6" fillId="5" borderId="1" xfId="0" applyFont="1" applyFill="1" applyBorder="1" applyAlignment="1">
      <alignment horizontal="center" vertical="center"/>
    </xf>
    <xf numFmtId="0" fontId="5" fillId="0" borderId="1" xfId="0" applyFont="1" applyBorder="1" applyAlignment="1">
      <alignment horizontal="center" vertical="center"/>
    </xf>
    <xf numFmtId="0" fontId="0" fillId="0" borderId="1" xfId="0" applyBorder="1" applyAlignment="1">
      <alignment horizontal="center" vertical="center"/>
    </xf>
    <xf numFmtId="0" fontId="8" fillId="5" borderId="0" xfId="0" applyFont="1" applyFill="1" applyAlignment="1">
      <alignment horizontal="center" vertical="center"/>
    </xf>
    <xf numFmtId="0" fontId="8" fillId="5" borderId="0" xfId="0" applyFont="1" applyFill="1" applyAlignment="1">
      <alignment horizontal="center"/>
    </xf>
    <xf numFmtId="0" fontId="8" fillId="5" borderId="1" xfId="0" applyFont="1" applyFill="1" applyBorder="1" applyAlignment="1">
      <alignment horizontal="center" vertical="center"/>
    </xf>
    <xf numFmtId="0" fontId="8" fillId="5" borderId="1" xfId="0" applyFont="1" applyFill="1" applyBorder="1" applyAlignment="1">
      <alignment horizontal="center" wrapText="1"/>
    </xf>
    <xf numFmtId="0" fontId="8" fillId="5" borderId="1" xfId="0" applyFont="1" applyFill="1" applyBorder="1" applyAlignment="1">
      <alignment horizontal="center" vertical="center" wrapText="1"/>
    </xf>
    <xf numFmtId="0" fontId="14" fillId="0" borderId="1" xfId="0" applyFont="1" applyBorder="1" applyAlignment="1">
      <alignment horizontal="center" vertical="center" wrapText="1"/>
    </xf>
    <xf numFmtId="0" fontId="5" fillId="0" borderId="1" xfId="0" applyFont="1" applyBorder="1" applyAlignment="1">
      <alignment horizontal="center" wrapText="1"/>
    </xf>
    <xf numFmtId="0" fontId="6" fillId="5" borderId="0" xfId="0" applyFont="1" applyFill="1" applyAlignment="1">
      <alignment horizontal="center"/>
    </xf>
    <xf numFmtId="14" fontId="0" fillId="11" borderId="1" xfId="0" applyNumberFormat="1" applyFill="1" applyBorder="1" applyAlignment="1">
      <alignment horizontal="center"/>
    </xf>
    <xf numFmtId="0" fontId="0" fillId="11" borderId="1" xfId="0" applyFill="1" applyBorder="1" applyAlignment="1">
      <alignment horizontal="center"/>
    </xf>
    <xf numFmtId="0" fontId="0" fillId="11" borderId="12" xfId="0" applyFill="1" applyBorder="1" applyAlignment="1">
      <alignment horizontal="center"/>
    </xf>
    <xf numFmtId="0" fontId="2" fillId="5" borderId="0" xfId="0" applyFont="1" applyFill="1" applyAlignment="1">
      <alignment horizontal="center"/>
    </xf>
    <xf numFmtId="0" fontId="2" fillId="5" borderId="1" xfId="0" applyFont="1" applyFill="1" applyBorder="1" applyAlignment="1">
      <alignment horizontal="center"/>
    </xf>
    <xf numFmtId="0" fontId="15" fillId="0" borderId="0" xfId="0" applyFont="1" applyAlignment="1">
      <alignment vertical="center"/>
    </xf>
    <xf numFmtId="0" fontId="0" fillId="0" borderId="13" xfId="0" applyBorder="1"/>
    <xf numFmtId="0" fontId="17" fillId="3" borderId="1" xfId="0" applyFont="1" applyFill="1" applyBorder="1" applyAlignment="1">
      <alignment horizontal="center"/>
    </xf>
    <xf numFmtId="0" fontId="18" fillId="3" borderId="1" xfId="0" applyFont="1" applyFill="1" applyBorder="1" applyAlignment="1">
      <alignment horizontal="center"/>
    </xf>
    <xf numFmtId="0" fontId="16" fillId="3" borderId="1" xfId="0" applyFont="1" applyFill="1" applyBorder="1"/>
    <xf numFmtId="0" fontId="18" fillId="3" borderId="14" xfId="0" applyFont="1" applyFill="1" applyBorder="1" applyAlignment="1">
      <alignment horizontal="center"/>
    </xf>
    <xf numFmtId="0" fontId="16" fillId="3" borderId="0" xfId="0" applyFont="1" applyFill="1"/>
    <xf numFmtId="0" fontId="16" fillId="3" borderId="13" xfId="0" applyFont="1" applyFill="1" applyBorder="1"/>
    <xf numFmtId="0" fontId="17" fillId="3" borderId="14" xfId="0" applyFont="1" applyFill="1" applyBorder="1" applyAlignment="1">
      <alignment horizontal="center"/>
    </xf>
    <xf numFmtId="0" fontId="0" fillId="0" borderId="7" xfId="0" applyBorder="1" applyAlignment="1">
      <alignment horizontal="center"/>
    </xf>
    <xf numFmtId="0" fontId="0" fillId="0" borderId="9" xfId="0" applyBorder="1" applyAlignment="1">
      <alignment horizontal="center"/>
    </xf>
    <xf numFmtId="0" fontId="2" fillId="15" borderId="0" xfId="0" applyFont="1" applyFill="1" applyAlignment="1">
      <alignment horizontal="center"/>
    </xf>
    <xf numFmtId="0" fontId="0" fillId="0" borderId="16" xfId="0" applyBorder="1" applyAlignment="1">
      <alignment horizontal="center"/>
    </xf>
    <xf numFmtId="0" fontId="0" fillId="0" borderId="12" xfId="0" applyBorder="1" applyAlignment="1">
      <alignment horizontal="center"/>
    </xf>
    <xf numFmtId="0" fontId="2" fillId="12" borderId="11" xfId="0" applyFont="1" applyFill="1" applyBorder="1" applyAlignment="1">
      <alignment horizontal="center"/>
    </xf>
    <xf numFmtId="0" fontId="2" fillId="12" borderId="10" xfId="0" applyFont="1" applyFill="1" applyBorder="1" applyAlignment="1">
      <alignment horizontal="center"/>
    </xf>
    <xf numFmtId="0" fontId="2" fillId="12" borderId="3" xfId="0" applyFont="1" applyFill="1"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1" xfId="0" applyBorder="1" applyAlignment="1">
      <alignment horizontal="left"/>
    </xf>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1" xfId="0" applyBorder="1" applyAlignment="1">
      <alignment horizontal="left" indent="1"/>
    </xf>
    <xf numFmtId="0" fontId="3" fillId="10" borderId="1" xfId="0" applyFont="1" applyFill="1" applyBorder="1" applyAlignment="1">
      <alignment horizontal="left"/>
    </xf>
    <xf numFmtId="0" fontId="3" fillId="10" borderId="1" xfId="0" applyFont="1" applyFill="1" applyBorder="1"/>
    <xf numFmtId="0" fontId="3" fillId="10" borderId="10" xfId="0" applyFont="1" applyFill="1" applyBorder="1"/>
    <xf numFmtId="0" fontId="3" fillId="5" borderId="0" xfId="0" applyFont="1" applyFill="1"/>
    <xf numFmtId="0" fontId="3" fillId="5" borderId="0" xfId="0" applyFont="1" applyFill="1" applyAlignment="1">
      <alignment horizontal="left"/>
    </xf>
    <xf numFmtId="0" fontId="2" fillId="4" borderId="1" xfId="0" applyFont="1" applyFill="1" applyBorder="1" applyAlignment="1">
      <alignment horizontal="center" vertical="center" wrapText="1"/>
    </xf>
    <xf numFmtId="0" fontId="19" fillId="13" borderId="1" xfId="0" applyFont="1" applyFill="1" applyBorder="1" applyAlignment="1">
      <alignment horizontal="center" vertical="center" wrapText="1"/>
    </xf>
    <xf numFmtId="0" fontId="2" fillId="13" borderId="1" xfId="0" applyFont="1" applyFill="1" applyBorder="1" applyAlignment="1">
      <alignment horizontal="center" vertical="center" wrapText="1"/>
    </xf>
    <xf numFmtId="0" fontId="2" fillId="13" borderId="1" xfId="0" applyFont="1" applyFill="1" applyBorder="1" applyAlignment="1">
      <alignment horizontal="center" wrapText="1"/>
    </xf>
    <xf numFmtId="0" fontId="2" fillId="13" borderId="15" xfId="0" applyFont="1" applyFill="1" applyBorder="1" applyAlignment="1">
      <alignment horizontal="center" wrapText="1"/>
    </xf>
    <xf numFmtId="0" fontId="2" fillId="13" borderId="13" xfId="0" applyFont="1" applyFill="1" applyBorder="1" applyAlignment="1">
      <alignment horizontal="center" wrapText="1"/>
    </xf>
    <xf numFmtId="0" fontId="2" fillId="13" borderId="13" xfId="0" applyFont="1" applyFill="1" applyBorder="1" applyAlignment="1">
      <alignment horizontal="center" vertical="center" wrapText="1"/>
    </xf>
    <xf numFmtId="0" fontId="2" fillId="10" borderId="0" xfId="0" applyFont="1" applyFill="1" applyAlignment="1">
      <alignment horizontal="center" vertical="center" wrapText="1"/>
    </xf>
    <xf numFmtId="0" fontId="16" fillId="9" borderId="0" xfId="0" applyFont="1" applyFill="1" applyAlignment="1">
      <alignment horizontal="center" vertical="center" wrapText="1"/>
    </xf>
    <xf numFmtId="0" fontId="2" fillId="9" borderId="1" xfId="0" applyFont="1" applyFill="1" applyBorder="1" applyAlignment="1">
      <alignment horizontal="center" vertical="center" wrapText="1"/>
    </xf>
    <xf numFmtId="0" fontId="16" fillId="6" borderId="0" xfId="0" applyFont="1" applyFill="1" applyAlignment="1">
      <alignment horizontal="center" vertical="center"/>
    </xf>
    <xf numFmtId="0" fontId="16" fillId="16" borderId="0" xfId="0" applyFont="1" applyFill="1" applyAlignment="1">
      <alignment horizontal="center" vertical="center" wrapText="1"/>
    </xf>
    <xf numFmtId="0" fontId="6" fillId="5" borderId="1" xfId="0" applyFont="1" applyFill="1" applyBorder="1" applyAlignment="1">
      <alignment horizontal="center" vertical="center" wrapText="1"/>
    </xf>
    <xf numFmtId="0" fontId="7" fillId="9" borderId="2" xfId="0" applyFont="1" applyFill="1" applyBorder="1" applyAlignment="1">
      <alignment horizontal="center" vertical="center" wrapText="1"/>
    </xf>
    <xf numFmtId="0" fontId="7" fillId="9" borderId="0" xfId="0" applyFont="1" applyFill="1" applyAlignment="1">
      <alignment horizontal="center" vertical="center" wrapText="1"/>
    </xf>
    <xf numFmtId="0" fontId="7" fillId="9" borderId="3" xfId="0" applyFont="1" applyFill="1" applyBorder="1" applyAlignment="1">
      <alignment horizontal="center" vertical="center" wrapText="1"/>
    </xf>
    <xf numFmtId="0" fontId="7" fillId="9" borderId="4" xfId="0" applyFont="1" applyFill="1" applyBorder="1" applyAlignment="1">
      <alignment horizontal="center" vertical="center" wrapText="1"/>
    </xf>
    <xf numFmtId="0" fontId="5" fillId="0" borderId="1" xfId="0" applyFont="1" applyBorder="1" applyAlignment="1">
      <alignment horizontal="center" vertical="center" wrapText="1"/>
    </xf>
    <xf numFmtId="0" fontId="9" fillId="9" borderId="0" xfId="0" applyFont="1" applyFill="1" applyAlignment="1">
      <alignment horizontal="center" vertical="center" wrapText="1"/>
    </xf>
    <xf numFmtId="0" fontId="0" fillId="9" borderId="0" xfId="0" applyFill="1" applyAlignment="1">
      <alignment horizontal="center" vertical="center" wrapText="1"/>
    </xf>
    <xf numFmtId="0" fontId="0" fillId="9" borderId="4" xfId="0" applyFill="1" applyBorder="1" applyAlignment="1">
      <alignment horizontal="center" vertical="center" wrapText="1"/>
    </xf>
    <xf numFmtId="0" fontId="10" fillId="11" borderId="1" xfId="0" applyFont="1" applyFill="1" applyBorder="1" applyAlignment="1">
      <alignment horizontal="center" vertical="center" wrapText="1"/>
    </xf>
    <xf numFmtId="0" fontId="12" fillId="11" borderId="1" xfId="0" applyFont="1" applyFill="1" applyBorder="1" applyAlignment="1">
      <alignment horizontal="center" vertical="center" wrapText="1"/>
    </xf>
    <xf numFmtId="0" fontId="5" fillId="0" borderId="1" xfId="0" applyFont="1" applyBorder="1" applyAlignment="1">
      <alignment horizontal="left" vertical="center" wrapText="1"/>
    </xf>
    <xf numFmtId="0" fontId="0" fillId="0" borderId="5" xfId="0" applyBorder="1" applyAlignment="1">
      <alignment horizontal="center" vertical="center" wrapText="1"/>
    </xf>
    <xf numFmtId="0" fontId="0" fillId="0" borderId="8" xfId="0" applyBorder="1" applyAlignment="1">
      <alignment horizontal="center" vertical="center" wrapText="1"/>
    </xf>
    <xf numFmtId="0" fontId="0" fillId="0" borderId="10" xfId="0" applyBorder="1" applyAlignment="1">
      <alignment horizontal="center" vertical="center" wrapText="1"/>
    </xf>
    <xf numFmtId="0" fontId="5" fillId="0" borderId="6" xfId="0" applyFont="1" applyBorder="1" applyAlignment="1">
      <alignment horizontal="left" vertical="center" wrapText="1"/>
    </xf>
    <xf numFmtId="0" fontId="5" fillId="0" borderId="7" xfId="0" applyFont="1" applyBorder="1" applyAlignment="1">
      <alignment horizontal="left" vertical="center" wrapText="1"/>
    </xf>
    <xf numFmtId="0" fontId="5" fillId="0" borderId="2" xfId="0" applyFont="1" applyBorder="1" applyAlignment="1">
      <alignment horizontal="left" vertical="center" wrapText="1"/>
    </xf>
    <xf numFmtId="0" fontId="5" fillId="0" borderId="9" xfId="0" applyFont="1" applyBorder="1" applyAlignment="1">
      <alignment horizontal="left" vertical="center" wrapText="1"/>
    </xf>
    <xf numFmtId="0" fontId="5" fillId="0" borderId="3" xfId="0" applyFont="1" applyBorder="1" applyAlignment="1">
      <alignment horizontal="left" vertical="center" wrapText="1"/>
    </xf>
    <xf numFmtId="0" fontId="5" fillId="0" borderId="11" xfId="0" applyFont="1" applyBorder="1" applyAlignment="1">
      <alignment horizontal="left" vertical="center" wrapText="1"/>
    </xf>
    <xf numFmtId="0" fontId="5" fillId="0" borderId="5"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0" xfId="0" applyFont="1" applyBorder="1" applyAlignment="1">
      <alignment horizontal="center" vertical="center" wrapText="1"/>
    </xf>
    <xf numFmtId="0" fontId="2" fillId="4" borderId="0" xfId="0" applyFont="1" applyFill="1" applyAlignment="1">
      <alignment horizontal="center" vertical="center" wrapText="1"/>
    </xf>
    <xf numFmtId="0" fontId="2" fillId="15" borderId="1" xfId="0" applyFont="1" applyFill="1" applyBorder="1" applyAlignment="1">
      <alignment horizontal="center" vertical="center" wrapText="1"/>
    </xf>
    <xf numFmtId="0" fontId="2" fillId="15" borderId="0" xfId="0" applyFont="1" applyFill="1" applyAlignment="1">
      <alignment horizontal="center" vertical="center" wrapText="1"/>
    </xf>
    <xf numFmtId="0" fontId="2" fillId="2" borderId="0" xfId="0" applyFont="1" applyFill="1" applyAlignment="1">
      <alignment horizontal="center" vertical="center" wrapText="1"/>
    </xf>
    <xf numFmtId="0" fontId="0" fillId="0" borderId="0" xfId="0" applyNumberFormat="1"/>
    <xf numFmtId="0" fontId="3" fillId="5" borderId="0" xfId="0" applyNumberFormat="1" applyFont="1" applyFill="1"/>
    <xf numFmtId="0" fontId="16" fillId="16" borderId="0" xfId="0" applyFont="1" applyFill="1" applyAlignment="1">
      <alignment horizontal="center" vertical="center"/>
    </xf>
    <xf numFmtId="0" fontId="0" fillId="16" borderId="0" xfId="0" applyFill="1" applyAlignment="1">
      <alignment horizontal="center" vertical="center"/>
    </xf>
    <xf numFmtId="0" fontId="3" fillId="5" borderId="11" xfId="0" applyFont="1" applyFill="1" applyBorder="1" applyAlignment="1">
      <alignment horizontal="center"/>
    </xf>
    <xf numFmtId="0" fontId="3" fillId="5" borderId="3" xfId="0" applyFont="1" applyFill="1" applyBorder="1" applyAlignment="1">
      <alignment horizontal="center"/>
    </xf>
    <xf numFmtId="0" fontId="2" fillId="17" borderId="7" xfId="0" applyFont="1" applyFill="1" applyBorder="1" applyAlignment="1">
      <alignment horizontal="center"/>
    </xf>
    <xf numFmtId="0" fontId="2" fillId="17" borderId="6" xfId="0" applyFont="1" applyFill="1" applyBorder="1" applyAlignment="1">
      <alignment horizontal="center"/>
    </xf>
    <xf numFmtId="0" fontId="2" fillId="18" borderId="0" xfId="0" applyFont="1" applyFill="1" applyAlignment="1">
      <alignment horizontal="center" vertical="center"/>
    </xf>
    <xf numFmtId="0" fontId="3" fillId="18" borderId="0" xfId="0" applyFont="1" applyFill="1"/>
    <xf numFmtId="0" fontId="3" fillId="18" borderId="0" xfId="0" applyFont="1" applyFill="1" applyAlignment="1">
      <alignment horizontal="left"/>
    </xf>
    <xf numFmtId="0" fontId="3" fillId="18" borderId="0" xfId="0" applyNumberFormat="1" applyFont="1" applyFill="1"/>
    <xf numFmtId="0" fontId="16" fillId="2" borderId="0" xfId="0" applyFont="1" applyFill="1" applyAlignment="1">
      <alignment horizontal="center" vertical="center" wrapText="1"/>
    </xf>
    <xf numFmtId="0" fontId="0" fillId="19" borderId="0" xfId="0" applyFill="1"/>
    <xf numFmtId="0" fontId="0" fillId="19" borderId="0" xfId="0" applyFont="1" applyFill="1"/>
    <xf numFmtId="0" fontId="0" fillId="0" borderId="1" xfId="0" applyNumberFormat="1" applyBorder="1"/>
    <xf numFmtId="0" fontId="3" fillId="10" borderId="1" xfId="0" applyNumberFormat="1" applyFont="1" applyFill="1" applyBorder="1"/>
    <xf numFmtId="0" fontId="20" fillId="20" borderId="0" xfId="0" applyFont="1" applyFill="1" applyBorder="1" applyAlignment="1">
      <alignment horizontal="center" vertical="center" wrapText="1"/>
    </xf>
    <xf numFmtId="0" fontId="2" fillId="9" borderId="0" xfId="0" applyFont="1" applyFill="1" applyAlignment="1">
      <alignment horizontal="center" vertical="center" wrapText="1"/>
    </xf>
    <xf numFmtId="14" fontId="0" fillId="0" borderId="0" xfId="0" applyNumberFormat="1"/>
    <xf numFmtId="0" fontId="2" fillId="21" borderId="0" xfId="0" applyFont="1" applyFill="1" applyAlignment="1">
      <alignment horizontal="center" vertical="center" wrapText="1"/>
    </xf>
    <xf numFmtId="0" fontId="0" fillId="8" borderId="1" xfId="0" applyFont="1" applyFill="1" applyBorder="1" applyAlignment="1">
      <alignment horizontal="center" vertical="center" wrapText="1"/>
    </xf>
    <xf numFmtId="0" fontId="0" fillId="0" borderId="1" xfId="0" applyFont="1" applyBorder="1"/>
    <xf numFmtId="0" fontId="15" fillId="0" borderId="1" xfId="0" applyFont="1" applyBorder="1" applyAlignment="1">
      <alignment vertical="center"/>
    </xf>
    <xf numFmtId="0" fontId="16" fillId="0" borderId="0" xfId="0" applyFont="1" applyFill="1" applyAlignment="1">
      <alignment vertical="center"/>
    </xf>
    <xf numFmtId="0" fontId="3" fillId="5" borderId="1" xfId="0" applyFont="1" applyFill="1" applyBorder="1" applyAlignment="1">
      <alignment horizontal="center" vertical="center" wrapText="1"/>
    </xf>
    <xf numFmtId="0" fontId="0" fillId="0" borderId="1" xfId="0" applyBorder="1" applyAlignment="1">
      <alignment horizontal="center" vertical="center" wrapText="1"/>
    </xf>
    <xf numFmtId="0" fontId="16" fillId="9" borderId="1" xfId="0" applyFont="1" applyFill="1" applyBorder="1" applyAlignment="1">
      <alignment horizontal="center" vertical="center"/>
    </xf>
    <xf numFmtId="0" fontId="0" fillId="0" borderId="12" xfId="0" applyBorder="1" applyAlignment="1">
      <alignment horizontal="center" vertical="center" wrapText="1"/>
    </xf>
    <xf numFmtId="0" fontId="0" fillId="0" borderId="16"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wrapText="1"/>
    </xf>
    <xf numFmtId="0" fontId="2" fillId="14" borderId="12" xfId="0" applyFont="1" applyFill="1" applyBorder="1" applyAlignment="1">
      <alignment horizontal="center" vertical="center" wrapText="1"/>
    </xf>
    <xf numFmtId="0" fontId="2" fillId="14" borderId="17" xfId="0" applyFont="1" applyFill="1" applyBorder="1" applyAlignment="1">
      <alignment horizontal="center" vertical="center" wrapText="1"/>
    </xf>
    <xf numFmtId="0" fontId="2" fillId="14" borderId="16" xfId="0" applyFont="1" applyFill="1" applyBorder="1" applyAlignment="1">
      <alignment horizontal="center" vertical="center" wrapText="1"/>
    </xf>
    <xf numFmtId="0" fontId="0" fillId="0" borderId="2" xfId="0" applyBorder="1" applyAlignment="1">
      <alignment horizontal="center"/>
    </xf>
    <xf numFmtId="0" fontId="0" fillId="0" borderId="0" xfId="0" applyBorder="1" applyAlignment="1">
      <alignment horizontal="center"/>
    </xf>
    <xf numFmtId="0" fontId="0" fillId="0" borderId="3" xfId="0" applyBorder="1" applyAlignment="1">
      <alignment horizontal="center"/>
    </xf>
    <xf numFmtId="0" fontId="0" fillId="0" borderId="11" xfId="0" applyBorder="1" applyAlignment="1">
      <alignment horizontal="center"/>
    </xf>
    <xf numFmtId="0" fontId="0" fillId="0" borderId="4" xfId="0" applyBorder="1" applyAlignment="1">
      <alignment horizontal="center"/>
    </xf>
  </cellXfs>
  <cellStyles count="2">
    <cellStyle name="Normal" xfId="0" builtinId="0"/>
    <cellStyle name="Normal 2" xfId="1" xr:uid="{7C0C5188-2243-4448-899F-B18092D14CE5}"/>
  </cellStyles>
  <dxfs count="4074">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bottom style="thin">
          <color indexed="64"/>
        </bottom>
        <vertical style="thin">
          <color indexed="64"/>
        </vertical>
        <horizontal style="thin">
          <color indexed="64"/>
        </horizontal>
      </border>
    </dxf>
    <dxf>
      <fill>
        <patternFill patternType="solid">
          <bgColor theme="1" tint="4.9989318521683403E-2"/>
        </patternFill>
      </fill>
    </dxf>
    <dxf>
      <font>
        <color theme="0"/>
      </font>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ont>
        <color theme="0"/>
      </font>
    </dxf>
    <dxf>
      <font>
        <color theme="0"/>
      </font>
    </dxf>
    <dxf>
      <font>
        <color theme="0"/>
      </font>
    </dxf>
    <dxf>
      <font>
        <color theme="0"/>
      </font>
    </dxf>
    <dxf>
      <font>
        <color theme="0"/>
      </font>
    </dxf>
    <dxf>
      <font>
        <color theme="0"/>
      </font>
    </dxf>
    <dxf>
      <fill>
        <patternFill patternType="solid">
          <bgColor theme="1" tint="0.249977111117893"/>
        </patternFill>
      </fill>
    </dxf>
    <dxf>
      <fill>
        <patternFill patternType="solid">
          <bgColor theme="1" tint="0.249977111117893"/>
        </patternFill>
      </fill>
    </dxf>
    <dxf>
      <font>
        <color theme="0"/>
      </font>
    </dxf>
    <dxf>
      <font>
        <color theme="0"/>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ont>
        <color theme="0"/>
      </font>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ont>
        <color theme="0"/>
      </font>
    </dxf>
    <dxf>
      <font>
        <color theme="0"/>
      </font>
    </dxf>
    <dxf>
      <font>
        <color theme="0"/>
      </font>
    </dxf>
    <dxf>
      <font>
        <color theme="0"/>
      </font>
    </dxf>
    <dxf>
      <font>
        <color theme="0"/>
      </font>
    </dxf>
    <dxf>
      <font>
        <color theme="0"/>
      </font>
    </dxf>
    <dxf>
      <fill>
        <patternFill patternType="solid">
          <bgColor theme="1" tint="0.249977111117893"/>
        </patternFill>
      </fill>
    </dxf>
    <dxf>
      <fill>
        <patternFill patternType="solid">
          <bgColor theme="1" tint="0.249977111117893"/>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bottom style="thin">
          <color indexed="64"/>
        </bottom>
        <vertical style="thin">
          <color indexed="64"/>
        </vertical>
        <horizontal style="thin">
          <color indexed="64"/>
        </horizontal>
      </border>
    </dxf>
    <dxf>
      <fill>
        <patternFill patternType="solid">
          <bgColor theme="1" tint="4.9989318521683403E-2"/>
        </patternFill>
      </fill>
    </dxf>
    <dxf>
      <font>
        <color theme="0"/>
      </font>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ont>
        <color theme="0"/>
      </font>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ont>
        <color theme="0"/>
      </font>
    </dxf>
    <dxf>
      <font>
        <color theme="0"/>
      </font>
    </dxf>
    <dxf>
      <font>
        <color theme="0"/>
      </font>
    </dxf>
    <dxf>
      <font>
        <color theme="0"/>
      </font>
    </dxf>
    <dxf>
      <font>
        <color theme="0"/>
      </font>
    </dxf>
    <dxf>
      <font>
        <color theme="0"/>
      </font>
    </dxf>
    <dxf>
      <fill>
        <patternFill patternType="solid">
          <bgColor theme="1" tint="0.249977111117893"/>
        </patternFill>
      </fill>
    </dxf>
    <dxf>
      <fill>
        <patternFill patternType="solid">
          <bgColor theme="1" tint="0.249977111117893"/>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bottom style="thin">
          <color indexed="64"/>
        </bottom>
        <vertical style="thin">
          <color indexed="64"/>
        </vertical>
        <horizontal style="thin">
          <color indexed="64"/>
        </horizontal>
      </border>
    </dxf>
    <dxf>
      <fill>
        <patternFill patternType="solid">
          <bgColor theme="1" tint="4.9989318521683403E-2"/>
        </patternFill>
      </fill>
    </dxf>
    <dxf>
      <font>
        <color theme="0"/>
      </font>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ont>
        <color theme="0"/>
      </font>
    </dxf>
    <dxf>
      <font>
        <color theme="0"/>
      </font>
    </dxf>
    <dxf>
      <font>
        <color theme="0"/>
      </font>
    </dxf>
    <dxf>
      <font>
        <color theme="0"/>
      </font>
    </dxf>
    <dxf>
      <font>
        <color theme="0"/>
      </font>
    </dxf>
    <dxf>
      <font>
        <color theme="0"/>
      </font>
    </dxf>
    <dxf>
      <fill>
        <patternFill patternType="solid">
          <bgColor theme="1" tint="0.249977111117893"/>
        </patternFill>
      </fill>
    </dxf>
    <dxf>
      <fill>
        <patternFill patternType="solid">
          <bgColor theme="1" tint="0.249977111117893"/>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bottom style="thin">
          <color indexed="64"/>
        </bottom>
        <vertical style="thin">
          <color indexed="64"/>
        </vertical>
        <horizontal style="thin">
          <color indexed="64"/>
        </horizontal>
      </border>
    </dxf>
    <dxf>
      <fill>
        <patternFill patternType="solid">
          <bgColor theme="1" tint="4.9989318521683403E-2"/>
        </patternFill>
      </fill>
    </dxf>
    <dxf>
      <font>
        <color theme="0"/>
      </font>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ont>
        <color theme="0"/>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ont>
        <color theme="0"/>
      </font>
    </dxf>
    <dxf>
      <font>
        <color theme="0"/>
      </font>
    </dxf>
    <dxf>
      <font>
        <color theme="0"/>
      </font>
    </dxf>
    <dxf>
      <font>
        <color theme="0"/>
      </font>
    </dxf>
    <dxf>
      <font>
        <color theme="0"/>
      </font>
    </dxf>
    <dxf>
      <font>
        <color theme="0"/>
      </font>
    </dxf>
    <dxf>
      <fill>
        <patternFill patternType="solid">
          <bgColor theme="1" tint="0.249977111117893"/>
        </patternFill>
      </fill>
    </dxf>
    <dxf>
      <fill>
        <patternFill patternType="solid">
          <bgColor theme="1" tint="0.249977111117893"/>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bottom style="thin">
          <color indexed="64"/>
        </bottom>
        <vertical style="thin">
          <color indexed="64"/>
        </vertical>
        <horizontal style="thin">
          <color indexed="64"/>
        </horizontal>
      </border>
    </dxf>
    <dxf>
      <fill>
        <patternFill patternType="solid">
          <bgColor theme="1" tint="4.9989318521683403E-2"/>
        </patternFill>
      </fill>
    </dxf>
    <dxf>
      <font>
        <color theme="0"/>
      </font>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ont>
        <color theme="0"/>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ont>
        <color theme="0"/>
      </font>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ont>
        <color theme="0"/>
      </font>
    </dxf>
    <dxf>
      <font>
        <color theme="0"/>
      </font>
    </dxf>
    <dxf>
      <font>
        <color theme="0"/>
      </font>
    </dxf>
    <dxf>
      <font>
        <color theme="0"/>
      </font>
    </dxf>
    <dxf>
      <font>
        <color theme="0"/>
      </font>
    </dxf>
    <dxf>
      <font>
        <color theme="0"/>
      </font>
    </dxf>
    <dxf>
      <fill>
        <patternFill patternType="solid">
          <bgColor theme="1" tint="0.249977111117893"/>
        </patternFill>
      </fill>
    </dxf>
    <dxf>
      <fill>
        <patternFill patternType="solid">
          <bgColor theme="1" tint="0.249977111117893"/>
        </patternFill>
      </fill>
    </dxf>
    <dxf>
      <font>
        <color theme="0"/>
      </font>
    </dxf>
    <dxf>
      <font>
        <color theme="0"/>
      </font>
    </dxf>
    <dxf>
      <border>
        <left style="thin">
          <color indexed="64"/>
        </left>
        <right style="thin">
          <color indexed="64"/>
        </right>
        <bottom style="thin">
          <color indexed="64"/>
        </bottom>
        <vertical style="thin">
          <color indexed="64"/>
        </vertical>
        <horizontal style="thin">
          <color indexed="64"/>
        </horizontal>
      </border>
    </dxf>
    <dxf>
      <fill>
        <patternFill patternType="solid">
          <bgColor theme="1" tint="4.9989318521683403E-2"/>
        </patternFill>
      </fill>
    </dxf>
    <dxf>
      <font>
        <color theme="0"/>
      </font>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ont>
        <color theme="0"/>
      </font>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ont>
        <color theme="0"/>
      </font>
    </dxf>
    <dxf>
      <font>
        <color theme="0"/>
      </font>
    </dxf>
    <dxf>
      <font>
        <color theme="0"/>
      </font>
    </dxf>
    <dxf>
      <font>
        <color theme="0"/>
      </font>
    </dxf>
    <dxf>
      <font>
        <color theme="0"/>
      </font>
    </dxf>
    <dxf>
      <font>
        <color theme="0"/>
      </font>
    </dxf>
    <dxf>
      <fill>
        <patternFill patternType="solid">
          <bgColor theme="1" tint="0.249977111117893"/>
        </patternFill>
      </fill>
    </dxf>
    <dxf>
      <fill>
        <patternFill patternType="solid">
          <bgColor theme="1" tint="0.249977111117893"/>
        </patternFill>
      </fill>
    </dxf>
    <dxf>
      <font>
        <color theme="0"/>
      </font>
    </dxf>
    <dxf>
      <font>
        <color theme="0"/>
      </font>
    </dxf>
    <dxf>
      <border>
        <left style="thin">
          <color indexed="64"/>
        </left>
        <right style="thin">
          <color indexed="64"/>
        </right>
        <bottom style="thin">
          <color indexed="64"/>
        </bottom>
        <vertical style="thin">
          <color indexed="64"/>
        </vertical>
        <horizontal style="thin">
          <color indexed="64"/>
        </horizontal>
      </border>
    </dxf>
    <dxf>
      <fill>
        <patternFill patternType="solid">
          <bgColor theme="1" tint="4.9989318521683403E-2"/>
        </patternFill>
      </fill>
    </dxf>
    <dxf>
      <font>
        <color theme="0"/>
      </font>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bottom style="thin">
          <color indexed="64"/>
        </bottom>
        <vertical style="thin">
          <color indexed="64"/>
        </vertical>
        <horizontal style="thin">
          <color indexed="64"/>
        </horizontal>
      </border>
    </dxf>
    <dxf>
      <fill>
        <patternFill patternType="solid">
          <bgColor theme="1" tint="4.9989318521683403E-2"/>
        </patternFill>
      </fill>
    </dxf>
    <dxf>
      <font>
        <color theme="0"/>
      </font>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ont>
        <color theme="0"/>
      </font>
    </dxf>
    <dxf>
      <font>
        <color theme="0"/>
      </font>
    </dxf>
    <dxf>
      <font>
        <color theme="0"/>
      </font>
    </dxf>
    <dxf>
      <font>
        <color theme="0"/>
      </font>
    </dxf>
    <dxf>
      <font>
        <color theme="0"/>
      </font>
    </dxf>
    <dxf>
      <font>
        <color theme="0"/>
      </font>
    </dxf>
    <dxf>
      <fill>
        <patternFill patternType="solid">
          <bgColor theme="1" tint="0.249977111117893"/>
        </patternFill>
      </fill>
    </dxf>
    <dxf>
      <fill>
        <patternFill patternType="solid">
          <bgColor theme="1" tint="0.249977111117893"/>
        </patternFill>
      </fill>
    </dxf>
    <dxf>
      <font>
        <color theme="0"/>
      </font>
    </dxf>
    <dxf>
      <font>
        <color theme="0"/>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ont>
        <color theme="0"/>
      </font>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ont>
        <color theme="0"/>
      </font>
    </dxf>
    <dxf>
      <font>
        <color theme="0"/>
      </font>
    </dxf>
    <dxf>
      <font>
        <color theme="0"/>
      </font>
    </dxf>
    <dxf>
      <font>
        <color theme="0"/>
      </font>
    </dxf>
    <dxf>
      <font>
        <color theme="0"/>
      </font>
    </dxf>
    <dxf>
      <font>
        <color theme="0"/>
      </font>
    </dxf>
    <dxf>
      <fill>
        <patternFill patternType="solid">
          <bgColor theme="1" tint="0.249977111117893"/>
        </patternFill>
      </fill>
    </dxf>
    <dxf>
      <fill>
        <patternFill patternType="solid">
          <bgColor theme="1" tint="0.249977111117893"/>
        </patternFill>
      </fill>
    </dxf>
    <dxf>
      <font>
        <color theme="0"/>
      </font>
    </dxf>
    <dxf>
      <font>
        <color theme="0"/>
      </font>
    </dxf>
    <dxf>
      <border>
        <left style="thin">
          <color indexed="64"/>
        </left>
        <right style="thin">
          <color indexed="64"/>
        </right>
        <bottom style="thin">
          <color indexed="64"/>
        </bottom>
        <vertical style="thin">
          <color indexed="64"/>
        </vertical>
        <horizontal style="thin">
          <color indexed="64"/>
        </horizontal>
      </border>
    </dxf>
    <dxf>
      <fill>
        <patternFill patternType="solid">
          <bgColor theme="1" tint="4.9989318521683403E-2"/>
        </patternFill>
      </fill>
    </dxf>
    <dxf>
      <font>
        <color theme="0"/>
      </font>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ont>
        <color theme="0"/>
      </font>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ont>
        <color theme="0"/>
      </font>
    </dxf>
    <dxf>
      <font>
        <color theme="0"/>
      </font>
    </dxf>
    <dxf>
      <font>
        <color theme="0"/>
      </font>
    </dxf>
    <dxf>
      <font>
        <color theme="0"/>
      </font>
    </dxf>
    <dxf>
      <font>
        <color theme="0"/>
      </font>
    </dxf>
    <dxf>
      <font>
        <color theme="0"/>
      </font>
    </dxf>
    <dxf>
      <fill>
        <patternFill patternType="solid">
          <bgColor theme="1" tint="0.249977111117893"/>
        </patternFill>
      </fill>
    </dxf>
    <dxf>
      <fill>
        <patternFill patternType="solid">
          <bgColor theme="1" tint="0.249977111117893"/>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bottom style="thin">
          <color indexed="64"/>
        </bottom>
        <vertical style="thin">
          <color indexed="64"/>
        </vertical>
        <horizontal style="thin">
          <color indexed="64"/>
        </horizontal>
      </border>
    </dxf>
    <dxf>
      <fill>
        <patternFill patternType="solid">
          <bgColor theme="1" tint="4.9989318521683403E-2"/>
        </patternFill>
      </fill>
    </dxf>
    <dxf>
      <font>
        <color theme="0"/>
      </font>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ont>
        <color theme="0"/>
      </font>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ont>
        <color theme="0"/>
      </font>
    </dxf>
    <dxf>
      <font>
        <color theme="0"/>
      </font>
    </dxf>
    <dxf>
      <font>
        <color theme="0"/>
      </font>
    </dxf>
    <dxf>
      <font>
        <color theme="0"/>
      </font>
    </dxf>
    <dxf>
      <font>
        <color theme="0"/>
      </font>
    </dxf>
    <dxf>
      <font>
        <color theme="0"/>
      </font>
    </dxf>
    <dxf>
      <fill>
        <patternFill patternType="solid">
          <bgColor theme="1" tint="0.249977111117893"/>
        </patternFill>
      </fill>
    </dxf>
    <dxf>
      <fill>
        <patternFill patternType="solid">
          <bgColor theme="1" tint="0.249977111117893"/>
        </patternFill>
      </fill>
    </dxf>
    <dxf>
      <font>
        <color theme="0"/>
      </font>
    </dxf>
    <dxf>
      <font>
        <color theme="0"/>
      </font>
    </dxf>
    <dxf>
      <border>
        <left style="thin">
          <color indexed="64"/>
        </left>
        <right style="thin">
          <color indexed="64"/>
        </right>
        <bottom style="thin">
          <color indexed="64"/>
        </bottom>
        <vertical style="thin">
          <color indexed="64"/>
        </vertical>
        <horizontal style="thin">
          <color indexed="64"/>
        </horizontal>
      </border>
    </dxf>
    <dxf>
      <fill>
        <patternFill patternType="solid">
          <bgColor theme="1" tint="4.9989318521683403E-2"/>
        </patternFill>
      </fill>
    </dxf>
    <dxf>
      <font>
        <color theme="0"/>
      </font>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ont>
        <color theme="0"/>
      </font>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ont>
        <color theme="0"/>
      </font>
    </dxf>
    <dxf>
      <font>
        <color theme="0"/>
      </font>
    </dxf>
    <dxf>
      <font>
        <color theme="0"/>
      </font>
    </dxf>
    <dxf>
      <font>
        <color theme="0"/>
      </font>
    </dxf>
    <dxf>
      <font>
        <color theme="0"/>
      </font>
    </dxf>
    <dxf>
      <font>
        <color theme="0"/>
      </font>
    </dxf>
    <dxf>
      <fill>
        <patternFill patternType="solid">
          <bgColor theme="1" tint="0.249977111117893"/>
        </patternFill>
      </fill>
    </dxf>
    <dxf>
      <fill>
        <patternFill patternType="solid">
          <bgColor theme="1" tint="0.249977111117893"/>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bottom style="thin">
          <color indexed="64"/>
        </bottom>
        <vertical style="thin">
          <color indexed="64"/>
        </vertical>
        <horizontal style="thin">
          <color indexed="64"/>
        </horizontal>
      </border>
    </dxf>
    <dxf>
      <fill>
        <patternFill patternType="solid">
          <bgColor theme="1" tint="4.9989318521683403E-2"/>
        </patternFill>
      </fill>
    </dxf>
    <dxf>
      <font>
        <color theme="0"/>
      </font>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ont>
        <color theme="0"/>
      </font>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ont>
        <color theme="0"/>
      </font>
    </dxf>
    <dxf>
      <font>
        <color theme="0"/>
      </font>
    </dxf>
    <dxf>
      <font>
        <color theme="0"/>
      </font>
    </dxf>
    <dxf>
      <font>
        <color theme="0"/>
      </font>
    </dxf>
    <dxf>
      <font>
        <color theme="0"/>
      </font>
    </dxf>
    <dxf>
      <font>
        <color theme="0"/>
      </font>
    </dxf>
    <dxf>
      <fill>
        <patternFill patternType="solid">
          <bgColor theme="1" tint="0.249977111117893"/>
        </patternFill>
      </fill>
    </dxf>
    <dxf>
      <fill>
        <patternFill patternType="solid">
          <bgColor theme="1" tint="0.249977111117893"/>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bottom style="thin">
          <color indexed="64"/>
        </bottom>
        <vertical style="thin">
          <color indexed="64"/>
        </vertical>
        <horizontal style="thin">
          <color indexed="64"/>
        </horizontal>
      </border>
    </dxf>
    <dxf>
      <fill>
        <patternFill patternType="solid">
          <bgColor theme="1" tint="4.9989318521683403E-2"/>
        </patternFill>
      </fill>
    </dxf>
    <dxf>
      <font>
        <color theme="0"/>
      </font>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ont>
        <color theme="0"/>
      </font>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ont>
        <color theme="0"/>
      </font>
    </dxf>
    <dxf>
      <font>
        <color theme="0"/>
      </font>
    </dxf>
    <dxf>
      <font>
        <color theme="0"/>
      </font>
    </dxf>
    <dxf>
      <font>
        <color theme="0"/>
      </font>
    </dxf>
    <dxf>
      <font>
        <color theme="0"/>
      </font>
    </dxf>
    <dxf>
      <font>
        <color theme="0"/>
      </font>
    </dxf>
    <dxf>
      <fill>
        <patternFill patternType="solid">
          <bgColor theme="1" tint="0.249977111117893"/>
        </patternFill>
      </fill>
    </dxf>
    <dxf>
      <fill>
        <patternFill patternType="solid">
          <bgColor theme="1" tint="0.249977111117893"/>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bottom style="thin">
          <color indexed="64"/>
        </bottom>
        <vertical style="thin">
          <color indexed="64"/>
        </vertical>
        <horizontal style="thin">
          <color indexed="64"/>
        </horizontal>
      </border>
    </dxf>
    <dxf>
      <fill>
        <patternFill patternType="solid">
          <bgColor theme="1" tint="4.9989318521683403E-2"/>
        </patternFill>
      </fill>
    </dxf>
    <dxf>
      <font>
        <color theme="0"/>
      </font>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ont>
        <color theme="0"/>
      </font>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ont>
        <color theme="0"/>
      </font>
    </dxf>
    <dxf>
      <font>
        <color theme="0"/>
      </font>
    </dxf>
    <dxf>
      <font>
        <color theme="0"/>
      </font>
    </dxf>
    <dxf>
      <font>
        <color theme="0"/>
      </font>
    </dxf>
    <dxf>
      <font>
        <color theme="0"/>
      </font>
    </dxf>
    <dxf>
      <font>
        <color theme="0"/>
      </font>
    </dxf>
    <dxf>
      <fill>
        <patternFill patternType="solid">
          <bgColor theme="1" tint="0.249977111117893"/>
        </patternFill>
      </fill>
    </dxf>
    <dxf>
      <fill>
        <patternFill patternType="solid">
          <bgColor theme="1" tint="0.249977111117893"/>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bottom style="thin">
          <color indexed="64"/>
        </bottom>
        <vertical style="thin">
          <color indexed="64"/>
        </vertical>
        <horizontal style="thin">
          <color indexed="64"/>
        </horizontal>
      </border>
    </dxf>
    <dxf>
      <fill>
        <patternFill patternType="solid">
          <bgColor theme="1" tint="4.9989318521683403E-2"/>
        </patternFill>
      </fill>
    </dxf>
    <dxf>
      <font>
        <color theme="0"/>
      </font>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ont>
        <color theme="0"/>
      </font>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ont>
        <color theme="0"/>
      </font>
    </dxf>
    <dxf>
      <font>
        <color theme="0"/>
      </font>
    </dxf>
    <dxf>
      <font>
        <color theme="0"/>
      </font>
    </dxf>
    <dxf>
      <font>
        <color theme="0"/>
      </font>
    </dxf>
    <dxf>
      <font>
        <color theme="0"/>
      </font>
    </dxf>
    <dxf>
      <font>
        <color theme="0"/>
      </font>
    </dxf>
    <dxf>
      <fill>
        <patternFill patternType="solid">
          <bgColor theme="1" tint="0.249977111117893"/>
        </patternFill>
      </fill>
    </dxf>
    <dxf>
      <fill>
        <patternFill patternType="solid">
          <bgColor theme="1" tint="0.249977111117893"/>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bottom style="thin">
          <color indexed="64"/>
        </bottom>
        <vertical style="thin">
          <color indexed="64"/>
        </vertical>
        <horizontal style="thin">
          <color indexed="64"/>
        </horizontal>
      </border>
    </dxf>
    <dxf>
      <fill>
        <patternFill patternType="solid">
          <bgColor theme="1" tint="4.9989318521683403E-2"/>
        </patternFill>
      </fill>
    </dxf>
    <dxf>
      <font>
        <color theme="0"/>
      </font>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ont>
        <color theme="0"/>
      </font>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ont>
        <color theme="0"/>
      </font>
    </dxf>
    <dxf>
      <font>
        <color theme="0"/>
      </font>
    </dxf>
    <dxf>
      <font>
        <color theme="0"/>
      </font>
    </dxf>
    <dxf>
      <font>
        <color theme="0"/>
      </font>
    </dxf>
    <dxf>
      <font>
        <color theme="0"/>
      </font>
    </dxf>
    <dxf>
      <font>
        <color theme="0"/>
      </font>
    </dxf>
    <dxf>
      <fill>
        <patternFill patternType="solid">
          <bgColor theme="1" tint="0.249977111117893"/>
        </patternFill>
      </fill>
    </dxf>
    <dxf>
      <fill>
        <patternFill patternType="solid">
          <bgColor theme="1" tint="0.249977111117893"/>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bottom style="thin">
          <color indexed="64"/>
        </bottom>
        <vertical style="thin">
          <color indexed="64"/>
        </vertical>
        <horizontal style="thin">
          <color indexed="64"/>
        </horizontal>
      </border>
    </dxf>
    <dxf>
      <fill>
        <patternFill patternType="solid">
          <bgColor theme="1" tint="4.9989318521683403E-2"/>
        </patternFill>
      </fill>
    </dxf>
    <dxf>
      <font>
        <color theme="0"/>
      </font>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ont>
        <color theme="0"/>
      </font>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ont>
        <color theme="0"/>
      </font>
    </dxf>
    <dxf>
      <font>
        <color theme="0"/>
      </font>
    </dxf>
    <dxf>
      <font>
        <color theme="0"/>
      </font>
    </dxf>
    <dxf>
      <font>
        <color theme="0"/>
      </font>
    </dxf>
    <dxf>
      <font>
        <color theme="0"/>
      </font>
    </dxf>
    <dxf>
      <font>
        <color theme="0"/>
      </font>
    </dxf>
    <dxf>
      <fill>
        <patternFill patternType="solid">
          <bgColor theme="1" tint="0.249977111117893"/>
        </patternFill>
      </fill>
    </dxf>
    <dxf>
      <fill>
        <patternFill patternType="solid">
          <bgColor theme="1" tint="0.249977111117893"/>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bottom style="thin">
          <color indexed="64"/>
        </bottom>
        <vertical style="thin">
          <color indexed="64"/>
        </vertical>
        <horizontal style="thin">
          <color indexed="64"/>
        </horizontal>
      </border>
    </dxf>
    <dxf>
      <fill>
        <patternFill patternType="solid">
          <bgColor theme="1" tint="4.9989318521683403E-2"/>
        </patternFill>
      </fill>
    </dxf>
    <dxf>
      <font>
        <color theme="0"/>
      </font>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ont>
        <color theme="0"/>
      </font>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ont>
        <color theme="0"/>
      </font>
    </dxf>
    <dxf>
      <font>
        <color theme="0"/>
      </font>
    </dxf>
    <dxf>
      <font>
        <color theme="0"/>
      </font>
    </dxf>
    <dxf>
      <font>
        <color theme="0"/>
      </font>
    </dxf>
    <dxf>
      <font>
        <color theme="0"/>
      </font>
    </dxf>
    <dxf>
      <font>
        <color theme="0"/>
      </font>
    </dxf>
    <dxf>
      <fill>
        <patternFill patternType="solid">
          <bgColor theme="1" tint="0.249977111117893"/>
        </patternFill>
      </fill>
    </dxf>
    <dxf>
      <fill>
        <patternFill patternType="solid">
          <bgColor theme="1" tint="0.249977111117893"/>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bottom style="thin">
          <color indexed="64"/>
        </bottom>
        <vertical style="thin">
          <color indexed="64"/>
        </vertical>
        <horizontal style="thin">
          <color indexed="64"/>
        </horizontal>
      </border>
    </dxf>
    <dxf>
      <fill>
        <patternFill patternType="solid">
          <bgColor theme="1" tint="4.9989318521683403E-2"/>
        </patternFill>
      </fill>
    </dxf>
    <dxf>
      <font>
        <color theme="0"/>
      </font>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ont>
        <color theme="0"/>
      </font>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ont>
        <color theme="0"/>
      </font>
    </dxf>
    <dxf>
      <font>
        <color theme="0"/>
      </font>
    </dxf>
    <dxf>
      <font>
        <color theme="0"/>
      </font>
    </dxf>
    <dxf>
      <font>
        <color theme="0"/>
      </font>
    </dxf>
    <dxf>
      <font>
        <color theme="0"/>
      </font>
    </dxf>
    <dxf>
      <font>
        <color theme="0"/>
      </font>
    </dxf>
    <dxf>
      <fill>
        <patternFill patternType="solid">
          <bgColor theme="1" tint="0.249977111117893"/>
        </patternFill>
      </fill>
    </dxf>
    <dxf>
      <fill>
        <patternFill patternType="solid">
          <bgColor theme="1" tint="0.249977111117893"/>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bottom style="thin">
          <color indexed="64"/>
        </bottom>
        <vertical style="thin">
          <color indexed="64"/>
        </vertical>
        <horizontal style="thin">
          <color indexed="64"/>
        </horizontal>
      </border>
    </dxf>
    <dxf>
      <fill>
        <patternFill patternType="solid">
          <bgColor theme="1" tint="4.9989318521683403E-2"/>
        </patternFill>
      </fill>
    </dxf>
    <dxf>
      <font>
        <color theme="0"/>
      </font>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ont>
        <color theme="0"/>
      </font>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ont>
        <color theme="0"/>
      </font>
    </dxf>
    <dxf>
      <font>
        <color theme="0"/>
      </font>
    </dxf>
    <dxf>
      <font>
        <color theme="0"/>
      </font>
    </dxf>
    <dxf>
      <font>
        <color theme="0"/>
      </font>
    </dxf>
    <dxf>
      <font>
        <color theme="0"/>
      </font>
    </dxf>
    <dxf>
      <font>
        <color theme="0"/>
      </font>
    </dxf>
    <dxf>
      <fill>
        <patternFill patternType="solid">
          <bgColor theme="1" tint="0.249977111117893"/>
        </patternFill>
      </fill>
    </dxf>
    <dxf>
      <fill>
        <patternFill patternType="solid">
          <bgColor theme="1" tint="0.249977111117893"/>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bottom style="thin">
          <color indexed="64"/>
        </bottom>
        <vertical style="thin">
          <color indexed="64"/>
        </vertical>
        <horizontal style="thin">
          <color indexed="64"/>
        </horizontal>
      </border>
    </dxf>
    <dxf>
      <fill>
        <patternFill patternType="solid">
          <bgColor theme="1" tint="4.9989318521683403E-2"/>
        </patternFill>
      </fill>
    </dxf>
    <dxf>
      <font>
        <color theme="0"/>
      </font>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ont>
        <color theme="0"/>
      </font>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ont>
        <color theme="0"/>
      </font>
    </dxf>
    <dxf>
      <font>
        <color theme="0"/>
      </font>
    </dxf>
    <dxf>
      <font>
        <color theme="0"/>
      </font>
    </dxf>
    <dxf>
      <font>
        <color theme="0"/>
      </font>
    </dxf>
    <dxf>
      <font>
        <color theme="0"/>
      </font>
    </dxf>
    <dxf>
      <font>
        <color theme="0"/>
      </font>
    </dxf>
    <dxf>
      <fill>
        <patternFill patternType="solid">
          <bgColor theme="1" tint="0.249977111117893"/>
        </patternFill>
      </fill>
    </dxf>
    <dxf>
      <fill>
        <patternFill patternType="solid">
          <bgColor theme="1" tint="0.249977111117893"/>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bottom style="thin">
          <color indexed="64"/>
        </bottom>
        <vertical style="thin">
          <color indexed="64"/>
        </vertical>
        <horizontal style="thin">
          <color indexed="64"/>
        </horizontal>
      </border>
    </dxf>
    <dxf>
      <fill>
        <patternFill patternType="solid">
          <bgColor theme="1" tint="4.9989318521683403E-2"/>
        </patternFill>
      </fill>
    </dxf>
    <dxf>
      <font>
        <color theme="0"/>
      </font>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ont>
        <color theme="0"/>
      </font>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ont>
        <color theme="0"/>
      </font>
    </dxf>
    <dxf>
      <font>
        <color theme="0"/>
      </font>
    </dxf>
    <dxf>
      <font>
        <color theme="0"/>
      </font>
    </dxf>
    <dxf>
      <font>
        <color theme="0"/>
      </font>
    </dxf>
    <dxf>
      <font>
        <color theme="0"/>
      </font>
    </dxf>
    <dxf>
      <font>
        <color theme="0"/>
      </font>
    </dxf>
    <dxf>
      <fill>
        <patternFill patternType="solid">
          <bgColor theme="1" tint="0.249977111117893"/>
        </patternFill>
      </fill>
    </dxf>
    <dxf>
      <fill>
        <patternFill patternType="solid">
          <bgColor theme="1" tint="0.249977111117893"/>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bottom style="thin">
          <color indexed="64"/>
        </bottom>
        <vertical style="thin">
          <color indexed="64"/>
        </vertical>
        <horizontal style="thin">
          <color indexed="64"/>
        </horizontal>
      </border>
    </dxf>
    <dxf>
      <fill>
        <patternFill patternType="solid">
          <bgColor theme="1" tint="4.9989318521683403E-2"/>
        </patternFill>
      </fill>
    </dxf>
    <dxf>
      <font>
        <color theme="0"/>
      </font>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ont>
        <color theme="0"/>
      </font>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ont>
        <color theme="0"/>
      </font>
    </dxf>
    <dxf>
      <font>
        <color theme="0"/>
      </font>
    </dxf>
    <dxf>
      <font>
        <color theme="0"/>
      </font>
    </dxf>
    <dxf>
      <font>
        <color theme="0"/>
      </font>
    </dxf>
    <dxf>
      <font>
        <color theme="0"/>
      </font>
    </dxf>
    <dxf>
      <font>
        <color theme="0"/>
      </font>
    </dxf>
    <dxf>
      <fill>
        <patternFill patternType="solid">
          <bgColor theme="1" tint="0.249977111117893"/>
        </patternFill>
      </fill>
    </dxf>
    <dxf>
      <fill>
        <patternFill patternType="solid">
          <bgColor theme="1" tint="0.249977111117893"/>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bottom style="thin">
          <color indexed="64"/>
        </bottom>
        <vertical style="thin">
          <color indexed="64"/>
        </vertical>
        <horizontal style="thin">
          <color indexed="64"/>
        </horizontal>
      </border>
    </dxf>
    <dxf>
      <fill>
        <patternFill patternType="solid">
          <bgColor theme="1" tint="4.9989318521683403E-2"/>
        </patternFill>
      </fill>
    </dxf>
    <dxf>
      <font>
        <color theme="0"/>
      </font>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ont>
        <color theme="0"/>
      </font>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ont>
        <color theme="0"/>
      </font>
    </dxf>
    <dxf>
      <font>
        <color theme="0"/>
      </font>
    </dxf>
    <dxf>
      <font>
        <color theme="0"/>
      </font>
    </dxf>
    <dxf>
      <font>
        <color theme="0"/>
      </font>
    </dxf>
    <dxf>
      <font>
        <color theme="0"/>
      </font>
    </dxf>
    <dxf>
      <font>
        <color theme="0"/>
      </font>
    </dxf>
    <dxf>
      <fill>
        <patternFill patternType="solid">
          <bgColor theme="1" tint="0.249977111117893"/>
        </patternFill>
      </fill>
    </dxf>
    <dxf>
      <fill>
        <patternFill patternType="solid">
          <bgColor theme="1" tint="0.249977111117893"/>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bottom style="thin">
          <color indexed="64"/>
        </bottom>
        <vertical style="thin">
          <color indexed="64"/>
        </vertical>
        <horizontal style="thin">
          <color indexed="64"/>
        </horizontal>
      </border>
    </dxf>
    <dxf>
      <fill>
        <patternFill patternType="solid">
          <bgColor theme="1" tint="4.9989318521683403E-2"/>
        </patternFill>
      </fill>
    </dxf>
    <dxf>
      <font>
        <color theme="0"/>
      </font>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ont>
        <color theme="0"/>
      </font>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ont>
        <color theme="0"/>
      </font>
    </dxf>
    <dxf>
      <font>
        <color theme="0"/>
      </font>
    </dxf>
    <dxf>
      <font>
        <color theme="0"/>
      </font>
    </dxf>
    <dxf>
      <font>
        <color theme="0"/>
      </font>
    </dxf>
    <dxf>
      <font>
        <color theme="0"/>
      </font>
    </dxf>
    <dxf>
      <font>
        <color theme="0"/>
      </font>
    </dxf>
    <dxf>
      <fill>
        <patternFill patternType="solid">
          <bgColor theme="1" tint="0.249977111117893"/>
        </patternFill>
      </fill>
    </dxf>
    <dxf>
      <fill>
        <patternFill patternType="solid">
          <bgColor theme="1" tint="0.249977111117893"/>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bottom style="thin">
          <color indexed="64"/>
        </bottom>
        <vertical style="thin">
          <color indexed="64"/>
        </vertical>
        <horizontal style="thin">
          <color indexed="64"/>
        </horizontal>
      </border>
    </dxf>
    <dxf>
      <fill>
        <patternFill patternType="solid">
          <bgColor theme="1" tint="4.9989318521683403E-2"/>
        </patternFill>
      </fill>
    </dxf>
    <dxf>
      <font>
        <color theme="0"/>
      </font>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ont>
        <color theme="0"/>
      </font>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ont>
        <color theme="0"/>
      </font>
    </dxf>
    <dxf>
      <font>
        <color theme="0"/>
      </font>
    </dxf>
    <dxf>
      <font>
        <color theme="0"/>
      </font>
    </dxf>
    <dxf>
      <font>
        <color theme="0"/>
      </font>
    </dxf>
    <dxf>
      <font>
        <color theme="0"/>
      </font>
    </dxf>
    <dxf>
      <font>
        <color theme="0"/>
      </font>
    </dxf>
    <dxf>
      <fill>
        <patternFill patternType="solid">
          <bgColor theme="1" tint="0.249977111117893"/>
        </patternFill>
      </fill>
    </dxf>
    <dxf>
      <fill>
        <patternFill patternType="solid">
          <bgColor theme="1" tint="0.249977111117893"/>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bottom style="thin">
          <color indexed="64"/>
        </bottom>
        <vertical style="thin">
          <color indexed="64"/>
        </vertical>
        <horizontal style="thin">
          <color indexed="64"/>
        </horizontal>
      </border>
    </dxf>
    <dxf>
      <fill>
        <patternFill patternType="solid">
          <bgColor theme="1" tint="4.9989318521683403E-2"/>
        </patternFill>
      </fill>
    </dxf>
    <dxf>
      <font>
        <color theme="0"/>
      </font>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ont>
        <color theme="0"/>
      </font>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ont>
        <color theme="0"/>
      </font>
    </dxf>
    <dxf>
      <font>
        <color theme="0"/>
      </font>
    </dxf>
    <dxf>
      <font>
        <color theme="0"/>
      </font>
    </dxf>
    <dxf>
      <font>
        <color theme="0"/>
      </font>
    </dxf>
    <dxf>
      <font>
        <color theme="0"/>
      </font>
    </dxf>
    <dxf>
      <font>
        <color theme="0"/>
      </font>
    </dxf>
    <dxf>
      <fill>
        <patternFill patternType="solid">
          <bgColor theme="1" tint="0.249977111117893"/>
        </patternFill>
      </fill>
    </dxf>
    <dxf>
      <fill>
        <patternFill patternType="solid">
          <bgColor theme="1" tint="0.249977111117893"/>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bottom style="thin">
          <color indexed="64"/>
        </bottom>
        <vertical style="thin">
          <color indexed="64"/>
        </vertical>
        <horizontal style="thin">
          <color indexed="64"/>
        </horizontal>
      </border>
    </dxf>
    <dxf>
      <fill>
        <patternFill patternType="solid">
          <bgColor theme="1" tint="4.9989318521683403E-2"/>
        </patternFill>
      </fill>
    </dxf>
    <dxf>
      <font>
        <color theme="0"/>
      </font>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ont>
        <color theme="0"/>
      </font>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ont>
        <color theme="0"/>
      </font>
    </dxf>
    <dxf>
      <font>
        <color theme="0"/>
      </font>
    </dxf>
    <dxf>
      <font>
        <color theme="0"/>
      </font>
    </dxf>
    <dxf>
      <font>
        <color theme="0"/>
      </font>
    </dxf>
    <dxf>
      <font>
        <color theme="0"/>
      </font>
    </dxf>
    <dxf>
      <font>
        <color theme="0"/>
      </font>
    </dxf>
    <dxf>
      <fill>
        <patternFill patternType="solid">
          <bgColor theme="1" tint="0.249977111117893"/>
        </patternFill>
      </fill>
    </dxf>
    <dxf>
      <fill>
        <patternFill patternType="solid">
          <bgColor theme="1" tint="0.249977111117893"/>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bottom style="thin">
          <color indexed="64"/>
        </bottom>
        <vertical style="thin">
          <color indexed="64"/>
        </vertical>
        <horizontal style="thin">
          <color indexed="64"/>
        </horizontal>
      </border>
    </dxf>
    <dxf>
      <fill>
        <patternFill patternType="solid">
          <bgColor theme="1" tint="4.9989318521683403E-2"/>
        </patternFill>
      </fill>
    </dxf>
    <dxf>
      <font>
        <color theme="0"/>
      </font>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ont>
        <color theme="0"/>
      </font>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ont>
        <color theme="0"/>
      </font>
    </dxf>
    <dxf>
      <font>
        <color theme="0"/>
      </font>
    </dxf>
    <dxf>
      <font>
        <color theme="0"/>
      </font>
    </dxf>
    <dxf>
      <font>
        <color theme="0"/>
      </font>
    </dxf>
    <dxf>
      <font>
        <color theme="0"/>
      </font>
    </dxf>
    <dxf>
      <font>
        <color theme="0"/>
      </font>
    </dxf>
    <dxf>
      <fill>
        <patternFill patternType="solid">
          <bgColor theme="1" tint="0.249977111117893"/>
        </patternFill>
      </fill>
    </dxf>
    <dxf>
      <fill>
        <patternFill patternType="solid">
          <bgColor theme="1" tint="0.249977111117893"/>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bottom style="thin">
          <color indexed="64"/>
        </bottom>
        <vertical style="thin">
          <color indexed="64"/>
        </vertical>
        <horizontal style="thin">
          <color indexed="64"/>
        </horizontal>
      </border>
    </dxf>
    <dxf>
      <fill>
        <patternFill patternType="solid">
          <bgColor theme="1" tint="4.9989318521683403E-2"/>
        </patternFill>
      </fill>
    </dxf>
    <dxf>
      <font>
        <color theme="0"/>
      </font>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ont>
        <color theme="0"/>
      </font>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ont>
        <color theme="0"/>
      </font>
    </dxf>
    <dxf>
      <font>
        <color theme="0"/>
      </font>
    </dxf>
    <dxf>
      <font>
        <color theme="0"/>
      </font>
    </dxf>
    <dxf>
      <font>
        <color theme="0"/>
      </font>
    </dxf>
    <dxf>
      <font>
        <color theme="0"/>
      </font>
    </dxf>
    <dxf>
      <font>
        <color theme="0"/>
      </font>
    </dxf>
    <dxf>
      <fill>
        <patternFill patternType="solid">
          <bgColor theme="1" tint="0.249977111117893"/>
        </patternFill>
      </fill>
    </dxf>
    <dxf>
      <fill>
        <patternFill patternType="solid">
          <bgColor theme="1" tint="0.249977111117893"/>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bottom style="thin">
          <color indexed="64"/>
        </bottom>
        <vertical style="thin">
          <color indexed="64"/>
        </vertical>
        <horizontal style="thin">
          <color indexed="64"/>
        </horizontal>
      </border>
    </dxf>
    <dxf>
      <fill>
        <patternFill patternType="solid">
          <bgColor theme="1" tint="4.9989318521683403E-2"/>
        </patternFill>
      </fill>
    </dxf>
    <dxf>
      <font>
        <color theme="0"/>
      </font>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ont>
        <color theme="0"/>
      </font>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ont>
        <color theme="0"/>
      </font>
    </dxf>
    <dxf>
      <font>
        <color theme="0"/>
      </font>
    </dxf>
    <dxf>
      <font>
        <color theme="0"/>
      </font>
    </dxf>
    <dxf>
      <font>
        <color theme="0"/>
      </font>
    </dxf>
    <dxf>
      <font>
        <color theme="0"/>
      </font>
    </dxf>
    <dxf>
      <font>
        <color theme="0"/>
      </font>
    </dxf>
    <dxf>
      <fill>
        <patternFill patternType="solid">
          <bgColor theme="1" tint="0.249977111117893"/>
        </patternFill>
      </fill>
    </dxf>
    <dxf>
      <fill>
        <patternFill patternType="solid">
          <bgColor theme="1" tint="0.249977111117893"/>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bottom style="thin">
          <color indexed="64"/>
        </bottom>
        <vertical style="thin">
          <color indexed="64"/>
        </vertical>
        <horizontal style="thin">
          <color indexed="64"/>
        </horizontal>
      </border>
    </dxf>
    <dxf>
      <fill>
        <patternFill patternType="solid">
          <bgColor theme="1" tint="4.9989318521683403E-2"/>
        </patternFill>
      </fill>
    </dxf>
    <dxf>
      <font>
        <color theme="0"/>
      </font>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ont>
        <color theme="0"/>
      </font>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ont>
        <color theme="0"/>
      </font>
    </dxf>
    <dxf>
      <font>
        <color theme="0"/>
      </font>
    </dxf>
    <dxf>
      <font>
        <color theme="0"/>
      </font>
    </dxf>
    <dxf>
      <font>
        <color theme="0"/>
      </font>
    </dxf>
    <dxf>
      <font>
        <color theme="0"/>
      </font>
    </dxf>
    <dxf>
      <font>
        <color theme="0"/>
      </font>
    </dxf>
    <dxf>
      <fill>
        <patternFill patternType="solid">
          <bgColor theme="1" tint="0.249977111117893"/>
        </patternFill>
      </fill>
    </dxf>
    <dxf>
      <fill>
        <patternFill patternType="solid">
          <bgColor theme="1" tint="0.249977111117893"/>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bottom style="thin">
          <color indexed="64"/>
        </bottom>
        <vertical style="thin">
          <color indexed="64"/>
        </vertical>
        <horizontal style="thin">
          <color indexed="64"/>
        </horizontal>
      </border>
    </dxf>
    <dxf>
      <fill>
        <patternFill patternType="solid">
          <bgColor theme="1" tint="4.9989318521683403E-2"/>
        </patternFill>
      </fill>
    </dxf>
    <dxf>
      <font>
        <color theme="0"/>
      </font>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ont>
        <color theme="0"/>
      </font>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ont>
        <color theme="0"/>
      </font>
    </dxf>
    <dxf>
      <font>
        <color theme="0"/>
      </font>
    </dxf>
    <dxf>
      <font>
        <color theme="0"/>
      </font>
    </dxf>
    <dxf>
      <font>
        <color theme="0"/>
      </font>
    </dxf>
    <dxf>
      <font>
        <color theme="0"/>
      </font>
    </dxf>
    <dxf>
      <font>
        <color theme="0"/>
      </font>
    </dxf>
    <dxf>
      <fill>
        <patternFill patternType="solid">
          <bgColor theme="1" tint="0.249977111117893"/>
        </patternFill>
      </fill>
    </dxf>
    <dxf>
      <fill>
        <patternFill patternType="solid">
          <bgColor theme="1" tint="0.249977111117893"/>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bottom style="thin">
          <color indexed="64"/>
        </bottom>
        <vertical style="thin">
          <color indexed="64"/>
        </vertical>
        <horizontal style="thin">
          <color indexed="64"/>
        </horizontal>
      </border>
    </dxf>
    <dxf>
      <fill>
        <patternFill patternType="solid">
          <bgColor theme="1" tint="4.9989318521683403E-2"/>
        </patternFill>
      </fill>
    </dxf>
    <dxf>
      <font>
        <color theme="0"/>
      </font>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ont>
        <color theme="0"/>
      </font>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ont>
        <color theme="0"/>
      </font>
    </dxf>
    <dxf>
      <font>
        <color theme="0"/>
      </font>
    </dxf>
    <dxf>
      <font>
        <color theme="0"/>
      </font>
    </dxf>
    <dxf>
      <font>
        <color theme="0"/>
      </font>
    </dxf>
    <dxf>
      <font>
        <color theme="0"/>
      </font>
    </dxf>
    <dxf>
      <font>
        <color theme="0"/>
      </font>
    </dxf>
    <dxf>
      <fill>
        <patternFill patternType="solid">
          <bgColor theme="1" tint="0.249977111117893"/>
        </patternFill>
      </fill>
    </dxf>
    <dxf>
      <fill>
        <patternFill patternType="solid">
          <bgColor theme="1" tint="0.249977111117893"/>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bottom style="thin">
          <color indexed="64"/>
        </bottom>
        <vertical style="thin">
          <color indexed="64"/>
        </vertical>
        <horizontal style="thin">
          <color indexed="64"/>
        </horizontal>
      </border>
    </dxf>
    <dxf>
      <fill>
        <patternFill patternType="solid">
          <bgColor theme="1" tint="4.9989318521683403E-2"/>
        </patternFill>
      </fill>
    </dxf>
    <dxf>
      <font>
        <color theme="0"/>
      </font>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ont>
        <color theme="0"/>
      </font>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ont>
        <color theme="0"/>
      </font>
    </dxf>
    <dxf>
      <font>
        <color theme="0"/>
      </font>
    </dxf>
    <dxf>
      <font>
        <color theme="0"/>
      </font>
    </dxf>
    <dxf>
      <font>
        <color theme="0"/>
      </font>
    </dxf>
    <dxf>
      <font>
        <color theme="0"/>
      </font>
    </dxf>
    <dxf>
      <font>
        <color theme="0"/>
      </font>
    </dxf>
    <dxf>
      <fill>
        <patternFill patternType="solid">
          <bgColor theme="1" tint="0.249977111117893"/>
        </patternFill>
      </fill>
    </dxf>
    <dxf>
      <fill>
        <patternFill patternType="solid">
          <bgColor theme="1" tint="0.249977111117893"/>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bottom style="thin">
          <color indexed="64"/>
        </bottom>
        <vertical style="thin">
          <color indexed="64"/>
        </vertical>
        <horizontal style="thin">
          <color indexed="64"/>
        </horizontal>
      </border>
    </dxf>
    <dxf>
      <fill>
        <patternFill patternType="solid">
          <bgColor theme="1" tint="4.9989318521683403E-2"/>
        </patternFill>
      </fill>
    </dxf>
    <dxf>
      <font>
        <color theme="0"/>
      </font>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ont>
        <color theme="0"/>
      </font>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ont>
        <color theme="0"/>
      </font>
    </dxf>
    <dxf>
      <font>
        <color theme="0"/>
      </font>
    </dxf>
    <dxf>
      <font>
        <color theme="0"/>
      </font>
    </dxf>
    <dxf>
      <font>
        <color theme="0"/>
      </font>
    </dxf>
    <dxf>
      <font>
        <color theme="0"/>
      </font>
    </dxf>
    <dxf>
      <font>
        <color theme="0"/>
      </font>
    </dxf>
    <dxf>
      <fill>
        <patternFill patternType="solid">
          <bgColor theme="1" tint="0.249977111117893"/>
        </patternFill>
      </fill>
    </dxf>
    <dxf>
      <fill>
        <patternFill patternType="solid">
          <bgColor theme="1" tint="0.249977111117893"/>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bottom style="thin">
          <color indexed="64"/>
        </bottom>
        <vertical style="thin">
          <color indexed="64"/>
        </vertical>
        <horizontal style="thin">
          <color indexed="64"/>
        </horizontal>
      </border>
    </dxf>
    <dxf>
      <fill>
        <patternFill patternType="solid">
          <bgColor theme="1" tint="4.9989318521683403E-2"/>
        </patternFill>
      </fill>
    </dxf>
    <dxf>
      <font>
        <color theme="0"/>
      </font>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ont>
        <color theme="0"/>
      </font>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ont>
        <color theme="0"/>
      </font>
    </dxf>
    <dxf>
      <font>
        <color theme="0"/>
      </font>
    </dxf>
    <dxf>
      <font>
        <color theme="0"/>
      </font>
    </dxf>
    <dxf>
      <font>
        <color theme="0"/>
      </font>
    </dxf>
    <dxf>
      <font>
        <color theme="0"/>
      </font>
    </dxf>
    <dxf>
      <font>
        <color theme="0"/>
      </font>
    </dxf>
    <dxf>
      <fill>
        <patternFill patternType="solid">
          <bgColor theme="1" tint="0.249977111117893"/>
        </patternFill>
      </fill>
    </dxf>
    <dxf>
      <fill>
        <patternFill patternType="solid">
          <bgColor theme="1" tint="0.249977111117893"/>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bottom style="thin">
          <color indexed="64"/>
        </bottom>
        <vertical style="thin">
          <color indexed="64"/>
        </vertical>
        <horizontal style="thin">
          <color indexed="64"/>
        </horizontal>
      </border>
    </dxf>
    <dxf>
      <fill>
        <patternFill patternType="solid">
          <bgColor theme="1" tint="4.9989318521683403E-2"/>
        </patternFill>
      </fill>
    </dxf>
    <dxf>
      <font>
        <color theme="0"/>
      </font>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ont>
        <color theme="0"/>
      </font>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ont>
        <color theme="0"/>
      </font>
    </dxf>
    <dxf>
      <font>
        <color theme="0"/>
      </font>
    </dxf>
    <dxf>
      <font>
        <color theme="0"/>
      </font>
    </dxf>
    <dxf>
      <font>
        <color theme="0"/>
      </font>
    </dxf>
    <dxf>
      <font>
        <color theme="0"/>
      </font>
    </dxf>
    <dxf>
      <font>
        <color theme="0"/>
      </font>
    </dxf>
    <dxf>
      <fill>
        <patternFill patternType="solid">
          <bgColor theme="1" tint="0.249977111117893"/>
        </patternFill>
      </fill>
    </dxf>
    <dxf>
      <fill>
        <patternFill patternType="solid">
          <bgColor theme="1" tint="0.249977111117893"/>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bottom style="thin">
          <color indexed="64"/>
        </bottom>
        <vertical style="thin">
          <color indexed="64"/>
        </vertical>
        <horizontal style="thin">
          <color indexed="64"/>
        </horizontal>
      </border>
    </dxf>
    <dxf>
      <fill>
        <patternFill patternType="solid">
          <bgColor theme="1" tint="4.9989318521683403E-2"/>
        </patternFill>
      </fill>
    </dxf>
    <dxf>
      <font>
        <color theme="0"/>
      </font>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ont>
        <color theme="0"/>
      </font>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ont>
        <color theme="0"/>
      </font>
    </dxf>
    <dxf>
      <font>
        <color theme="0"/>
      </font>
    </dxf>
    <dxf>
      <font>
        <color theme="0"/>
      </font>
    </dxf>
    <dxf>
      <font>
        <color theme="0"/>
      </font>
    </dxf>
    <dxf>
      <font>
        <color theme="0"/>
      </font>
    </dxf>
    <dxf>
      <font>
        <color theme="0"/>
      </font>
    </dxf>
    <dxf>
      <fill>
        <patternFill patternType="solid">
          <bgColor theme="1" tint="0.249977111117893"/>
        </patternFill>
      </fill>
    </dxf>
    <dxf>
      <fill>
        <patternFill patternType="solid">
          <bgColor theme="1" tint="0.249977111117893"/>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bottom style="thin">
          <color indexed="64"/>
        </bottom>
        <vertical style="thin">
          <color indexed="64"/>
        </vertical>
        <horizontal style="thin">
          <color indexed="64"/>
        </horizontal>
      </border>
    </dxf>
    <dxf>
      <fill>
        <patternFill patternType="solid">
          <bgColor theme="1" tint="4.9989318521683403E-2"/>
        </patternFill>
      </fill>
    </dxf>
    <dxf>
      <font>
        <color theme="0"/>
      </font>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ont>
        <color theme="0"/>
      </font>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ont>
        <color theme="0"/>
      </font>
    </dxf>
    <dxf>
      <font>
        <color theme="0"/>
      </font>
    </dxf>
    <dxf>
      <font>
        <color theme="0"/>
      </font>
    </dxf>
    <dxf>
      <font>
        <color theme="0"/>
      </font>
    </dxf>
    <dxf>
      <font>
        <color theme="0"/>
      </font>
    </dxf>
    <dxf>
      <font>
        <color theme="0"/>
      </font>
    </dxf>
    <dxf>
      <fill>
        <patternFill patternType="solid">
          <bgColor theme="1" tint="0.249977111117893"/>
        </patternFill>
      </fill>
    </dxf>
    <dxf>
      <fill>
        <patternFill patternType="solid">
          <bgColor theme="1" tint="0.249977111117893"/>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bottom style="thin">
          <color indexed="64"/>
        </bottom>
        <vertical style="thin">
          <color indexed="64"/>
        </vertical>
        <horizontal style="thin">
          <color indexed="64"/>
        </horizontal>
      </border>
    </dxf>
    <dxf>
      <fill>
        <patternFill patternType="solid">
          <bgColor theme="1" tint="4.9989318521683403E-2"/>
        </patternFill>
      </fill>
    </dxf>
    <dxf>
      <font>
        <color theme="0"/>
      </font>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ont>
        <color theme="0"/>
      </font>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ont>
        <color theme="0"/>
      </font>
    </dxf>
    <dxf>
      <font>
        <color theme="0"/>
      </font>
    </dxf>
    <dxf>
      <font>
        <color theme="0"/>
      </font>
    </dxf>
    <dxf>
      <font>
        <color theme="0"/>
      </font>
    </dxf>
    <dxf>
      <font>
        <color theme="0"/>
      </font>
    </dxf>
    <dxf>
      <font>
        <color theme="0"/>
      </font>
    </dxf>
    <dxf>
      <fill>
        <patternFill patternType="solid">
          <bgColor theme="1" tint="0.249977111117893"/>
        </patternFill>
      </fill>
    </dxf>
    <dxf>
      <fill>
        <patternFill patternType="solid">
          <bgColor theme="1" tint="0.249977111117893"/>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bottom style="thin">
          <color indexed="64"/>
        </bottom>
        <vertical style="thin">
          <color indexed="64"/>
        </vertical>
        <horizontal style="thin">
          <color indexed="64"/>
        </horizontal>
      </border>
    </dxf>
    <dxf>
      <fill>
        <patternFill patternType="solid">
          <bgColor theme="1" tint="4.9989318521683403E-2"/>
        </patternFill>
      </fill>
    </dxf>
    <dxf>
      <font>
        <color theme="0"/>
      </font>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ont>
        <color theme="0"/>
      </font>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ont>
        <color theme="0"/>
      </font>
    </dxf>
    <dxf>
      <font>
        <color theme="0"/>
      </font>
    </dxf>
    <dxf>
      <font>
        <color theme="0"/>
      </font>
    </dxf>
    <dxf>
      <font>
        <color theme="0"/>
      </font>
    </dxf>
    <dxf>
      <font>
        <color theme="0"/>
      </font>
    </dxf>
    <dxf>
      <font>
        <color theme="0"/>
      </font>
    </dxf>
    <dxf>
      <fill>
        <patternFill patternType="solid">
          <bgColor theme="1" tint="0.249977111117893"/>
        </patternFill>
      </fill>
    </dxf>
    <dxf>
      <fill>
        <patternFill patternType="solid">
          <bgColor theme="1" tint="0.249977111117893"/>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bottom style="thin">
          <color indexed="64"/>
        </bottom>
        <vertical style="thin">
          <color indexed="64"/>
        </vertical>
        <horizontal style="thin">
          <color indexed="64"/>
        </horizontal>
      </border>
    </dxf>
    <dxf>
      <fill>
        <patternFill patternType="solid">
          <bgColor theme="1" tint="4.9989318521683403E-2"/>
        </patternFill>
      </fill>
    </dxf>
    <dxf>
      <font>
        <color theme="0"/>
      </font>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ont>
        <color theme="0"/>
      </font>
    </dxf>
    <dxf>
      <font>
        <color theme="0"/>
      </font>
    </dxf>
    <dxf>
      <font>
        <color theme="0"/>
      </font>
    </dxf>
    <dxf>
      <font>
        <color theme="0"/>
      </font>
    </dxf>
    <dxf>
      <font>
        <color theme="0"/>
      </font>
    </dxf>
    <dxf>
      <font>
        <color theme="0"/>
      </font>
    </dxf>
    <dxf>
      <fill>
        <patternFill patternType="solid">
          <bgColor theme="1" tint="0.249977111117893"/>
        </patternFill>
      </fill>
    </dxf>
    <dxf>
      <fill>
        <patternFill patternType="solid">
          <bgColor theme="1" tint="0.249977111117893"/>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bottom style="thin">
          <color indexed="64"/>
        </bottom>
        <vertical style="thin">
          <color indexed="64"/>
        </vertical>
        <horizontal style="thin">
          <color indexed="64"/>
        </horizontal>
      </border>
    </dxf>
    <dxf>
      <fill>
        <patternFill patternType="solid">
          <bgColor theme="1" tint="4.9989318521683403E-2"/>
        </patternFill>
      </fill>
    </dxf>
    <dxf>
      <font>
        <color theme="0"/>
      </font>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ont>
        <color theme="0"/>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ont>
        <color theme="0"/>
      </font>
    </dxf>
    <dxf>
      <font>
        <color theme="0"/>
      </font>
    </dxf>
    <dxf>
      <font>
        <color theme="0"/>
      </font>
    </dxf>
    <dxf>
      <font>
        <color theme="0"/>
      </font>
    </dxf>
    <dxf>
      <font>
        <color theme="0"/>
      </font>
    </dxf>
    <dxf>
      <font>
        <color theme="0"/>
      </font>
    </dxf>
    <dxf>
      <fill>
        <patternFill patternType="solid">
          <bgColor theme="1" tint="0.249977111117893"/>
        </patternFill>
      </fill>
    </dxf>
    <dxf>
      <fill>
        <patternFill patternType="solid">
          <bgColor theme="1" tint="0.249977111117893"/>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bottom style="thin">
          <color indexed="64"/>
        </bottom>
        <vertical style="thin">
          <color indexed="64"/>
        </vertical>
        <horizontal style="thin">
          <color indexed="64"/>
        </horizontal>
      </border>
    </dxf>
    <dxf>
      <fill>
        <patternFill patternType="solid">
          <bgColor theme="1" tint="4.9989318521683403E-2"/>
        </patternFill>
      </fill>
    </dxf>
    <dxf>
      <font>
        <color theme="0"/>
      </font>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ont>
        <color theme="0"/>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ont>
        <color theme="0"/>
      </font>
    </dxf>
    <dxf>
      <font>
        <color theme="0"/>
      </font>
    </dxf>
    <dxf>
      <font>
        <color theme="0"/>
      </font>
    </dxf>
    <dxf>
      <font>
        <color theme="0"/>
      </font>
    </dxf>
    <dxf>
      <font>
        <color theme="0"/>
      </font>
    </dxf>
    <dxf>
      <font>
        <color theme="0"/>
      </font>
    </dxf>
    <dxf>
      <fill>
        <patternFill patternType="solid">
          <bgColor theme="1" tint="0.249977111117893"/>
        </patternFill>
      </fill>
    </dxf>
    <dxf>
      <fill>
        <patternFill patternType="solid">
          <bgColor theme="1" tint="0.249977111117893"/>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bottom style="thin">
          <color indexed="64"/>
        </bottom>
        <vertical style="thin">
          <color indexed="64"/>
        </vertical>
        <horizontal style="thin">
          <color indexed="64"/>
        </horizontal>
      </border>
    </dxf>
    <dxf>
      <fill>
        <patternFill patternType="solid">
          <bgColor theme="1" tint="4.9989318521683403E-2"/>
        </patternFill>
      </fill>
    </dxf>
    <dxf>
      <font>
        <color theme="0"/>
      </font>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ont>
        <color theme="0"/>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ont>
        <color theme="0"/>
      </font>
    </dxf>
    <dxf>
      <font>
        <color theme="0"/>
      </font>
    </dxf>
    <dxf>
      <font>
        <color theme="0"/>
      </font>
    </dxf>
    <dxf>
      <font>
        <color theme="0"/>
      </font>
    </dxf>
    <dxf>
      <font>
        <color theme="0"/>
      </font>
    </dxf>
    <dxf>
      <font>
        <color theme="0"/>
      </font>
    </dxf>
    <dxf>
      <fill>
        <patternFill patternType="solid">
          <bgColor theme="1" tint="0.249977111117893"/>
        </patternFill>
      </fill>
    </dxf>
    <dxf>
      <fill>
        <patternFill patternType="solid">
          <bgColor theme="1" tint="0.249977111117893"/>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bottom style="thin">
          <color indexed="64"/>
        </bottom>
        <vertical style="thin">
          <color indexed="64"/>
        </vertical>
        <horizontal style="thin">
          <color indexed="64"/>
        </horizontal>
      </border>
    </dxf>
    <dxf>
      <fill>
        <patternFill patternType="solid">
          <bgColor theme="1" tint="4.9989318521683403E-2"/>
        </patternFill>
      </fill>
    </dxf>
    <dxf>
      <font>
        <color theme="0"/>
      </font>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ont>
        <color theme="0"/>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ont>
        <color theme="0"/>
      </font>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ont>
        <color theme="0"/>
      </font>
    </dxf>
    <dxf>
      <font>
        <color theme="0"/>
      </font>
    </dxf>
    <dxf>
      <font>
        <color theme="0"/>
      </font>
    </dxf>
    <dxf>
      <font>
        <color theme="0"/>
      </font>
    </dxf>
    <dxf>
      <font>
        <color theme="0"/>
      </font>
    </dxf>
    <dxf>
      <font>
        <color theme="0"/>
      </font>
    </dxf>
    <dxf>
      <fill>
        <patternFill patternType="solid">
          <bgColor theme="1" tint="0.249977111117893"/>
        </patternFill>
      </fill>
    </dxf>
    <dxf>
      <fill>
        <patternFill patternType="solid">
          <bgColor theme="1" tint="0.249977111117893"/>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bottom style="thin">
          <color indexed="64"/>
        </bottom>
        <vertical style="thin">
          <color indexed="64"/>
        </vertical>
        <horizontal style="thin">
          <color indexed="64"/>
        </horizontal>
      </border>
    </dxf>
    <dxf>
      <fill>
        <patternFill patternType="solid">
          <bgColor theme="1" tint="4.9989318521683403E-2"/>
        </patternFill>
      </fill>
    </dxf>
    <dxf>
      <font>
        <color theme="0"/>
      </font>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ont>
        <color theme="0"/>
      </font>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ont>
        <color theme="0"/>
      </font>
    </dxf>
    <dxf>
      <font>
        <color theme="0"/>
      </font>
    </dxf>
    <dxf>
      <font>
        <color theme="0"/>
      </font>
    </dxf>
    <dxf>
      <font>
        <color theme="0"/>
      </font>
    </dxf>
    <dxf>
      <font>
        <color theme="0"/>
      </font>
    </dxf>
    <dxf>
      <font>
        <color theme="0"/>
      </font>
    </dxf>
    <dxf>
      <fill>
        <patternFill patternType="solid">
          <bgColor theme="1" tint="0.249977111117893"/>
        </patternFill>
      </fill>
    </dxf>
    <dxf>
      <fill>
        <patternFill patternType="solid">
          <bgColor theme="1" tint="0.249977111117893"/>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bottom style="thin">
          <color indexed="64"/>
        </bottom>
        <vertical style="thin">
          <color indexed="64"/>
        </vertical>
        <horizontal style="thin">
          <color indexed="64"/>
        </horizontal>
      </border>
    </dxf>
    <dxf>
      <fill>
        <patternFill patternType="solid">
          <bgColor theme="1" tint="4.9989318521683403E-2"/>
        </patternFill>
      </fill>
    </dxf>
    <dxf>
      <font>
        <color theme="0"/>
      </font>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ont>
        <color theme="0"/>
      </font>
    </dxf>
    <dxf>
      <font>
        <color theme="0"/>
      </font>
    </dxf>
    <dxf>
      <font>
        <color theme="0"/>
      </font>
    </dxf>
    <dxf>
      <font>
        <color theme="0"/>
      </font>
    </dxf>
    <dxf>
      <font>
        <color theme="0"/>
      </font>
    </dxf>
    <dxf>
      <font>
        <color theme="0"/>
      </font>
    </dxf>
    <dxf>
      <fill>
        <patternFill patternType="solid">
          <bgColor theme="1" tint="0.249977111117893"/>
        </patternFill>
      </fill>
    </dxf>
    <dxf>
      <fill>
        <patternFill patternType="solid">
          <bgColor theme="1" tint="0.249977111117893"/>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bottom style="thin">
          <color indexed="64"/>
        </bottom>
        <vertical style="thin">
          <color indexed="64"/>
        </vertical>
        <horizontal style="thin">
          <color indexed="64"/>
        </horizontal>
      </border>
    </dxf>
    <dxf>
      <fill>
        <patternFill patternType="solid">
          <bgColor theme="1" tint="4.9989318521683403E-2"/>
        </patternFill>
      </fill>
    </dxf>
    <dxf>
      <font>
        <color theme="0"/>
      </font>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ont>
        <color theme="0"/>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ont>
        <color theme="0"/>
      </font>
    </dxf>
    <dxf>
      <font>
        <color theme="0"/>
      </font>
    </dxf>
    <dxf>
      <font>
        <color theme="0"/>
      </font>
    </dxf>
    <dxf>
      <font>
        <color theme="0"/>
      </font>
    </dxf>
    <dxf>
      <font>
        <color theme="0"/>
      </font>
    </dxf>
    <dxf>
      <font>
        <color theme="0"/>
      </font>
    </dxf>
    <dxf>
      <fill>
        <patternFill patternType="solid">
          <bgColor theme="1" tint="0.249977111117893"/>
        </patternFill>
      </fill>
    </dxf>
    <dxf>
      <fill>
        <patternFill patternType="solid">
          <bgColor theme="1" tint="0.249977111117893"/>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bottom style="thin">
          <color indexed="64"/>
        </bottom>
        <vertical style="thin">
          <color indexed="64"/>
        </vertical>
        <horizontal style="thin">
          <color indexed="64"/>
        </horizontal>
      </border>
    </dxf>
    <dxf>
      <fill>
        <patternFill patternType="solid">
          <bgColor theme="1" tint="4.9989318521683403E-2"/>
        </patternFill>
      </fill>
    </dxf>
    <dxf>
      <font>
        <color theme="0"/>
      </font>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ont>
        <color theme="0"/>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ont>
        <color theme="0"/>
      </font>
    </dxf>
    <dxf>
      <font>
        <color theme="0"/>
      </font>
    </dxf>
    <dxf>
      <font>
        <color theme="0"/>
      </font>
    </dxf>
    <dxf>
      <font>
        <color theme="0"/>
      </font>
    </dxf>
    <dxf>
      <font>
        <color theme="0"/>
      </font>
    </dxf>
    <dxf>
      <font>
        <color theme="0"/>
      </font>
    </dxf>
    <dxf>
      <fill>
        <patternFill patternType="solid">
          <bgColor theme="1" tint="0.249977111117893"/>
        </patternFill>
      </fill>
    </dxf>
    <dxf>
      <fill>
        <patternFill patternType="solid">
          <bgColor theme="1" tint="0.249977111117893"/>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bottom style="thin">
          <color indexed="64"/>
        </bottom>
        <vertical style="thin">
          <color indexed="64"/>
        </vertical>
        <horizontal style="thin">
          <color indexed="64"/>
        </horizontal>
      </border>
    </dxf>
    <dxf>
      <fill>
        <patternFill patternType="solid">
          <bgColor theme="1" tint="4.9989318521683403E-2"/>
        </patternFill>
      </fill>
    </dxf>
    <dxf>
      <font>
        <color theme="0"/>
      </font>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ont>
        <color theme="0"/>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ont>
        <color theme="0"/>
      </font>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ont>
        <color theme="0"/>
      </font>
    </dxf>
    <dxf>
      <font>
        <color theme="0"/>
      </font>
    </dxf>
    <dxf>
      <font>
        <color theme="0"/>
      </font>
    </dxf>
    <dxf>
      <font>
        <color theme="0"/>
      </font>
    </dxf>
    <dxf>
      <font>
        <color theme="0"/>
      </font>
    </dxf>
    <dxf>
      <font>
        <color theme="0"/>
      </font>
    </dxf>
    <dxf>
      <fill>
        <patternFill patternType="solid">
          <bgColor theme="1" tint="0.249977111117893"/>
        </patternFill>
      </fill>
    </dxf>
    <dxf>
      <fill>
        <patternFill patternType="solid">
          <bgColor theme="1" tint="0.249977111117893"/>
        </patternFill>
      </fill>
    </dxf>
    <dxf>
      <font>
        <color theme="0"/>
      </font>
    </dxf>
    <dxf>
      <font>
        <color theme="0"/>
      </font>
    </dxf>
    <dxf>
      <border>
        <left style="thin">
          <color indexed="64"/>
        </left>
        <right style="thin">
          <color indexed="64"/>
        </right>
        <bottom style="thin">
          <color indexed="64"/>
        </bottom>
        <vertical style="thin">
          <color indexed="64"/>
        </vertical>
        <horizontal style="thin">
          <color indexed="64"/>
        </horizontal>
      </border>
    </dxf>
    <dxf>
      <fill>
        <patternFill patternType="solid">
          <bgColor theme="1" tint="4.9989318521683403E-2"/>
        </patternFill>
      </fill>
    </dxf>
    <dxf>
      <font>
        <color theme="0"/>
      </font>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ont>
        <color theme="0"/>
      </font>
    </dxf>
    <dxf>
      <font>
        <color theme="0"/>
      </font>
    </dxf>
    <dxf>
      <font>
        <color theme="0"/>
      </font>
    </dxf>
    <dxf>
      <font>
        <color theme="0"/>
      </font>
    </dxf>
    <dxf>
      <font>
        <color theme="0"/>
      </font>
    </dxf>
    <dxf>
      <font>
        <color theme="0"/>
      </font>
    </dxf>
    <dxf>
      <fill>
        <patternFill patternType="solid">
          <bgColor theme="1" tint="0.249977111117893"/>
        </patternFill>
      </fill>
    </dxf>
    <dxf>
      <fill>
        <patternFill patternType="solid">
          <bgColor theme="1" tint="0.249977111117893"/>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bottom style="thin">
          <color indexed="64"/>
        </bottom>
        <vertical style="thin">
          <color indexed="64"/>
        </vertical>
        <horizontal style="thin">
          <color indexed="64"/>
        </horizontal>
      </border>
    </dxf>
    <dxf>
      <fill>
        <patternFill patternType="solid">
          <bgColor theme="1" tint="4.9989318521683403E-2"/>
        </patternFill>
      </fill>
    </dxf>
    <dxf>
      <font>
        <color theme="0"/>
      </font>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ont>
        <color theme="0"/>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ont>
        <color theme="0"/>
      </font>
    </dxf>
    <dxf>
      <font>
        <color theme="0"/>
      </font>
    </dxf>
    <dxf>
      <font>
        <color theme="0"/>
      </font>
    </dxf>
    <dxf>
      <font>
        <color theme="0"/>
      </font>
    </dxf>
    <dxf>
      <font>
        <color theme="0"/>
      </font>
    </dxf>
    <dxf>
      <font>
        <color theme="0"/>
      </font>
    </dxf>
    <dxf>
      <fill>
        <patternFill patternType="solid">
          <bgColor theme="1" tint="0.249977111117893"/>
        </patternFill>
      </fill>
    </dxf>
    <dxf>
      <fill>
        <patternFill patternType="solid">
          <bgColor theme="1" tint="0.249977111117893"/>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bottom style="thin">
          <color indexed="64"/>
        </bottom>
        <vertical style="thin">
          <color indexed="64"/>
        </vertical>
        <horizontal style="thin">
          <color indexed="64"/>
        </horizontal>
      </border>
    </dxf>
    <dxf>
      <fill>
        <patternFill patternType="solid">
          <bgColor theme="1" tint="4.9989318521683403E-2"/>
        </patternFill>
      </fill>
    </dxf>
    <dxf>
      <font>
        <color theme="0"/>
      </font>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ont>
        <color theme="0"/>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ont>
        <color theme="0"/>
      </font>
    </dxf>
    <dxf>
      <font>
        <color theme="0"/>
      </font>
    </dxf>
    <dxf>
      <font>
        <color theme="0"/>
      </font>
    </dxf>
    <dxf>
      <font>
        <color theme="0"/>
      </font>
    </dxf>
    <dxf>
      <font>
        <color theme="0"/>
      </font>
    </dxf>
    <dxf>
      <font>
        <color theme="0"/>
      </font>
    </dxf>
    <dxf>
      <fill>
        <patternFill patternType="solid">
          <bgColor theme="1" tint="0.249977111117893"/>
        </patternFill>
      </fill>
    </dxf>
    <dxf>
      <fill>
        <patternFill patternType="solid">
          <bgColor theme="1" tint="0.249977111117893"/>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bottom style="thin">
          <color indexed="64"/>
        </bottom>
        <vertical style="thin">
          <color indexed="64"/>
        </vertical>
        <horizontal style="thin">
          <color indexed="64"/>
        </horizontal>
      </border>
    </dxf>
    <dxf>
      <fill>
        <patternFill patternType="solid">
          <bgColor theme="1" tint="4.9989318521683403E-2"/>
        </patternFill>
      </fill>
    </dxf>
    <dxf>
      <font>
        <color theme="0"/>
      </font>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ont>
        <color theme="0"/>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ont>
        <color theme="0"/>
      </font>
    </dxf>
    <dxf>
      <font>
        <color theme="0"/>
      </font>
    </dxf>
    <dxf>
      <font>
        <color theme="0"/>
      </font>
    </dxf>
    <dxf>
      <font>
        <color theme="0"/>
      </font>
    </dxf>
    <dxf>
      <font>
        <color theme="0"/>
      </font>
    </dxf>
    <dxf>
      <font>
        <color theme="0"/>
      </font>
    </dxf>
    <dxf>
      <fill>
        <patternFill patternType="solid">
          <bgColor theme="1" tint="0.249977111117893"/>
        </patternFill>
      </fill>
    </dxf>
    <dxf>
      <fill>
        <patternFill patternType="solid">
          <bgColor theme="1" tint="0.249977111117893"/>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bottom style="thin">
          <color indexed="64"/>
        </bottom>
        <vertical style="thin">
          <color indexed="64"/>
        </vertical>
        <horizontal style="thin">
          <color indexed="64"/>
        </horizontal>
      </border>
    </dxf>
    <dxf>
      <fill>
        <patternFill patternType="solid">
          <bgColor theme="1" tint="4.9989318521683403E-2"/>
        </patternFill>
      </fill>
    </dxf>
    <dxf>
      <font>
        <color theme="0"/>
      </font>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ont>
        <color theme="0"/>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ont>
        <color theme="0"/>
      </font>
    </dxf>
    <dxf>
      <font>
        <color theme="0"/>
      </font>
    </dxf>
    <dxf>
      <font>
        <color theme="0"/>
      </font>
    </dxf>
    <dxf>
      <font>
        <color theme="0"/>
      </font>
    </dxf>
    <dxf>
      <font>
        <color theme="0"/>
      </font>
    </dxf>
    <dxf>
      <font>
        <color theme="0"/>
      </font>
    </dxf>
    <dxf>
      <fill>
        <patternFill patternType="solid">
          <bgColor theme="1" tint="0.249977111117893"/>
        </patternFill>
      </fill>
    </dxf>
    <dxf>
      <fill>
        <patternFill patternType="solid">
          <bgColor theme="1" tint="0.249977111117893"/>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bottom style="thin">
          <color indexed="64"/>
        </bottom>
        <vertical style="thin">
          <color indexed="64"/>
        </vertical>
        <horizontal style="thin">
          <color indexed="64"/>
        </horizontal>
      </border>
    </dxf>
    <dxf>
      <fill>
        <patternFill patternType="solid">
          <bgColor theme="1" tint="4.9989318521683403E-2"/>
        </patternFill>
      </fill>
    </dxf>
    <dxf>
      <font>
        <color theme="0"/>
      </font>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ont>
        <color theme="0"/>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ont>
        <color theme="0"/>
      </font>
    </dxf>
    <dxf>
      <font>
        <color theme="0"/>
      </font>
    </dxf>
    <dxf>
      <font>
        <color theme="0"/>
      </font>
    </dxf>
    <dxf>
      <font>
        <color theme="0"/>
      </font>
    </dxf>
    <dxf>
      <font>
        <color theme="0"/>
      </font>
    </dxf>
    <dxf>
      <font>
        <color theme="0"/>
      </font>
    </dxf>
    <dxf>
      <fill>
        <patternFill patternType="solid">
          <bgColor theme="1" tint="0.249977111117893"/>
        </patternFill>
      </fill>
    </dxf>
    <dxf>
      <fill>
        <patternFill patternType="solid">
          <bgColor theme="1" tint="0.249977111117893"/>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bottom style="thin">
          <color indexed="64"/>
        </bottom>
        <vertical style="thin">
          <color indexed="64"/>
        </vertical>
        <horizontal style="thin">
          <color indexed="64"/>
        </horizontal>
      </border>
    </dxf>
    <dxf>
      <fill>
        <patternFill patternType="solid">
          <bgColor theme="1" tint="4.9989318521683403E-2"/>
        </patternFill>
      </fill>
    </dxf>
    <dxf>
      <font>
        <color theme="0"/>
      </font>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ont>
        <color theme="0"/>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ont>
        <color theme="0"/>
      </font>
    </dxf>
    <dxf>
      <font>
        <color theme="0"/>
      </font>
    </dxf>
    <dxf>
      <font>
        <color theme="0"/>
      </font>
    </dxf>
    <dxf>
      <font>
        <color theme="0"/>
      </font>
    </dxf>
    <dxf>
      <font>
        <color theme="0"/>
      </font>
    </dxf>
    <dxf>
      <font>
        <color theme="0"/>
      </font>
    </dxf>
    <dxf>
      <fill>
        <patternFill patternType="solid">
          <bgColor theme="1" tint="0.249977111117893"/>
        </patternFill>
      </fill>
    </dxf>
    <dxf>
      <fill>
        <patternFill patternType="solid">
          <bgColor theme="1" tint="0.249977111117893"/>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bottom style="thin">
          <color indexed="64"/>
        </bottom>
        <vertical style="thin">
          <color indexed="64"/>
        </vertical>
        <horizontal style="thin">
          <color indexed="64"/>
        </horizontal>
      </border>
    </dxf>
    <dxf>
      <fill>
        <patternFill patternType="solid">
          <bgColor theme="1" tint="4.9989318521683403E-2"/>
        </patternFill>
      </fill>
    </dxf>
    <dxf>
      <font>
        <color theme="0"/>
      </font>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ont>
        <color theme="0"/>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ont>
        <color theme="0"/>
      </font>
    </dxf>
    <dxf>
      <font>
        <color theme="0"/>
      </font>
    </dxf>
    <dxf>
      <font>
        <color theme="0"/>
      </font>
    </dxf>
    <dxf>
      <font>
        <color theme="0"/>
      </font>
    </dxf>
    <dxf>
      <font>
        <color theme="0"/>
      </font>
    </dxf>
    <dxf>
      <font>
        <color theme="0"/>
      </font>
    </dxf>
    <dxf>
      <fill>
        <patternFill patternType="solid">
          <bgColor theme="1" tint="0.249977111117893"/>
        </patternFill>
      </fill>
    </dxf>
    <dxf>
      <fill>
        <patternFill patternType="solid">
          <bgColor theme="1" tint="0.249977111117893"/>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bottom style="thin">
          <color indexed="64"/>
        </bottom>
        <vertical style="thin">
          <color indexed="64"/>
        </vertical>
        <horizontal style="thin">
          <color indexed="64"/>
        </horizontal>
      </border>
    </dxf>
    <dxf>
      <fill>
        <patternFill patternType="solid">
          <bgColor theme="1" tint="4.9989318521683403E-2"/>
        </patternFill>
      </fill>
    </dxf>
    <dxf>
      <font>
        <color theme="0"/>
      </font>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ont>
        <color theme="0"/>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ont>
        <color theme="0"/>
      </font>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ont>
        <color theme="0"/>
      </font>
    </dxf>
    <dxf>
      <font>
        <color theme="0"/>
      </font>
    </dxf>
    <dxf>
      <font>
        <color theme="0"/>
      </font>
    </dxf>
    <dxf>
      <font>
        <color theme="0"/>
      </font>
    </dxf>
    <dxf>
      <font>
        <color theme="0"/>
      </font>
    </dxf>
    <dxf>
      <font>
        <color theme="0"/>
      </font>
    </dxf>
    <dxf>
      <fill>
        <patternFill patternType="solid">
          <bgColor theme="1" tint="0.249977111117893"/>
        </patternFill>
      </fill>
    </dxf>
    <dxf>
      <fill>
        <patternFill patternType="solid">
          <bgColor theme="1" tint="0.249977111117893"/>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bottom style="thin">
          <color indexed="64"/>
        </bottom>
        <vertical style="thin">
          <color indexed="64"/>
        </vertical>
        <horizontal style="thin">
          <color indexed="64"/>
        </horizontal>
      </border>
    </dxf>
    <dxf>
      <fill>
        <patternFill patternType="solid">
          <bgColor theme="1" tint="4.9989318521683403E-2"/>
        </patternFill>
      </fill>
    </dxf>
    <dxf>
      <font>
        <color theme="0"/>
      </font>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ont>
        <color theme="0"/>
      </font>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ont>
        <color theme="0"/>
      </font>
    </dxf>
    <dxf>
      <font>
        <color theme="0"/>
      </font>
    </dxf>
    <dxf>
      <font>
        <color theme="0"/>
      </font>
    </dxf>
    <dxf>
      <font>
        <color theme="0"/>
      </font>
    </dxf>
    <dxf>
      <font>
        <color theme="0"/>
      </font>
    </dxf>
    <dxf>
      <font>
        <color theme="0"/>
      </font>
    </dxf>
    <dxf>
      <fill>
        <patternFill patternType="solid">
          <bgColor theme="1" tint="0.249977111117893"/>
        </patternFill>
      </fill>
    </dxf>
    <dxf>
      <fill>
        <patternFill patternType="solid">
          <bgColor theme="1" tint="0.249977111117893"/>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bottom style="thin">
          <color indexed="64"/>
        </bottom>
        <vertical style="thin">
          <color indexed="64"/>
        </vertical>
        <horizontal style="thin">
          <color indexed="64"/>
        </horizontal>
      </border>
    </dxf>
    <dxf>
      <fill>
        <patternFill patternType="solid">
          <bgColor theme="1" tint="4.9989318521683403E-2"/>
        </patternFill>
      </fill>
    </dxf>
    <dxf>
      <font>
        <color theme="0"/>
      </font>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ont>
        <color theme="0"/>
      </font>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ont>
        <color theme="0"/>
      </font>
    </dxf>
    <dxf>
      <font>
        <color theme="0"/>
      </font>
    </dxf>
    <dxf>
      <font>
        <color theme="0"/>
      </font>
    </dxf>
    <dxf>
      <font>
        <color theme="0"/>
      </font>
    </dxf>
    <dxf>
      <font>
        <color theme="0"/>
      </font>
    </dxf>
    <dxf>
      <font>
        <color theme="0"/>
      </font>
    </dxf>
    <dxf>
      <fill>
        <patternFill patternType="solid">
          <bgColor theme="1" tint="0.249977111117893"/>
        </patternFill>
      </fill>
    </dxf>
    <dxf>
      <fill>
        <patternFill patternType="solid">
          <bgColor theme="1" tint="0.249977111117893"/>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bottom style="thin">
          <color indexed="64"/>
        </bottom>
        <vertical style="thin">
          <color indexed="64"/>
        </vertical>
        <horizontal style="thin">
          <color indexed="64"/>
        </horizontal>
      </border>
    </dxf>
    <dxf>
      <fill>
        <patternFill patternType="solid">
          <bgColor theme="1" tint="4.9989318521683403E-2"/>
        </patternFill>
      </fill>
    </dxf>
    <dxf>
      <font>
        <color theme="0"/>
      </font>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ont>
        <color theme="0"/>
      </font>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ont>
        <color theme="0"/>
      </font>
    </dxf>
    <dxf>
      <font>
        <color theme="0"/>
      </font>
    </dxf>
    <dxf>
      <font>
        <color theme="0"/>
      </font>
    </dxf>
    <dxf>
      <font>
        <color theme="0"/>
      </font>
    </dxf>
    <dxf>
      <font>
        <color theme="0"/>
      </font>
    </dxf>
    <dxf>
      <font>
        <color theme="0"/>
      </font>
    </dxf>
    <dxf>
      <fill>
        <patternFill patternType="solid">
          <bgColor theme="1" tint="0.249977111117893"/>
        </patternFill>
      </fill>
    </dxf>
    <dxf>
      <fill>
        <patternFill patternType="solid">
          <bgColor theme="1" tint="0.249977111117893"/>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bottom style="thin">
          <color indexed="64"/>
        </bottom>
        <vertical style="thin">
          <color indexed="64"/>
        </vertical>
        <horizontal style="thin">
          <color indexed="64"/>
        </horizontal>
      </border>
    </dxf>
    <dxf>
      <fill>
        <patternFill patternType="solid">
          <bgColor theme="1" tint="4.9989318521683403E-2"/>
        </patternFill>
      </fill>
    </dxf>
    <dxf>
      <font>
        <color theme="0"/>
      </font>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ont>
        <color theme="0"/>
      </font>
    </dxf>
    <dxf>
      <font>
        <color theme="0"/>
      </font>
    </dxf>
    <dxf>
      <font>
        <color theme="0"/>
      </font>
    </dxf>
    <dxf>
      <font>
        <color theme="0"/>
      </font>
    </dxf>
    <dxf>
      <font>
        <color theme="0"/>
      </font>
    </dxf>
    <dxf>
      <font>
        <color theme="0"/>
      </font>
    </dxf>
    <dxf>
      <alignment horizontal="center" vertical="bottom" textRotation="0" wrapText="0" indent="0" justifyLastLine="0" shrinkToFit="0" readingOrder="0"/>
    </dxf>
    <dxf>
      <fill>
        <patternFill>
          <bgColor theme="5" tint="0.59996337778862885"/>
        </patternFill>
      </fill>
    </dxf>
    <dxf>
      <numFmt numFmtId="19" formatCode="dd/mm/yyyy"/>
    </dxf>
    <dxf>
      <alignment horizontal="center" vertical="bottom" textRotation="0" wrapText="0" indent="0" justifyLastLine="0" shrinkToFit="0" readingOrder="0"/>
    </dxf>
    <dxf>
      <font>
        <b val="0"/>
        <i val="0"/>
        <strike val="0"/>
        <condense val="0"/>
        <extend val="0"/>
        <outline val="0"/>
        <shadow val="0"/>
        <u val="none"/>
        <vertAlign val="baseline"/>
        <sz val="11"/>
        <color theme="0"/>
        <name val="Calibri"/>
        <family val="2"/>
        <scheme val="minor"/>
      </font>
      <fill>
        <patternFill patternType="solid">
          <fgColor indexed="64"/>
          <bgColor theme="1"/>
        </patternFill>
      </fill>
      <alignment horizontal="center" vertical="bottom" textRotation="0" wrapText="0" indent="0" justifyLastLine="0" shrinkToFit="0" readingOrder="0"/>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6" formatCode="[$-14009]hh:mm;@"/>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dd/mm/yyyy"/>
      <alignment horizontal="center" vertical="bottom" textRotation="0" wrapText="0" indent="0" justifyLastLine="0" shrinkToFit="0" readingOrder="0"/>
    </dxf>
    <dxf>
      <font>
        <b/>
        <strike val="0"/>
        <outline val="0"/>
        <shadow val="0"/>
        <u val="none"/>
        <vertAlign val="baseline"/>
        <sz val="11"/>
        <color theme="0"/>
        <name val="Calibri"/>
        <family val="2"/>
        <scheme val="minor"/>
      </font>
      <fill>
        <patternFill patternType="solid">
          <fgColor indexed="64"/>
          <bgColor theme="9" tint="0.39997558519241921"/>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bottom" textRotation="0" wrapText="0" indent="0" justifyLastLine="0" shrinkToFit="0" readingOrder="0"/>
      <border diagonalUp="0" diagonalDown="0" outline="0">
        <left style="thin">
          <color indexed="64"/>
        </left>
        <right style="thin">
          <color indexed="64"/>
        </right>
        <top/>
        <bottom/>
      </border>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4" tint="0.39997558519241921"/>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dd/mm/yyyy"/>
      <alignment horizontal="center" vertical="bottom" textRotation="0" wrapText="0" indent="0" justifyLastLine="0" shrinkToFit="0" readingOrder="0"/>
    </dxf>
    <dxf>
      <font>
        <strike val="0"/>
        <outline val="0"/>
        <shadow val="0"/>
        <u val="none"/>
        <vertAlign val="baseline"/>
        <sz val="11"/>
        <color theme="0"/>
        <name val="Calibri"/>
        <family val="2"/>
        <scheme val="minor"/>
      </font>
      <fill>
        <patternFill patternType="solid">
          <fgColor indexed="64"/>
          <bgColor theme="1" tint="0.49998474074526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dd/mm/yyyy"/>
      <alignment horizontal="center" vertical="bottom" textRotation="0" wrapText="0" indent="0" justifyLastLine="0" shrinkToFit="0" readingOrder="0"/>
    </dxf>
    <dxf>
      <font>
        <strike val="0"/>
        <outline val="0"/>
        <shadow val="0"/>
        <u val="none"/>
        <vertAlign val="baseline"/>
        <sz val="11"/>
        <color theme="0"/>
        <name val="Calibri"/>
        <family val="2"/>
        <scheme val="minor"/>
      </font>
      <fill>
        <patternFill patternType="solid">
          <fgColor indexed="64"/>
          <bgColor theme="7" tint="0.59999389629810485"/>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strike val="0"/>
        <outline val="0"/>
        <shadow val="0"/>
        <u val="none"/>
        <vertAlign val="baseline"/>
        <sz val="11"/>
        <color theme="0"/>
        <name val="Calibri"/>
        <family val="2"/>
        <scheme val="minor"/>
      </font>
      <fill>
        <patternFill patternType="solid">
          <fgColor indexed="64"/>
          <bgColor theme="5" tint="0.59999389629810485"/>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dd/mm/yyyy"/>
      <alignment horizontal="center" vertical="bottom" textRotation="0" wrapText="0" indent="0" justifyLastLine="0" shrinkToFit="0" readingOrder="0"/>
    </dxf>
    <dxf>
      <font>
        <strike val="0"/>
        <outline val="0"/>
        <shadow val="0"/>
        <u val="none"/>
        <vertAlign val="baseline"/>
        <sz val="11"/>
        <color theme="0"/>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07/relationships/slicerCache" Target="slicerCaches/slicerCache3.xml"/><Relationship Id="rId39" Type="http://schemas.openxmlformats.org/officeDocument/2006/relationships/sheetMetadata" Target="metadata.xml"/><Relationship Id="rId21" Type="http://schemas.openxmlformats.org/officeDocument/2006/relationships/worksheet" Target="worksheets/sheet21.xml"/><Relationship Id="rId34" Type="http://schemas.microsoft.com/office/2007/relationships/slicerCache" Target="slicerCaches/slicerCache1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07/relationships/slicerCache" Target="slicerCaches/slicerCache6.xml"/><Relationship Id="rId41"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xml"/><Relationship Id="rId32" Type="http://schemas.microsoft.com/office/2007/relationships/slicerCache" Target="slicerCaches/slicerCache9.xml"/><Relationship Id="rId37" Type="http://schemas.openxmlformats.org/officeDocument/2006/relationships/styles" Target="styles.xml"/><Relationship Id="rId40"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1.xml"/><Relationship Id="rId28" Type="http://schemas.microsoft.com/office/2007/relationships/slicerCache" Target="slicerCaches/slicerCache5.xml"/><Relationship Id="rId36"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07/relationships/slicerCache" Target="slicerCaches/slicerCache8.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 Id="rId27" Type="http://schemas.microsoft.com/office/2007/relationships/slicerCache" Target="slicerCaches/slicerCache4.xml"/><Relationship Id="rId30" Type="http://schemas.microsoft.com/office/2007/relationships/slicerCache" Target="slicerCaches/slicerCache7.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2.xml"/><Relationship Id="rId33" Type="http://schemas.microsoft.com/office/2007/relationships/slicerCache" Target="slicerCaches/slicerCache10.xml"/><Relationship Id="rId38"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7.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1.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Ex1.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2.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Forecasting!$B$1</c:f>
              <c:strCache>
                <c:ptCount val="1"/>
                <c:pt idx="0">
                  <c:v>BeaufortWindSpeed(km/h)</c:v>
                </c:pt>
              </c:strCache>
            </c:strRef>
          </c:tx>
          <c:spPr>
            <a:solidFill>
              <a:schemeClr val="accent1"/>
            </a:solidFill>
            <a:ln w="12700">
              <a:solidFill>
                <a:srgbClr val="FFFFFF"/>
              </a:solidFill>
              <a:prstDash val="solid"/>
            </a:ln>
            <a:effectLst/>
          </c:spPr>
          <c:invertIfNegative val="0"/>
          <c:val>
            <c:numRef>
              <c:f>Forecasting!$B$2:$B$58</c:f>
              <c:numCache>
                <c:formatCode>General</c:formatCode>
                <c:ptCount val="57"/>
                <c:pt idx="0">
                  <c:v>18.929166666666667</c:v>
                </c:pt>
                <c:pt idx="1">
                  <c:v>29.326086956521735</c:v>
                </c:pt>
                <c:pt idx="2">
                  <c:v>29.29545454545454</c:v>
                </c:pt>
                <c:pt idx="3">
                  <c:v>18.904347826086958</c:v>
                </c:pt>
                <c:pt idx="4">
                  <c:v>22.060869565217391</c:v>
                </c:pt>
                <c:pt idx="5">
                  <c:v>10.573913043478262</c:v>
                </c:pt>
                <c:pt idx="6">
                  <c:v>19.904347826086951</c:v>
                </c:pt>
                <c:pt idx="7">
                  <c:v>31.48333333333332</c:v>
                </c:pt>
                <c:pt idx="8">
                  <c:v>42.708333333333336</c:v>
                </c:pt>
                <c:pt idx="9">
                  <c:v>26.345833333333331</c:v>
                </c:pt>
                <c:pt idx="10">
                  <c:v>14.409090909090908</c:v>
                </c:pt>
                <c:pt idx="11">
                  <c:v>35.949999999999989</c:v>
                </c:pt>
                <c:pt idx="12">
                  <c:v>35.520833333333321</c:v>
                </c:pt>
                <c:pt idx="13">
                  <c:v>14.934782608695652</c:v>
                </c:pt>
                <c:pt idx="14">
                  <c:v>18.633333333333336</c:v>
                </c:pt>
                <c:pt idx="15">
                  <c:v>22.229166666666661</c:v>
                </c:pt>
                <c:pt idx="16">
                  <c:v>22.883333333333326</c:v>
                </c:pt>
                <c:pt idx="17">
                  <c:v>17.325000000000003</c:v>
                </c:pt>
                <c:pt idx="18">
                  <c:v>24.578260869565216</c:v>
                </c:pt>
                <c:pt idx="19">
                  <c:v>23.11666666666666</c:v>
                </c:pt>
                <c:pt idx="20">
                  <c:v>41.687499999999993</c:v>
                </c:pt>
                <c:pt idx="21">
                  <c:v>20.286956521739128</c:v>
                </c:pt>
                <c:pt idx="22">
                  <c:v>29.095652173913031</c:v>
                </c:pt>
                <c:pt idx="23">
                  <c:v>18.673913043478262</c:v>
                </c:pt>
                <c:pt idx="24">
                  <c:v>15.31304347826087</c:v>
                </c:pt>
                <c:pt idx="25">
                  <c:v>34.687499999999993</c:v>
                </c:pt>
                <c:pt idx="26">
                  <c:v>13.45</c:v>
                </c:pt>
                <c:pt idx="27">
                  <c:v>14.534782608695652</c:v>
                </c:pt>
                <c:pt idx="28">
                  <c:v>17.147826086956524</c:v>
                </c:pt>
                <c:pt idx="29">
                  <c:v>8.7304347826086968</c:v>
                </c:pt>
                <c:pt idx="30">
                  <c:v>22.087500000000002</c:v>
                </c:pt>
                <c:pt idx="31">
                  <c:v>6.2695652173913041</c:v>
                </c:pt>
                <c:pt idx="32">
                  <c:v>31.183333333333323</c:v>
                </c:pt>
                <c:pt idx="33">
                  <c:v>32.773913043478267</c:v>
                </c:pt>
                <c:pt idx="34">
                  <c:v>15.069565217391307</c:v>
                </c:pt>
                <c:pt idx="35">
                  <c:v>19.004166666666666</c:v>
                </c:pt>
                <c:pt idx="36">
                  <c:v>16.729166666666668</c:v>
                </c:pt>
                <c:pt idx="37">
                  <c:v>5.3583333333333334</c:v>
                </c:pt>
                <c:pt idx="38">
                  <c:v>42.716666666666669</c:v>
                </c:pt>
                <c:pt idx="39">
                  <c:v>22.278260869565212</c:v>
                </c:pt>
                <c:pt idx="40">
                  <c:v>26.182608695652171</c:v>
                </c:pt>
                <c:pt idx="41">
                  <c:v>12.80454545454546</c:v>
                </c:pt>
                <c:pt idx="42">
                  <c:v>23.995833333333337</c:v>
                </c:pt>
                <c:pt idx="43">
                  <c:v>30.791304347826078</c:v>
                </c:pt>
                <c:pt idx="44">
                  <c:v>35.450000000000003</c:v>
                </c:pt>
              </c:numCache>
            </c:numRef>
          </c:val>
          <c:extLst>
            <c:ext xmlns:c16="http://schemas.microsoft.com/office/drawing/2014/chart" uri="{C3380CC4-5D6E-409C-BE32-E72D297353CC}">
              <c16:uniqueId val="{00000000-D33A-4946-BE2C-787D2625BFF3}"/>
            </c:ext>
          </c:extLst>
        </c:ser>
        <c:ser>
          <c:idx val="1"/>
          <c:order val="1"/>
          <c:tx>
            <c:strRef>
              <c:f>Forecasting!$C$1</c:f>
              <c:strCache>
                <c:ptCount val="1"/>
                <c:pt idx="0">
                  <c:v>Forecast(BeaufortWindSpeed(km/h))</c:v>
                </c:pt>
              </c:strCache>
            </c:strRef>
          </c:tx>
          <c:spPr>
            <a:solidFill>
              <a:schemeClr val="accent2"/>
            </a:solidFill>
            <a:ln w="12700">
              <a:solidFill>
                <a:srgbClr val="FFFFFF"/>
              </a:solidFill>
              <a:prstDash val="solid"/>
            </a:ln>
            <a:effectLst/>
          </c:spPr>
          <c:invertIfNegative val="0"/>
          <c:trendline>
            <c:spPr>
              <a:ln w="19050" cap="rnd">
                <a:solidFill>
                  <a:schemeClr val="accent2"/>
                </a:solidFill>
                <a:prstDash val="sysDot"/>
              </a:ln>
              <a:effectLst/>
            </c:spPr>
            <c:trendlineType val="linear"/>
            <c:intercept val="0"/>
            <c:dispRSqr val="1"/>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errBars>
            <c:errBarType val="both"/>
            <c:errValType val="cust"/>
            <c:noEndCap val="0"/>
            <c:plus>
              <c:numRef>
                <c:f>Forecasting!$D$2:$D$58</c:f>
                <c:numCache>
                  <c:formatCode>General</c:formatCode>
                  <c:ptCount val="57"/>
                  <c:pt idx="45">
                    <c:v>19.179170170993668</c:v>
                  </c:pt>
                  <c:pt idx="46">
                    <c:v>19.276745318820566</c:v>
                  </c:pt>
                  <c:pt idx="47">
                    <c:v>19.375756071978273</c:v>
                  </c:pt>
                  <c:pt idx="48">
                    <c:v>19.476199422666298</c:v>
                  </c:pt>
                  <c:pt idx="49">
                    <c:v>19.578072109883543</c:v>
                  </c:pt>
                  <c:pt idx="50">
                    <c:v>19.681370628260076</c:v>
                  </c:pt>
                  <c:pt idx="51">
                    <c:v>19.786091236876963</c:v>
                  </c:pt>
                  <c:pt idx="52">
                    <c:v>19.892229968059887</c:v>
                  </c:pt>
                  <c:pt idx="53">
                    <c:v>19.999782636132736</c:v>
                  </c:pt>
                  <c:pt idx="54">
                    <c:v>20.108744846118228</c:v>
                  </c:pt>
                  <c:pt idx="55">
                    <c:v>20.219112002373063</c:v>
                  </c:pt>
                  <c:pt idx="56">
                    <c:v>20.330879317145961</c:v>
                  </c:pt>
                </c:numCache>
              </c:numRef>
            </c:plus>
            <c:minus>
              <c:numRef>
                <c:f>Forecasting!$D$2:$D$58</c:f>
                <c:numCache>
                  <c:formatCode>General</c:formatCode>
                  <c:ptCount val="57"/>
                  <c:pt idx="45">
                    <c:v>19.179170170993668</c:v>
                  </c:pt>
                  <c:pt idx="46">
                    <c:v>19.276745318820566</c:v>
                  </c:pt>
                  <c:pt idx="47">
                    <c:v>19.375756071978273</c:v>
                  </c:pt>
                  <c:pt idx="48">
                    <c:v>19.476199422666298</c:v>
                  </c:pt>
                  <c:pt idx="49">
                    <c:v>19.578072109883543</c:v>
                  </c:pt>
                  <c:pt idx="50">
                    <c:v>19.681370628260076</c:v>
                  </c:pt>
                  <c:pt idx="51">
                    <c:v>19.786091236876963</c:v>
                  </c:pt>
                  <c:pt idx="52">
                    <c:v>19.892229968059887</c:v>
                  </c:pt>
                  <c:pt idx="53">
                    <c:v>19.999782636132736</c:v>
                  </c:pt>
                  <c:pt idx="54">
                    <c:v>20.108744846118228</c:v>
                  </c:pt>
                  <c:pt idx="55">
                    <c:v>20.219112002373063</c:v>
                  </c:pt>
                  <c:pt idx="56">
                    <c:v>20.330879317145961</c:v>
                  </c:pt>
                </c:numCache>
              </c:numRef>
            </c:minus>
            <c:spPr>
              <a:noFill/>
              <a:ln w="9525" cap="flat" cmpd="sng" algn="ctr">
                <a:solidFill>
                  <a:srgbClr val="595959">
                    <a:alpha val="40392"/>
                  </a:srgbClr>
                </a:solidFill>
                <a:prstDash val="solid"/>
                <a:round/>
              </a:ln>
              <a:effectLst/>
            </c:spPr>
          </c:errBars>
          <c:cat>
            <c:numRef>
              <c:f>Forecasting!$A$2:$A$58</c:f>
              <c:numCache>
                <c:formatCode>m/d/yyyy</c:formatCode>
                <c:ptCount val="57"/>
                <c:pt idx="0">
                  <c:v>40544</c:v>
                </c:pt>
                <c:pt idx="1">
                  <c:v>40545</c:v>
                </c:pt>
                <c:pt idx="2">
                  <c:v>40546</c:v>
                </c:pt>
                <c:pt idx="3">
                  <c:v>40547</c:v>
                </c:pt>
                <c:pt idx="4">
                  <c:v>40548</c:v>
                </c:pt>
                <c:pt idx="5">
                  <c:v>40549</c:v>
                </c:pt>
                <c:pt idx="6">
                  <c:v>40550</c:v>
                </c:pt>
                <c:pt idx="7">
                  <c:v>40551</c:v>
                </c:pt>
                <c:pt idx="8">
                  <c:v>40552</c:v>
                </c:pt>
                <c:pt idx="9">
                  <c:v>40553</c:v>
                </c:pt>
                <c:pt idx="10">
                  <c:v>40554</c:v>
                </c:pt>
                <c:pt idx="11">
                  <c:v>40555</c:v>
                </c:pt>
                <c:pt idx="12">
                  <c:v>40556</c:v>
                </c:pt>
                <c:pt idx="13">
                  <c:v>40557</c:v>
                </c:pt>
                <c:pt idx="14">
                  <c:v>40558</c:v>
                </c:pt>
                <c:pt idx="15">
                  <c:v>40559</c:v>
                </c:pt>
                <c:pt idx="16">
                  <c:v>40560</c:v>
                </c:pt>
                <c:pt idx="17">
                  <c:v>40561</c:v>
                </c:pt>
                <c:pt idx="18">
                  <c:v>40562</c:v>
                </c:pt>
                <c:pt idx="19">
                  <c:v>40563</c:v>
                </c:pt>
                <c:pt idx="20">
                  <c:v>40564</c:v>
                </c:pt>
                <c:pt idx="21">
                  <c:v>40565</c:v>
                </c:pt>
                <c:pt idx="22">
                  <c:v>40566</c:v>
                </c:pt>
                <c:pt idx="23">
                  <c:v>40567</c:v>
                </c:pt>
                <c:pt idx="24">
                  <c:v>40568</c:v>
                </c:pt>
                <c:pt idx="25">
                  <c:v>40569</c:v>
                </c:pt>
                <c:pt idx="26">
                  <c:v>40570</c:v>
                </c:pt>
                <c:pt idx="27">
                  <c:v>40571</c:v>
                </c:pt>
                <c:pt idx="28">
                  <c:v>40572</c:v>
                </c:pt>
                <c:pt idx="29">
                  <c:v>40573</c:v>
                </c:pt>
                <c:pt idx="30">
                  <c:v>40574</c:v>
                </c:pt>
                <c:pt idx="31">
                  <c:v>40575</c:v>
                </c:pt>
                <c:pt idx="32">
                  <c:v>40576</c:v>
                </c:pt>
                <c:pt idx="33">
                  <c:v>40577</c:v>
                </c:pt>
                <c:pt idx="34">
                  <c:v>40578</c:v>
                </c:pt>
                <c:pt idx="35">
                  <c:v>40579</c:v>
                </c:pt>
                <c:pt idx="36">
                  <c:v>40580</c:v>
                </c:pt>
                <c:pt idx="37">
                  <c:v>40581</c:v>
                </c:pt>
                <c:pt idx="38">
                  <c:v>40582</c:v>
                </c:pt>
                <c:pt idx="39">
                  <c:v>40583</c:v>
                </c:pt>
                <c:pt idx="40">
                  <c:v>40584</c:v>
                </c:pt>
                <c:pt idx="41">
                  <c:v>40585</c:v>
                </c:pt>
                <c:pt idx="42">
                  <c:v>40586</c:v>
                </c:pt>
                <c:pt idx="43">
                  <c:v>40587</c:v>
                </c:pt>
                <c:pt idx="44">
                  <c:v>40588</c:v>
                </c:pt>
                <c:pt idx="45">
                  <c:v>40589</c:v>
                </c:pt>
                <c:pt idx="46">
                  <c:v>40590</c:v>
                </c:pt>
                <c:pt idx="47">
                  <c:v>40591</c:v>
                </c:pt>
                <c:pt idx="48">
                  <c:v>40592</c:v>
                </c:pt>
                <c:pt idx="49">
                  <c:v>40593</c:v>
                </c:pt>
                <c:pt idx="50">
                  <c:v>40594</c:v>
                </c:pt>
                <c:pt idx="51">
                  <c:v>40595</c:v>
                </c:pt>
                <c:pt idx="52">
                  <c:v>40596</c:v>
                </c:pt>
                <c:pt idx="53">
                  <c:v>40597</c:v>
                </c:pt>
                <c:pt idx="54">
                  <c:v>40598</c:v>
                </c:pt>
                <c:pt idx="55">
                  <c:v>40599</c:v>
                </c:pt>
                <c:pt idx="56">
                  <c:v>40600</c:v>
                </c:pt>
              </c:numCache>
            </c:numRef>
          </c:cat>
          <c:val>
            <c:numRef>
              <c:f>Forecasting!$C$2:$C$58</c:f>
              <c:numCache>
                <c:formatCode>General</c:formatCode>
                <c:ptCount val="57"/>
                <c:pt idx="45">
                  <c:v>23.386830138370399</c:v>
                </c:pt>
                <c:pt idx="46">
                  <c:v>23.389489223012003</c:v>
                </c:pt>
                <c:pt idx="47">
                  <c:v>23.392148307653564</c:v>
                </c:pt>
                <c:pt idx="48">
                  <c:v>23.394807392295167</c:v>
                </c:pt>
                <c:pt idx="49">
                  <c:v>23.397466476936728</c:v>
                </c:pt>
                <c:pt idx="50">
                  <c:v>23.400125561578335</c:v>
                </c:pt>
                <c:pt idx="51">
                  <c:v>23.402784646219896</c:v>
                </c:pt>
                <c:pt idx="52">
                  <c:v>23.405443730861499</c:v>
                </c:pt>
                <c:pt idx="53">
                  <c:v>23.40810281550306</c:v>
                </c:pt>
                <c:pt idx="54">
                  <c:v>23.410761900144664</c:v>
                </c:pt>
                <c:pt idx="55">
                  <c:v>23.413420984786224</c:v>
                </c:pt>
                <c:pt idx="56">
                  <c:v>23.416080069427828</c:v>
                </c:pt>
              </c:numCache>
            </c:numRef>
          </c:val>
          <c:extLst>
            <c:ext xmlns:c16="http://schemas.microsoft.com/office/drawing/2014/chart" uri="{C3380CC4-5D6E-409C-BE32-E72D297353CC}">
              <c16:uniqueId val="{00000001-D33A-4946-BE2C-787D2625BFF3}"/>
            </c:ext>
          </c:extLst>
        </c:ser>
        <c:dLbls>
          <c:showLegendKey val="0"/>
          <c:showVal val="0"/>
          <c:showCatName val="0"/>
          <c:showSerName val="0"/>
          <c:showPercent val="0"/>
          <c:showBubbleSize val="0"/>
        </c:dLbls>
        <c:gapWidth val="0"/>
        <c:overlap val="100"/>
        <c:axId val="1275051440"/>
        <c:axId val="1275053840"/>
      </c:barChart>
      <c:catAx>
        <c:axId val="1275051440"/>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5053840"/>
        <c:crosses val="autoZero"/>
        <c:auto val="1"/>
        <c:lblAlgn val="ctr"/>
        <c:lblOffset val="100"/>
        <c:noMultiLvlLbl val="0"/>
      </c:catAx>
      <c:valAx>
        <c:axId val="1275053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50514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IN"/>
              <a:t>DATE</a:t>
            </a:r>
            <a:r>
              <a:rPr lang="en-IN" baseline="0"/>
              <a:t> WISE RIDERS COUNT</a:t>
            </a:r>
            <a:endParaRPr lang="en-IN"/>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IN"/>
        </a:p>
      </c:txPr>
    </c:title>
    <c:autoTitleDeleted val="0"/>
    <c:plotArea>
      <c:layout/>
      <c:lineChart>
        <c:grouping val="standard"/>
        <c:varyColors val="0"/>
        <c:ser>
          <c:idx val="0"/>
          <c:order val="0"/>
          <c:tx>
            <c:strRef>
              <c:f>'DS-1-2-3-appended'!$Z$138</c:f>
              <c:strCache>
                <c:ptCount val="1"/>
                <c:pt idx="0">
                  <c:v>Casual Riders </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numRef>
              <c:f>'DS-1-2-3-appended'!$Y$139:$Y$183</c:f>
              <c:numCache>
                <c:formatCode>m/d/yyyy</c:formatCode>
                <c:ptCount val="45"/>
                <c:pt idx="0">
                  <c:v>40544</c:v>
                </c:pt>
                <c:pt idx="1">
                  <c:v>40545</c:v>
                </c:pt>
                <c:pt idx="2">
                  <c:v>40546</c:v>
                </c:pt>
                <c:pt idx="3">
                  <c:v>40547</c:v>
                </c:pt>
                <c:pt idx="4">
                  <c:v>40548</c:v>
                </c:pt>
                <c:pt idx="5">
                  <c:v>40549</c:v>
                </c:pt>
                <c:pt idx="6">
                  <c:v>40550</c:v>
                </c:pt>
                <c:pt idx="7">
                  <c:v>40551</c:v>
                </c:pt>
                <c:pt idx="8">
                  <c:v>40552</c:v>
                </c:pt>
                <c:pt idx="9">
                  <c:v>40553</c:v>
                </c:pt>
                <c:pt idx="10">
                  <c:v>40554</c:v>
                </c:pt>
                <c:pt idx="11">
                  <c:v>40555</c:v>
                </c:pt>
                <c:pt idx="12">
                  <c:v>40556</c:v>
                </c:pt>
                <c:pt idx="13">
                  <c:v>40557</c:v>
                </c:pt>
                <c:pt idx="14">
                  <c:v>40558</c:v>
                </c:pt>
                <c:pt idx="15">
                  <c:v>40559</c:v>
                </c:pt>
                <c:pt idx="16">
                  <c:v>40560</c:v>
                </c:pt>
                <c:pt idx="17">
                  <c:v>40561</c:v>
                </c:pt>
                <c:pt idx="18">
                  <c:v>40562</c:v>
                </c:pt>
                <c:pt idx="19">
                  <c:v>40563</c:v>
                </c:pt>
                <c:pt idx="20">
                  <c:v>40564</c:v>
                </c:pt>
                <c:pt idx="21">
                  <c:v>40565</c:v>
                </c:pt>
                <c:pt idx="22">
                  <c:v>40566</c:v>
                </c:pt>
                <c:pt idx="23">
                  <c:v>40567</c:v>
                </c:pt>
                <c:pt idx="24">
                  <c:v>40568</c:v>
                </c:pt>
                <c:pt idx="25">
                  <c:v>40569</c:v>
                </c:pt>
                <c:pt idx="26">
                  <c:v>40570</c:v>
                </c:pt>
                <c:pt idx="27">
                  <c:v>40571</c:v>
                </c:pt>
                <c:pt idx="28">
                  <c:v>40572</c:v>
                </c:pt>
                <c:pt idx="29">
                  <c:v>40573</c:v>
                </c:pt>
                <c:pt idx="30">
                  <c:v>40574</c:v>
                </c:pt>
                <c:pt idx="31">
                  <c:v>40575</c:v>
                </c:pt>
                <c:pt idx="32">
                  <c:v>40576</c:v>
                </c:pt>
                <c:pt idx="33">
                  <c:v>40577</c:v>
                </c:pt>
                <c:pt idx="34">
                  <c:v>40578</c:v>
                </c:pt>
                <c:pt idx="35">
                  <c:v>40579</c:v>
                </c:pt>
                <c:pt idx="36">
                  <c:v>40580</c:v>
                </c:pt>
                <c:pt idx="37">
                  <c:v>40581</c:v>
                </c:pt>
                <c:pt idx="38">
                  <c:v>40582</c:v>
                </c:pt>
                <c:pt idx="39">
                  <c:v>40583</c:v>
                </c:pt>
                <c:pt idx="40">
                  <c:v>40584</c:v>
                </c:pt>
                <c:pt idx="41">
                  <c:v>40585</c:v>
                </c:pt>
                <c:pt idx="42">
                  <c:v>40586</c:v>
                </c:pt>
                <c:pt idx="43">
                  <c:v>40587</c:v>
                </c:pt>
                <c:pt idx="44">
                  <c:v>40588</c:v>
                </c:pt>
              </c:numCache>
            </c:numRef>
          </c:cat>
          <c:val>
            <c:numRef>
              <c:f>'DS-1-2-3-appended'!$Z$139:$Z$183</c:f>
              <c:numCache>
                <c:formatCode>General</c:formatCode>
                <c:ptCount val="45"/>
                <c:pt idx="0">
                  <c:v>331</c:v>
                </c:pt>
                <c:pt idx="1">
                  <c:v>131</c:v>
                </c:pt>
                <c:pt idx="2">
                  <c:v>120</c:v>
                </c:pt>
                <c:pt idx="3">
                  <c:v>108</c:v>
                </c:pt>
                <c:pt idx="4">
                  <c:v>82</c:v>
                </c:pt>
                <c:pt idx="5">
                  <c:v>88</c:v>
                </c:pt>
                <c:pt idx="6">
                  <c:v>148</c:v>
                </c:pt>
                <c:pt idx="7">
                  <c:v>68</c:v>
                </c:pt>
                <c:pt idx="8">
                  <c:v>54</c:v>
                </c:pt>
                <c:pt idx="9">
                  <c:v>41</c:v>
                </c:pt>
                <c:pt idx="10">
                  <c:v>43</c:v>
                </c:pt>
                <c:pt idx="11">
                  <c:v>25</c:v>
                </c:pt>
                <c:pt idx="12">
                  <c:v>38</c:v>
                </c:pt>
                <c:pt idx="13">
                  <c:v>54</c:v>
                </c:pt>
                <c:pt idx="14">
                  <c:v>222</c:v>
                </c:pt>
                <c:pt idx="15">
                  <c:v>251</c:v>
                </c:pt>
                <c:pt idx="16">
                  <c:v>117</c:v>
                </c:pt>
                <c:pt idx="17">
                  <c:v>9</c:v>
                </c:pt>
                <c:pt idx="18">
                  <c:v>78</c:v>
                </c:pt>
                <c:pt idx="19">
                  <c:v>83</c:v>
                </c:pt>
                <c:pt idx="20">
                  <c:v>75</c:v>
                </c:pt>
                <c:pt idx="21">
                  <c:v>93</c:v>
                </c:pt>
                <c:pt idx="22">
                  <c:v>150</c:v>
                </c:pt>
                <c:pt idx="23">
                  <c:v>86</c:v>
                </c:pt>
                <c:pt idx="24">
                  <c:v>186</c:v>
                </c:pt>
                <c:pt idx="25">
                  <c:v>34</c:v>
                </c:pt>
                <c:pt idx="26">
                  <c:v>15</c:v>
                </c:pt>
                <c:pt idx="27">
                  <c:v>38</c:v>
                </c:pt>
                <c:pt idx="28">
                  <c:v>123</c:v>
                </c:pt>
                <c:pt idx="29">
                  <c:v>140</c:v>
                </c:pt>
                <c:pt idx="30">
                  <c:v>42</c:v>
                </c:pt>
                <c:pt idx="31">
                  <c:v>47</c:v>
                </c:pt>
                <c:pt idx="32">
                  <c:v>72</c:v>
                </c:pt>
                <c:pt idx="33">
                  <c:v>61</c:v>
                </c:pt>
                <c:pt idx="34">
                  <c:v>88</c:v>
                </c:pt>
                <c:pt idx="35">
                  <c:v>100</c:v>
                </c:pt>
                <c:pt idx="36">
                  <c:v>354</c:v>
                </c:pt>
                <c:pt idx="37">
                  <c:v>120</c:v>
                </c:pt>
                <c:pt idx="38">
                  <c:v>64</c:v>
                </c:pt>
                <c:pt idx="39">
                  <c:v>53</c:v>
                </c:pt>
                <c:pt idx="40">
                  <c:v>47</c:v>
                </c:pt>
                <c:pt idx="41">
                  <c:v>149</c:v>
                </c:pt>
                <c:pt idx="42">
                  <c:v>288</c:v>
                </c:pt>
                <c:pt idx="43">
                  <c:v>397</c:v>
                </c:pt>
                <c:pt idx="44">
                  <c:v>8</c:v>
                </c:pt>
              </c:numCache>
            </c:numRef>
          </c:val>
          <c:smooth val="1"/>
          <c:extLst>
            <c:ext xmlns:c16="http://schemas.microsoft.com/office/drawing/2014/chart" uri="{C3380CC4-5D6E-409C-BE32-E72D297353CC}">
              <c16:uniqueId val="{00000000-0C65-4651-91DF-5862FEE705BE}"/>
            </c:ext>
          </c:extLst>
        </c:ser>
        <c:ser>
          <c:idx val="1"/>
          <c:order val="1"/>
          <c:tx>
            <c:strRef>
              <c:f>'DS-1-2-3-appended'!$AA$138</c:f>
              <c:strCache>
                <c:ptCount val="1"/>
                <c:pt idx="0">
                  <c:v>Registered Riders</c:v>
                </c:pt>
              </c:strCache>
            </c:strRef>
          </c:tx>
          <c:spPr>
            <a:ln w="22225" cap="rnd">
              <a:solidFill>
                <a:schemeClr val="accent2"/>
              </a:solidFill>
              <a:round/>
            </a:ln>
            <a:effectLst/>
          </c:spPr>
          <c:marker>
            <c:symbol val="square"/>
            <c:size val="6"/>
            <c:spPr>
              <a:solidFill>
                <a:schemeClr val="accent2"/>
              </a:solidFill>
              <a:ln w="9525">
                <a:solidFill>
                  <a:schemeClr val="accent2"/>
                </a:solidFill>
                <a:round/>
              </a:ln>
              <a:effectLst/>
            </c:spPr>
          </c:marker>
          <c:cat>
            <c:numRef>
              <c:f>'DS-1-2-3-appended'!$Y$139:$Y$183</c:f>
              <c:numCache>
                <c:formatCode>m/d/yyyy</c:formatCode>
                <c:ptCount val="45"/>
                <c:pt idx="0">
                  <c:v>40544</c:v>
                </c:pt>
                <c:pt idx="1">
                  <c:v>40545</c:v>
                </c:pt>
                <c:pt idx="2">
                  <c:v>40546</c:v>
                </c:pt>
                <c:pt idx="3">
                  <c:v>40547</c:v>
                </c:pt>
                <c:pt idx="4">
                  <c:v>40548</c:v>
                </c:pt>
                <c:pt idx="5">
                  <c:v>40549</c:v>
                </c:pt>
                <c:pt idx="6">
                  <c:v>40550</c:v>
                </c:pt>
                <c:pt idx="7">
                  <c:v>40551</c:v>
                </c:pt>
                <c:pt idx="8">
                  <c:v>40552</c:v>
                </c:pt>
                <c:pt idx="9">
                  <c:v>40553</c:v>
                </c:pt>
                <c:pt idx="10">
                  <c:v>40554</c:v>
                </c:pt>
                <c:pt idx="11">
                  <c:v>40555</c:v>
                </c:pt>
                <c:pt idx="12">
                  <c:v>40556</c:v>
                </c:pt>
                <c:pt idx="13">
                  <c:v>40557</c:v>
                </c:pt>
                <c:pt idx="14">
                  <c:v>40558</c:v>
                </c:pt>
                <c:pt idx="15">
                  <c:v>40559</c:v>
                </c:pt>
                <c:pt idx="16">
                  <c:v>40560</c:v>
                </c:pt>
                <c:pt idx="17">
                  <c:v>40561</c:v>
                </c:pt>
                <c:pt idx="18">
                  <c:v>40562</c:v>
                </c:pt>
                <c:pt idx="19">
                  <c:v>40563</c:v>
                </c:pt>
                <c:pt idx="20">
                  <c:v>40564</c:v>
                </c:pt>
                <c:pt idx="21">
                  <c:v>40565</c:v>
                </c:pt>
                <c:pt idx="22">
                  <c:v>40566</c:v>
                </c:pt>
                <c:pt idx="23">
                  <c:v>40567</c:v>
                </c:pt>
                <c:pt idx="24">
                  <c:v>40568</c:v>
                </c:pt>
                <c:pt idx="25">
                  <c:v>40569</c:v>
                </c:pt>
                <c:pt idx="26">
                  <c:v>40570</c:v>
                </c:pt>
                <c:pt idx="27">
                  <c:v>40571</c:v>
                </c:pt>
                <c:pt idx="28">
                  <c:v>40572</c:v>
                </c:pt>
                <c:pt idx="29">
                  <c:v>40573</c:v>
                </c:pt>
                <c:pt idx="30">
                  <c:v>40574</c:v>
                </c:pt>
                <c:pt idx="31">
                  <c:v>40575</c:v>
                </c:pt>
                <c:pt idx="32">
                  <c:v>40576</c:v>
                </c:pt>
                <c:pt idx="33">
                  <c:v>40577</c:v>
                </c:pt>
                <c:pt idx="34">
                  <c:v>40578</c:v>
                </c:pt>
                <c:pt idx="35">
                  <c:v>40579</c:v>
                </c:pt>
                <c:pt idx="36">
                  <c:v>40580</c:v>
                </c:pt>
                <c:pt idx="37">
                  <c:v>40581</c:v>
                </c:pt>
                <c:pt idx="38">
                  <c:v>40582</c:v>
                </c:pt>
                <c:pt idx="39">
                  <c:v>40583</c:v>
                </c:pt>
                <c:pt idx="40">
                  <c:v>40584</c:v>
                </c:pt>
                <c:pt idx="41">
                  <c:v>40585</c:v>
                </c:pt>
                <c:pt idx="42">
                  <c:v>40586</c:v>
                </c:pt>
                <c:pt idx="43">
                  <c:v>40587</c:v>
                </c:pt>
                <c:pt idx="44">
                  <c:v>40588</c:v>
                </c:pt>
              </c:numCache>
            </c:numRef>
          </c:cat>
          <c:val>
            <c:numRef>
              <c:f>'DS-1-2-3-appended'!$AA$139:$AA$183</c:f>
              <c:numCache>
                <c:formatCode>General</c:formatCode>
                <c:ptCount val="45"/>
                <c:pt idx="0">
                  <c:v>654</c:v>
                </c:pt>
                <c:pt idx="1">
                  <c:v>670</c:v>
                </c:pt>
                <c:pt idx="2">
                  <c:v>1229</c:v>
                </c:pt>
                <c:pt idx="3">
                  <c:v>1454</c:v>
                </c:pt>
                <c:pt idx="4">
                  <c:v>1518</c:v>
                </c:pt>
                <c:pt idx="5">
                  <c:v>1518</c:v>
                </c:pt>
                <c:pt idx="6">
                  <c:v>1362</c:v>
                </c:pt>
                <c:pt idx="7">
                  <c:v>891</c:v>
                </c:pt>
                <c:pt idx="8">
                  <c:v>768</c:v>
                </c:pt>
                <c:pt idx="9">
                  <c:v>1280</c:v>
                </c:pt>
                <c:pt idx="10">
                  <c:v>1220</c:v>
                </c:pt>
                <c:pt idx="11">
                  <c:v>1137</c:v>
                </c:pt>
                <c:pt idx="12">
                  <c:v>1368</c:v>
                </c:pt>
                <c:pt idx="13">
                  <c:v>1367</c:v>
                </c:pt>
                <c:pt idx="14">
                  <c:v>1026</c:v>
                </c:pt>
                <c:pt idx="15">
                  <c:v>953</c:v>
                </c:pt>
                <c:pt idx="16">
                  <c:v>883</c:v>
                </c:pt>
                <c:pt idx="17">
                  <c:v>674</c:v>
                </c:pt>
                <c:pt idx="18">
                  <c:v>1572</c:v>
                </c:pt>
                <c:pt idx="19">
                  <c:v>1844</c:v>
                </c:pt>
                <c:pt idx="20">
                  <c:v>1468</c:v>
                </c:pt>
                <c:pt idx="21">
                  <c:v>888</c:v>
                </c:pt>
                <c:pt idx="22">
                  <c:v>836</c:v>
                </c:pt>
                <c:pt idx="23">
                  <c:v>1330</c:v>
                </c:pt>
                <c:pt idx="24">
                  <c:v>1799</c:v>
                </c:pt>
                <c:pt idx="25">
                  <c:v>472</c:v>
                </c:pt>
                <c:pt idx="26">
                  <c:v>416</c:v>
                </c:pt>
                <c:pt idx="27">
                  <c:v>1129</c:v>
                </c:pt>
                <c:pt idx="28">
                  <c:v>975</c:v>
                </c:pt>
                <c:pt idx="29">
                  <c:v>956</c:v>
                </c:pt>
                <c:pt idx="30">
                  <c:v>1459</c:v>
                </c:pt>
                <c:pt idx="31">
                  <c:v>1313</c:v>
                </c:pt>
                <c:pt idx="32">
                  <c:v>1454</c:v>
                </c:pt>
                <c:pt idx="33">
                  <c:v>1489</c:v>
                </c:pt>
                <c:pt idx="34">
                  <c:v>1620</c:v>
                </c:pt>
                <c:pt idx="35">
                  <c:v>905</c:v>
                </c:pt>
                <c:pt idx="36">
                  <c:v>1269</c:v>
                </c:pt>
                <c:pt idx="37">
                  <c:v>1592</c:v>
                </c:pt>
                <c:pt idx="38">
                  <c:v>1466</c:v>
                </c:pt>
                <c:pt idx="39">
                  <c:v>1552</c:v>
                </c:pt>
                <c:pt idx="40">
                  <c:v>1491</c:v>
                </c:pt>
                <c:pt idx="41">
                  <c:v>1597</c:v>
                </c:pt>
                <c:pt idx="42">
                  <c:v>1184</c:v>
                </c:pt>
                <c:pt idx="43">
                  <c:v>1192</c:v>
                </c:pt>
                <c:pt idx="44">
                  <c:v>143</c:v>
                </c:pt>
              </c:numCache>
            </c:numRef>
          </c:val>
          <c:smooth val="1"/>
          <c:extLst>
            <c:ext xmlns:c16="http://schemas.microsoft.com/office/drawing/2014/chart" uri="{C3380CC4-5D6E-409C-BE32-E72D297353CC}">
              <c16:uniqueId val="{00000001-0C65-4651-91DF-5862FEE705BE}"/>
            </c:ext>
          </c:extLst>
        </c:ser>
        <c:dLbls>
          <c:showLegendKey val="0"/>
          <c:showVal val="0"/>
          <c:showCatName val="0"/>
          <c:showSerName val="0"/>
          <c:showPercent val="0"/>
          <c:showBubbleSize val="0"/>
        </c:dLbls>
        <c:marker val="1"/>
        <c:smooth val="0"/>
        <c:axId val="999802400"/>
        <c:axId val="999801440"/>
      </c:lineChart>
      <c:dateAx>
        <c:axId val="999802400"/>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999801440"/>
        <c:crosses val="autoZero"/>
        <c:auto val="1"/>
        <c:lblOffset val="100"/>
        <c:baseTimeUnit val="days"/>
      </c:dateAx>
      <c:valAx>
        <c:axId val="999801440"/>
        <c:scaling>
          <c:orientation val="minMax"/>
        </c:scaling>
        <c:delete val="0"/>
        <c:axPos val="l"/>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980240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lotArea>
      <c:layout/>
      <c:barChart>
        <c:barDir val="bar"/>
        <c:grouping val="stacked"/>
        <c:varyColors val="0"/>
        <c:ser>
          <c:idx val="0"/>
          <c:order val="0"/>
          <c:tx>
            <c:strRef>
              <c:f>'DS-1-2-3-appended'!$AA$72</c:f>
              <c:strCache>
                <c:ptCount val="1"/>
                <c:pt idx="0">
                  <c:v>Repetition Count</c:v>
                </c:pt>
              </c:strCache>
            </c:strRef>
          </c:tx>
          <c:spPr>
            <a:solidFill>
              <a:schemeClr val="accent1"/>
            </a:solidFill>
            <a:ln>
              <a:noFill/>
            </a:ln>
            <a:effectLst/>
          </c:spPr>
          <c:invertIfNegative val="0"/>
          <c:cat>
            <c:multiLvlStrRef>
              <c:f>'DS-1-2-3-appended'!$Y$73:$Z$88</c:f>
              <c:multiLvlStrCache>
                <c:ptCount val="16"/>
                <c:lvl>
                  <c:pt idx="0">
                    <c:v>Clear Sky</c:v>
                  </c:pt>
                  <c:pt idx="1">
                    <c:v>Foggy / Misty</c:v>
                  </c:pt>
                  <c:pt idx="2">
                    <c:v>Light Snow / Rain</c:v>
                  </c:pt>
                  <c:pt idx="3">
                    <c:v>Western Disturbance</c:v>
                  </c:pt>
                  <c:pt idx="4">
                    <c:v>Clear / Sunny</c:v>
                  </c:pt>
                  <c:pt idx="5">
                    <c:v>Hot &amp; Humid</c:v>
                  </c:pt>
                  <c:pt idx="6">
                    <c:v>Dust Storm / Loo Winds</c:v>
                  </c:pt>
                  <c:pt idx="7">
                    <c:v>Pre-Monsoon Thunderstorm</c:v>
                  </c:pt>
                  <c:pt idx="8">
                    <c:v>Heavy Rainfall</c:v>
                  </c:pt>
                  <c:pt idx="9">
                    <c:v>Intermittent Showers</c:v>
                  </c:pt>
                  <c:pt idx="10">
                    <c:v>Overcast &amp; Humid</c:v>
                  </c:pt>
                  <c:pt idx="11">
                    <c:v>Thunderstorms with Rain</c:v>
                  </c:pt>
                  <c:pt idx="12">
                    <c:v>Clear</c:v>
                  </c:pt>
                  <c:pt idx="13">
                    <c:v>Dry &amp; Breezy</c:v>
                  </c:pt>
                  <c:pt idx="14">
                    <c:v>Atmospheric Haze</c:v>
                  </c:pt>
                  <c:pt idx="15">
                    <c:v>Chilly Dusk</c:v>
                  </c:pt>
                </c:lvl>
                <c:lvl>
                  <c:pt idx="0">
                    <c:v>Winter</c:v>
                  </c:pt>
                  <c:pt idx="4">
                    <c:v>Summer</c:v>
                  </c:pt>
                  <c:pt idx="8">
                    <c:v>Monsoon</c:v>
                  </c:pt>
                  <c:pt idx="12">
                    <c:v>Autumn</c:v>
                  </c:pt>
                </c:lvl>
              </c:multiLvlStrCache>
            </c:multiLvlStrRef>
          </c:cat>
          <c:val>
            <c:numRef>
              <c:f>'DS-1-2-3-appended'!$AA$73:$AA$88</c:f>
              <c:numCache>
                <c:formatCode>General</c:formatCode>
                <c:ptCount val="16"/>
                <c:pt idx="0">
                  <c:v>606</c:v>
                </c:pt>
                <c:pt idx="1">
                  <c:v>309</c:v>
                </c:pt>
                <c:pt idx="2">
                  <c:v>84</c:v>
                </c:pt>
                <c:pt idx="3">
                  <c:v>1</c:v>
                </c:pt>
                <c:pt idx="4">
                  <c:v>0</c:v>
                </c:pt>
                <c:pt idx="5">
                  <c:v>0</c:v>
                </c:pt>
                <c:pt idx="6">
                  <c:v>0</c:v>
                </c:pt>
                <c:pt idx="7">
                  <c:v>0</c:v>
                </c:pt>
                <c:pt idx="8">
                  <c:v>0</c:v>
                </c:pt>
                <c:pt idx="9">
                  <c:v>0</c:v>
                </c:pt>
                <c:pt idx="10">
                  <c:v>0</c:v>
                </c:pt>
                <c:pt idx="11">
                  <c:v>0</c:v>
                </c:pt>
                <c:pt idx="12">
                  <c:v>0</c:v>
                </c:pt>
                <c:pt idx="13">
                  <c:v>0</c:v>
                </c:pt>
                <c:pt idx="14">
                  <c:v>0</c:v>
                </c:pt>
                <c:pt idx="15">
                  <c:v>0</c:v>
                </c:pt>
              </c:numCache>
            </c:numRef>
          </c:val>
          <c:extLst>
            <c:ext xmlns:c16="http://schemas.microsoft.com/office/drawing/2014/chart" uri="{C3380CC4-5D6E-409C-BE32-E72D297353CC}">
              <c16:uniqueId val="{00000000-F6E9-4292-BA18-7140067ABF5D}"/>
            </c:ext>
          </c:extLst>
        </c:ser>
        <c:dLbls>
          <c:showLegendKey val="0"/>
          <c:showVal val="0"/>
          <c:showCatName val="0"/>
          <c:showSerName val="0"/>
          <c:showPercent val="0"/>
          <c:showBubbleSize val="0"/>
        </c:dLbls>
        <c:gapWidth val="150"/>
        <c:overlap val="100"/>
        <c:axId val="1889849840"/>
        <c:axId val="1889849360"/>
      </c:barChart>
      <c:catAx>
        <c:axId val="1889849840"/>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1889849360"/>
        <c:crosses val="autoZero"/>
        <c:auto val="1"/>
        <c:lblAlgn val="ctr"/>
        <c:lblOffset val="100"/>
        <c:noMultiLvlLbl val="0"/>
      </c:catAx>
      <c:valAx>
        <c:axId val="1889849360"/>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889849840"/>
        <c:crosses val="autoZero"/>
        <c:crossBetween val="between"/>
      </c:valAx>
      <c:spPr>
        <a:pattFill prst="ltDnDiag">
          <a:fgClr>
            <a:schemeClr val="dk1">
              <a:lumMod val="15000"/>
              <a:lumOff val="85000"/>
            </a:schemeClr>
          </a:fgClr>
          <a:bgClr>
            <a:schemeClr val="lt1"/>
          </a:bgClr>
        </a:patt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Weekday Count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'DS-1-2-3-appended'!$Z$94</c:f>
              <c:strCache>
                <c:ptCount val="1"/>
                <c:pt idx="0">
                  <c:v>Count</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'DS-1-2-3-appended'!$Y$95:$Y$101</c:f>
              <c:strCache>
                <c:ptCount val="7"/>
                <c:pt idx="0">
                  <c:v>Monday</c:v>
                </c:pt>
                <c:pt idx="1">
                  <c:v>Tuesday</c:v>
                </c:pt>
                <c:pt idx="2">
                  <c:v>Wednesday</c:v>
                </c:pt>
                <c:pt idx="3">
                  <c:v>Thursday</c:v>
                </c:pt>
                <c:pt idx="4">
                  <c:v>Friday</c:v>
                </c:pt>
                <c:pt idx="5">
                  <c:v>Saturday</c:v>
                </c:pt>
                <c:pt idx="6">
                  <c:v>Sunday</c:v>
                </c:pt>
              </c:strCache>
            </c:strRef>
          </c:cat>
          <c:val>
            <c:numRef>
              <c:f>'DS-1-2-3-appended'!$Z$95:$Z$101</c:f>
              <c:numCache>
                <c:formatCode>General</c:formatCode>
                <c:ptCount val="7"/>
                <c:pt idx="0">
                  <c:v>149</c:v>
                </c:pt>
                <c:pt idx="1">
                  <c:v>127</c:v>
                </c:pt>
                <c:pt idx="2">
                  <c:v>131</c:v>
                </c:pt>
                <c:pt idx="3">
                  <c:v>125</c:v>
                </c:pt>
                <c:pt idx="4">
                  <c:v>138</c:v>
                </c:pt>
                <c:pt idx="5">
                  <c:v>166</c:v>
                </c:pt>
                <c:pt idx="6">
                  <c:v>164</c:v>
                </c:pt>
              </c:numCache>
            </c:numRef>
          </c:val>
          <c:extLst>
            <c:ext xmlns:c16="http://schemas.microsoft.com/office/drawing/2014/chart" uri="{C3380CC4-5D6E-409C-BE32-E72D297353CC}">
              <c16:uniqueId val="{00000000-0F72-4F7E-B4EB-D70D021019B9}"/>
            </c:ext>
          </c:extLst>
        </c:ser>
        <c:dLbls>
          <c:showLegendKey val="0"/>
          <c:showVal val="0"/>
          <c:showCatName val="0"/>
          <c:showSerName val="0"/>
          <c:showPercent val="0"/>
          <c:showBubbleSize val="0"/>
        </c:dLbls>
        <c:gapWidth val="115"/>
        <c:overlap val="-20"/>
        <c:axId val="1875530144"/>
        <c:axId val="1875536864"/>
      </c:barChart>
      <c:catAx>
        <c:axId val="1875530144"/>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5536864"/>
        <c:crosses val="autoZero"/>
        <c:auto val="1"/>
        <c:lblAlgn val="ctr"/>
        <c:lblOffset val="100"/>
        <c:noMultiLvlLbl val="0"/>
      </c:catAx>
      <c:valAx>
        <c:axId val="187553686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553014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Temperature Range Count</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lotArea>
      <c:layout>
        <c:manualLayout>
          <c:layoutTarget val="inner"/>
          <c:xMode val="edge"/>
          <c:yMode val="edge"/>
          <c:x val="0.28286318399371274"/>
          <c:y val="0.30394543961674197"/>
          <c:w val="0.40034215099694015"/>
          <c:h val="0.67457317560948071"/>
        </c:manualLayout>
      </c:layout>
      <c:doughnutChart>
        <c:varyColors val="1"/>
        <c:ser>
          <c:idx val="0"/>
          <c:order val="0"/>
          <c:tx>
            <c:strRef>
              <c:f>'DS-1-2-3-appended'!$Z$115</c:f>
              <c:strCache>
                <c:ptCount val="1"/>
                <c:pt idx="0">
                  <c:v>Count</c:v>
                </c:pt>
              </c:strCache>
            </c:strRef>
          </c:tx>
          <c:dPt>
            <c:idx val="0"/>
            <c:bubble3D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dPt>
          <c:dPt>
            <c:idx val="1"/>
            <c:bubble3D val="0"/>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dPt>
          <c:dPt>
            <c:idx val="2"/>
            <c:bubble3D val="0"/>
            <c:spPr>
              <a:pattFill prst="ltUpDiag">
                <a:fgClr>
                  <a:schemeClr val="accent3"/>
                </a:fgClr>
                <a:bgClr>
                  <a:schemeClr val="accent3">
                    <a:lumMod val="20000"/>
                    <a:lumOff val="80000"/>
                  </a:schemeClr>
                </a:bgClr>
              </a:pattFill>
              <a:ln w="19050">
                <a:solidFill>
                  <a:schemeClr val="lt1"/>
                </a:solidFill>
              </a:ln>
              <a:effectLst>
                <a:innerShdw blurRad="114300">
                  <a:schemeClr val="accent3"/>
                </a:innerShdw>
              </a:effectLst>
            </c:spPr>
          </c:dPt>
          <c:dPt>
            <c:idx val="3"/>
            <c:bubble3D val="0"/>
            <c:spPr>
              <a:pattFill prst="ltUpDiag">
                <a:fgClr>
                  <a:schemeClr val="accent4"/>
                </a:fgClr>
                <a:bgClr>
                  <a:schemeClr val="accent4">
                    <a:lumMod val="20000"/>
                    <a:lumOff val="80000"/>
                  </a:schemeClr>
                </a:bgClr>
              </a:pattFill>
              <a:ln w="19050">
                <a:solidFill>
                  <a:schemeClr val="lt1"/>
                </a:solidFill>
              </a:ln>
              <a:effectLst>
                <a:innerShdw blurRad="114300">
                  <a:schemeClr val="accent4"/>
                </a:innerShdw>
              </a:effectLst>
            </c:spPr>
          </c:dPt>
          <c:dPt>
            <c:idx val="4"/>
            <c:bubble3D val="0"/>
            <c:spPr>
              <a:pattFill prst="ltUpDiag">
                <a:fgClr>
                  <a:schemeClr val="accent5"/>
                </a:fgClr>
                <a:bgClr>
                  <a:schemeClr val="accent5">
                    <a:lumMod val="20000"/>
                    <a:lumOff val="80000"/>
                  </a:schemeClr>
                </a:bgClr>
              </a:pattFill>
              <a:ln w="19050">
                <a:solidFill>
                  <a:schemeClr val="lt1"/>
                </a:solidFill>
              </a:ln>
              <a:effectLst>
                <a:innerShdw blurRad="114300">
                  <a:schemeClr val="accent5"/>
                </a:innerShdw>
              </a:effectLst>
            </c:spPr>
          </c:dPt>
          <c:dPt>
            <c:idx val="5"/>
            <c:bubble3D val="0"/>
            <c:spPr>
              <a:pattFill prst="ltUpDiag">
                <a:fgClr>
                  <a:schemeClr val="accent6"/>
                </a:fgClr>
                <a:bgClr>
                  <a:schemeClr val="accent6">
                    <a:lumMod val="20000"/>
                    <a:lumOff val="80000"/>
                  </a:schemeClr>
                </a:bgClr>
              </a:pattFill>
              <a:ln w="19050">
                <a:solidFill>
                  <a:schemeClr val="lt1"/>
                </a:solidFill>
              </a:ln>
              <a:effectLst>
                <a:innerShdw blurRad="114300">
                  <a:schemeClr val="accent6"/>
                </a:innerShdw>
              </a:effectLst>
            </c:spPr>
          </c:dPt>
          <c:dPt>
            <c:idx val="6"/>
            <c:bubble3D val="0"/>
            <c:spPr>
              <a:pattFill prst="ltUpDiag">
                <a:fgClr>
                  <a:schemeClr val="accent1">
                    <a:lumMod val="60000"/>
                  </a:schemeClr>
                </a:fgClr>
                <a:bgClr>
                  <a:schemeClr val="accent1">
                    <a:lumMod val="60000"/>
                    <a:lumMod val="20000"/>
                    <a:lumOff val="80000"/>
                  </a:schemeClr>
                </a:bgClr>
              </a:pattFill>
              <a:ln w="19050">
                <a:solidFill>
                  <a:schemeClr val="lt1"/>
                </a:solidFill>
              </a:ln>
              <a:effectLst>
                <a:innerShdw blurRad="114300">
                  <a:schemeClr val="accent1">
                    <a:lumMod val="60000"/>
                  </a:schemeClr>
                </a:innerShdw>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'DS-1-2-3-appended'!$Y$116:$Y$122</c:f>
              <c:strCache>
                <c:ptCount val="7"/>
                <c:pt idx="0">
                  <c:v>-5°C to 0°C</c:v>
                </c:pt>
                <c:pt idx="1">
                  <c:v>1°C to 10°C</c:v>
                </c:pt>
                <c:pt idx="2">
                  <c:v>11°C to 20°C</c:v>
                </c:pt>
                <c:pt idx="3">
                  <c:v>21°C to 30°C</c:v>
                </c:pt>
                <c:pt idx="4">
                  <c:v>31°C to 40°C</c:v>
                </c:pt>
                <c:pt idx="5">
                  <c:v>41°C to 50°C</c:v>
                </c:pt>
                <c:pt idx="6">
                  <c:v>51°C to 55°C</c:v>
                </c:pt>
              </c:strCache>
            </c:strRef>
          </c:cat>
          <c:val>
            <c:numRef>
              <c:f>'DS-1-2-3-appended'!$Z$116:$Z$122</c:f>
              <c:numCache>
                <c:formatCode>General</c:formatCode>
                <c:ptCount val="7"/>
                <c:pt idx="0">
                  <c:v>8</c:v>
                </c:pt>
                <c:pt idx="1">
                  <c:v>316</c:v>
                </c:pt>
                <c:pt idx="2">
                  <c:v>577</c:v>
                </c:pt>
                <c:pt idx="3">
                  <c:v>40</c:v>
                </c:pt>
                <c:pt idx="4">
                  <c:v>0</c:v>
                </c:pt>
                <c:pt idx="5">
                  <c:v>0</c:v>
                </c:pt>
                <c:pt idx="6">
                  <c:v>0</c:v>
                </c:pt>
              </c:numCache>
            </c:numRef>
          </c:val>
          <c:extLst>
            <c:ext xmlns:c16="http://schemas.microsoft.com/office/drawing/2014/chart" uri="{C3380CC4-5D6E-409C-BE32-E72D297353CC}">
              <c16:uniqueId val="{00000000-DD23-419B-89AE-307F419E8188}"/>
            </c:ext>
          </c:extLst>
        </c:ser>
        <c:dLbls>
          <c:showLegendKey val="0"/>
          <c:showVal val="1"/>
          <c:showCatName val="0"/>
          <c:showSerName val="0"/>
          <c:showPercent val="0"/>
          <c:showBubbleSize val="0"/>
          <c:showLeaderLines val="1"/>
        </c:dLbls>
        <c:firstSliceAng val="0"/>
        <c:holeSize val="70"/>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IN"/>
              <a:t>Correlation Matrix</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lotArea>
      <c:layout/>
      <c:areaChart>
        <c:grouping val="stacked"/>
        <c:varyColors val="0"/>
        <c:ser>
          <c:idx val="0"/>
          <c:order val="0"/>
          <c:tx>
            <c:strRef>
              <c:f>'Correlation-matrix-and-ds'!$J$4</c:f>
              <c:strCache>
                <c:ptCount val="1"/>
                <c:pt idx="0">
                  <c:v>RelativeHumidity(%)</c:v>
                </c:pt>
              </c:strCache>
            </c:strRef>
          </c:tx>
          <c:spPr>
            <a:pattFill prst="ltUpDiag">
              <a:fgClr>
                <a:schemeClr val="accent1"/>
              </a:fgClr>
              <a:bgClr>
                <a:schemeClr val="accent1">
                  <a:lumMod val="20000"/>
                  <a:lumOff val="80000"/>
                </a:schemeClr>
              </a:bgClr>
            </a:pattFill>
            <a:ln>
              <a:noFill/>
            </a:ln>
            <a:effectLst>
              <a:innerShdw blurRad="114300">
                <a:schemeClr val="accent1"/>
              </a:innerShdw>
            </a:effectLst>
          </c:spPr>
          <c:cat>
            <c:strRef>
              <c:f>'Correlation-matrix-and-ds'!$K$2:$M$3</c:f>
              <c:strCache>
                <c:ptCount val="3"/>
                <c:pt idx="0">
                  <c:v>RelativeHumidity(%)</c:v>
                </c:pt>
                <c:pt idx="1">
                  <c:v>NormalizedWindspeed</c:v>
                </c:pt>
                <c:pt idx="2">
                  <c:v>BeaufortWindSpeed(km/h)</c:v>
                </c:pt>
              </c:strCache>
            </c:strRef>
          </c:cat>
          <c:val>
            <c:numRef>
              <c:f>'Correlation-matrix-and-ds'!$K$4:$M$4</c:f>
              <c:numCache>
                <c:formatCode>General</c:formatCode>
                <c:ptCount val="3"/>
                <c:pt idx="0">
                  <c:v>1</c:v>
                </c:pt>
              </c:numCache>
            </c:numRef>
          </c:val>
          <c:extLst>
            <c:ext xmlns:c16="http://schemas.microsoft.com/office/drawing/2014/chart" uri="{C3380CC4-5D6E-409C-BE32-E72D297353CC}">
              <c16:uniqueId val="{00000000-1276-4E99-99AB-933188AC982F}"/>
            </c:ext>
          </c:extLst>
        </c:ser>
        <c:ser>
          <c:idx val="1"/>
          <c:order val="1"/>
          <c:tx>
            <c:strRef>
              <c:f>'Correlation-matrix-and-ds'!$J$5</c:f>
              <c:strCache>
                <c:ptCount val="1"/>
                <c:pt idx="0">
                  <c:v>NormalizedWindspeed</c:v>
                </c:pt>
              </c:strCache>
            </c:strRef>
          </c:tx>
          <c:spPr>
            <a:pattFill prst="ltUpDiag">
              <a:fgClr>
                <a:schemeClr val="accent2"/>
              </a:fgClr>
              <a:bgClr>
                <a:schemeClr val="accent2">
                  <a:lumMod val="20000"/>
                  <a:lumOff val="80000"/>
                </a:schemeClr>
              </a:bgClr>
            </a:pattFill>
            <a:ln>
              <a:noFill/>
            </a:ln>
            <a:effectLst>
              <a:innerShdw blurRad="114300">
                <a:schemeClr val="accent2"/>
              </a:innerShdw>
            </a:effectLst>
          </c:spPr>
          <c:cat>
            <c:strRef>
              <c:f>'Correlation-matrix-and-ds'!$K$2:$M$3</c:f>
              <c:strCache>
                <c:ptCount val="3"/>
                <c:pt idx="0">
                  <c:v>RelativeHumidity(%)</c:v>
                </c:pt>
                <c:pt idx="1">
                  <c:v>NormalizedWindspeed</c:v>
                </c:pt>
                <c:pt idx="2">
                  <c:v>BeaufortWindSpeed(km/h)</c:v>
                </c:pt>
              </c:strCache>
            </c:strRef>
          </c:cat>
          <c:val>
            <c:numRef>
              <c:f>'Correlation-matrix-and-ds'!$K$5:$M$5</c:f>
              <c:numCache>
                <c:formatCode>General</c:formatCode>
                <c:ptCount val="3"/>
                <c:pt idx="0">
                  <c:v>-0.38555034700358909</c:v>
                </c:pt>
                <c:pt idx="1">
                  <c:v>1</c:v>
                </c:pt>
              </c:numCache>
            </c:numRef>
          </c:val>
          <c:extLst>
            <c:ext xmlns:c16="http://schemas.microsoft.com/office/drawing/2014/chart" uri="{C3380CC4-5D6E-409C-BE32-E72D297353CC}">
              <c16:uniqueId val="{00000001-1276-4E99-99AB-933188AC982F}"/>
            </c:ext>
          </c:extLst>
        </c:ser>
        <c:ser>
          <c:idx val="2"/>
          <c:order val="2"/>
          <c:tx>
            <c:strRef>
              <c:f>'Correlation-matrix-and-ds'!$J$6</c:f>
              <c:strCache>
                <c:ptCount val="1"/>
                <c:pt idx="0">
                  <c:v>BeaufortWindSpeed(km/h)</c:v>
                </c:pt>
              </c:strCache>
            </c:strRef>
          </c:tx>
          <c:spPr>
            <a:pattFill prst="ltUpDiag">
              <a:fgClr>
                <a:schemeClr val="accent3"/>
              </a:fgClr>
              <a:bgClr>
                <a:schemeClr val="accent3">
                  <a:lumMod val="20000"/>
                  <a:lumOff val="80000"/>
                </a:schemeClr>
              </a:bgClr>
            </a:pattFill>
            <a:ln>
              <a:noFill/>
            </a:ln>
            <a:effectLst>
              <a:innerShdw blurRad="114300">
                <a:schemeClr val="accent3"/>
              </a:innerShdw>
            </a:effectLst>
          </c:spPr>
          <c:cat>
            <c:strRef>
              <c:f>'Correlation-matrix-and-ds'!$K$2:$M$3</c:f>
              <c:strCache>
                <c:ptCount val="3"/>
                <c:pt idx="0">
                  <c:v>RelativeHumidity(%)</c:v>
                </c:pt>
                <c:pt idx="1">
                  <c:v>NormalizedWindspeed</c:v>
                </c:pt>
                <c:pt idx="2">
                  <c:v>BeaufortWindSpeed(km/h)</c:v>
                </c:pt>
              </c:strCache>
            </c:strRef>
          </c:cat>
          <c:val>
            <c:numRef>
              <c:f>'Correlation-matrix-and-ds'!$K$6:$M$6</c:f>
              <c:numCache>
                <c:formatCode>General</c:formatCode>
                <c:ptCount val="3"/>
                <c:pt idx="0">
                  <c:v>-0.38555763466593318</c:v>
                </c:pt>
                <c:pt idx="1">
                  <c:v>0.99999818183794842</c:v>
                </c:pt>
                <c:pt idx="2">
                  <c:v>1</c:v>
                </c:pt>
              </c:numCache>
            </c:numRef>
          </c:val>
          <c:extLst>
            <c:ext xmlns:c16="http://schemas.microsoft.com/office/drawing/2014/chart" uri="{C3380CC4-5D6E-409C-BE32-E72D297353CC}">
              <c16:uniqueId val="{00000002-1276-4E99-99AB-933188AC982F}"/>
            </c:ext>
          </c:extLst>
        </c:ser>
        <c:dLbls>
          <c:showLegendKey val="0"/>
          <c:showVal val="0"/>
          <c:showCatName val="0"/>
          <c:showSerName val="0"/>
          <c:showPercent val="0"/>
          <c:showBubbleSize val="0"/>
        </c:dLbls>
        <c:axId val="733653760"/>
        <c:axId val="733658080"/>
      </c:areaChart>
      <c:catAx>
        <c:axId val="733653760"/>
        <c:scaling>
          <c:orientation val="minMax"/>
        </c:scaling>
        <c:delete val="0"/>
        <c:axPos val="b"/>
        <c:numFmt formatCode="General" sourceLinked="1"/>
        <c:majorTickMark val="out"/>
        <c:minorTickMark val="out"/>
        <c:tickLblPos val="nextTo"/>
        <c:spPr>
          <a:noFill/>
          <a:ln>
            <a:noFill/>
          </a:ln>
          <a:effectLst/>
        </c:spPr>
        <c:txPr>
          <a:bodyPr rot="-60000000" spcFirstLastPara="1" vertOverflow="ellipsis" vert="horz" wrap="square" anchor="ctr" anchorCtr="1"/>
          <a:lstStyle/>
          <a:p>
            <a:pPr>
              <a:defRPr sz="900" b="0" i="0" u="none" strike="noStrike" kern="1200" cap="all" spc="120" normalizeH="0" baseline="0">
                <a:solidFill>
                  <a:schemeClr val="tx1">
                    <a:lumMod val="65000"/>
                    <a:lumOff val="35000"/>
                  </a:schemeClr>
                </a:solidFill>
                <a:latin typeface="+mn-lt"/>
                <a:ea typeface="+mn-ea"/>
                <a:cs typeface="+mn-cs"/>
              </a:defRPr>
            </a:pPr>
            <a:endParaRPr lang="en-US"/>
          </a:p>
        </c:txPr>
        <c:crossAx val="733658080"/>
        <c:crosses val="autoZero"/>
        <c:auto val="1"/>
        <c:lblAlgn val="ctr"/>
        <c:lblOffset val="100"/>
        <c:noMultiLvlLbl val="0"/>
      </c:catAx>
      <c:valAx>
        <c:axId val="7336580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3653760"/>
        <c:crosses val="autoZero"/>
        <c:crossBetween val="midCat"/>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IN"/>
              <a:t>Correlation Matrix - BWS, CR, RR</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'Correlation-matrix-and-ds'!$J$12</c:f>
              <c:strCache>
                <c:ptCount val="1"/>
                <c:pt idx="0">
                  <c:v>BeaufortWindSpeed(km/h)</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'Correlation-matrix-and-ds'!$K$10:$M$11</c:f>
              <c:strCache>
                <c:ptCount val="3"/>
                <c:pt idx="0">
                  <c:v>BeaufortWindSpeed(km/h)</c:v>
                </c:pt>
                <c:pt idx="1">
                  <c:v>CasualRiders</c:v>
                </c:pt>
                <c:pt idx="2">
                  <c:v>RegisteredRiders</c:v>
                </c:pt>
              </c:strCache>
            </c:strRef>
          </c:cat>
          <c:val>
            <c:numRef>
              <c:f>'Correlation-matrix-and-ds'!$K$12:$M$12</c:f>
              <c:numCache>
                <c:formatCode>General</c:formatCode>
                <c:ptCount val="3"/>
                <c:pt idx="0">
                  <c:v>1</c:v>
                </c:pt>
              </c:numCache>
            </c:numRef>
          </c:val>
          <c:extLst>
            <c:ext xmlns:c16="http://schemas.microsoft.com/office/drawing/2014/chart" uri="{C3380CC4-5D6E-409C-BE32-E72D297353CC}">
              <c16:uniqueId val="{00000000-DF92-44E7-9641-9B2874174D72}"/>
            </c:ext>
          </c:extLst>
        </c:ser>
        <c:ser>
          <c:idx val="1"/>
          <c:order val="1"/>
          <c:tx>
            <c:strRef>
              <c:f>'Correlation-matrix-and-ds'!$J$13</c:f>
              <c:strCache>
                <c:ptCount val="1"/>
                <c:pt idx="0">
                  <c:v>CasualRiders</c:v>
                </c:pt>
              </c:strCache>
            </c:strRef>
          </c:tx>
          <c:spPr>
            <a:solidFill>
              <a:schemeClr val="accent2"/>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'Correlation-matrix-and-ds'!$K$10:$M$11</c:f>
              <c:strCache>
                <c:ptCount val="3"/>
                <c:pt idx="0">
                  <c:v>BeaufortWindSpeed(km/h)</c:v>
                </c:pt>
                <c:pt idx="1">
                  <c:v>CasualRiders</c:v>
                </c:pt>
                <c:pt idx="2">
                  <c:v>RegisteredRiders</c:v>
                </c:pt>
              </c:strCache>
            </c:strRef>
          </c:cat>
          <c:val>
            <c:numRef>
              <c:f>'Correlation-matrix-and-ds'!$K$13:$M$13</c:f>
              <c:numCache>
                <c:formatCode>General</c:formatCode>
                <c:ptCount val="3"/>
                <c:pt idx="0">
                  <c:v>0.1293963806414524</c:v>
                </c:pt>
                <c:pt idx="1">
                  <c:v>1</c:v>
                </c:pt>
              </c:numCache>
            </c:numRef>
          </c:val>
          <c:extLst>
            <c:ext xmlns:c16="http://schemas.microsoft.com/office/drawing/2014/chart" uri="{C3380CC4-5D6E-409C-BE32-E72D297353CC}">
              <c16:uniqueId val="{00000001-DF92-44E7-9641-9B2874174D72}"/>
            </c:ext>
          </c:extLst>
        </c:ser>
        <c:ser>
          <c:idx val="2"/>
          <c:order val="2"/>
          <c:tx>
            <c:strRef>
              <c:f>'Correlation-matrix-and-ds'!$J$14</c:f>
              <c:strCache>
                <c:ptCount val="1"/>
                <c:pt idx="0">
                  <c:v>RegisteredRiders</c:v>
                </c:pt>
              </c:strCache>
            </c:strRef>
          </c:tx>
          <c:spPr>
            <a:solidFill>
              <a:schemeClr val="accent3"/>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'Correlation-matrix-and-ds'!$K$10:$M$11</c:f>
              <c:strCache>
                <c:ptCount val="3"/>
                <c:pt idx="0">
                  <c:v>BeaufortWindSpeed(km/h)</c:v>
                </c:pt>
                <c:pt idx="1">
                  <c:v>CasualRiders</c:v>
                </c:pt>
                <c:pt idx="2">
                  <c:v>RegisteredRiders</c:v>
                </c:pt>
              </c:strCache>
            </c:strRef>
          </c:cat>
          <c:val>
            <c:numRef>
              <c:f>'Correlation-matrix-and-ds'!$K$14:$M$14</c:f>
              <c:numCache>
                <c:formatCode>General</c:formatCode>
                <c:ptCount val="3"/>
                <c:pt idx="0">
                  <c:v>9.007897108583858E-2</c:v>
                </c:pt>
                <c:pt idx="1">
                  <c:v>0.33770561189314974</c:v>
                </c:pt>
                <c:pt idx="2">
                  <c:v>1</c:v>
                </c:pt>
              </c:numCache>
            </c:numRef>
          </c:val>
          <c:extLst>
            <c:ext xmlns:c16="http://schemas.microsoft.com/office/drawing/2014/chart" uri="{C3380CC4-5D6E-409C-BE32-E72D297353CC}">
              <c16:uniqueId val="{00000002-DF92-44E7-9641-9B2874174D72}"/>
            </c:ext>
          </c:extLst>
        </c:ser>
        <c:dLbls>
          <c:dLblPos val="outEnd"/>
          <c:showLegendKey val="0"/>
          <c:showVal val="1"/>
          <c:showCatName val="0"/>
          <c:showSerName val="0"/>
          <c:showPercent val="0"/>
          <c:showBubbleSize val="0"/>
        </c:dLbls>
        <c:gapWidth val="444"/>
        <c:overlap val="-90"/>
        <c:axId val="947699136"/>
        <c:axId val="743689616"/>
      </c:barChart>
      <c:catAx>
        <c:axId val="94769913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743689616"/>
        <c:crosses val="autoZero"/>
        <c:auto val="1"/>
        <c:lblAlgn val="ctr"/>
        <c:lblOffset val="100"/>
        <c:noMultiLvlLbl val="0"/>
      </c:catAx>
      <c:valAx>
        <c:axId val="743689616"/>
        <c:scaling>
          <c:orientation val="minMax"/>
        </c:scaling>
        <c:delete val="1"/>
        <c:axPos val="l"/>
        <c:numFmt formatCode="General" sourceLinked="1"/>
        <c:majorTickMark val="none"/>
        <c:minorTickMark val="none"/>
        <c:tickLblPos val="nextTo"/>
        <c:crossAx val="94769913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Correlation Matrix - ST, RH, BWS, CR, RR, TR</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'Correlation-matrix-and-ds'!$J$20</c:f>
              <c:strCache>
                <c:ptCount val="1"/>
                <c:pt idx="0">
                  <c:v>ScaledTemperature(°C)</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cat>
            <c:strRef>
              <c:f>'Correlation-matrix-and-ds'!$K$18:$P$19</c:f>
              <c:strCache>
                <c:ptCount val="6"/>
                <c:pt idx="0">
                  <c:v>ScaledTemperature(°C)</c:v>
                </c:pt>
                <c:pt idx="1">
                  <c:v>RelativeHumidity(%)</c:v>
                </c:pt>
                <c:pt idx="2">
                  <c:v>BeaufortWindSpeed(km/h)</c:v>
                </c:pt>
                <c:pt idx="3">
                  <c:v>CasualRiders</c:v>
                </c:pt>
                <c:pt idx="4">
                  <c:v>RegisteredRiders</c:v>
                </c:pt>
                <c:pt idx="5">
                  <c:v>TotalRiders</c:v>
                </c:pt>
              </c:strCache>
            </c:strRef>
          </c:cat>
          <c:val>
            <c:numRef>
              <c:f>'Correlation-matrix-and-ds'!$K$20:$P$20</c:f>
              <c:numCache>
                <c:formatCode>General</c:formatCode>
                <c:ptCount val="6"/>
                <c:pt idx="0">
                  <c:v>1</c:v>
                </c:pt>
              </c:numCache>
            </c:numRef>
          </c:val>
          <c:smooth val="0"/>
          <c:extLst>
            <c:ext xmlns:c16="http://schemas.microsoft.com/office/drawing/2014/chart" uri="{C3380CC4-5D6E-409C-BE32-E72D297353CC}">
              <c16:uniqueId val="{00000000-C2E5-41C2-9464-12EB53464239}"/>
            </c:ext>
          </c:extLst>
        </c:ser>
        <c:ser>
          <c:idx val="1"/>
          <c:order val="1"/>
          <c:tx>
            <c:strRef>
              <c:f>'Correlation-matrix-and-ds'!$J$21</c:f>
              <c:strCache>
                <c:ptCount val="1"/>
                <c:pt idx="0">
                  <c:v>RelativeHumidity(%)</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strRef>
              <c:f>'Correlation-matrix-and-ds'!$K$18:$P$19</c:f>
              <c:strCache>
                <c:ptCount val="6"/>
                <c:pt idx="0">
                  <c:v>ScaledTemperature(°C)</c:v>
                </c:pt>
                <c:pt idx="1">
                  <c:v>RelativeHumidity(%)</c:v>
                </c:pt>
                <c:pt idx="2">
                  <c:v>BeaufortWindSpeed(km/h)</c:v>
                </c:pt>
                <c:pt idx="3">
                  <c:v>CasualRiders</c:v>
                </c:pt>
                <c:pt idx="4">
                  <c:v>RegisteredRiders</c:v>
                </c:pt>
                <c:pt idx="5">
                  <c:v>TotalRiders</c:v>
                </c:pt>
              </c:strCache>
            </c:strRef>
          </c:cat>
          <c:val>
            <c:numRef>
              <c:f>'Correlation-matrix-and-ds'!$K$21:$P$21</c:f>
              <c:numCache>
                <c:formatCode>General</c:formatCode>
                <c:ptCount val="6"/>
                <c:pt idx="0">
                  <c:v>-0.44626376292685971</c:v>
                </c:pt>
                <c:pt idx="1">
                  <c:v>1</c:v>
                </c:pt>
              </c:numCache>
            </c:numRef>
          </c:val>
          <c:smooth val="1"/>
          <c:extLst>
            <c:ext xmlns:c16="http://schemas.microsoft.com/office/drawing/2014/chart" uri="{C3380CC4-5D6E-409C-BE32-E72D297353CC}">
              <c16:uniqueId val="{00000001-C2E5-41C2-9464-12EB53464239}"/>
            </c:ext>
          </c:extLst>
        </c:ser>
        <c:ser>
          <c:idx val="2"/>
          <c:order val="2"/>
          <c:tx>
            <c:strRef>
              <c:f>'Correlation-matrix-and-ds'!$J$22</c:f>
              <c:strCache>
                <c:ptCount val="1"/>
                <c:pt idx="0">
                  <c:v>BeaufortWindSpeed(km/h)</c:v>
                </c:pt>
              </c:strCache>
            </c:strRef>
          </c:tx>
          <c:spPr>
            <a:ln w="34925" cap="rnd">
              <a:solidFill>
                <a:schemeClr val="accent3"/>
              </a:solidFill>
              <a:round/>
            </a:ln>
            <a:effectLst>
              <a:outerShdw blurRad="57150" dist="19050" dir="5400000" algn="ctr" rotWithShape="0">
                <a:srgbClr val="000000">
                  <a:alpha val="63000"/>
                </a:srgbClr>
              </a:outerShdw>
            </a:effectLst>
          </c:spPr>
          <c:marker>
            <c:symbol val="none"/>
          </c:marker>
          <c:cat>
            <c:strRef>
              <c:f>'Correlation-matrix-and-ds'!$K$18:$P$19</c:f>
              <c:strCache>
                <c:ptCount val="6"/>
                <c:pt idx="0">
                  <c:v>ScaledTemperature(°C)</c:v>
                </c:pt>
                <c:pt idx="1">
                  <c:v>RelativeHumidity(%)</c:v>
                </c:pt>
                <c:pt idx="2">
                  <c:v>BeaufortWindSpeed(km/h)</c:v>
                </c:pt>
                <c:pt idx="3">
                  <c:v>CasualRiders</c:v>
                </c:pt>
                <c:pt idx="4">
                  <c:v>RegisteredRiders</c:v>
                </c:pt>
                <c:pt idx="5">
                  <c:v>TotalRiders</c:v>
                </c:pt>
              </c:strCache>
            </c:strRef>
          </c:cat>
          <c:val>
            <c:numRef>
              <c:f>'Correlation-matrix-and-ds'!$K$22:$P$22</c:f>
              <c:numCache>
                <c:formatCode>General</c:formatCode>
                <c:ptCount val="6"/>
                <c:pt idx="0">
                  <c:v>0.23982288292287596</c:v>
                </c:pt>
                <c:pt idx="1">
                  <c:v>-0.38555763466593318</c:v>
                </c:pt>
                <c:pt idx="2">
                  <c:v>1</c:v>
                </c:pt>
              </c:numCache>
            </c:numRef>
          </c:val>
          <c:smooth val="1"/>
          <c:extLst>
            <c:ext xmlns:c16="http://schemas.microsoft.com/office/drawing/2014/chart" uri="{C3380CC4-5D6E-409C-BE32-E72D297353CC}">
              <c16:uniqueId val="{00000002-C2E5-41C2-9464-12EB53464239}"/>
            </c:ext>
          </c:extLst>
        </c:ser>
        <c:ser>
          <c:idx val="3"/>
          <c:order val="3"/>
          <c:tx>
            <c:strRef>
              <c:f>'Correlation-matrix-and-ds'!$J$23</c:f>
              <c:strCache>
                <c:ptCount val="1"/>
                <c:pt idx="0">
                  <c:v>CasualRiders</c:v>
                </c:pt>
              </c:strCache>
            </c:strRef>
          </c:tx>
          <c:spPr>
            <a:ln w="34925" cap="rnd">
              <a:solidFill>
                <a:schemeClr val="accent4"/>
              </a:solidFill>
              <a:round/>
            </a:ln>
            <a:effectLst>
              <a:outerShdw blurRad="57150" dist="19050" dir="5400000" algn="ctr" rotWithShape="0">
                <a:srgbClr val="000000">
                  <a:alpha val="63000"/>
                </a:srgbClr>
              </a:outerShdw>
            </a:effectLst>
          </c:spPr>
          <c:marker>
            <c:symbol val="none"/>
          </c:marker>
          <c:cat>
            <c:strRef>
              <c:f>'Correlation-matrix-and-ds'!$K$18:$P$19</c:f>
              <c:strCache>
                <c:ptCount val="6"/>
                <c:pt idx="0">
                  <c:v>ScaledTemperature(°C)</c:v>
                </c:pt>
                <c:pt idx="1">
                  <c:v>RelativeHumidity(%)</c:v>
                </c:pt>
                <c:pt idx="2">
                  <c:v>BeaufortWindSpeed(km/h)</c:v>
                </c:pt>
                <c:pt idx="3">
                  <c:v>CasualRiders</c:v>
                </c:pt>
                <c:pt idx="4">
                  <c:v>RegisteredRiders</c:v>
                </c:pt>
                <c:pt idx="5">
                  <c:v>TotalRiders</c:v>
                </c:pt>
              </c:strCache>
            </c:strRef>
          </c:cat>
          <c:val>
            <c:numRef>
              <c:f>'Correlation-matrix-and-ds'!$K$23:$P$23</c:f>
              <c:numCache>
                <c:formatCode>General</c:formatCode>
                <c:ptCount val="6"/>
                <c:pt idx="0">
                  <c:v>0.28505422707557848</c:v>
                </c:pt>
                <c:pt idx="1">
                  <c:v>-0.25940745454286224</c:v>
                </c:pt>
                <c:pt idx="2">
                  <c:v>0.1293963806414524</c:v>
                </c:pt>
                <c:pt idx="3">
                  <c:v>1</c:v>
                </c:pt>
              </c:numCache>
            </c:numRef>
          </c:val>
          <c:smooth val="1"/>
          <c:extLst>
            <c:ext xmlns:c16="http://schemas.microsoft.com/office/drawing/2014/chart" uri="{C3380CC4-5D6E-409C-BE32-E72D297353CC}">
              <c16:uniqueId val="{00000003-C2E5-41C2-9464-12EB53464239}"/>
            </c:ext>
          </c:extLst>
        </c:ser>
        <c:ser>
          <c:idx val="4"/>
          <c:order val="4"/>
          <c:tx>
            <c:strRef>
              <c:f>'Correlation-matrix-and-ds'!$J$24</c:f>
              <c:strCache>
                <c:ptCount val="1"/>
                <c:pt idx="0">
                  <c:v>RegisteredRiders</c:v>
                </c:pt>
              </c:strCache>
            </c:strRef>
          </c:tx>
          <c:spPr>
            <a:ln w="34925" cap="rnd">
              <a:solidFill>
                <a:schemeClr val="accent5"/>
              </a:solidFill>
              <a:round/>
            </a:ln>
            <a:effectLst>
              <a:outerShdw blurRad="57150" dist="19050" dir="5400000" algn="ctr" rotWithShape="0">
                <a:srgbClr val="000000">
                  <a:alpha val="63000"/>
                </a:srgbClr>
              </a:outerShdw>
            </a:effectLst>
          </c:spPr>
          <c:marker>
            <c:symbol val="none"/>
          </c:marker>
          <c:cat>
            <c:strRef>
              <c:f>'Correlation-matrix-and-ds'!$K$18:$P$19</c:f>
              <c:strCache>
                <c:ptCount val="6"/>
                <c:pt idx="0">
                  <c:v>ScaledTemperature(°C)</c:v>
                </c:pt>
                <c:pt idx="1">
                  <c:v>RelativeHumidity(%)</c:v>
                </c:pt>
                <c:pt idx="2">
                  <c:v>BeaufortWindSpeed(km/h)</c:v>
                </c:pt>
                <c:pt idx="3">
                  <c:v>CasualRiders</c:v>
                </c:pt>
                <c:pt idx="4">
                  <c:v>RegisteredRiders</c:v>
                </c:pt>
                <c:pt idx="5">
                  <c:v>TotalRiders</c:v>
                </c:pt>
              </c:strCache>
            </c:strRef>
          </c:cat>
          <c:val>
            <c:numRef>
              <c:f>'Correlation-matrix-and-ds'!$K$24:$P$24</c:f>
              <c:numCache>
                <c:formatCode>General</c:formatCode>
                <c:ptCount val="6"/>
                <c:pt idx="0">
                  <c:v>0.17212473626795291</c:v>
                </c:pt>
                <c:pt idx="1">
                  <c:v>-0.22937044088624564</c:v>
                </c:pt>
                <c:pt idx="2">
                  <c:v>9.007897108583858E-2</c:v>
                </c:pt>
                <c:pt idx="3">
                  <c:v>0.33770561189314974</c:v>
                </c:pt>
                <c:pt idx="4">
                  <c:v>1</c:v>
                </c:pt>
              </c:numCache>
            </c:numRef>
          </c:val>
          <c:smooth val="1"/>
          <c:extLst>
            <c:ext xmlns:c16="http://schemas.microsoft.com/office/drawing/2014/chart" uri="{C3380CC4-5D6E-409C-BE32-E72D297353CC}">
              <c16:uniqueId val="{00000004-C2E5-41C2-9464-12EB53464239}"/>
            </c:ext>
          </c:extLst>
        </c:ser>
        <c:ser>
          <c:idx val="5"/>
          <c:order val="5"/>
          <c:tx>
            <c:strRef>
              <c:f>'Correlation-matrix-and-ds'!$J$25</c:f>
              <c:strCache>
                <c:ptCount val="1"/>
                <c:pt idx="0">
                  <c:v>TotalRiders</c:v>
                </c:pt>
              </c:strCache>
            </c:strRef>
          </c:tx>
          <c:spPr>
            <a:ln w="34925" cap="rnd">
              <a:solidFill>
                <a:schemeClr val="accent6"/>
              </a:solidFill>
              <a:round/>
            </a:ln>
            <a:effectLst>
              <a:outerShdw blurRad="57150" dist="19050" dir="5400000" algn="ctr" rotWithShape="0">
                <a:srgbClr val="000000">
                  <a:alpha val="63000"/>
                </a:srgbClr>
              </a:outerShdw>
            </a:effectLst>
          </c:spPr>
          <c:marker>
            <c:symbol val="none"/>
          </c:marker>
          <c:cat>
            <c:strRef>
              <c:f>'Correlation-matrix-and-ds'!$K$18:$P$19</c:f>
              <c:strCache>
                <c:ptCount val="6"/>
                <c:pt idx="0">
                  <c:v>ScaledTemperature(°C)</c:v>
                </c:pt>
                <c:pt idx="1">
                  <c:v>RelativeHumidity(%)</c:v>
                </c:pt>
                <c:pt idx="2">
                  <c:v>BeaufortWindSpeed(km/h)</c:v>
                </c:pt>
                <c:pt idx="3">
                  <c:v>CasualRiders</c:v>
                </c:pt>
                <c:pt idx="4">
                  <c:v>RegisteredRiders</c:v>
                </c:pt>
                <c:pt idx="5">
                  <c:v>TotalRiders</c:v>
                </c:pt>
              </c:strCache>
            </c:strRef>
          </c:cat>
          <c:val>
            <c:numRef>
              <c:f>'Correlation-matrix-and-ds'!$K$25:$P$25</c:f>
              <c:numCache>
                <c:formatCode>General</c:formatCode>
                <c:ptCount val="6"/>
                <c:pt idx="0">
                  <c:v>0.20442381428490097</c:v>
                </c:pt>
                <c:pt idx="1">
                  <c:v>-0.25435329828790393</c:v>
                </c:pt>
                <c:pt idx="2">
                  <c:v>0.10401636046383744</c:v>
                </c:pt>
                <c:pt idx="3">
                  <c:v>0.46715111933058207</c:v>
                </c:pt>
                <c:pt idx="4">
                  <c:v>0.98999319275208175</c:v>
                </c:pt>
                <c:pt idx="5">
                  <c:v>1</c:v>
                </c:pt>
              </c:numCache>
            </c:numRef>
          </c:val>
          <c:smooth val="1"/>
          <c:extLst>
            <c:ext xmlns:c16="http://schemas.microsoft.com/office/drawing/2014/chart" uri="{C3380CC4-5D6E-409C-BE32-E72D297353CC}">
              <c16:uniqueId val="{00000005-C2E5-41C2-9464-12EB53464239}"/>
            </c:ext>
          </c:extLst>
        </c:ser>
        <c:dLbls>
          <c:showLegendKey val="0"/>
          <c:showVal val="0"/>
          <c:showCatName val="0"/>
          <c:showSerName val="0"/>
          <c:showPercent val="0"/>
          <c:showBubbleSize val="0"/>
        </c:dLbls>
        <c:smooth val="0"/>
        <c:axId val="950030880"/>
        <c:axId val="950029440"/>
      </c:lineChart>
      <c:catAx>
        <c:axId val="950030880"/>
        <c:scaling>
          <c:orientation val="minMax"/>
        </c:scaling>
        <c:delete val="1"/>
        <c:axPos val="b"/>
        <c:numFmt formatCode="General" sourceLinked="1"/>
        <c:majorTickMark val="none"/>
        <c:minorTickMark val="none"/>
        <c:tickLblPos val="nextTo"/>
        <c:crossAx val="950029440"/>
        <c:crosses val="autoZero"/>
        <c:auto val="1"/>
        <c:lblAlgn val="ctr"/>
        <c:lblOffset val="100"/>
        <c:noMultiLvlLbl val="0"/>
      </c:catAx>
      <c:valAx>
        <c:axId val="9500294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00308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Covarience</a:t>
            </a:r>
            <a:r>
              <a:rPr lang="en-IN" baseline="0"/>
              <a:t> - ST, RH, BWS, CR, RR, TR </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lotArea>
      <c:layout/>
      <c:barChart>
        <c:barDir val="bar"/>
        <c:grouping val="clustered"/>
        <c:varyColors val="0"/>
        <c:ser>
          <c:idx val="0"/>
          <c:order val="0"/>
          <c:tx>
            <c:strRef>
              <c:f>'Correlation-matrix-and-ds'!$J$31</c:f>
              <c:strCache>
                <c:ptCount val="1"/>
                <c:pt idx="0">
                  <c:v>ScaledTemperature(°C)</c:v>
                </c:pt>
              </c:strCache>
            </c:strRef>
          </c:tx>
          <c:spPr>
            <a:solidFill>
              <a:schemeClr val="accent1"/>
            </a:solidFill>
            <a:ln>
              <a:noFill/>
            </a:ln>
            <a:effectLst/>
          </c:spPr>
          <c:invertIfNegative val="0"/>
          <c:cat>
            <c:strRef>
              <c:f>'Correlation-matrix-and-ds'!$K$29:$P$30</c:f>
              <c:strCache>
                <c:ptCount val="6"/>
                <c:pt idx="0">
                  <c:v>ScaledTemperature(°C)</c:v>
                </c:pt>
                <c:pt idx="1">
                  <c:v>RelativeHumidity(%)</c:v>
                </c:pt>
                <c:pt idx="2">
                  <c:v>BeaufortWindSpeed(km/h)</c:v>
                </c:pt>
                <c:pt idx="3">
                  <c:v>CasualRiders</c:v>
                </c:pt>
                <c:pt idx="4">
                  <c:v>RegisteredRiders</c:v>
                </c:pt>
                <c:pt idx="5">
                  <c:v>TotalRiders</c:v>
                </c:pt>
              </c:strCache>
            </c:strRef>
          </c:cat>
          <c:val>
            <c:numRef>
              <c:f>'Correlation-matrix-and-ds'!$K$31:$P$31</c:f>
              <c:numCache>
                <c:formatCode>General</c:formatCode>
                <c:ptCount val="6"/>
                <c:pt idx="0">
                  <c:v>34.03272543999919</c:v>
                </c:pt>
              </c:numCache>
            </c:numRef>
          </c:val>
          <c:extLst>
            <c:ext xmlns:c16="http://schemas.microsoft.com/office/drawing/2014/chart" uri="{C3380CC4-5D6E-409C-BE32-E72D297353CC}">
              <c16:uniqueId val="{00000000-967B-419D-8429-2BA1631BE193}"/>
            </c:ext>
          </c:extLst>
        </c:ser>
        <c:ser>
          <c:idx val="1"/>
          <c:order val="1"/>
          <c:tx>
            <c:strRef>
              <c:f>'Correlation-matrix-and-ds'!$J$32</c:f>
              <c:strCache>
                <c:ptCount val="1"/>
                <c:pt idx="0">
                  <c:v>RelativeHumidity(%)</c:v>
                </c:pt>
              </c:strCache>
            </c:strRef>
          </c:tx>
          <c:spPr>
            <a:solidFill>
              <a:schemeClr val="accent2"/>
            </a:solidFill>
            <a:ln>
              <a:noFill/>
            </a:ln>
            <a:effectLst/>
          </c:spPr>
          <c:invertIfNegative val="0"/>
          <c:cat>
            <c:strRef>
              <c:f>'Correlation-matrix-and-ds'!$K$29:$P$30</c:f>
              <c:strCache>
                <c:ptCount val="6"/>
                <c:pt idx="0">
                  <c:v>ScaledTemperature(°C)</c:v>
                </c:pt>
                <c:pt idx="1">
                  <c:v>RelativeHumidity(%)</c:v>
                </c:pt>
                <c:pt idx="2">
                  <c:v>BeaufortWindSpeed(km/h)</c:v>
                </c:pt>
                <c:pt idx="3">
                  <c:v>CasualRiders</c:v>
                </c:pt>
                <c:pt idx="4">
                  <c:v>RegisteredRiders</c:v>
                </c:pt>
                <c:pt idx="5">
                  <c:v>TotalRiders</c:v>
                </c:pt>
              </c:strCache>
            </c:strRef>
          </c:cat>
          <c:val>
            <c:numRef>
              <c:f>'Correlation-matrix-and-ds'!$K$32:$P$32</c:f>
              <c:numCache>
                <c:formatCode>General</c:formatCode>
                <c:ptCount val="6"/>
                <c:pt idx="0">
                  <c:v>-48.913376800000023</c:v>
                </c:pt>
                <c:pt idx="1">
                  <c:v>353.000496</c:v>
                </c:pt>
              </c:numCache>
            </c:numRef>
          </c:val>
          <c:extLst>
            <c:ext xmlns:c16="http://schemas.microsoft.com/office/drawing/2014/chart" uri="{C3380CC4-5D6E-409C-BE32-E72D297353CC}">
              <c16:uniqueId val="{00000001-967B-419D-8429-2BA1631BE193}"/>
            </c:ext>
          </c:extLst>
        </c:ser>
        <c:ser>
          <c:idx val="2"/>
          <c:order val="2"/>
          <c:tx>
            <c:strRef>
              <c:f>'Correlation-matrix-and-ds'!$J$33</c:f>
              <c:strCache>
                <c:ptCount val="1"/>
                <c:pt idx="0">
                  <c:v>BeaufortWindSpeed(km/h)</c:v>
                </c:pt>
              </c:strCache>
            </c:strRef>
          </c:tx>
          <c:spPr>
            <a:solidFill>
              <a:schemeClr val="accent3"/>
            </a:solidFill>
            <a:ln>
              <a:noFill/>
            </a:ln>
            <a:effectLst/>
          </c:spPr>
          <c:invertIfNegative val="0"/>
          <c:cat>
            <c:strRef>
              <c:f>'Correlation-matrix-and-ds'!$K$29:$P$30</c:f>
              <c:strCache>
                <c:ptCount val="6"/>
                <c:pt idx="0">
                  <c:v>ScaledTemperature(°C)</c:v>
                </c:pt>
                <c:pt idx="1">
                  <c:v>RelativeHumidity(%)</c:v>
                </c:pt>
                <c:pt idx="2">
                  <c:v>BeaufortWindSpeed(km/h)</c:v>
                </c:pt>
                <c:pt idx="3">
                  <c:v>CasualRiders</c:v>
                </c:pt>
                <c:pt idx="4">
                  <c:v>RegisteredRiders</c:v>
                </c:pt>
                <c:pt idx="5">
                  <c:v>TotalRiders</c:v>
                </c:pt>
              </c:strCache>
            </c:strRef>
          </c:cat>
          <c:val>
            <c:numRef>
              <c:f>'Correlation-matrix-and-ds'!$K$33:$P$33</c:f>
              <c:numCache>
                <c:formatCode>General</c:formatCode>
                <c:ptCount val="6"/>
                <c:pt idx="0">
                  <c:v>21.310692320000008</c:v>
                </c:pt>
                <c:pt idx="1">
                  <c:v>-110.3406504</c:v>
                </c:pt>
                <c:pt idx="2">
                  <c:v>232.01557996000426</c:v>
                </c:pt>
              </c:numCache>
            </c:numRef>
          </c:val>
          <c:extLst>
            <c:ext xmlns:c16="http://schemas.microsoft.com/office/drawing/2014/chart" uri="{C3380CC4-5D6E-409C-BE32-E72D297353CC}">
              <c16:uniqueId val="{00000002-967B-419D-8429-2BA1631BE193}"/>
            </c:ext>
          </c:extLst>
        </c:ser>
        <c:ser>
          <c:idx val="3"/>
          <c:order val="3"/>
          <c:tx>
            <c:strRef>
              <c:f>'Correlation-matrix-and-ds'!$J$34</c:f>
              <c:strCache>
                <c:ptCount val="1"/>
                <c:pt idx="0">
                  <c:v>CasualRiders</c:v>
                </c:pt>
              </c:strCache>
            </c:strRef>
          </c:tx>
          <c:spPr>
            <a:solidFill>
              <a:schemeClr val="accent4"/>
            </a:solidFill>
            <a:ln>
              <a:noFill/>
            </a:ln>
            <a:effectLst/>
          </c:spPr>
          <c:invertIfNegative val="0"/>
          <c:cat>
            <c:strRef>
              <c:f>'Correlation-matrix-and-ds'!$K$29:$P$30</c:f>
              <c:strCache>
                <c:ptCount val="6"/>
                <c:pt idx="0">
                  <c:v>ScaledTemperature(°C)</c:v>
                </c:pt>
                <c:pt idx="1">
                  <c:v>RelativeHumidity(%)</c:v>
                </c:pt>
                <c:pt idx="2">
                  <c:v>BeaufortWindSpeed(km/h)</c:v>
                </c:pt>
                <c:pt idx="3">
                  <c:v>CasualRiders</c:v>
                </c:pt>
                <c:pt idx="4">
                  <c:v>RegisteredRiders</c:v>
                </c:pt>
                <c:pt idx="5">
                  <c:v>TotalRiders</c:v>
                </c:pt>
              </c:strCache>
            </c:strRef>
          </c:cat>
          <c:val>
            <c:numRef>
              <c:f>'Correlation-matrix-and-ds'!$K$34:$P$34</c:f>
              <c:numCache>
                <c:formatCode>General</c:formatCode>
                <c:ptCount val="6"/>
                <c:pt idx="0">
                  <c:v>12.704966400000004</c:v>
                </c:pt>
                <c:pt idx="1">
                  <c:v>-37.236407999999983</c:v>
                </c:pt>
                <c:pt idx="2">
                  <c:v>15.058384199999985</c:v>
                </c:pt>
                <c:pt idx="3">
                  <c:v>58.370759</c:v>
                </c:pt>
              </c:numCache>
            </c:numRef>
          </c:val>
          <c:extLst>
            <c:ext xmlns:c16="http://schemas.microsoft.com/office/drawing/2014/chart" uri="{C3380CC4-5D6E-409C-BE32-E72D297353CC}">
              <c16:uniqueId val="{00000003-967B-419D-8429-2BA1631BE193}"/>
            </c:ext>
          </c:extLst>
        </c:ser>
        <c:ser>
          <c:idx val="4"/>
          <c:order val="4"/>
          <c:tx>
            <c:strRef>
              <c:f>'Correlation-matrix-and-ds'!$J$35</c:f>
              <c:strCache>
                <c:ptCount val="1"/>
                <c:pt idx="0">
                  <c:v>RegisteredRiders</c:v>
                </c:pt>
              </c:strCache>
            </c:strRef>
          </c:tx>
          <c:spPr>
            <a:solidFill>
              <a:schemeClr val="accent5"/>
            </a:solidFill>
            <a:ln>
              <a:noFill/>
            </a:ln>
            <a:effectLst/>
          </c:spPr>
          <c:invertIfNegative val="0"/>
          <c:cat>
            <c:strRef>
              <c:f>'Correlation-matrix-and-ds'!$K$29:$P$30</c:f>
              <c:strCache>
                <c:ptCount val="6"/>
                <c:pt idx="0">
                  <c:v>ScaledTemperature(°C)</c:v>
                </c:pt>
                <c:pt idx="1">
                  <c:v>RelativeHumidity(%)</c:v>
                </c:pt>
                <c:pt idx="2">
                  <c:v>BeaufortWindSpeed(km/h)</c:v>
                </c:pt>
                <c:pt idx="3">
                  <c:v>CasualRiders</c:v>
                </c:pt>
                <c:pt idx="4">
                  <c:v>RegisteredRiders</c:v>
                </c:pt>
                <c:pt idx="5">
                  <c:v>TotalRiders</c:v>
                </c:pt>
              </c:strCache>
            </c:strRef>
          </c:cat>
          <c:val>
            <c:numRef>
              <c:f>'Correlation-matrix-and-ds'!$K$35:$P$35</c:f>
              <c:numCache>
                <c:formatCode>General</c:formatCode>
                <c:ptCount val="6"/>
                <c:pt idx="0">
                  <c:v>48.067907199999986</c:v>
                </c:pt>
                <c:pt idx="1">
                  <c:v>-206.29498400000006</c:v>
                </c:pt>
                <c:pt idx="2">
                  <c:v>65.681876600000052</c:v>
                </c:pt>
                <c:pt idx="3">
                  <c:v>123.50925699999983</c:v>
                </c:pt>
                <c:pt idx="4">
                  <c:v>2291.5383109999998</c:v>
                </c:pt>
              </c:numCache>
            </c:numRef>
          </c:val>
          <c:extLst>
            <c:ext xmlns:c16="http://schemas.microsoft.com/office/drawing/2014/chart" uri="{C3380CC4-5D6E-409C-BE32-E72D297353CC}">
              <c16:uniqueId val="{00000004-967B-419D-8429-2BA1631BE193}"/>
            </c:ext>
          </c:extLst>
        </c:ser>
        <c:ser>
          <c:idx val="5"/>
          <c:order val="5"/>
          <c:tx>
            <c:strRef>
              <c:f>'Correlation-matrix-and-ds'!$J$36</c:f>
              <c:strCache>
                <c:ptCount val="1"/>
                <c:pt idx="0">
                  <c:v>TotalRiders</c:v>
                </c:pt>
              </c:strCache>
            </c:strRef>
          </c:tx>
          <c:spPr>
            <a:solidFill>
              <a:schemeClr val="accent6"/>
            </a:solidFill>
            <a:ln>
              <a:noFill/>
            </a:ln>
            <a:effectLst/>
          </c:spPr>
          <c:invertIfNegative val="0"/>
          <c:cat>
            <c:strRef>
              <c:f>'Correlation-matrix-and-ds'!$K$29:$P$30</c:f>
              <c:strCache>
                <c:ptCount val="6"/>
                <c:pt idx="0">
                  <c:v>ScaledTemperature(°C)</c:v>
                </c:pt>
                <c:pt idx="1">
                  <c:v>RelativeHumidity(%)</c:v>
                </c:pt>
                <c:pt idx="2">
                  <c:v>BeaufortWindSpeed(km/h)</c:v>
                </c:pt>
                <c:pt idx="3">
                  <c:v>CasualRiders</c:v>
                </c:pt>
                <c:pt idx="4">
                  <c:v>RegisteredRiders</c:v>
                </c:pt>
                <c:pt idx="5">
                  <c:v>TotalRiders</c:v>
                </c:pt>
              </c:strCache>
            </c:strRef>
          </c:cat>
          <c:val>
            <c:numRef>
              <c:f>'Correlation-matrix-and-ds'!$K$36:$P$36</c:f>
              <c:numCache>
                <c:formatCode>General</c:formatCode>
                <c:ptCount val="6"/>
                <c:pt idx="0">
                  <c:v>60.772873599999976</c:v>
                </c:pt>
                <c:pt idx="1">
                  <c:v>-243.53139199999973</c:v>
                </c:pt>
                <c:pt idx="2">
                  <c:v>80.740260799999973</c:v>
                </c:pt>
                <c:pt idx="3">
                  <c:v>181.88001600000013</c:v>
                </c:pt>
                <c:pt idx="4">
                  <c:v>2415.0475679999968</c:v>
                </c:pt>
                <c:pt idx="5">
                  <c:v>2596.927584</c:v>
                </c:pt>
              </c:numCache>
            </c:numRef>
          </c:val>
          <c:extLst>
            <c:ext xmlns:c16="http://schemas.microsoft.com/office/drawing/2014/chart" uri="{C3380CC4-5D6E-409C-BE32-E72D297353CC}">
              <c16:uniqueId val="{00000005-967B-419D-8429-2BA1631BE193}"/>
            </c:ext>
          </c:extLst>
        </c:ser>
        <c:dLbls>
          <c:showLegendKey val="0"/>
          <c:showVal val="0"/>
          <c:showCatName val="0"/>
          <c:showSerName val="0"/>
          <c:showPercent val="0"/>
          <c:showBubbleSize val="0"/>
        </c:dLbls>
        <c:gapWidth val="182"/>
        <c:axId val="940277552"/>
        <c:axId val="368335392"/>
      </c:barChart>
      <c:catAx>
        <c:axId val="9402775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8335392"/>
        <c:crosses val="autoZero"/>
        <c:auto val="1"/>
        <c:lblAlgn val="ctr"/>
        <c:lblOffset val="100"/>
        <c:noMultiLvlLbl val="0"/>
      </c:catAx>
      <c:valAx>
        <c:axId val="36833539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02775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'Index-match'!$A$3</c:f>
              <c:strCache>
                <c:ptCount val="1"/>
                <c:pt idx="0">
                  <c:v>RegisteredRiders</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val>
            <c:numRef>
              <c:f>'Index-match'!$A$4:$A$103</c:f>
              <c:numCache>
                <c:formatCode>General</c:formatCode>
                <c:ptCount val="100"/>
                <c:pt idx="0">
                  <c:v>13</c:v>
                </c:pt>
                <c:pt idx="1">
                  <c:v>32</c:v>
                </c:pt>
                <c:pt idx="2">
                  <c:v>27</c:v>
                </c:pt>
                <c:pt idx="3">
                  <c:v>10</c:v>
                </c:pt>
                <c:pt idx="4">
                  <c:v>1</c:v>
                </c:pt>
                <c:pt idx="5">
                  <c:v>1</c:v>
                </c:pt>
                <c:pt idx="6">
                  <c:v>0</c:v>
                </c:pt>
                <c:pt idx="7">
                  <c:v>2</c:v>
                </c:pt>
                <c:pt idx="8">
                  <c:v>7</c:v>
                </c:pt>
                <c:pt idx="9">
                  <c:v>6</c:v>
                </c:pt>
                <c:pt idx="10">
                  <c:v>24</c:v>
                </c:pt>
                <c:pt idx="11">
                  <c:v>30</c:v>
                </c:pt>
                <c:pt idx="12">
                  <c:v>55</c:v>
                </c:pt>
                <c:pt idx="13">
                  <c:v>47</c:v>
                </c:pt>
                <c:pt idx="14">
                  <c:v>71</c:v>
                </c:pt>
                <c:pt idx="15">
                  <c:v>70</c:v>
                </c:pt>
                <c:pt idx="16">
                  <c:v>52</c:v>
                </c:pt>
                <c:pt idx="17">
                  <c:v>52</c:v>
                </c:pt>
                <c:pt idx="18">
                  <c:v>26</c:v>
                </c:pt>
                <c:pt idx="19">
                  <c:v>31</c:v>
                </c:pt>
                <c:pt idx="20">
                  <c:v>25</c:v>
                </c:pt>
                <c:pt idx="21">
                  <c:v>31</c:v>
                </c:pt>
                <c:pt idx="22">
                  <c:v>17</c:v>
                </c:pt>
                <c:pt idx="23">
                  <c:v>24</c:v>
                </c:pt>
                <c:pt idx="24">
                  <c:v>13</c:v>
                </c:pt>
                <c:pt idx="25">
                  <c:v>16</c:v>
                </c:pt>
                <c:pt idx="26">
                  <c:v>8</c:v>
                </c:pt>
                <c:pt idx="27">
                  <c:v>4</c:v>
                </c:pt>
                <c:pt idx="28">
                  <c:v>1</c:v>
                </c:pt>
                <c:pt idx="29">
                  <c:v>2</c:v>
                </c:pt>
                <c:pt idx="30">
                  <c:v>1</c:v>
                </c:pt>
                <c:pt idx="31">
                  <c:v>8</c:v>
                </c:pt>
                <c:pt idx="32">
                  <c:v>19</c:v>
                </c:pt>
                <c:pt idx="33">
                  <c:v>46</c:v>
                </c:pt>
                <c:pt idx="34">
                  <c:v>54</c:v>
                </c:pt>
                <c:pt idx="35">
                  <c:v>73</c:v>
                </c:pt>
                <c:pt idx="36">
                  <c:v>64</c:v>
                </c:pt>
                <c:pt idx="37">
                  <c:v>55</c:v>
                </c:pt>
                <c:pt idx="38">
                  <c:v>55</c:v>
                </c:pt>
                <c:pt idx="39">
                  <c:v>67</c:v>
                </c:pt>
                <c:pt idx="40">
                  <c:v>58</c:v>
                </c:pt>
                <c:pt idx="41">
                  <c:v>43</c:v>
                </c:pt>
                <c:pt idx="42">
                  <c:v>29</c:v>
                </c:pt>
                <c:pt idx="43">
                  <c:v>17</c:v>
                </c:pt>
                <c:pt idx="44">
                  <c:v>20</c:v>
                </c:pt>
                <c:pt idx="45">
                  <c:v>9</c:v>
                </c:pt>
                <c:pt idx="46">
                  <c:v>8</c:v>
                </c:pt>
                <c:pt idx="47">
                  <c:v>5</c:v>
                </c:pt>
                <c:pt idx="48">
                  <c:v>2</c:v>
                </c:pt>
                <c:pt idx="49">
                  <c:v>1</c:v>
                </c:pt>
                <c:pt idx="50">
                  <c:v>3</c:v>
                </c:pt>
                <c:pt idx="51">
                  <c:v>30</c:v>
                </c:pt>
                <c:pt idx="52">
                  <c:v>63</c:v>
                </c:pt>
                <c:pt idx="53">
                  <c:v>153</c:v>
                </c:pt>
                <c:pt idx="54">
                  <c:v>81</c:v>
                </c:pt>
                <c:pt idx="55">
                  <c:v>33</c:v>
                </c:pt>
                <c:pt idx="56">
                  <c:v>41</c:v>
                </c:pt>
                <c:pt idx="57">
                  <c:v>48</c:v>
                </c:pt>
                <c:pt idx="58">
                  <c:v>53</c:v>
                </c:pt>
                <c:pt idx="59">
                  <c:v>66</c:v>
                </c:pt>
                <c:pt idx="60">
                  <c:v>58</c:v>
                </c:pt>
                <c:pt idx="61">
                  <c:v>67</c:v>
                </c:pt>
                <c:pt idx="62">
                  <c:v>146</c:v>
                </c:pt>
                <c:pt idx="63">
                  <c:v>148</c:v>
                </c:pt>
                <c:pt idx="64">
                  <c:v>102</c:v>
                </c:pt>
                <c:pt idx="65">
                  <c:v>49</c:v>
                </c:pt>
                <c:pt idx="66">
                  <c:v>49</c:v>
                </c:pt>
                <c:pt idx="67">
                  <c:v>20</c:v>
                </c:pt>
                <c:pt idx="68">
                  <c:v>11</c:v>
                </c:pt>
                <c:pt idx="69">
                  <c:v>5</c:v>
                </c:pt>
                <c:pt idx="70">
                  <c:v>2</c:v>
                </c:pt>
                <c:pt idx="71">
                  <c:v>1</c:v>
                </c:pt>
                <c:pt idx="72">
                  <c:v>2</c:v>
                </c:pt>
                <c:pt idx="73">
                  <c:v>4</c:v>
                </c:pt>
                <c:pt idx="74">
                  <c:v>36</c:v>
                </c:pt>
                <c:pt idx="75">
                  <c:v>92</c:v>
                </c:pt>
                <c:pt idx="76">
                  <c:v>177</c:v>
                </c:pt>
                <c:pt idx="77">
                  <c:v>98</c:v>
                </c:pt>
                <c:pt idx="78">
                  <c:v>37</c:v>
                </c:pt>
                <c:pt idx="79">
                  <c:v>50</c:v>
                </c:pt>
                <c:pt idx="80">
                  <c:v>66</c:v>
                </c:pt>
                <c:pt idx="81">
                  <c:v>79</c:v>
                </c:pt>
                <c:pt idx="82">
                  <c:v>54</c:v>
                </c:pt>
                <c:pt idx="83">
                  <c:v>48</c:v>
                </c:pt>
                <c:pt idx="84">
                  <c:v>68</c:v>
                </c:pt>
                <c:pt idx="85">
                  <c:v>202</c:v>
                </c:pt>
                <c:pt idx="86">
                  <c:v>179</c:v>
                </c:pt>
                <c:pt idx="87">
                  <c:v>110</c:v>
                </c:pt>
                <c:pt idx="88">
                  <c:v>53</c:v>
                </c:pt>
                <c:pt idx="89">
                  <c:v>48</c:v>
                </c:pt>
                <c:pt idx="90">
                  <c:v>34</c:v>
                </c:pt>
                <c:pt idx="91">
                  <c:v>9</c:v>
                </c:pt>
                <c:pt idx="92">
                  <c:v>6</c:v>
                </c:pt>
                <c:pt idx="93">
                  <c:v>6</c:v>
                </c:pt>
                <c:pt idx="94">
                  <c:v>2</c:v>
                </c:pt>
                <c:pt idx="95">
                  <c:v>2</c:v>
                </c:pt>
                <c:pt idx="96">
                  <c:v>3</c:v>
                </c:pt>
                <c:pt idx="97">
                  <c:v>33</c:v>
                </c:pt>
                <c:pt idx="98">
                  <c:v>87</c:v>
                </c:pt>
                <c:pt idx="99">
                  <c:v>192</c:v>
                </c:pt>
              </c:numCache>
            </c:numRef>
          </c:val>
          <c:extLst>
            <c:ext xmlns:c16="http://schemas.microsoft.com/office/drawing/2014/chart" uri="{C3380CC4-5D6E-409C-BE32-E72D297353CC}">
              <c16:uniqueId val="{00000000-12F6-40B2-B079-BBE066943E53}"/>
            </c:ext>
          </c:extLst>
        </c:ser>
        <c:ser>
          <c:idx val="1"/>
          <c:order val="1"/>
          <c:tx>
            <c:strRef>
              <c:f>'Index-match'!$B$3</c:f>
              <c:strCache>
                <c:ptCount val="1"/>
                <c:pt idx="0">
                  <c:v>BeaufortWindSpeed(km/h)</c:v>
                </c:pt>
              </c:strCache>
            </c:strRef>
          </c:tx>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invertIfNegative val="0"/>
          <c:val>
            <c:numRef>
              <c:f>'Index-match'!$B$4:$B$103</c:f>
              <c:numCache>
                <c:formatCode>General</c:formatCode>
                <c:ptCount val="100"/>
                <c:pt idx="0">
                  <c:v>0</c:v>
                </c:pt>
                <c:pt idx="1">
                  <c:v>0</c:v>
                </c:pt>
                <c:pt idx="2">
                  <c:v>0</c:v>
                </c:pt>
                <c:pt idx="3">
                  <c:v>0</c:v>
                </c:pt>
                <c:pt idx="4">
                  <c:v>0</c:v>
                </c:pt>
                <c:pt idx="5">
                  <c:v>0</c:v>
                </c:pt>
                <c:pt idx="6">
                  <c:v>0</c:v>
                </c:pt>
                <c:pt idx="7">
                  <c:v>0</c:v>
                </c:pt>
                <c:pt idx="8">
                  <c:v>0</c:v>
                </c:pt>
                <c:pt idx="9">
                  <c:v>0</c:v>
                </c:pt>
                <c:pt idx="10">
                  <c:v>29.9</c:v>
                </c:pt>
                <c:pt idx="11">
                  <c:v>33.5</c:v>
                </c:pt>
                <c:pt idx="12">
                  <c:v>33.5</c:v>
                </c:pt>
                <c:pt idx="13">
                  <c:v>35.200000000000003</c:v>
                </c:pt>
                <c:pt idx="14">
                  <c:v>33.5</c:v>
                </c:pt>
                <c:pt idx="15">
                  <c:v>35.200000000000003</c:v>
                </c:pt>
                <c:pt idx="16">
                  <c:v>35.200000000000003</c:v>
                </c:pt>
                <c:pt idx="17">
                  <c:v>35.200000000000003</c:v>
                </c:pt>
                <c:pt idx="18">
                  <c:v>29.9</c:v>
                </c:pt>
                <c:pt idx="19">
                  <c:v>29.9</c:v>
                </c:pt>
                <c:pt idx="20">
                  <c:v>29.9</c:v>
                </c:pt>
                <c:pt idx="21">
                  <c:v>29.9</c:v>
                </c:pt>
                <c:pt idx="22">
                  <c:v>26.4</c:v>
                </c:pt>
                <c:pt idx="23">
                  <c:v>29.9</c:v>
                </c:pt>
                <c:pt idx="24">
                  <c:v>0</c:v>
                </c:pt>
                <c:pt idx="25">
                  <c:v>29.9</c:v>
                </c:pt>
                <c:pt idx="26">
                  <c:v>33.5</c:v>
                </c:pt>
                <c:pt idx="27">
                  <c:v>22.9</c:v>
                </c:pt>
                <c:pt idx="28">
                  <c:v>0</c:v>
                </c:pt>
                <c:pt idx="29">
                  <c:v>0</c:v>
                </c:pt>
                <c:pt idx="30">
                  <c:v>0</c:v>
                </c:pt>
                <c:pt idx="31">
                  <c:v>33.5</c:v>
                </c:pt>
                <c:pt idx="32">
                  <c:v>26.4</c:v>
                </c:pt>
                <c:pt idx="33">
                  <c:v>26.4</c:v>
                </c:pt>
                <c:pt idx="34">
                  <c:v>29.9</c:v>
                </c:pt>
                <c:pt idx="35">
                  <c:v>35.200000000000003</c:v>
                </c:pt>
                <c:pt idx="36">
                  <c:v>15.8</c:v>
                </c:pt>
                <c:pt idx="37">
                  <c:v>33.5</c:v>
                </c:pt>
                <c:pt idx="38">
                  <c:v>33.5</c:v>
                </c:pt>
                <c:pt idx="39">
                  <c:v>19.399999999999999</c:v>
                </c:pt>
                <c:pt idx="40">
                  <c:v>22.9</c:v>
                </c:pt>
                <c:pt idx="41">
                  <c:v>38.799999999999997</c:v>
                </c:pt>
                <c:pt idx="42">
                  <c:v>52.8</c:v>
                </c:pt>
                <c:pt idx="43">
                  <c:v>26.4</c:v>
                </c:pt>
                <c:pt idx="44">
                  <c:v>38.799999999999997</c:v>
                </c:pt>
                <c:pt idx="45">
                  <c:v>35.200000000000003</c:v>
                </c:pt>
                <c:pt idx="46">
                  <c:v>33.5</c:v>
                </c:pt>
                <c:pt idx="47">
                  <c:v>42.3</c:v>
                </c:pt>
                <c:pt idx="48">
                  <c:v>0</c:v>
                </c:pt>
                <c:pt idx="49">
                  <c:v>0</c:v>
                </c:pt>
                <c:pt idx="50">
                  <c:v>33.5</c:v>
                </c:pt>
                <c:pt idx="51">
                  <c:v>33.5</c:v>
                </c:pt>
                <c:pt idx="52">
                  <c:v>22.9</c:v>
                </c:pt>
                <c:pt idx="53">
                  <c:v>33.5</c:v>
                </c:pt>
                <c:pt idx="54">
                  <c:v>45.8</c:v>
                </c:pt>
                <c:pt idx="55">
                  <c:v>29.9</c:v>
                </c:pt>
                <c:pt idx="56">
                  <c:v>38.799999999999997</c:v>
                </c:pt>
                <c:pt idx="57">
                  <c:v>35.200000000000003</c:v>
                </c:pt>
                <c:pt idx="58">
                  <c:v>33.5</c:v>
                </c:pt>
                <c:pt idx="59">
                  <c:v>33.5</c:v>
                </c:pt>
                <c:pt idx="60">
                  <c:v>22.9</c:v>
                </c:pt>
                <c:pt idx="61">
                  <c:v>19.399999999999999</c:v>
                </c:pt>
                <c:pt idx="62">
                  <c:v>26.4</c:v>
                </c:pt>
                <c:pt idx="63">
                  <c:v>12.3</c:v>
                </c:pt>
                <c:pt idx="64">
                  <c:v>0</c:v>
                </c:pt>
                <c:pt idx="65">
                  <c:v>12.3</c:v>
                </c:pt>
                <c:pt idx="66">
                  <c:v>12.3</c:v>
                </c:pt>
                <c:pt idx="67">
                  <c:v>38.799999999999997</c:v>
                </c:pt>
                <c:pt idx="68">
                  <c:v>12.3</c:v>
                </c:pt>
                <c:pt idx="69">
                  <c:v>42.3</c:v>
                </c:pt>
                <c:pt idx="70">
                  <c:v>0</c:v>
                </c:pt>
                <c:pt idx="71">
                  <c:v>0</c:v>
                </c:pt>
                <c:pt idx="72">
                  <c:v>0</c:v>
                </c:pt>
                <c:pt idx="73">
                  <c:v>22.9</c:v>
                </c:pt>
                <c:pt idx="74">
                  <c:v>12.3</c:v>
                </c:pt>
                <c:pt idx="75">
                  <c:v>15.8</c:v>
                </c:pt>
                <c:pt idx="76">
                  <c:v>19.399999999999999</c:v>
                </c:pt>
                <c:pt idx="77">
                  <c:v>26.4</c:v>
                </c:pt>
                <c:pt idx="78">
                  <c:v>38.799999999999997</c:v>
                </c:pt>
                <c:pt idx="79">
                  <c:v>35.200000000000003</c:v>
                </c:pt>
                <c:pt idx="80">
                  <c:v>33.5</c:v>
                </c:pt>
                <c:pt idx="81">
                  <c:v>22.9</c:v>
                </c:pt>
                <c:pt idx="82">
                  <c:v>29.9</c:v>
                </c:pt>
                <c:pt idx="83">
                  <c:v>35.200000000000003</c:v>
                </c:pt>
                <c:pt idx="84">
                  <c:v>29.9</c:v>
                </c:pt>
                <c:pt idx="85">
                  <c:v>26.4</c:v>
                </c:pt>
                <c:pt idx="86">
                  <c:v>22.9</c:v>
                </c:pt>
                <c:pt idx="87">
                  <c:v>12.3</c:v>
                </c:pt>
                <c:pt idx="88">
                  <c:v>33.5</c:v>
                </c:pt>
                <c:pt idx="89">
                  <c:v>35.200000000000003</c:v>
                </c:pt>
                <c:pt idx="90">
                  <c:v>10.6</c:v>
                </c:pt>
                <c:pt idx="91">
                  <c:v>35.200000000000003</c:v>
                </c:pt>
                <c:pt idx="92">
                  <c:v>0</c:v>
                </c:pt>
                <c:pt idx="93">
                  <c:v>0</c:v>
                </c:pt>
                <c:pt idx="94">
                  <c:v>0</c:v>
                </c:pt>
                <c:pt idx="95">
                  <c:v>0</c:v>
                </c:pt>
                <c:pt idx="96">
                  <c:v>33.5</c:v>
                </c:pt>
                <c:pt idx="97">
                  <c:v>29.9</c:v>
                </c:pt>
                <c:pt idx="98">
                  <c:v>22.9</c:v>
                </c:pt>
                <c:pt idx="99">
                  <c:v>35.200000000000003</c:v>
                </c:pt>
              </c:numCache>
            </c:numRef>
          </c:val>
          <c:extLst>
            <c:ext xmlns:c16="http://schemas.microsoft.com/office/drawing/2014/chart" uri="{C3380CC4-5D6E-409C-BE32-E72D297353CC}">
              <c16:uniqueId val="{00000001-12F6-40B2-B079-BBE066943E53}"/>
            </c:ext>
          </c:extLst>
        </c:ser>
        <c:ser>
          <c:idx val="2"/>
          <c:order val="2"/>
          <c:tx>
            <c:strRef>
              <c:f>'Index-match'!$C$3</c:f>
              <c:strCache>
                <c:ptCount val="1"/>
                <c:pt idx="0">
                  <c:v>CasualRiders</c:v>
                </c:pt>
              </c:strCache>
            </c:strRef>
          </c:tx>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invertIfNegative val="0"/>
          <c:val>
            <c:numRef>
              <c:f>'Index-match'!$C$4:$C$103</c:f>
              <c:numCache>
                <c:formatCode>General</c:formatCode>
                <c:ptCount val="100"/>
                <c:pt idx="0">
                  <c:v>3</c:v>
                </c:pt>
                <c:pt idx="1">
                  <c:v>8</c:v>
                </c:pt>
                <c:pt idx="2">
                  <c:v>5</c:v>
                </c:pt>
                <c:pt idx="3">
                  <c:v>3</c:v>
                </c:pt>
                <c:pt idx="4">
                  <c:v>0</c:v>
                </c:pt>
                <c:pt idx="5">
                  <c:v>0</c:v>
                </c:pt>
                <c:pt idx="6">
                  <c:v>2</c:v>
                </c:pt>
                <c:pt idx="7">
                  <c:v>1</c:v>
                </c:pt>
                <c:pt idx="8">
                  <c:v>1</c:v>
                </c:pt>
                <c:pt idx="9">
                  <c:v>8</c:v>
                </c:pt>
                <c:pt idx="10">
                  <c:v>12</c:v>
                </c:pt>
                <c:pt idx="11">
                  <c:v>26</c:v>
                </c:pt>
                <c:pt idx="12">
                  <c:v>29</c:v>
                </c:pt>
                <c:pt idx="13">
                  <c:v>47</c:v>
                </c:pt>
                <c:pt idx="14">
                  <c:v>35</c:v>
                </c:pt>
                <c:pt idx="15">
                  <c:v>40</c:v>
                </c:pt>
                <c:pt idx="16">
                  <c:v>41</c:v>
                </c:pt>
                <c:pt idx="17">
                  <c:v>41</c:v>
                </c:pt>
                <c:pt idx="18">
                  <c:v>9</c:v>
                </c:pt>
                <c:pt idx="19">
                  <c:v>6</c:v>
                </c:pt>
                <c:pt idx="20">
                  <c:v>11</c:v>
                </c:pt>
                <c:pt idx="21">
                  <c:v>6</c:v>
                </c:pt>
                <c:pt idx="22">
                  <c:v>11</c:v>
                </c:pt>
                <c:pt idx="23">
                  <c:v>12</c:v>
                </c:pt>
                <c:pt idx="24">
                  <c:v>3</c:v>
                </c:pt>
                <c:pt idx="25">
                  <c:v>1</c:v>
                </c:pt>
                <c:pt idx="26">
                  <c:v>1</c:v>
                </c:pt>
                <c:pt idx="27">
                  <c:v>2</c:v>
                </c:pt>
                <c:pt idx="28">
                  <c:v>0</c:v>
                </c:pt>
                <c:pt idx="29">
                  <c:v>1</c:v>
                </c:pt>
                <c:pt idx="30">
                  <c:v>0</c:v>
                </c:pt>
                <c:pt idx="31">
                  <c:v>1</c:v>
                </c:pt>
                <c:pt idx="32">
                  <c:v>1</c:v>
                </c:pt>
                <c:pt idx="33">
                  <c:v>7</c:v>
                </c:pt>
                <c:pt idx="34">
                  <c:v>16</c:v>
                </c:pt>
                <c:pt idx="35">
                  <c:v>20</c:v>
                </c:pt>
                <c:pt idx="36">
                  <c:v>11</c:v>
                </c:pt>
                <c:pt idx="37">
                  <c:v>29</c:v>
                </c:pt>
                <c:pt idx="38">
                  <c:v>29</c:v>
                </c:pt>
                <c:pt idx="39">
                  <c:v>9</c:v>
                </c:pt>
                <c:pt idx="40">
                  <c:v>7</c:v>
                </c:pt>
                <c:pt idx="41">
                  <c:v>10</c:v>
                </c:pt>
                <c:pt idx="42">
                  <c:v>1</c:v>
                </c:pt>
                <c:pt idx="43">
                  <c:v>11</c:v>
                </c:pt>
                <c:pt idx="44">
                  <c:v>11</c:v>
                </c:pt>
                <c:pt idx="45">
                  <c:v>0</c:v>
                </c:pt>
                <c:pt idx="46">
                  <c:v>1</c:v>
                </c:pt>
                <c:pt idx="47">
                  <c:v>0</c:v>
                </c:pt>
                <c:pt idx="48">
                  <c:v>1</c:v>
                </c:pt>
                <c:pt idx="49">
                  <c:v>0</c:v>
                </c:pt>
                <c:pt idx="50">
                  <c:v>0</c:v>
                </c:pt>
                <c:pt idx="51">
                  <c:v>26</c:v>
                </c:pt>
                <c:pt idx="52">
                  <c:v>1</c:v>
                </c:pt>
                <c:pt idx="53">
                  <c:v>1</c:v>
                </c:pt>
                <c:pt idx="54">
                  <c:v>7</c:v>
                </c:pt>
                <c:pt idx="55">
                  <c:v>11</c:v>
                </c:pt>
                <c:pt idx="56">
                  <c:v>10</c:v>
                </c:pt>
                <c:pt idx="57">
                  <c:v>13</c:v>
                </c:pt>
                <c:pt idx="58">
                  <c:v>8</c:v>
                </c:pt>
                <c:pt idx="59">
                  <c:v>11</c:v>
                </c:pt>
                <c:pt idx="60">
                  <c:v>7</c:v>
                </c:pt>
                <c:pt idx="61">
                  <c:v>9</c:v>
                </c:pt>
                <c:pt idx="62">
                  <c:v>11</c:v>
                </c:pt>
                <c:pt idx="63">
                  <c:v>9</c:v>
                </c:pt>
                <c:pt idx="64">
                  <c:v>8</c:v>
                </c:pt>
                <c:pt idx="65">
                  <c:v>3</c:v>
                </c:pt>
                <c:pt idx="66">
                  <c:v>3</c:v>
                </c:pt>
                <c:pt idx="67">
                  <c:v>11</c:v>
                </c:pt>
                <c:pt idx="68">
                  <c:v>1</c:v>
                </c:pt>
                <c:pt idx="69">
                  <c:v>0</c:v>
                </c:pt>
                <c:pt idx="70">
                  <c:v>1</c:v>
                </c:pt>
                <c:pt idx="71">
                  <c:v>0</c:v>
                </c:pt>
                <c:pt idx="72">
                  <c:v>1</c:v>
                </c:pt>
                <c:pt idx="73">
                  <c:v>2</c:v>
                </c:pt>
                <c:pt idx="74">
                  <c:v>0</c:v>
                </c:pt>
                <c:pt idx="75">
                  <c:v>2</c:v>
                </c:pt>
                <c:pt idx="76">
                  <c:v>2</c:v>
                </c:pt>
                <c:pt idx="77">
                  <c:v>2</c:v>
                </c:pt>
                <c:pt idx="78">
                  <c:v>5</c:v>
                </c:pt>
                <c:pt idx="79">
                  <c:v>7</c:v>
                </c:pt>
                <c:pt idx="80">
                  <c:v>11</c:v>
                </c:pt>
                <c:pt idx="81">
                  <c:v>18</c:v>
                </c:pt>
                <c:pt idx="82">
                  <c:v>16</c:v>
                </c:pt>
                <c:pt idx="83">
                  <c:v>13</c:v>
                </c:pt>
                <c:pt idx="84">
                  <c:v>15</c:v>
                </c:pt>
                <c:pt idx="85">
                  <c:v>10</c:v>
                </c:pt>
                <c:pt idx="86">
                  <c:v>3</c:v>
                </c:pt>
                <c:pt idx="87">
                  <c:v>2</c:v>
                </c:pt>
                <c:pt idx="88">
                  <c:v>8</c:v>
                </c:pt>
                <c:pt idx="89">
                  <c:v>13</c:v>
                </c:pt>
                <c:pt idx="90">
                  <c:v>1</c:v>
                </c:pt>
                <c:pt idx="91">
                  <c:v>0</c:v>
                </c:pt>
                <c:pt idx="92">
                  <c:v>8</c:v>
                </c:pt>
                <c:pt idx="93">
                  <c:v>8</c:v>
                </c:pt>
                <c:pt idx="94">
                  <c:v>1</c:v>
                </c:pt>
                <c:pt idx="95">
                  <c:v>1</c:v>
                </c:pt>
                <c:pt idx="96">
                  <c:v>0</c:v>
                </c:pt>
                <c:pt idx="97">
                  <c:v>11</c:v>
                </c:pt>
                <c:pt idx="98">
                  <c:v>1</c:v>
                </c:pt>
                <c:pt idx="99">
                  <c:v>3</c:v>
                </c:pt>
              </c:numCache>
            </c:numRef>
          </c:val>
          <c:extLst>
            <c:ext xmlns:c16="http://schemas.microsoft.com/office/drawing/2014/chart" uri="{C3380CC4-5D6E-409C-BE32-E72D297353CC}">
              <c16:uniqueId val="{00000002-12F6-40B2-B079-BBE066943E53}"/>
            </c:ext>
          </c:extLst>
        </c:ser>
        <c:dLbls>
          <c:showLegendKey val="0"/>
          <c:showVal val="0"/>
          <c:showCatName val="0"/>
          <c:showSerName val="0"/>
          <c:showPercent val="0"/>
          <c:showBubbleSize val="0"/>
        </c:dLbls>
        <c:gapWidth val="100"/>
        <c:overlap val="100"/>
        <c:axId val="1875545024"/>
        <c:axId val="1875482144"/>
      </c:barChart>
      <c:catAx>
        <c:axId val="1875545024"/>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875482144"/>
        <c:crosses val="autoZero"/>
        <c:auto val="1"/>
        <c:lblAlgn val="ctr"/>
        <c:lblOffset val="100"/>
        <c:noMultiLvlLbl val="0"/>
      </c:catAx>
      <c:valAx>
        <c:axId val="18754821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8755450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[project-1-internship.xlsx]Date-weather-pt!PivotTable2</c:name>
    <c:fmtId val="5"/>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Date</a:t>
            </a:r>
            <a:r>
              <a:rPr lang="en-IN" baseline="0"/>
              <a:t> Wise Weather Condition</a:t>
            </a:r>
            <a:endParaRPr lang="en-IN"/>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square"/>
          <c:size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triangle"/>
          <c:size val="5"/>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x"/>
          <c:size val="5"/>
          <c:spPr>
            <a:no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'Date-weather-pt'!$B$3:$B$4</c:f>
              <c:strCache>
                <c:ptCount val="1"/>
                <c:pt idx="0">
                  <c:v>Clear Sky</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'Date-weather-pt'!$A$5:$A$52</c:f>
              <c:multiLvlStrCache>
                <c:ptCount val="45"/>
                <c:lvl>
                  <c:pt idx="0">
                    <c:v>01-Jan</c:v>
                  </c:pt>
                  <c:pt idx="1">
                    <c:v>02-Jan</c:v>
                  </c:pt>
                  <c:pt idx="2">
                    <c:v>03-Jan</c:v>
                  </c:pt>
                  <c:pt idx="3">
                    <c:v>04-Jan</c:v>
                  </c:pt>
                  <c:pt idx="4">
                    <c:v>05-Jan</c:v>
                  </c:pt>
                  <c:pt idx="5">
                    <c:v>06-Jan</c:v>
                  </c:pt>
                  <c:pt idx="6">
                    <c:v>07-Jan</c:v>
                  </c:pt>
                  <c:pt idx="7">
                    <c:v>08-Jan</c:v>
                  </c:pt>
                  <c:pt idx="8">
                    <c:v>09-Jan</c:v>
                  </c:pt>
                  <c:pt idx="9">
                    <c:v>10-Jan</c:v>
                  </c:pt>
                  <c:pt idx="10">
                    <c:v>11-Jan</c:v>
                  </c:pt>
                  <c:pt idx="11">
                    <c:v>12-Jan</c:v>
                  </c:pt>
                  <c:pt idx="12">
                    <c:v>13-Jan</c:v>
                  </c:pt>
                  <c:pt idx="13">
                    <c:v>14-Jan</c:v>
                  </c:pt>
                  <c:pt idx="14">
                    <c:v>15-Jan</c:v>
                  </c:pt>
                  <c:pt idx="15">
                    <c:v>16-Jan</c:v>
                  </c:pt>
                  <c:pt idx="16">
                    <c:v>17-Jan</c:v>
                  </c:pt>
                  <c:pt idx="17">
                    <c:v>18-Jan</c:v>
                  </c:pt>
                  <c:pt idx="18">
                    <c:v>19-Jan</c:v>
                  </c:pt>
                  <c:pt idx="19">
                    <c:v>20-Jan</c:v>
                  </c:pt>
                  <c:pt idx="20">
                    <c:v>21-Jan</c:v>
                  </c:pt>
                  <c:pt idx="21">
                    <c:v>22-Jan</c:v>
                  </c:pt>
                  <c:pt idx="22">
                    <c:v>23-Jan</c:v>
                  </c:pt>
                  <c:pt idx="23">
                    <c:v>24-Jan</c:v>
                  </c:pt>
                  <c:pt idx="24">
                    <c:v>25-Jan</c:v>
                  </c:pt>
                  <c:pt idx="25">
                    <c:v>26-Jan</c:v>
                  </c:pt>
                  <c:pt idx="26">
                    <c:v>27-Jan</c:v>
                  </c:pt>
                  <c:pt idx="27">
                    <c:v>28-Jan</c:v>
                  </c:pt>
                  <c:pt idx="28">
                    <c:v>29-Jan</c:v>
                  </c:pt>
                  <c:pt idx="29">
                    <c:v>30-Jan</c:v>
                  </c:pt>
                  <c:pt idx="30">
                    <c:v>31-Jan</c:v>
                  </c:pt>
                  <c:pt idx="31">
                    <c:v>01-Feb</c:v>
                  </c:pt>
                  <c:pt idx="32">
                    <c:v>02-Feb</c:v>
                  </c:pt>
                  <c:pt idx="33">
                    <c:v>03-Feb</c:v>
                  </c:pt>
                  <c:pt idx="34">
                    <c:v>04-Feb</c:v>
                  </c:pt>
                  <c:pt idx="35">
                    <c:v>05-Feb</c:v>
                  </c:pt>
                  <c:pt idx="36">
                    <c:v>06-Feb</c:v>
                  </c:pt>
                  <c:pt idx="37">
                    <c:v>07-Feb</c:v>
                  </c:pt>
                  <c:pt idx="38">
                    <c:v>08-Feb</c:v>
                  </c:pt>
                  <c:pt idx="39">
                    <c:v>09-Feb</c:v>
                  </c:pt>
                  <c:pt idx="40">
                    <c:v>10-Feb</c:v>
                  </c:pt>
                  <c:pt idx="41">
                    <c:v>11-Feb</c:v>
                  </c:pt>
                  <c:pt idx="42">
                    <c:v>12-Feb</c:v>
                  </c:pt>
                  <c:pt idx="43">
                    <c:v>13-Feb</c:v>
                  </c:pt>
                  <c:pt idx="44">
                    <c:v>14-Feb</c:v>
                  </c:pt>
                </c:lvl>
                <c:lvl>
                  <c:pt idx="0">
                    <c:v>Jan</c:v>
                  </c:pt>
                  <c:pt idx="31">
                    <c:v>Feb</c:v>
                  </c:pt>
                </c:lvl>
              </c:multiLvlStrCache>
            </c:multiLvlStrRef>
          </c:cat>
          <c:val>
            <c:numRef>
              <c:f>'Date-weather-pt'!$B$5:$B$52</c:f>
              <c:numCache>
                <c:formatCode>General</c:formatCode>
                <c:ptCount val="45"/>
                <c:pt idx="0">
                  <c:v>12</c:v>
                </c:pt>
                <c:pt idx="1">
                  <c:v>6</c:v>
                </c:pt>
                <c:pt idx="2">
                  <c:v>22</c:v>
                </c:pt>
                <c:pt idx="3">
                  <c:v>22</c:v>
                </c:pt>
                <c:pt idx="4">
                  <c:v>23</c:v>
                </c:pt>
                <c:pt idx="5">
                  <c:v>15</c:v>
                </c:pt>
                <c:pt idx="6">
                  <c:v>8</c:v>
                </c:pt>
                <c:pt idx="7">
                  <c:v>11</c:v>
                </c:pt>
                <c:pt idx="8">
                  <c:v>24</c:v>
                </c:pt>
                <c:pt idx="9">
                  <c:v>16</c:v>
                </c:pt>
                <c:pt idx="10">
                  <c:v>2</c:v>
                </c:pt>
                <c:pt idx="11">
                  <c:v>20</c:v>
                </c:pt>
                <c:pt idx="12">
                  <c:v>22</c:v>
                </c:pt>
                <c:pt idx="13">
                  <c:v>21</c:v>
                </c:pt>
                <c:pt idx="14">
                  <c:v>12</c:v>
                </c:pt>
                <c:pt idx="15">
                  <c:v>19</c:v>
                </c:pt>
                <c:pt idx="16">
                  <c:v>1</c:v>
                </c:pt>
                <c:pt idx="18">
                  <c:v>11</c:v>
                </c:pt>
                <c:pt idx="19">
                  <c:v>11</c:v>
                </c:pt>
                <c:pt idx="20">
                  <c:v>19</c:v>
                </c:pt>
                <c:pt idx="21">
                  <c:v>15</c:v>
                </c:pt>
                <c:pt idx="22">
                  <c:v>21</c:v>
                </c:pt>
                <c:pt idx="23">
                  <c:v>18</c:v>
                </c:pt>
                <c:pt idx="24">
                  <c:v>9</c:v>
                </c:pt>
                <c:pt idx="26">
                  <c:v>8</c:v>
                </c:pt>
                <c:pt idx="27">
                  <c:v>5</c:v>
                </c:pt>
                <c:pt idx="28">
                  <c:v>17</c:v>
                </c:pt>
                <c:pt idx="29">
                  <c:v>16</c:v>
                </c:pt>
                <c:pt idx="30">
                  <c:v>7</c:v>
                </c:pt>
                <c:pt idx="32">
                  <c:v>11</c:v>
                </c:pt>
                <c:pt idx="33">
                  <c:v>23</c:v>
                </c:pt>
                <c:pt idx="34">
                  <c:v>3</c:v>
                </c:pt>
                <c:pt idx="35">
                  <c:v>4</c:v>
                </c:pt>
                <c:pt idx="36">
                  <c:v>24</c:v>
                </c:pt>
                <c:pt idx="37">
                  <c:v>13</c:v>
                </c:pt>
                <c:pt idx="38">
                  <c:v>19</c:v>
                </c:pt>
                <c:pt idx="39">
                  <c:v>12</c:v>
                </c:pt>
                <c:pt idx="40">
                  <c:v>17</c:v>
                </c:pt>
                <c:pt idx="41">
                  <c:v>22</c:v>
                </c:pt>
                <c:pt idx="42">
                  <c:v>24</c:v>
                </c:pt>
                <c:pt idx="43">
                  <c:v>13</c:v>
                </c:pt>
                <c:pt idx="44">
                  <c:v>8</c:v>
                </c:pt>
              </c:numCache>
            </c:numRef>
          </c:val>
          <c:extLst>
            <c:ext xmlns:c16="http://schemas.microsoft.com/office/drawing/2014/chart" uri="{C3380CC4-5D6E-409C-BE32-E72D297353CC}">
              <c16:uniqueId val="{00000000-FA72-4F59-8719-758679CC156A}"/>
            </c:ext>
          </c:extLst>
        </c:ser>
        <c:ser>
          <c:idx val="1"/>
          <c:order val="1"/>
          <c:tx>
            <c:strRef>
              <c:f>'Date-weather-pt'!$C$3:$C$4</c:f>
              <c:strCache>
                <c:ptCount val="1"/>
                <c:pt idx="0">
                  <c:v>Foggy / Misty</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'Date-weather-pt'!$A$5:$A$52</c:f>
              <c:multiLvlStrCache>
                <c:ptCount val="45"/>
                <c:lvl>
                  <c:pt idx="0">
                    <c:v>01-Jan</c:v>
                  </c:pt>
                  <c:pt idx="1">
                    <c:v>02-Jan</c:v>
                  </c:pt>
                  <c:pt idx="2">
                    <c:v>03-Jan</c:v>
                  </c:pt>
                  <c:pt idx="3">
                    <c:v>04-Jan</c:v>
                  </c:pt>
                  <c:pt idx="4">
                    <c:v>05-Jan</c:v>
                  </c:pt>
                  <c:pt idx="5">
                    <c:v>06-Jan</c:v>
                  </c:pt>
                  <c:pt idx="6">
                    <c:v>07-Jan</c:v>
                  </c:pt>
                  <c:pt idx="7">
                    <c:v>08-Jan</c:v>
                  </c:pt>
                  <c:pt idx="8">
                    <c:v>09-Jan</c:v>
                  </c:pt>
                  <c:pt idx="9">
                    <c:v>10-Jan</c:v>
                  </c:pt>
                  <c:pt idx="10">
                    <c:v>11-Jan</c:v>
                  </c:pt>
                  <c:pt idx="11">
                    <c:v>12-Jan</c:v>
                  </c:pt>
                  <c:pt idx="12">
                    <c:v>13-Jan</c:v>
                  </c:pt>
                  <c:pt idx="13">
                    <c:v>14-Jan</c:v>
                  </c:pt>
                  <c:pt idx="14">
                    <c:v>15-Jan</c:v>
                  </c:pt>
                  <c:pt idx="15">
                    <c:v>16-Jan</c:v>
                  </c:pt>
                  <c:pt idx="16">
                    <c:v>17-Jan</c:v>
                  </c:pt>
                  <c:pt idx="17">
                    <c:v>18-Jan</c:v>
                  </c:pt>
                  <c:pt idx="18">
                    <c:v>19-Jan</c:v>
                  </c:pt>
                  <c:pt idx="19">
                    <c:v>20-Jan</c:v>
                  </c:pt>
                  <c:pt idx="20">
                    <c:v>21-Jan</c:v>
                  </c:pt>
                  <c:pt idx="21">
                    <c:v>22-Jan</c:v>
                  </c:pt>
                  <c:pt idx="22">
                    <c:v>23-Jan</c:v>
                  </c:pt>
                  <c:pt idx="23">
                    <c:v>24-Jan</c:v>
                  </c:pt>
                  <c:pt idx="24">
                    <c:v>25-Jan</c:v>
                  </c:pt>
                  <c:pt idx="25">
                    <c:v>26-Jan</c:v>
                  </c:pt>
                  <c:pt idx="26">
                    <c:v>27-Jan</c:v>
                  </c:pt>
                  <c:pt idx="27">
                    <c:v>28-Jan</c:v>
                  </c:pt>
                  <c:pt idx="28">
                    <c:v>29-Jan</c:v>
                  </c:pt>
                  <c:pt idx="29">
                    <c:v>30-Jan</c:v>
                  </c:pt>
                  <c:pt idx="30">
                    <c:v>31-Jan</c:v>
                  </c:pt>
                  <c:pt idx="31">
                    <c:v>01-Feb</c:v>
                  </c:pt>
                  <c:pt idx="32">
                    <c:v>02-Feb</c:v>
                  </c:pt>
                  <c:pt idx="33">
                    <c:v>03-Feb</c:v>
                  </c:pt>
                  <c:pt idx="34">
                    <c:v>04-Feb</c:v>
                  </c:pt>
                  <c:pt idx="35">
                    <c:v>05-Feb</c:v>
                  </c:pt>
                  <c:pt idx="36">
                    <c:v>06-Feb</c:v>
                  </c:pt>
                  <c:pt idx="37">
                    <c:v>07-Feb</c:v>
                  </c:pt>
                  <c:pt idx="38">
                    <c:v>08-Feb</c:v>
                  </c:pt>
                  <c:pt idx="39">
                    <c:v>09-Feb</c:v>
                  </c:pt>
                  <c:pt idx="40">
                    <c:v>10-Feb</c:v>
                  </c:pt>
                  <c:pt idx="41">
                    <c:v>11-Feb</c:v>
                  </c:pt>
                  <c:pt idx="42">
                    <c:v>12-Feb</c:v>
                  </c:pt>
                  <c:pt idx="43">
                    <c:v>13-Feb</c:v>
                  </c:pt>
                  <c:pt idx="44">
                    <c:v>14-Feb</c:v>
                  </c:pt>
                </c:lvl>
                <c:lvl>
                  <c:pt idx="0">
                    <c:v>Jan</c:v>
                  </c:pt>
                  <c:pt idx="31">
                    <c:v>Feb</c:v>
                  </c:pt>
                </c:lvl>
              </c:multiLvlStrCache>
            </c:multiLvlStrRef>
          </c:cat>
          <c:val>
            <c:numRef>
              <c:f>'Date-weather-pt'!$C$5:$C$52</c:f>
              <c:numCache>
                <c:formatCode>General</c:formatCode>
                <c:ptCount val="45"/>
                <c:pt idx="0">
                  <c:v>10</c:v>
                </c:pt>
                <c:pt idx="1">
                  <c:v>12</c:v>
                </c:pt>
                <c:pt idx="3">
                  <c:v>1</c:v>
                </c:pt>
                <c:pt idx="5">
                  <c:v>8</c:v>
                </c:pt>
                <c:pt idx="6">
                  <c:v>14</c:v>
                </c:pt>
                <c:pt idx="7">
                  <c:v>9</c:v>
                </c:pt>
                <c:pt idx="9">
                  <c:v>8</c:v>
                </c:pt>
                <c:pt idx="10">
                  <c:v>14</c:v>
                </c:pt>
                <c:pt idx="11">
                  <c:v>2</c:v>
                </c:pt>
                <c:pt idx="12">
                  <c:v>2</c:v>
                </c:pt>
                <c:pt idx="13">
                  <c:v>2</c:v>
                </c:pt>
                <c:pt idx="14">
                  <c:v>12</c:v>
                </c:pt>
                <c:pt idx="15">
                  <c:v>5</c:v>
                </c:pt>
                <c:pt idx="16">
                  <c:v>18</c:v>
                </c:pt>
                <c:pt idx="17">
                  <c:v>12</c:v>
                </c:pt>
                <c:pt idx="18">
                  <c:v>9</c:v>
                </c:pt>
                <c:pt idx="19">
                  <c:v>13</c:v>
                </c:pt>
                <c:pt idx="20">
                  <c:v>3</c:v>
                </c:pt>
                <c:pt idx="21">
                  <c:v>8</c:v>
                </c:pt>
                <c:pt idx="22">
                  <c:v>2</c:v>
                </c:pt>
                <c:pt idx="23">
                  <c:v>5</c:v>
                </c:pt>
                <c:pt idx="24">
                  <c:v>14</c:v>
                </c:pt>
                <c:pt idx="25">
                  <c:v>2</c:v>
                </c:pt>
                <c:pt idx="27">
                  <c:v>12</c:v>
                </c:pt>
                <c:pt idx="28">
                  <c:v>6</c:v>
                </c:pt>
                <c:pt idx="29">
                  <c:v>7</c:v>
                </c:pt>
                <c:pt idx="30">
                  <c:v>15</c:v>
                </c:pt>
                <c:pt idx="31">
                  <c:v>18</c:v>
                </c:pt>
                <c:pt idx="32">
                  <c:v>4</c:v>
                </c:pt>
                <c:pt idx="34">
                  <c:v>20</c:v>
                </c:pt>
                <c:pt idx="35">
                  <c:v>7</c:v>
                </c:pt>
                <c:pt idx="37">
                  <c:v>11</c:v>
                </c:pt>
                <c:pt idx="38">
                  <c:v>4</c:v>
                </c:pt>
                <c:pt idx="39">
                  <c:v>7</c:v>
                </c:pt>
                <c:pt idx="40">
                  <c:v>3</c:v>
                </c:pt>
                <c:pt idx="43">
                  <c:v>10</c:v>
                </c:pt>
              </c:numCache>
            </c:numRef>
          </c:val>
          <c:extLst>
            <c:ext xmlns:c16="http://schemas.microsoft.com/office/drawing/2014/chart" uri="{C3380CC4-5D6E-409C-BE32-E72D297353CC}">
              <c16:uniqueId val="{00000033-D9D4-4607-8EFD-6E125D73A299}"/>
            </c:ext>
          </c:extLst>
        </c:ser>
        <c:ser>
          <c:idx val="2"/>
          <c:order val="2"/>
          <c:tx>
            <c:strRef>
              <c:f>'Date-weather-pt'!$D$3:$D$4</c:f>
              <c:strCache>
                <c:ptCount val="1"/>
                <c:pt idx="0">
                  <c:v>Light Snow / Rain</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'Date-weather-pt'!$A$5:$A$52</c:f>
              <c:multiLvlStrCache>
                <c:ptCount val="45"/>
                <c:lvl>
                  <c:pt idx="0">
                    <c:v>01-Jan</c:v>
                  </c:pt>
                  <c:pt idx="1">
                    <c:v>02-Jan</c:v>
                  </c:pt>
                  <c:pt idx="2">
                    <c:v>03-Jan</c:v>
                  </c:pt>
                  <c:pt idx="3">
                    <c:v>04-Jan</c:v>
                  </c:pt>
                  <c:pt idx="4">
                    <c:v>05-Jan</c:v>
                  </c:pt>
                  <c:pt idx="5">
                    <c:v>06-Jan</c:v>
                  </c:pt>
                  <c:pt idx="6">
                    <c:v>07-Jan</c:v>
                  </c:pt>
                  <c:pt idx="7">
                    <c:v>08-Jan</c:v>
                  </c:pt>
                  <c:pt idx="8">
                    <c:v>09-Jan</c:v>
                  </c:pt>
                  <c:pt idx="9">
                    <c:v>10-Jan</c:v>
                  </c:pt>
                  <c:pt idx="10">
                    <c:v>11-Jan</c:v>
                  </c:pt>
                  <c:pt idx="11">
                    <c:v>12-Jan</c:v>
                  </c:pt>
                  <c:pt idx="12">
                    <c:v>13-Jan</c:v>
                  </c:pt>
                  <c:pt idx="13">
                    <c:v>14-Jan</c:v>
                  </c:pt>
                  <c:pt idx="14">
                    <c:v>15-Jan</c:v>
                  </c:pt>
                  <c:pt idx="15">
                    <c:v>16-Jan</c:v>
                  </c:pt>
                  <c:pt idx="16">
                    <c:v>17-Jan</c:v>
                  </c:pt>
                  <c:pt idx="17">
                    <c:v>18-Jan</c:v>
                  </c:pt>
                  <c:pt idx="18">
                    <c:v>19-Jan</c:v>
                  </c:pt>
                  <c:pt idx="19">
                    <c:v>20-Jan</c:v>
                  </c:pt>
                  <c:pt idx="20">
                    <c:v>21-Jan</c:v>
                  </c:pt>
                  <c:pt idx="21">
                    <c:v>22-Jan</c:v>
                  </c:pt>
                  <c:pt idx="22">
                    <c:v>23-Jan</c:v>
                  </c:pt>
                  <c:pt idx="23">
                    <c:v>24-Jan</c:v>
                  </c:pt>
                  <c:pt idx="24">
                    <c:v>25-Jan</c:v>
                  </c:pt>
                  <c:pt idx="25">
                    <c:v>26-Jan</c:v>
                  </c:pt>
                  <c:pt idx="26">
                    <c:v>27-Jan</c:v>
                  </c:pt>
                  <c:pt idx="27">
                    <c:v>28-Jan</c:v>
                  </c:pt>
                  <c:pt idx="28">
                    <c:v>29-Jan</c:v>
                  </c:pt>
                  <c:pt idx="29">
                    <c:v>30-Jan</c:v>
                  </c:pt>
                  <c:pt idx="30">
                    <c:v>31-Jan</c:v>
                  </c:pt>
                  <c:pt idx="31">
                    <c:v>01-Feb</c:v>
                  </c:pt>
                  <c:pt idx="32">
                    <c:v>02-Feb</c:v>
                  </c:pt>
                  <c:pt idx="33">
                    <c:v>03-Feb</c:v>
                  </c:pt>
                  <c:pt idx="34">
                    <c:v>04-Feb</c:v>
                  </c:pt>
                  <c:pt idx="35">
                    <c:v>05-Feb</c:v>
                  </c:pt>
                  <c:pt idx="36">
                    <c:v>06-Feb</c:v>
                  </c:pt>
                  <c:pt idx="37">
                    <c:v>07-Feb</c:v>
                  </c:pt>
                  <c:pt idx="38">
                    <c:v>08-Feb</c:v>
                  </c:pt>
                  <c:pt idx="39">
                    <c:v>09-Feb</c:v>
                  </c:pt>
                  <c:pt idx="40">
                    <c:v>10-Feb</c:v>
                  </c:pt>
                  <c:pt idx="41">
                    <c:v>11-Feb</c:v>
                  </c:pt>
                  <c:pt idx="42">
                    <c:v>12-Feb</c:v>
                  </c:pt>
                  <c:pt idx="43">
                    <c:v>13-Feb</c:v>
                  </c:pt>
                  <c:pt idx="44">
                    <c:v>14-Feb</c:v>
                  </c:pt>
                </c:lvl>
                <c:lvl>
                  <c:pt idx="0">
                    <c:v>Jan</c:v>
                  </c:pt>
                  <c:pt idx="31">
                    <c:v>Feb</c:v>
                  </c:pt>
                </c:lvl>
              </c:multiLvlStrCache>
            </c:multiLvlStrRef>
          </c:cat>
          <c:val>
            <c:numRef>
              <c:f>'Date-weather-pt'!$D$5:$D$52</c:f>
              <c:numCache>
                <c:formatCode>General</c:formatCode>
                <c:ptCount val="45"/>
                <c:pt idx="0">
                  <c:v>2</c:v>
                </c:pt>
                <c:pt idx="1">
                  <c:v>5</c:v>
                </c:pt>
                <c:pt idx="6">
                  <c:v>1</c:v>
                </c:pt>
                <c:pt idx="7">
                  <c:v>4</c:v>
                </c:pt>
                <c:pt idx="10">
                  <c:v>6</c:v>
                </c:pt>
                <c:pt idx="16">
                  <c:v>5</c:v>
                </c:pt>
                <c:pt idx="18">
                  <c:v>3</c:v>
                </c:pt>
                <c:pt idx="20">
                  <c:v>2</c:v>
                </c:pt>
                <c:pt idx="25">
                  <c:v>13</c:v>
                </c:pt>
                <c:pt idx="27">
                  <c:v>6</c:v>
                </c:pt>
                <c:pt idx="30">
                  <c:v>2</c:v>
                </c:pt>
                <c:pt idx="31">
                  <c:v>5</c:v>
                </c:pt>
                <c:pt idx="32">
                  <c:v>9</c:v>
                </c:pt>
                <c:pt idx="35">
                  <c:v>13</c:v>
                </c:pt>
                <c:pt idx="38">
                  <c:v>1</c:v>
                </c:pt>
                <c:pt idx="39">
                  <c:v>4</c:v>
                </c:pt>
                <c:pt idx="40">
                  <c:v>3</c:v>
                </c:pt>
              </c:numCache>
            </c:numRef>
          </c:val>
          <c:extLst>
            <c:ext xmlns:c16="http://schemas.microsoft.com/office/drawing/2014/chart" uri="{C3380CC4-5D6E-409C-BE32-E72D297353CC}">
              <c16:uniqueId val="{00000034-D9D4-4607-8EFD-6E125D73A299}"/>
            </c:ext>
          </c:extLst>
        </c:ser>
        <c:ser>
          <c:idx val="3"/>
          <c:order val="3"/>
          <c:tx>
            <c:strRef>
              <c:f>'Date-weather-pt'!$E$3:$E$4</c:f>
              <c:strCache>
                <c:ptCount val="1"/>
                <c:pt idx="0">
                  <c:v>Western Disturbance</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'Date-weather-pt'!$A$5:$A$52</c:f>
              <c:multiLvlStrCache>
                <c:ptCount val="45"/>
                <c:lvl>
                  <c:pt idx="0">
                    <c:v>01-Jan</c:v>
                  </c:pt>
                  <c:pt idx="1">
                    <c:v>02-Jan</c:v>
                  </c:pt>
                  <c:pt idx="2">
                    <c:v>03-Jan</c:v>
                  </c:pt>
                  <c:pt idx="3">
                    <c:v>04-Jan</c:v>
                  </c:pt>
                  <c:pt idx="4">
                    <c:v>05-Jan</c:v>
                  </c:pt>
                  <c:pt idx="5">
                    <c:v>06-Jan</c:v>
                  </c:pt>
                  <c:pt idx="6">
                    <c:v>07-Jan</c:v>
                  </c:pt>
                  <c:pt idx="7">
                    <c:v>08-Jan</c:v>
                  </c:pt>
                  <c:pt idx="8">
                    <c:v>09-Jan</c:v>
                  </c:pt>
                  <c:pt idx="9">
                    <c:v>10-Jan</c:v>
                  </c:pt>
                  <c:pt idx="10">
                    <c:v>11-Jan</c:v>
                  </c:pt>
                  <c:pt idx="11">
                    <c:v>12-Jan</c:v>
                  </c:pt>
                  <c:pt idx="12">
                    <c:v>13-Jan</c:v>
                  </c:pt>
                  <c:pt idx="13">
                    <c:v>14-Jan</c:v>
                  </c:pt>
                  <c:pt idx="14">
                    <c:v>15-Jan</c:v>
                  </c:pt>
                  <c:pt idx="15">
                    <c:v>16-Jan</c:v>
                  </c:pt>
                  <c:pt idx="16">
                    <c:v>17-Jan</c:v>
                  </c:pt>
                  <c:pt idx="17">
                    <c:v>18-Jan</c:v>
                  </c:pt>
                  <c:pt idx="18">
                    <c:v>19-Jan</c:v>
                  </c:pt>
                  <c:pt idx="19">
                    <c:v>20-Jan</c:v>
                  </c:pt>
                  <c:pt idx="20">
                    <c:v>21-Jan</c:v>
                  </c:pt>
                  <c:pt idx="21">
                    <c:v>22-Jan</c:v>
                  </c:pt>
                  <c:pt idx="22">
                    <c:v>23-Jan</c:v>
                  </c:pt>
                  <c:pt idx="23">
                    <c:v>24-Jan</c:v>
                  </c:pt>
                  <c:pt idx="24">
                    <c:v>25-Jan</c:v>
                  </c:pt>
                  <c:pt idx="25">
                    <c:v>26-Jan</c:v>
                  </c:pt>
                  <c:pt idx="26">
                    <c:v>27-Jan</c:v>
                  </c:pt>
                  <c:pt idx="27">
                    <c:v>28-Jan</c:v>
                  </c:pt>
                  <c:pt idx="28">
                    <c:v>29-Jan</c:v>
                  </c:pt>
                  <c:pt idx="29">
                    <c:v>30-Jan</c:v>
                  </c:pt>
                  <c:pt idx="30">
                    <c:v>31-Jan</c:v>
                  </c:pt>
                  <c:pt idx="31">
                    <c:v>01-Feb</c:v>
                  </c:pt>
                  <c:pt idx="32">
                    <c:v>02-Feb</c:v>
                  </c:pt>
                  <c:pt idx="33">
                    <c:v>03-Feb</c:v>
                  </c:pt>
                  <c:pt idx="34">
                    <c:v>04-Feb</c:v>
                  </c:pt>
                  <c:pt idx="35">
                    <c:v>05-Feb</c:v>
                  </c:pt>
                  <c:pt idx="36">
                    <c:v>06-Feb</c:v>
                  </c:pt>
                  <c:pt idx="37">
                    <c:v>07-Feb</c:v>
                  </c:pt>
                  <c:pt idx="38">
                    <c:v>08-Feb</c:v>
                  </c:pt>
                  <c:pt idx="39">
                    <c:v>09-Feb</c:v>
                  </c:pt>
                  <c:pt idx="40">
                    <c:v>10-Feb</c:v>
                  </c:pt>
                  <c:pt idx="41">
                    <c:v>11-Feb</c:v>
                  </c:pt>
                  <c:pt idx="42">
                    <c:v>12-Feb</c:v>
                  </c:pt>
                  <c:pt idx="43">
                    <c:v>13-Feb</c:v>
                  </c:pt>
                  <c:pt idx="44">
                    <c:v>14-Feb</c:v>
                  </c:pt>
                </c:lvl>
                <c:lvl>
                  <c:pt idx="0">
                    <c:v>Jan</c:v>
                  </c:pt>
                  <c:pt idx="31">
                    <c:v>Feb</c:v>
                  </c:pt>
                </c:lvl>
              </c:multiLvlStrCache>
            </c:multiLvlStrRef>
          </c:cat>
          <c:val>
            <c:numRef>
              <c:f>'Date-weather-pt'!$E$5:$E$52</c:f>
              <c:numCache>
                <c:formatCode>General</c:formatCode>
                <c:ptCount val="45"/>
                <c:pt idx="25">
                  <c:v>1</c:v>
                </c:pt>
              </c:numCache>
            </c:numRef>
          </c:val>
          <c:extLst>
            <c:ext xmlns:c16="http://schemas.microsoft.com/office/drawing/2014/chart" uri="{C3380CC4-5D6E-409C-BE32-E72D297353CC}">
              <c16:uniqueId val="{00000035-D9D4-4607-8EFD-6E125D73A299}"/>
            </c:ext>
          </c:extLst>
        </c:ser>
        <c:dLbls>
          <c:showLegendKey val="0"/>
          <c:showVal val="0"/>
          <c:showCatName val="0"/>
          <c:showSerName val="0"/>
          <c:showPercent val="0"/>
          <c:showBubbleSize val="0"/>
        </c:dLbls>
        <c:gapWidth val="115"/>
        <c:overlap val="-20"/>
        <c:axId val="799504192"/>
        <c:axId val="799503232"/>
      </c:barChart>
      <c:catAx>
        <c:axId val="799504192"/>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9503232"/>
        <c:crosses val="autoZero"/>
        <c:auto val="1"/>
        <c:lblAlgn val="ctr"/>
        <c:lblOffset val="100"/>
        <c:noMultiLvlLbl val="0"/>
      </c:catAx>
      <c:valAx>
        <c:axId val="79950323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95041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[project-1-internship.xlsx]Date-wise-riders-pt!Date-wise-riders-pt</c:name>
    <c:fmtId val="13"/>
  </c:pivotSource>
  <c:chart>
    <c:autoTitleDeleted val="0"/>
    <c:pivotFmts>
      <c:pivotFmt>
        <c:idx val="0"/>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2225" cap="rnd" cmpd="sng" algn="ctr">
            <a:solidFill>
              <a:schemeClr val="accent1"/>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pivotFmt>
    </c:pivotFmts>
    <c:plotArea>
      <c:layout/>
      <c:lineChart>
        <c:grouping val="standard"/>
        <c:varyColors val="0"/>
        <c:ser>
          <c:idx val="0"/>
          <c:order val="0"/>
          <c:tx>
            <c:strRef>
              <c:f>'Date-wise-riders-pt'!$B$3</c:f>
              <c:strCache>
                <c:ptCount val="1"/>
                <c:pt idx="0">
                  <c:v>Sum of CasualRiders</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multiLvlStrRef>
              <c:f>'Date-wise-riders-pt'!$A$4:$A$51</c:f>
              <c:multiLvlStrCache>
                <c:ptCount val="45"/>
                <c:lvl>
                  <c:pt idx="0">
                    <c:v>01-Jan</c:v>
                  </c:pt>
                  <c:pt idx="1">
                    <c:v>02-Jan</c:v>
                  </c:pt>
                  <c:pt idx="2">
                    <c:v>03-Jan</c:v>
                  </c:pt>
                  <c:pt idx="3">
                    <c:v>04-Jan</c:v>
                  </c:pt>
                  <c:pt idx="4">
                    <c:v>05-Jan</c:v>
                  </c:pt>
                  <c:pt idx="5">
                    <c:v>06-Jan</c:v>
                  </c:pt>
                  <c:pt idx="6">
                    <c:v>07-Jan</c:v>
                  </c:pt>
                  <c:pt idx="7">
                    <c:v>08-Jan</c:v>
                  </c:pt>
                  <c:pt idx="8">
                    <c:v>09-Jan</c:v>
                  </c:pt>
                  <c:pt idx="9">
                    <c:v>10-Jan</c:v>
                  </c:pt>
                  <c:pt idx="10">
                    <c:v>11-Jan</c:v>
                  </c:pt>
                  <c:pt idx="11">
                    <c:v>12-Jan</c:v>
                  </c:pt>
                  <c:pt idx="12">
                    <c:v>13-Jan</c:v>
                  </c:pt>
                  <c:pt idx="13">
                    <c:v>14-Jan</c:v>
                  </c:pt>
                  <c:pt idx="14">
                    <c:v>15-Jan</c:v>
                  </c:pt>
                  <c:pt idx="15">
                    <c:v>16-Jan</c:v>
                  </c:pt>
                  <c:pt idx="16">
                    <c:v>17-Jan</c:v>
                  </c:pt>
                  <c:pt idx="17">
                    <c:v>18-Jan</c:v>
                  </c:pt>
                  <c:pt idx="18">
                    <c:v>19-Jan</c:v>
                  </c:pt>
                  <c:pt idx="19">
                    <c:v>20-Jan</c:v>
                  </c:pt>
                  <c:pt idx="20">
                    <c:v>21-Jan</c:v>
                  </c:pt>
                  <c:pt idx="21">
                    <c:v>22-Jan</c:v>
                  </c:pt>
                  <c:pt idx="22">
                    <c:v>23-Jan</c:v>
                  </c:pt>
                  <c:pt idx="23">
                    <c:v>24-Jan</c:v>
                  </c:pt>
                  <c:pt idx="24">
                    <c:v>25-Jan</c:v>
                  </c:pt>
                  <c:pt idx="25">
                    <c:v>26-Jan</c:v>
                  </c:pt>
                  <c:pt idx="26">
                    <c:v>27-Jan</c:v>
                  </c:pt>
                  <c:pt idx="27">
                    <c:v>28-Jan</c:v>
                  </c:pt>
                  <c:pt idx="28">
                    <c:v>29-Jan</c:v>
                  </c:pt>
                  <c:pt idx="29">
                    <c:v>30-Jan</c:v>
                  </c:pt>
                  <c:pt idx="30">
                    <c:v>31-Jan</c:v>
                  </c:pt>
                  <c:pt idx="31">
                    <c:v>01-Feb</c:v>
                  </c:pt>
                  <c:pt idx="32">
                    <c:v>02-Feb</c:v>
                  </c:pt>
                  <c:pt idx="33">
                    <c:v>03-Feb</c:v>
                  </c:pt>
                  <c:pt idx="34">
                    <c:v>04-Feb</c:v>
                  </c:pt>
                  <c:pt idx="35">
                    <c:v>05-Feb</c:v>
                  </c:pt>
                  <c:pt idx="36">
                    <c:v>06-Feb</c:v>
                  </c:pt>
                  <c:pt idx="37">
                    <c:v>07-Feb</c:v>
                  </c:pt>
                  <c:pt idx="38">
                    <c:v>08-Feb</c:v>
                  </c:pt>
                  <c:pt idx="39">
                    <c:v>09-Feb</c:v>
                  </c:pt>
                  <c:pt idx="40">
                    <c:v>10-Feb</c:v>
                  </c:pt>
                  <c:pt idx="41">
                    <c:v>11-Feb</c:v>
                  </c:pt>
                  <c:pt idx="42">
                    <c:v>12-Feb</c:v>
                  </c:pt>
                  <c:pt idx="43">
                    <c:v>13-Feb</c:v>
                  </c:pt>
                  <c:pt idx="44">
                    <c:v>14-Feb</c:v>
                  </c:pt>
                </c:lvl>
                <c:lvl>
                  <c:pt idx="0">
                    <c:v>Jan</c:v>
                  </c:pt>
                  <c:pt idx="31">
                    <c:v>Feb</c:v>
                  </c:pt>
                </c:lvl>
              </c:multiLvlStrCache>
            </c:multiLvlStrRef>
          </c:cat>
          <c:val>
            <c:numRef>
              <c:f>'Date-wise-riders-pt'!$B$4:$B$51</c:f>
              <c:numCache>
                <c:formatCode>General</c:formatCode>
                <c:ptCount val="45"/>
                <c:pt idx="0">
                  <c:v>331</c:v>
                </c:pt>
                <c:pt idx="1">
                  <c:v>131</c:v>
                </c:pt>
                <c:pt idx="2">
                  <c:v>120</c:v>
                </c:pt>
                <c:pt idx="3">
                  <c:v>108</c:v>
                </c:pt>
                <c:pt idx="4">
                  <c:v>82</c:v>
                </c:pt>
                <c:pt idx="5">
                  <c:v>88</c:v>
                </c:pt>
                <c:pt idx="6">
                  <c:v>148</c:v>
                </c:pt>
                <c:pt idx="7">
                  <c:v>68</c:v>
                </c:pt>
                <c:pt idx="8">
                  <c:v>54</c:v>
                </c:pt>
                <c:pt idx="9">
                  <c:v>41</c:v>
                </c:pt>
                <c:pt idx="10">
                  <c:v>43</c:v>
                </c:pt>
                <c:pt idx="11">
                  <c:v>25</c:v>
                </c:pt>
                <c:pt idx="12">
                  <c:v>38</c:v>
                </c:pt>
                <c:pt idx="13">
                  <c:v>54</c:v>
                </c:pt>
                <c:pt idx="14">
                  <c:v>222</c:v>
                </c:pt>
                <c:pt idx="15">
                  <c:v>251</c:v>
                </c:pt>
                <c:pt idx="16">
                  <c:v>117</c:v>
                </c:pt>
                <c:pt idx="17">
                  <c:v>9</c:v>
                </c:pt>
                <c:pt idx="18">
                  <c:v>78</c:v>
                </c:pt>
                <c:pt idx="19">
                  <c:v>83</c:v>
                </c:pt>
                <c:pt idx="20">
                  <c:v>75</c:v>
                </c:pt>
                <c:pt idx="21">
                  <c:v>93</c:v>
                </c:pt>
                <c:pt idx="22">
                  <c:v>150</c:v>
                </c:pt>
                <c:pt idx="23">
                  <c:v>86</c:v>
                </c:pt>
                <c:pt idx="24">
                  <c:v>186</c:v>
                </c:pt>
                <c:pt idx="25">
                  <c:v>34</c:v>
                </c:pt>
                <c:pt idx="26">
                  <c:v>15</c:v>
                </c:pt>
                <c:pt idx="27">
                  <c:v>38</c:v>
                </c:pt>
                <c:pt idx="28">
                  <c:v>123</c:v>
                </c:pt>
                <c:pt idx="29">
                  <c:v>140</c:v>
                </c:pt>
                <c:pt idx="30">
                  <c:v>42</c:v>
                </c:pt>
                <c:pt idx="31">
                  <c:v>47</c:v>
                </c:pt>
                <c:pt idx="32">
                  <c:v>72</c:v>
                </c:pt>
                <c:pt idx="33">
                  <c:v>61</c:v>
                </c:pt>
                <c:pt idx="34">
                  <c:v>88</c:v>
                </c:pt>
                <c:pt idx="35">
                  <c:v>100</c:v>
                </c:pt>
                <c:pt idx="36">
                  <c:v>354</c:v>
                </c:pt>
                <c:pt idx="37">
                  <c:v>120</c:v>
                </c:pt>
                <c:pt idx="38">
                  <c:v>64</c:v>
                </c:pt>
                <c:pt idx="39">
                  <c:v>53</c:v>
                </c:pt>
                <c:pt idx="40">
                  <c:v>47</c:v>
                </c:pt>
                <c:pt idx="41">
                  <c:v>149</c:v>
                </c:pt>
                <c:pt idx="42">
                  <c:v>288</c:v>
                </c:pt>
                <c:pt idx="43">
                  <c:v>397</c:v>
                </c:pt>
                <c:pt idx="44">
                  <c:v>8</c:v>
                </c:pt>
              </c:numCache>
            </c:numRef>
          </c:val>
          <c:smooth val="1"/>
          <c:extLst>
            <c:ext xmlns:c16="http://schemas.microsoft.com/office/drawing/2014/chart" uri="{C3380CC4-5D6E-409C-BE32-E72D297353CC}">
              <c16:uniqueId val="{00000000-1742-4593-8FC4-E03C2C9A6A2E}"/>
            </c:ext>
          </c:extLst>
        </c:ser>
        <c:ser>
          <c:idx val="1"/>
          <c:order val="1"/>
          <c:tx>
            <c:strRef>
              <c:f>'Date-wise-riders-pt'!$C$3</c:f>
              <c:strCache>
                <c:ptCount val="1"/>
                <c:pt idx="0">
                  <c:v>Sum of RegisteredRiders</c:v>
                </c:pt>
              </c:strCache>
            </c:strRef>
          </c:tx>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cat>
            <c:multiLvlStrRef>
              <c:f>'Date-wise-riders-pt'!$A$4:$A$51</c:f>
              <c:multiLvlStrCache>
                <c:ptCount val="45"/>
                <c:lvl>
                  <c:pt idx="0">
                    <c:v>01-Jan</c:v>
                  </c:pt>
                  <c:pt idx="1">
                    <c:v>02-Jan</c:v>
                  </c:pt>
                  <c:pt idx="2">
                    <c:v>03-Jan</c:v>
                  </c:pt>
                  <c:pt idx="3">
                    <c:v>04-Jan</c:v>
                  </c:pt>
                  <c:pt idx="4">
                    <c:v>05-Jan</c:v>
                  </c:pt>
                  <c:pt idx="5">
                    <c:v>06-Jan</c:v>
                  </c:pt>
                  <c:pt idx="6">
                    <c:v>07-Jan</c:v>
                  </c:pt>
                  <c:pt idx="7">
                    <c:v>08-Jan</c:v>
                  </c:pt>
                  <c:pt idx="8">
                    <c:v>09-Jan</c:v>
                  </c:pt>
                  <c:pt idx="9">
                    <c:v>10-Jan</c:v>
                  </c:pt>
                  <c:pt idx="10">
                    <c:v>11-Jan</c:v>
                  </c:pt>
                  <c:pt idx="11">
                    <c:v>12-Jan</c:v>
                  </c:pt>
                  <c:pt idx="12">
                    <c:v>13-Jan</c:v>
                  </c:pt>
                  <c:pt idx="13">
                    <c:v>14-Jan</c:v>
                  </c:pt>
                  <c:pt idx="14">
                    <c:v>15-Jan</c:v>
                  </c:pt>
                  <c:pt idx="15">
                    <c:v>16-Jan</c:v>
                  </c:pt>
                  <c:pt idx="16">
                    <c:v>17-Jan</c:v>
                  </c:pt>
                  <c:pt idx="17">
                    <c:v>18-Jan</c:v>
                  </c:pt>
                  <c:pt idx="18">
                    <c:v>19-Jan</c:v>
                  </c:pt>
                  <c:pt idx="19">
                    <c:v>20-Jan</c:v>
                  </c:pt>
                  <c:pt idx="20">
                    <c:v>21-Jan</c:v>
                  </c:pt>
                  <c:pt idx="21">
                    <c:v>22-Jan</c:v>
                  </c:pt>
                  <c:pt idx="22">
                    <c:v>23-Jan</c:v>
                  </c:pt>
                  <c:pt idx="23">
                    <c:v>24-Jan</c:v>
                  </c:pt>
                  <c:pt idx="24">
                    <c:v>25-Jan</c:v>
                  </c:pt>
                  <c:pt idx="25">
                    <c:v>26-Jan</c:v>
                  </c:pt>
                  <c:pt idx="26">
                    <c:v>27-Jan</c:v>
                  </c:pt>
                  <c:pt idx="27">
                    <c:v>28-Jan</c:v>
                  </c:pt>
                  <c:pt idx="28">
                    <c:v>29-Jan</c:v>
                  </c:pt>
                  <c:pt idx="29">
                    <c:v>30-Jan</c:v>
                  </c:pt>
                  <c:pt idx="30">
                    <c:v>31-Jan</c:v>
                  </c:pt>
                  <c:pt idx="31">
                    <c:v>01-Feb</c:v>
                  </c:pt>
                  <c:pt idx="32">
                    <c:v>02-Feb</c:v>
                  </c:pt>
                  <c:pt idx="33">
                    <c:v>03-Feb</c:v>
                  </c:pt>
                  <c:pt idx="34">
                    <c:v>04-Feb</c:v>
                  </c:pt>
                  <c:pt idx="35">
                    <c:v>05-Feb</c:v>
                  </c:pt>
                  <c:pt idx="36">
                    <c:v>06-Feb</c:v>
                  </c:pt>
                  <c:pt idx="37">
                    <c:v>07-Feb</c:v>
                  </c:pt>
                  <c:pt idx="38">
                    <c:v>08-Feb</c:v>
                  </c:pt>
                  <c:pt idx="39">
                    <c:v>09-Feb</c:v>
                  </c:pt>
                  <c:pt idx="40">
                    <c:v>10-Feb</c:v>
                  </c:pt>
                  <c:pt idx="41">
                    <c:v>11-Feb</c:v>
                  </c:pt>
                  <c:pt idx="42">
                    <c:v>12-Feb</c:v>
                  </c:pt>
                  <c:pt idx="43">
                    <c:v>13-Feb</c:v>
                  </c:pt>
                  <c:pt idx="44">
                    <c:v>14-Feb</c:v>
                  </c:pt>
                </c:lvl>
                <c:lvl>
                  <c:pt idx="0">
                    <c:v>Jan</c:v>
                  </c:pt>
                  <c:pt idx="31">
                    <c:v>Feb</c:v>
                  </c:pt>
                </c:lvl>
              </c:multiLvlStrCache>
            </c:multiLvlStrRef>
          </c:cat>
          <c:val>
            <c:numRef>
              <c:f>'Date-wise-riders-pt'!$C$4:$C$51</c:f>
              <c:numCache>
                <c:formatCode>General</c:formatCode>
                <c:ptCount val="45"/>
                <c:pt idx="0">
                  <c:v>654</c:v>
                </c:pt>
                <c:pt idx="1">
                  <c:v>670</c:v>
                </c:pt>
                <c:pt idx="2">
                  <c:v>1229</c:v>
                </c:pt>
                <c:pt idx="3">
                  <c:v>1454</c:v>
                </c:pt>
                <c:pt idx="4">
                  <c:v>1518</c:v>
                </c:pt>
                <c:pt idx="5">
                  <c:v>1518</c:v>
                </c:pt>
                <c:pt idx="6">
                  <c:v>1362</c:v>
                </c:pt>
                <c:pt idx="7">
                  <c:v>891</c:v>
                </c:pt>
                <c:pt idx="8">
                  <c:v>768</c:v>
                </c:pt>
                <c:pt idx="9">
                  <c:v>1280</c:v>
                </c:pt>
                <c:pt idx="10">
                  <c:v>1220</c:v>
                </c:pt>
                <c:pt idx="11">
                  <c:v>1137</c:v>
                </c:pt>
                <c:pt idx="12">
                  <c:v>1368</c:v>
                </c:pt>
                <c:pt idx="13">
                  <c:v>1367</c:v>
                </c:pt>
                <c:pt idx="14">
                  <c:v>1026</c:v>
                </c:pt>
                <c:pt idx="15">
                  <c:v>953</c:v>
                </c:pt>
                <c:pt idx="16">
                  <c:v>883</c:v>
                </c:pt>
                <c:pt idx="17">
                  <c:v>674</c:v>
                </c:pt>
                <c:pt idx="18">
                  <c:v>1572</c:v>
                </c:pt>
                <c:pt idx="19">
                  <c:v>1844</c:v>
                </c:pt>
                <c:pt idx="20">
                  <c:v>1468</c:v>
                </c:pt>
                <c:pt idx="21">
                  <c:v>888</c:v>
                </c:pt>
                <c:pt idx="22">
                  <c:v>836</c:v>
                </c:pt>
                <c:pt idx="23">
                  <c:v>1330</c:v>
                </c:pt>
                <c:pt idx="24">
                  <c:v>1799</c:v>
                </c:pt>
                <c:pt idx="25">
                  <c:v>472</c:v>
                </c:pt>
                <c:pt idx="26">
                  <c:v>416</c:v>
                </c:pt>
                <c:pt idx="27">
                  <c:v>1129</c:v>
                </c:pt>
                <c:pt idx="28">
                  <c:v>975</c:v>
                </c:pt>
                <c:pt idx="29">
                  <c:v>956</c:v>
                </c:pt>
                <c:pt idx="30">
                  <c:v>1459</c:v>
                </c:pt>
                <c:pt idx="31">
                  <c:v>1313</c:v>
                </c:pt>
                <c:pt idx="32">
                  <c:v>1454</c:v>
                </c:pt>
                <c:pt idx="33">
                  <c:v>1489</c:v>
                </c:pt>
                <c:pt idx="34">
                  <c:v>1620</c:v>
                </c:pt>
                <c:pt idx="35">
                  <c:v>905</c:v>
                </c:pt>
                <c:pt idx="36">
                  <c:v>1269</c:v>
                </c:pt>
                <c:pt idx="37">
                  <c:v>1592</c:v>
                </c:pt>
                <c:pt idx="38">
                  <c:v>1466</c:v>
                </c:pt>
                <c:pt idx="39">
                  <c:v>1552</c:v>
                </c:pt>
                <c:pt idx="40">
                  <c:v>1491</c:v>
                </c:pt>
                <c:pt idx="41">
                  <c:v>1597</c:v>
                </c:pt>
                <c:pt idx="42">
                  <c:v>1184</c:v>
                </c:pt>
                <c:pt idx="43">
                  <c:v>1192</c:v>
                </c:pt>
                <c:pt idx="44">
                  <c:v>143</c:v>
                </c:pt>
              </c:numCache>
            </c:numRef>
          </c:val>
          <c:smooth val="1"/>
          <c:extLst>
            <c:ext xmlns:c16="http://schemas.microsoft.com/office/drawing/2014/chart" uri="{C3380CC4-5D6E-409C-BE32-E72D297353CC}">
              <c16:uniqueId val="{00000001-1742-4593-8FC4-E03C2C9A6A2E}"/>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410704720"/>
        <c:axId val="659174480"/>
      </c:lineChart>
      <c:catAx>
        <c:axId val="410704720"/>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659174480"/>
        <c:crosses val="autoZero"/>
        <c:auto val="1"/>
        <c:lblAlgn val="ctr"/>
        <c:lblOffset val="100"/>
        <c:noMultiLvlLbl val="0"/>
      </c:catAx>
      <c:valAx>
        <c:axId val="65917448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410704720"/>
        <c:crosses val="autoZero"/>
        <c:crossBetween val="between"/>
      </c:valAx>
      <c:spPr>
        <a:gradFill>
          <a:gsLst>
            <a:gs pos="100000">
              <a:schemeClr val="lt1">
                <a:lumMod val="95000"/>
              </a:schemeClr>
            </a:gs>
            <a:gs pos="0">
              <a:schemeClr val="lt1"/>
            </a:gs>
          </a:gsLst>
          <a:lin ang="5400000" scaled="0"/>
        </a:grad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[project-1-internship.xlsx]Humidity-total-riders-pt!PivotTable2</c:name>
    <c:fmtId val="36"/>
  </c:pivotSource>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9525">
              <a:solidFill>
                <a:schemeClr val="accent1">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9525">
              <a:solidFill>
                <a:schemeClr val="accent2">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'Humidity-total-riders-pt'!$B$3:$B$4</c:f>
              <c:strCache>
                <c:ptCount val="1"/>
                <c:pt idx="0">
                  <c:v>Comfortable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'Humidity-total-riders-pt'!$A$5:$A$69</c:f>
              <c:strCache>
                <c:ptCount val="64"/>
                <c:pt idx="0">
                  <c:v>21</c:v>
                </c:pt>
                <c:pt idx="1">
                  <c:v>24</c:v>
                </c:pt>
                <c:pt idx="2">
                  <c:v>25</c:v>
                </c:pt>
                <c:pt idx="3">
                  <c:v>26</c:v>
                </c:pt>
                <c:pt idx="4">
                  <c:v>27</c:v>
                </c:pt>
                <c:pt idx="5">
                  <c:v>28</c:v>
                </c:pt>
                <c:pt idx="6">
                  <c:v>29</c:v>
                </c:pt>
                <c:pt idx="7">
                  <c:v>30</c:v>
                </c:pt>
                <c:pt idx="8">
                  <c:v>31</c:v>
                </c:pt>
                <c:pt idx="9">
                  <c:v>32</c:v>
                </c:pt>
                <c:pt idx="10">
                  <c:v>33</c:v>
                </c:pt>
                <c:pt idx="11">
                  <c:v>34</c:v>
                </c:pt>
                <c:pt idx="12">
                  <c:v>35</c:v>
                </c:pt>
                <c:pt idx="13">
                  <c:v>36</c:v>
                </c:pt>
                <c:pt idx="14">
                  <c:v>37</c:v>
                </c:pt>
                <c:pt idx="15">
                  <c:v>38</c:v>
                </c:pt>
                <c:pt idx="16">
                  <c:v>39</c:v>
                </c:pt>
                <c:pt idx="17">
                  <c:v>40</c:v>
                </c:pt>
                <c:pt idx="18">
                  <c:v>41</c:v>
                </c:pt>
                <c:pt idx="19">
                  <c:v>42</c:v>
                </c:pt>
                <c:pt idx="20">
                  <c:v>43</c:v>
                </c:pt>
                <c:pt idx="21">
                  <c:v>44</c:v>
                </c:pt>
                <c:pt idx="22">
                  <c:v>45</c:v>
                </c:pt>
                <c:pt idx="23">
                  <c:v>46</c:v>
                </c:pt>
                <c:pt idx="24">
                  <c:v>47</c:v>
                </c:pt>
                <c:pt idx="25">
                  <c:v>48</c:v>
                </c:pt>
                <c:pt idx="26">
                  <c:v>49</c:v>
                </c:pt>
                <c:pt idx="27">
                  <c:v>50</c:v>
                </c:pt>
                <c:pt idx="28">
                  <c:v>51</c:v>
                </c:pt>
                <c:pt idx="29">
                  <c:v>52</c:v>
                </c:pt>
                <c:pt idx="30">
                  <c:v>53</c:v>
                </c:pt>
                <c:pt idx="31">
                  <c:v>54</c:v>
                </c:pt>
                <c:pt idx="32">
                  <c:v>55</c:v>
                </c:pt>
                <c:pt idx="33">
                  <c:v>56</c:v>
                </c:pt>
                <c:pt idx="34">
                  <c:v>57</c:v>
                </c:pt>
                <c:pt idx="35">
                  <c:v>58</c:v>
                </c:pt>
                <c:pt idx="36">
                  <c:v>59</c:v>
                </c:pt>
                <c:pt idx="37">
                  <c:v>60</c:v>
                </c:pt>
                <c:pt idx="38">
                  <c:v>61</c:v>
                </c:pt>
                <c:pt idx="39">
                  <c:v>62</c:v>
                </c:pt>
                <c:pt idx="40">
                  <c:v>63</c:v>
                </c:pt>
                <c:pt idx="41">
                  <c:v>64</c:v>
                </c:pt>
                <c:pt idx="42">
                  <c:v>65</c:v>
                </c:pt>
                <c:pt idx="43">
                  <c:v>66</c:v>
                </c:pt>
                <c:pt idx="44">
                  <c:v>68</c:v>
                </c:pt>
                <c:pt idx="45">
                  <c:v>69</c:v>
                </c:pt>
                <c:pt idx="46">
                  <c:v>70</c:v>
                </c:pt>
                <c:pt idx="47">
                  <c:v>71</c:v>
                </c:pt>
                <c:pt idx="48">
                  <c:v>72</c:v>
                </c:pt>
                <c:pt idx="49">
                  <c:v>73</c:v>
                </c:pt>
                <c:pt idx="50">
                  <c:v>74</c:v>
                </c:pt>
                <c:pt idx="51">
                  <c:v>75</c:v>
                </c:pt>
                <c:pt idx="52">
                  <c:v>76</c:v>
                </c:pt>
                <c:pt idx="53">
                  <c:v>77</c:v>
                </c:pt>
                <c:pt idx="54">
                  <c:v>80</c:v>
                </c:pt>
                <c:pt idx="55">
                  <c:v>81</c:v>
                </c:pt>
                <c:pt idx="56">
                  <c:v>82</c:v>
                </c:pt>
                <c:pt idx="57">
                  <c:v>86</c:v>
                </c:pt>
                <c:pt idx="58">
                  <c:v>87</c:v>
                </c:pt>
                <c:pt idx="59">
                  <c:v>88</c:v>
                </c:pt>
                <c:pt idx="60">
                  <c:v>92</c:v>
                </c:pt>
                <c:pt idx="61">
                  <c:v>93</c:v>
                </c:pt>
                <c:pt idx="62">
                  <c:v>94</c:v>
                </c:pt>
                <c:pt idx="63">
                  <c:v>100</c:v>
                </c:pt>
              </c:strCache>
            </c:strRef>
          </c:cat>
          <c:val>
            <c:numRef>
              <c:f>'Humidity-total-riders-pt'!$B$5:$B$69</c:f>
              <c:numCache>
                <c:formatCode>General</c:formatCode>
                <c:ptCount val="64"/>
                <c:pt idx="18">
                  <c:v>1102</c:v>
                </c:pt>
                <c:pt idx="19">
                  <c:v>1151</c:v>
                </c:pt>
                <c:pt idx="20">
                  <c:v>809</c:v>
                </c:pt>
                <c:pt idx="21">
                  <c:v>756</c:v>
                </c:pt>
                <c:pt idx="22">
                  <c:v>1134</c:v>
                </c:pt>
                <c:pt idx="23">
                  <c:v>1325</c:v>
                </c:pt>
                <c:pt idx="24">
                  <c:v>3215</c:v>
                </c:pt>
                <c:pt idx="25">
                  <c:v>1067</c:v>
                </c:pt>
                <c:pt idx="26">
                  <c:v>1553</c:v>
                </c:pt>
                <c:pt idx="27">
                  <c:v>1955</c:v>
                </c:pt>
              </c:numCache>
            </c:numRef>
          </c:val>
          <c:extLst>
            <c:ext xmlns:c16="http://schemas.microsoft.com/office/drawing/2014/chart" uri="{C3380CC4-5D6E-409C-BE32-E72D297353CC}">
              <c16:uniqueId val="{00000000-EF8E-4A51-BF88-749EC35B83EF}"/>
            </c:ext>
          </c:extLst>
        </c:ser>
        <c:ser>
          <c:idx val="1"/>
          <c:order val="1"/>
          <c:tx>
            <c:strRef>
              <c:f>'Humidity-total-riders-pt'!$C$3:$C$4</c:f>
              <c:strCache>
                <c:ptCount val="1"/>
                <c:pt idx="0">
                  <c:v>Dry</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'Humidity-total-riders-pt'!$A$5:$A$69</c:f>
              <c:strCache>
                <c:ptCount val="64"/>
                <c:pt idx="0">
                  <c:v>21</c:v>
                </c:pt>
                <c:pt idx="1">
                  <c:v>24</c:v>
                </c:pt>
                <c:pt idx="2">
                  <c:v>25</c:v>
                </c:pt>
                <c:pt idx="3">
                  <c:v>26</c:v>
                </c:pt>
                <c:pt idx="4">
                  <c:v>27</c:v>
                </c:pt>
                <c:pt idx="5">
                  <c:v>28</c:v>
                </c:pt>
                <c:pt idx="6">
                  <c:v>29</c:v>
                </c:pt>
                <c:pt idx="7">
                  <c:v>30</c:v>
                </c:pt>
                <c:pt idx="8">
                  <c:v>31</c:v>
                </c:pt>
                <c:pt idx="9">
                  <c:v>32</c:v>
                </c:pt>
                <c:pt idx="10">
                  <c:v>33</c:v>
                </c:pt>
                <c:pt idx="11">
                  <c:v>34</c:v>
                </c:pt>
                <c:pt idx="12">
                  <c:v>35</c:v>
                </c:pt>
                <c:pt idx="13">
                  <c:v>36</c:v>
                </c:pt>
                <c:pt idx="14">
                  <c:v>37</c:v>
                </c:pt>
                <c:pt idx="15">
                  <c:v>38</c:v>
                </c:pt>
                <c:pt idx="16">
                  <c:v>39</c:v>
                </c:pt>
                <c:pt idx="17">
                  <c:v>40</c:v>
                </c:pt>
                <c:pt idx="18">
                  <c:v>41</c:v>
                </c:pt>
                <c:pt idx="19">
                  <c:v>42</c:v>
                </c:pt>
                <c:pt idx="20">
                  <c:v>43</c:v>
                </c:pt>
                <c:pt idx="21">
                  <c:v>44</c:v>
                </c:pt>
                <c:pt idx="22">
                  <c:v>45</c:v>
                </c:pt>
                <c:pt idx="23">
                  <c:v>46</c:v>
                </c:pt>
                <c:pt idx="24">
                  <c:v>47</c:v>
                </c:pt>
                <c:pt idx="25">
                  <c:v>48</c:v>
                </c:pt>
                <c:pt idx="26">
                  <c:v>49</c:v>
                </c:pt>
                <c:pt idx="27">
                  <c:v>50</c:v>
                </c:pt>
                <c:pt idx="28">
                  <c:v>51</c:v>
                </c:pt>
                <c:pt idx="29">
                  <c:v>52</c:v>
                </c:pt>
                <c:pt idx="30">
                  <c:v>53</c:v>
                </c:pt>
                <c:pt idx="31">
                  <c:v>54</c:v>
                </c:pt>
                <c:pt idx="32">
                  <c:v>55</c:v>
                </c:pt>
                <c:pt idx="33">
                  <c:v>56</c:v>
                </c:pt>
                <c:pt idx="34">
                  <c:v>57</c:v>
                </c:pt>
                <c:pt idx="35">
                  <c:v>58</c:v>
                </c:pt>
                <c:pt idx="36">
                  <c:v>59</c:v>
                </c:pt>
                <c:pt idx="37">
                  <c:v>60</c:v>
                </c:pt>
                <c:pt idx="38">
                  <c:v>61</c:v>
                </c:pt>
                <c:pt idx="39">
                  <c:v>62</c:v>
                </c:pt>
                <c:pt idx="40">
                  <c:v>63</c:v>
                </c:pt>
                <c:pt idx="41">
                  <c:v>64</c:v>
                </c:pt>
                <c:pt idx="42">
                  <c:v>65</c:v>
                </c:pt>
                <c:pt idx="43">
                  <c:v>66</c:v>
                </c:pt>
                <c:pt idx="44">
                  <c:v>68</c:v>
                </c:pt>
                <c:pt idx="45">
                  <c:v>69</c:v>
                </c:pt>
                <c:pt idx="46">
                  <c:v>70</c:v>
                </c:pt>
                <c:pt idx="47">
                  <c:v>71</c:v>
                </c:pt>
                <c:pt idx="48">
                  <c:v>72</c:v>
                </c:pt>
                <c:pt idx="49">
                  <c:v>73</c:v>
                </c:pt>
                <c:pt idx="50">
                  <c:v>74</c:v>
                </c:pt>
                <c:pt idx="51">
                  <c:v>75</c:v>
                </c:pt>
                <c:pt idx="52">
                  <c:v>76</c:v>
                </c:pt>
                <c:pt idx="53">
                  <c:v>77</c:v>
                </c:pt>
                <c:pt idx="54">
                  <c:v>80</c:v>
                </c:pt>
                <c:pt idx="55">
                  <c:v>81</c:v>
                </c:pt>
                <c:pt idx="56">
                  <c:v>82</c:v>
                </c:pt>
                <c:pt idx="57">
                  <c:v>86</c:v>
                </c:pt>
                <c:pt idx="58">
                  <c:v>87</c:v>
                </c:pt>
                <c:pt idx="59">
                  <c:v>88</c:v>
                </c:pt>
                <c:pt idx="60">
                  <c:v>92</c:v>
                </c:pt>
                <c:pt idx="61">
                  <c:v>93</c:v>
                </c:pt>
                <c:pt idx="62">
                  <c:v>94</c:v>
                </c:pt>
                <c:pt idx="63">
                  <c:v>100</c:v>
                </c:pt>
              </c:strCache>
            </c:strRef>
          </c:cat>
          <c:val>
            <c:numRef>
              <c:f>'Humidity-total-riders-pt'!$C$5:$C$69</c:f>
              <c:numCache>
                <c:formatCode>General</c:formatCode>
                <c:ptCount val="64"/>
                <c:pt idx="0">
                  <c:v>147</c:v>
                </c:pt>
                <c:pt idx="1">
                  <c:v>211</c:v>
                </c:pt>
                <c:pt idx="2">
                  <c:v>112</c:v>
                </c:pt>
                <c:pt idx="3">
                  <c:v>531</c:v>
                </c:pt>
                <c:pt idx="4">
                  <c:v>206</c:v>
                </c:pt>
                <c:pt idx="5">
                  <c:v>1758</c:v>
                </c:pt>
                <c:pt idx="6">
                  <c:v>611</c:v>
                </c:pt>
                <c:pt idx="7">
                  <c:v>1091</c:v>
                </c:pt>
              </c:numCache>
            </c:numRef>
          </c:val>
          <c:extLst>
            <c:ext xmlns:c16="http://schemas.microsoft.com/office/drawing/2014/chart" uri="{C3380CC4-5D6E-409C-BE32-E72D297353CC}">
              <c16:uniqueId val="{0000009C-EF8E-4A51-BF88-749EC35B83EF}"/>
            </c:ext>
          </c:extLst>
        </c:ser>
        <c:ser>
          <c:idx val="2"/>
          <c:order val="2"/>
          <c:tx>
            <c:strRef>
              <c:f>'Humidity-total-riders-pt'!$D$3:$D$4</c:f>
              <c:strCache>
                <c:ptCount val="1"/>
                <c:pt idx="0">
                  <c:v>Highly Humid</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'Humidity-total-riders-pt'!$A$5:$A$69</c:f>
              <c:strCache>
                <c:ptCount val="64"/>
                <c:pt idx="0">
                  <c:v>21</c:v>
                </c:pt>
                <c:pt idx="1">
                  <c:v>24</c:v>
                </c:pt>
                <c:pt idx="2">
                  <c:v>25</c:v>
                </c:pt>
                <c:pt idx="3">
                  <c:v>26</c:v>
                </c:pt>
                <c:pt idx="4">
                  <c:v>27</c:v>
                </c:pt>
                <c:pt idx="5">
                  <c:v>28</c:v>
                </c:pt>
                <c:pt idx="6">
                  <c:v>29</c:v>
                </c:pt>
                <c:pt idx="7">
                  <c:v>30</c:v>
                </c:pt>
                <c:pt idx="8">
                  <c:v>31</c:v>
                </c:pt>
                <c:pt idx="9">
                  <c:v>32</c:v>
                </c:pt>
                <c:pt idx="10">
                  <c:v>33</c:v>
                </c:pt>
                <c:pt idx="11">
                  <c:v>34</c:v>
                </c:pt>
                <c:pt idx="12">
                  <c:v>35</c:v>
                </c:pt>
                <c:pt idx="13">
                  <c:v>36</c:v>
                </c:pt>
                <c:pt idx="14">
                  <c:v>37</c:v>
                </c:pt>
                <c:pt idx="15">
                  <c:v>38</c:v>
                </c:pt>
                <c:pt idx="16">
                  <c:v>39</c:v>
                </c:pt>
                <c:pt idx="17">
                  <c:v>40</c:v>
                </c:pt>
                <c:pt idx="18">
                  <c:v>41</c:v>
                </c:pt>
                <c:pt idx="19">
                  <c:v>42</c:v>
                </c:pt>
                <c:pt idx="20">
                  <c:v>43</c:v>
                </c:pt>
                <c:pt idx="21">
                  <c:v>44</c:v>
                </c:pt>
                <c:pt idx="22">
                  <c:v>45</c:v>
                </c:pt>
                <c:pt idx="23">
                  <c:v>46</c:v>
                </c:pt>
                <c:pt idx="24">
                  <c:v>47</c:v>
                </c:pt>
                <c:pt idx="25">
                  <c:v>48</c:v>
                </c:pt>
                <c:pt idx="26">
                  <c:v>49</c:v>
                </c:pt>
                <c:pt idx="27">
                  <c:v>50</c:v>
                </c:pt>
                <c:pt idx="28">
                  <c:v>51</c:v>
                </c:pt>
                <c:pt idx="29">
                  <c:v>52</c:v>
                </c:pt>
                <c:pt idx="30">
                  <c:v>53</c:v>
                </c:pt>
                <c:pt idx="31">
                  <c:v>54</c:v>
                </c:pt>
                <c:pt idx="32">
                  <c:v>55</c:v>
                </c:pt>
                <c:pt idx="33">
                  <c:v>56</c:v>
                </c:pt>
                <c:pt idx="34">
                  <c:v>57</c:v>
                </c:pt>
                <c:pt idx="35">
                  <c:v>58</c:v>
                </c:pt>
                <c:pt idx="36">
                  <c:v>59</c:v>
                </c:pt>
                <c:pt idx="37">
                  <c:v>60</c:v>
                </c:pt>
                <c:pt idx="38">
                  <c:v>61</c:v>
                </c:pt>
                <c:pt idx="39">
                  <c:v>62</c:v>
                </c:pt>
                <c:pt idx="40">
                  <c:v>63</c:v>
                </c:pt>
                <c:pt idx="41">
                  <c:v>64</c:v>
                </c:pt>
                <c:pt idx="42">
                  <c:v>65</c:v>
                </c:pt>
                <c:pt idx="43">
                  <c:v>66</c:v>
                </c:pt>
                <c:pt idx="44">
                  <c:v>68</c:v>
                </c:pt>
                <c:pt idx="45">
                  <c:v>69</c:v>
                </c:pt>
                <c:pt idx="46">
                  <c:v>70</c:v>
                </c:pt>
                <c:pt idx="47">
                  <c:v>71</c:v>
                </c:pt>
                <c:pt idx="48">
                  <c:v>72</c:v>
                </c:pt>
                <c:pt idx="49">
                  <c:v>73</c:v>
                </c:pt>
                <c:pt idx="50">
                  <c:v>74</c:v>
                </c:pt>
                <c:pt idx="51">
                  <c:v>75</c:v>
                </c:pt>
                <c:pt idx="52">
                  <c:v>76</c:v>
                </c:pt>
                <c:pt idx="53">
                  <c:v>77</c:v>
                </c:pt>
                <c:pt idx="54">
                  <c:v>80</c:v>
                </c:pt>
                <c:pt idx="55">
                  <c:v>81</c:v>
                </c:pt>
                <c:pt idx="56">
                  <c:v>82</c:v>
                </c:pt>
                <c:pt idx="57">
                  <c:v>86</c:v>
                </c:pt>
                <c:pt idx="58">
                  <c:v>87</c:v>
                </c:pt>
                <c:pt idx="59">
                  <c:v>88</c:v>
                </c:pt>
                <c:pt idx="60">
                  <c:v>92</c:v>
                </c:pt>
                <c:pt idx="61">
                  <c:v>93</c:v>
                </c:pt>
                <c:pt idx="62">
                  <c:v>94</c:v>
                </c:pt>
                <c:pt idx="63">
                  <c:v>100</c:v>
                </c:pt>
              </c:strCache>
            </c:strRef>
          </c:cat>
          <c:val>
            <c:numRef>
              <c:f>'Humidity-total-riders-pt'!$D$5:$D$69</c:f>
              <c:numCache>
                <c:formatCode>General</c:formatCode>
                <c:ptCount val="64"/>
                <c:pt idx="55">
                  <c:v>609</c:v>
                </c:pt>
                <c:pt idx="56">
                  <c:v>348</c:v>
                </c:pt>
                <c:pt idx="57">
                  <c:v>1309</c:v>
                </c:pt>
                <c:pt idx="58">
                  <c:v>719</c:v>
                </c:pt>
                <c:pt idx="59">
                  <c:v>128</c:v>
                </c:pt>
              </c:numCache>
            </c:numRef>
          </c:val>
          <c:extLst>
            <c:ext xmlns:c16="http://schemas.microsoft.com/office/drawing/2014/chart" uri="{C3380CC4-5D6E-409C-BE32-E72D297353CC}">
              <c16:uniqueId val="{0000009D-EF8E-4A51-BF88-749EC35B83EF}"/>
            </c:ext>
          </c:extLst>
        </c:ser>
        <c:ser>
          <c:idx val="3"/>
          <c:order val="3"/>
          <c:tx>
            <c:strRef>
              <c:f>'Humidity-total-riders-pt'!$E$3:$E$4</c:f>
              <c:strCache>
                <c:ptCount val="1"/>
                <c:pt idx="0">
                  <c:v>Humid</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'Humidity-total-riders-pt'!$A$5:$A$69</c:f>
              <c:strCache>
                <c:ptCount val="64"/>
                <c:pt idx="0">
                  <c:v>21</c:v>
                </c:pt>
                <c:pt idx="1">
                  <c:v>24</c:v>
                </c:pt>
                <c:pt idx="2">
                  <c:v>25</c:v>
                </c:pt>
                <c:pt idx="3">
                  <c:v>26</c:v>
                </c:pt>
                <c:pt idx="4">
                  <c:v>27</c:v>
                </c:pt>
                <c:pt idx="5">
                  <c:v>28</c:v>
                </c:pt>
                <c:pt idx="6">
                  <c:v>29</c:v>
                </c:pt>
                <c:pt idx="7">
                  <c:v>30</c:v>
                </c:pt>
                <c:pt idx="8">
                  <c:v>31</c:v>
                </c:pt>
                <c:pt idx="9">
                  <c:v>32</c:v>
                </c:pt>
                <c:pt idx="10">
                  <c:v>33</c:v>
                </c:pt>
                <c:pt idx="11">
                  <c:v>34</c:v>
                </c:pt>
                <c:pt idx="12">
                  <c:v>35</c:v>
                </c:pt>
                <c:pt idx="13">
                  <c:v>36</c:v>
                </c:pt>
                <c:pt idx="14">
                  <c:v>37</c:v>
                </c:pt>
                <c:pt idx="15">
                  <c:v>38</c:v>
                </c:pt>
                <c:pt idx="16">
                  <c:v>39</c:v>
                </c:pt>
                <c:pt idx="17">
                  <c:v>40</c:v>
                </c:pt>
                <c:pt idx="18">
                  <c:v>41</c:v>
                </c:pt>
                <c:pt idx="19">
                  <c:v>42</c:v>
                </c:pt>
                <c:pt idx="20">
                  <c:v>43</c:v>
                </c:pt>
                <c:pt idx="21">
                  <c:v>44</c:v>
                </c:pt>
                <c:pt idx="22">
                  <c:v>45</c:v>
                </c:pt>
                <c:pt idx="23">
                  <c:v>46</c:v>
                </c:pt>
                <c:pt idx="24">
                  <c:v>47</c:v>
                </c:pt>
                <c:pt idx="25">
                  <c:v>48</c:v>
                </c:pt>
                <c:pt idx="26">
                  <c:v>49</c:v>
                </c:pt>
                <c:pt idx="27">
                  <c:v>50</c:v>
                </c:pt>
                <c:pt idx="28">
                  <c:v>51</c:v>
                </c:pt>
                <c:pt idx="29">
                  <c:v>52</c:v>
                </c:pt>
                <c:pt idx="30">
                  <c:v>53</c:v>
                </c:pt>
                <c:pt idx="31">
                  <c:v>54</c:v>
                </c:pt>
                <c:pt idx="32">
                  <c:v>55</c:v>
                </c:pt>
                <c:pt idx="33">
                  <c:v>56</c:v>
                </c:pt>
                <c:pt idx="34">
                  <c:v>57</c:v>
                </c:pt>
                <c:pt idx="35">
                  <c:v>58</c:v>
                </c:pt>
                <c:pt idx="36">
                  <c:v>59</c:v>
                </c:pt>
                <c:pt idx="37">
                  <c:v>60</c:v>
                </c:pt>
                <c:pt idx="38">
                  <c:v>61</c:v>
                </c:pt>
                <c:pt idx="39">
                  <c:v>62</c:v>
                </c:pt>
                <c:pt idx="40">
                  <c:v>63</c:v>
                </c:pt>
                <c:pt idx="41">
                  <c:v>64</c:v>
                </c:pt>
                <c:pt idx="42">
                  <c:v>65</c:v>
                </c:pt>
                <c:pt idx="43">
                  <c:v>66</c:v>
                </c:pt>
                <c:pt idx="44">
                  <c:v>68</c:v>
                </c:pt>
                <c:pt idx="45">
                  <c:v>69</c:v>
                </c:pt>
                <c:pt idx="46">
                  <c:v>70</c:v>
                </c:pt>
                <c:pt idx="47">
                  <c:v>71</c:v>
                </c:pt>
                <c:pt idx="48">
                  <c:v>72</c:v>
                </c:pt>
                <c:pt idx="49">
                  <c:v>73</c:v>
                </c:pt>
                <c:pt idx="50">
                  <c:v>74</c:v>
                </c:pt>
                <c:pt idx="51">
                  <c:v>75</c:v>
                </c:pt>
                <c:pt idx="52">
                  <c:v>76</c:v>
                </c:pt>
                <c:pt idx="53">
                  <c:v>77</c:v>
                </c:pt>
                <c:pt idx="54">
                  <c:v>80</c:v>
                </c:pt>
                <c:pt idx="55">
                  <c:v>81</c:v>
                </c:pt>
                <c:pt idx="56">
                  <c:v>82</c:v>
                </c:pt>
                <c:pt idx="57">
                  <c:v>86</c:v>
                </c:pt>
                <c:pt idx="58">
                  <c:v>87</c:v>
                </c:pt>
                <c:pt idx="59">
                  <c:v>88</c:v>
                </c:pt>
                <c:pt idx="60">
                  <c:v>92</c:v>
                </c:pt>
                <c:pt idx="61">
                  <c:v>93</c:v>
                </c:pt>
                <c:pt idx="62">
                  <c:v>94</c:v>
                </c:pt>
                <c:pt idx="63">
                  <c:v>100</c:v>
                </c:pt>
              </c:strCache>
            </c:strRef>
          </c:cat>
          <c:val>
            <c:numRef>
              <c:f>'Humidity-total-riders-pt'!$E$5:$E$69</c:f>
              <c:numCache>
                <c:formatCode>General</c:formatCode>
                <c:ptCount val="64"/>
                <c:pt idx="38">
                  <c:v>525</c:v>
                </c:pt>
                <c:pt idx="39">
                  <c:v>186</c:v>
                </c:pt>
                <c:pt idx="40">
                  <c:v>182</c:v>
                </c:pt>
                <c:pt idx="41">
                  <c:v>1003</c:v>
                </c:pt>
                <c:pt idx="42">
                  <c:v>1114</c:v>
                </c:pt>
                <c:pt idx="43">
                  <c:v>343</c:v>
                </c:pt>
                <c:pt idx="44">
                  <c:v>186</c:v>
                </c:pt>
                <c:pt idx="45">
                  <c:v>1384</c:v>
                </c:pt>
                <c:pt idx="46">
                  <c:v>839</c:v>
                </c:pt>
              </c:numCache>
            </c:numRef>
          </c:val>
          <c:extLst>
            <c:ext xmlns:c16="http://schemas.microsoft.com/office/drawing/2014/chart" uri="{C3380CC4-5D6E-409C-BE32-E72D297353CC}">
              <c16:uniqueId val="{0000009E-EF8E-4A51-BF88-749EC35B83EF}"/>
            </c:ext>
          </c:extLst>
        </c:ser>
        <c:ser>
          <c:idx val="4"/>
          <c:order val="4"/>
          <c:tx>
            <c:strRef>
              <c:f>'Humidity-total-riders-pt'!$F$3:$F$4</c:f>
              <c:strCache>
                <c:ptCount val="1"/>
                <c:pt idx="0">
                  <c:v>Low Comfortable</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'Humidity-total-riders-pt'!$A$5:$A$69</c:f>
              <c:strCache>
                <c:ptCount val="64"/>
                <c:pt idx="0">
                  <c:v>21</c:v>
                </c:pt>
                <c:pt idx="1">
                  <c:v>24</c:v>
                </c:pt>
                <c:pt idx="2">
                  <c:v>25</c:v>
                </c:pt>
                <c:pt idx="3">
                  <c:v>26</c:v>
                </c:pt>
                <c:pt idx="4">
                  <c:v>27</c:v>
                </c:pt>
                <c:pt idx="5">
                  <c:v>28</c:v>
                </c:pt>
                <c:pt idx="6">
                  <c:v>29</c:v>
                </c:pt>
                <c:pt idx="7">
                  <c:v>30</c:v>
                </c:pt>
                <c:pt idx="8">
                  <c:v>31</c:v>
                </c:pt>
                <c:pt idx="9">
                  <c:v>32</c:v>
                </c:pt>
                <c:pt idx="10">
                  <c:v>33</c:v>
                </c:pt>
                <c:pt idx="11">
                  <c:v>34</c:v>
                </c:pt>
                <c:pt idx="12">
                  <c:v>35</c:v>
                </c:pt>
                <c:pt idx="13">
                  <c:v>36</c:v>
                </c:pt>
                <c:pt idx="14">
                  <c:v>37</c:v>
                </c:pt>
                <c:pt idx="15">
                  <c:v>38</c:v>
                </c:pt>
                <c:pt idx="16">
                  <c:v>39</c:v>
                </c:pt>
                <c:pt idx="17">
                  <c:v>40</c:v>
                </c:pt>
                <c:pt idx="18">
                  <c:v>41</c:v>
                </c:pt>
                <c:pt idx="19">
                  <c:v>42</c:v>
                </c:pt>
                <c:pt idx="20">
                  <c:v>43</c:v>
                </c:pt>
                <c:pt idx="21">
                  <c:v>44</c:v>
                </c:pt>
                <c:pt idx="22">
                  <c:v>45</c:v>
                </c:pt>
                <c:pt idx="23">
                  <c:v>46</c:v>
                </c:pt>
                <c:pt idx="24">
                  <c:v>47</c:v>
                </c:pt>
                <c:pt idx="25">
                  <c:v>48</c:v>
                </c:pt>
                <c:pt idx="26">
                  <c:v>49</c:v>
                </c:pt>
                <c:pt idx="27">
                  <c:v>50</c:v>
                </c:pt>
                <c:pt idx="28">
                  <c:v>51</c:v>
                </c:pt>
                <c:pt idx="29">
                  <c:v>52</c:v>
                </c:pt>
                <c:pt idx="30">
                  <c:v>53</c:v>
                </c:pt>
                <c:pt idx="31">
                  <c:v>54</c:v>
                </c:pt>
                <c:pt idx="32">
                  <c:v>55</c:v>
                </c:pt>
                <c:pt idx="33">
                  <c:v>56</c:v>
                </c:pt>
                <c:pt idx="34">
                  <c:v>57</c:v>
                </c:pt>
                <c:pt idx="35">
                  <c:v>58</c:v>
                </c:pt>
                <c:pt idx="36">
                  <c:v>59</c:v>
                </c:pt>
                <c:pt idx="37">
                  <c:v>60</c:v>
                </c:pt>
                <c:pt idx="38">
                  <c:v>61</c:v>
                </c:pt>
                <c:pt idx="39">
                  <c:v>62</c:v>
                </c:pt>
                <c:pt idx="40">
                  <c:v>63</c:v>
                </c:pt>
                <c:pt idx="41">
                  <c:v>64</c:v>
                </c:pt>
                <c:pt idx="42">
                  <c:v>65</c:v>
                </c:pt>
                <c:pt idx="43">
                  <c:v>66</c:v>
                </c:pt>
                <c:pt idx="44">
                  <c:v>68</c:v>
                </c:pt>
                <c:pt idx="45">
                  <c:v>69</c:v>
                </c:pt>
                <c:pt idx="46">
                  <c:v>70</c:v>
                </c:pt>
                <c:pt idx="47">
                  <c:v>71</c:v>
                </c:pt>
                <c:pt idx="48">
                  <c:v>72</c:v>
                </c:pt>
                <c:pt idx="49">
                  <c:v>73</c:v>
                </c:pt>
                <c:pt idx="50">
                  <c:v>74</c:v>
                </c:pt>
                <c:pt idx="51">
                  <c:v>75</c:v>
                </c:pt>
                <c:pt idx="52">
                  <c:v>76</c:v>
                </c:pt>
                <c:pt idx="53">
                  <c:v>77</c:v>
                </c:pt>
                <c:pt idx="54">
                  <c:v>80</c:v>
                </c:pt>
                <c:pt idx="55">
                  <c:v>81</c:v>
                </c:pt>
                <c:pt idx="56">
                  <c:v>82</c:v>
                </c:pt>
                <c:pt idx="57">
                  <c:v>86</c:v>
                </c:pt>
                <c:pt idx="58">
                  <c:v>87</c:v>
                </c:pt>
                <c:pt idx="59">
                  <c:v>88</c:v>
                </c:pt>
                <c:pt idx="60">
                  <c:v>92</c:v>
                </c:pt>
                <c:pt idx="61">
                  <c:v>93</c:v>
                </c:pt>
                <c:pt idx="62">
                  <c:v>94</c:v>
                </c:pt>
                <c:pt idx="63">
                  <c:v>100</c:v>
                </c:pt>
              </c:strCache>
            </c:strRef>
          </c:cat>
          <c:val>
            <c:numRef>
              <c:f>'Humidity-total-riders-pt'!$F$5:$F$69</c:f>
              <c:numCache>
                <c:formatCode>General</c:formatCode>
                <c:ptCount val="64"/>
                <c:pt idx="8">
                  <c:v>354</c:v>
                </c:pt>
                <c:pt idx="9">
                  <c:v>1023</c:v>
                </c:pt>
                <c:pt idx="10">
                  <c:v>536</c:v>
                </c:pt>
                <c:pt idx="11">
                  <c:v>652</c:v>
                </c:pt>
                <c:pt idx="12">
                  <c:v>1139</c:v>
                </c:pt>
                <c:pt idx="13">
                  <c:v>670</c:v>
                </c:pt>
                <c:pt idx="14">
                  <c:v>1571</c:v>
                </c:pt>
                <c:pt idx="15">
                  <c:v>1498</c:v>
                </c:pt>
                <c:pt idx="16">
                  <c:v>1084</c:v>
                </c:pt>
                <c:pt idx="17">
                  <c:v>2475</c:v>
                </c:pt>
              </c:numCache>
            </c:numRef>
          </c:val>
          <c:extLst>
            <c:ext xmlns:c16="http://schemas.microsoft.com/office/drawing/2014/chart" uri="{C3380CC4-5D6E-409C-BE32-E72D297353CC}">
              <c16:uniqueId val="{0000009F-EF8E-4A51-BF88-749EC35B83EF}"/>
            </c:ext>
          </c:extLst>
        </c:ser>
        <c:ser>
          <c:idx val="5"/>
          <c:order val="5"/>
          <c:tx>
            <c:strRef>
              <c:f>'Humidity-total-riders-pt'!$G$3:$G$4</c:f>
              <c:strCache>
                <c:ptCount val="1"/>
                <c:pt idx="0">
                  <c:v>Moderate Humid</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'Humidity-total-riders-pt'!$A$5:$A$69</c:f>
              <c:strCache>
                <c:ptCount val="64"/>
                <c:pt idx="0">
                  <c:v>21</c:v>
                </c:pt>
                <c:pt idx="1">
                  <c:v>24</c:v>
                </c:pt>
                <c:pt idx="2">
                  <c:v>25</c:v>
                </c:pt>
                <c:pt idx="3">
                  <c:v>26</c:v>
                </c:pt>
                <c:pt idx="4">
                  <c:v>27</c:v>
                </c:pt>
                <c:pt idx="5">
                  <c:v>28</c:v>
                </c:pt>
                <c:pt idx="6">
                  <c:v>29</c:v>
                </c:pt>
                <c:pt idx="7">
                  <c:v>30</c:v>
                </c:pt>
                <c:pt idx="8">
                  <c:v>31</c:v>
                </c:pt>
                <c:pt idx="9">
                  <c:v>32</c:v>
                </c:pt>
                <c:pt idx="10">
                  <c:v>33</c:v>
                </c:pt>
                <c:pt idx="11">
                  <c:v>34</c:v>
                </c:pt>
                <c:pt idx="12">
                  <c:v>35</c:v>
                </c:pt>
                <c:pt idx="13">
                  <c:v>36</c:v>
                </c:pt>
                <c:pt idx="14">
                  <c:v>37</c:v>
                </c:pt>
                <c:pt idx="15">
                  <c:v>38</c:v>
                </c:pt>
                <c:pt idx="16">
                  <c:v>39</c:v>
                </c:pt>
                <c:pt idx="17">
                  <c:v>40</c:v>
                </c:pt>
                <c:pt idx="18">
                  <c:v>41</c:v>
                </c:pt>
                <c:pt idx="19">
                  <c:v>42</c:v>
                </c:pt>
                <c:pt idx="20">
                  <c:v>43</c:v>
                </c:pt>
                <c:pt idx="21">
                  <c:v>44</c:v>
                </c:pt>
                <c:pt idx="22">
                  <c:v>45</c:v>
                </c:pt>
                <c:pt idx="23">
                  <c:v>46</c:v>
                </c:pt>
                <c:pt idx="24">
                  <c:v>47</c:v>
                </c:pt>
                <c:pt idx="25">
                  <c:v>48</c:v>
                </c:pt>
                <c:pt idx="26">
                  <c:v>49</c:v>
                </c:pt>
                <c:pt idx="27">
                  <c:v>50</c:v>
                </c:pt>
                <c:pt idx="28">
                  <c:v>51</c:v>
                </c:pt>
                <c:pt idx="29">
                  <c:v>52</c:v>
                </c:pt>
                <c:pt idx="30">
                  <c:v>53</c:v>
                </c:pt>
                <c:pt idx="31">
                  <c:v>54</c:v>
                </c:pt>
                <c:pt idx="32">
                  <c:v>55</c:v>
                </c:pt>
                <c:pt idx="33">
                  <c:v>56</c:v>
                </c:pt>
                <c:pt idx="34">
                  <c:v>57</c:v>
                </c:pt>
                <c:pt idx="35">
                  <c:v>58</c:v>
                </c:pt>
                <c:pt idx="36">
                  <c:v>59</c:v>
                </c:pt>
                <c:pt idx="37">
                  <c:v>60</c:v>
                </c:pt>
                <c:pt idx="38">
                  <c:v>61</c:v>
                </c:pt>
                <c:pt idx="39">
                  <c:v>62</c:v>
                </c:pt>
                <c:pt idx="40">
                  <c:v>63</c:v>
                </c:pt>
                <c:pt idx="41">
                  <c:v>64</c:v>
                </c:pt>
                <c:pt idx="42">
                  <c:v>65</c:v>
                </c:pt>
                <c:pt idx="43">
                  <c:v>66</c:v>
                </c:pt>
                <c:pt idx="44">
                  <c:v>68</c:v>
                </c:pt>
                <c:pt idx="45">
                  <c:v>69</c:v>
                </c:pt>
                <c:pt idx="46">
                  <c:v>70</c:v>
                </c:pt>
                <c:pt idx="47">
                  <c:v>71</c:v>
                </c:pt>
                <c:pt idx="48">
                  <c:v>72</c:v>
                </c:pt>
                <c:pt idx="49">
                  <c:v>73</c:v>
                </c:pt>
                <c:pt idx="50">
                  <c:v>74</c:v>
                </c:pt>
                <c:pt idx="51">
                  <c:v>75</c:v>
                </c:pt>
                <c:pt idx="52">
                  <c:v>76</c:v>
                </c:pt>
                <c:pt idx="53">
                  <c:v>77</c:v>
                </c:pt>
                <c:pt idx="54">
                  <c:v>80</c:v>
                </c:pt>
                <c:pt idx="55">
                  <c:v>81</c:v>
                </c:pt>
                <c:pt idx="56">
                  <c:v>82</c:v>
                </c:pt>
                <c:pt idx="57">
                  <c:v>86</c:v>
                </c:pt>
                <c:pt idx="58">
                  <c:v>87</c:v>
                </c:pt>
                <c:pt idx="59">
                  <c:v>88</c:v>
                </c:pt>
                <c:pt idx="60">
                  <c:v>92</c:v>
                </c:pt>
                <c:pt idx="61">
                  <c:v>93</c:v>
                </c:pt>
                <c:pt idx="62">
                  <c:v>94</c:v>
                </c:pt>
                <c:pt idx="63">
                  <c:v>100</c:v>
                </c:pt>
              </c:strCache>
            </c:strRef>
          </c:cat>
          <c:val>
            <c:numRef>
              <c:f>'Humidity-total-riders-pt'!$G$5:$G$69</c:f>
              <c:numCache>
                <c:formatCode>General</c:formatCode>
                <c:ptCount val="64"/>
                <c:pt idx="28">
                  <c:v>2184</c:v>
                </c:pt>
                <c:pt idx="29">
                  <c:v>679</c:v>
                </c:pt>
                <c:pt idx="30">
                  <c:v>203</c:v>
                </c:pt>
                <c:pt idx="31">
                  <c:v>440</c:v>
                </c:pt>
                <c:pt idx="32">
                  <c:v>2021</c:v>
                </c:pt>
                <c:pt idx="33">
                  <c:v>1706</c:v>
                </c:pt>
                <c:pt idx="34">
                  <c:v>684</c:v>
                </c:pt>
                <c:pt idx="35">
                  <c:v>181</c:v>
                </c:pt>
                <c:pt idx="36">
                  <c:v>2568</c:v>
                </c:pt>
                <c:pt idx="37">
                  <c:v>993</c:v>
                </c:pt>
              </c:numCache>
            </c:numRef>
          </c:val>
          <c:extLst>
            <c:ext xmlns:c16="http://schemas.microsoft.com/office/drawing/2014/chart" uri="{C3380CC4-5D6E-409C-BE32-E72D297353CC}">
              <c16:uniqueId val="{000000A0-EF8E-4A51-BF88-749EC35B83EF}"/>
            </c:ext>
          </c:extLst>
        </c:ser>
        <c:ser>
          <c:idx val="6"/>
          <c:order val="6"/>
          <c:tx>
            <c:strRef>
              <c:f>'Humidity-total-riders-pt'!$H$3:$H$4</c:f>
              <c:strCache>
                <c:ptCount val="1"/>
                <c:pt idx="0">
                  <c:v>Saturated / Rain-Likely</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'Humidity-total-riders-pt'!$A$5:$A$69</c:f>
              <c:strCache>
                <c:ptCount val="64"/>
                <c:pt idx="0">
                  <c:v>21</c:v>
                </c:pt>
                <c:pt idx="1">
                  <c:v>24</c:v>
                </c:pt>
                <c:pt idx="2">
                  <c:v>25</c:v>
                </c:pt>
                <c:pt idx="3">
                  <c:v>26</c:v>
                </c:pt>
                <c:pt idx="4">
                  <c:v>27</c:v>
                </c:pt>
                <c:pt idx="5">
                  <c:v>28</c:v>
                </c:pt>
                <c:pt idx="6">
                  <c:v>29</c:v>
                </c:pt>
                <c:pt idx="7">
                  <c:v>30</c:v>
                </c:pt>
                <c:pt idx="8">
                  <c:v>31</c:v>
                </c:pt>
                <c:pt idx="9">
                  <c:v>32</c:v>
                </c:pt>
                <c:pt idx="10">
                  <c:v>33</c:v>
                </c:pt>
                <c:pt idx="11">
                  <c:v>34</c:v>
                </c:pt>
                <c:pt idx="12">
                  <c:v>35</c:v>
                </c:pt>
                <c:pt idx="13">
                  <c:v>36</c:v>
                </c:pt>
                <c:pt idx="14">
                  <c:v>37</c:v>
                </c:pt>
                <c:pt idx="15">
                  <c:v>38</c:v>
                </c:pt>
                <c:pt idx="16">
                  <c:v>39</c:v>
                </c:pt>
                <c:pt idx="17">
                  <c:v>40</c:v>
                </c:pt>
                <c:pt idx="18">
                  <c:v>41</c:v>
                </c:pt>
                <c:pt idx="19">
                  <c:v>42</c:v>
                </c:pt>
                <c:pt idx="20">
                  <c:v>43</c:v>
                </c:pt>
                <c:pt idx="21">
                  <c:v>44</c:v>
                </c:pt>
                <c:pt idx="22">
                  <c:v>45</c:v>
                </c:pt>
                <c:pt idx="23">
                  <c:v>46</c:v>
                </c:pt>
                <c:pt idx="24">
                  <c:v>47</c:v>
                </c:pt>
                <c:pt idx="25">
                  <c:v>48</c:v>
                </c:pt>
                <c:pt idx="26">
                  <c:v>49</c:v>
                </c:pt>
                <c:pt idx="27">
                  <c:v>50</c:v>
                </c:pt>
                <c:pt idx="28">
                  <c:v>51</c:v>
                </c:pt>
                <c:pt idx="29">
                  <c:v>52</c:v>
                </c:pt>
                <c:pt idx="30">
                  <c:v>53</c:v>
                </c:pt>
                <c:pt idx="31">
                  <c:v>54</c:v>
                </c:pt>
                <c:pt idx="32">
                  <c:v>55</c:v>
                </c:pt>
                <c:pt idx="33">
                  <c:v>56</c:v>
                </c:pt>
                <c:pt idx="34">
                  <c:v>57</c:v>
                </c:pt>
                <c:pt idx="35">
                  <c:v>58</c:v>
                </c:pt>
                <c:pt idx="36">
                  <c:v>59</c:v>
                </c:pt>
                <c:pt idx="37">
                  <c:v>60</c:v>
                </c:pt>
                <c:pt idx="38">
                  <c:v>61</c:v>
                </c:pt>
                <c:pt idx="39">
                  <c:v>62</c:v>
                </c:pt>
                <c:pt idx="40">
                  <c:v>63</c:v>
                </c:pt>
                <c:pt idx="41">
                  <c:v>64</c:v>
                </c:pt>
                <c:pt idx="42">
                  <c:v>65</c:v>
                </c:pt>
                <c:pt idx="43">
                  <c:v>66</c:v>
                </c:pt>
                <c:pt idx="44">
                  <c:v>68</c:v>
                </c:pt>
                <c:pt idx="45">
                  <c:v>69</c:v>
                </c:pt>
                <c:pt idx="46">
                  <c:v>70</c:v>
                </c:pt>
                <c:pt idx="47">
                  <c:v>71</c:v>
                </c:pt>
                <c:pt idx="48">
                  <c:v>72</c:v>
                </c:pt>
                <c:pt idx="49">
                  <c:v>73</c:v>
                </c:pt>
                <c:pt idx="50">
                  <c:v>74</c:v>
                </c:pt>
                <c:pt idx="51">
                  <c:v>75</c:v>
                </c:pt>
                <c:pt idx="52">
                  <c:v>76</c:v>
                </c:pt>
                <c:pt idx="53">
                  <c:v>77</c:v>
                </c:pt>
                <c:pt idx="54">
                  <c:v>80</c:v>
                </c:pt>
                <c:pt idx="55">
                  <c:v>81</c:v>
                </c:pt>
                <c:pt idx="56">
                  <c:v>82</c:v>
                </c:pt>
                <c:pt idx="57">
                  <c:v>86</c:v>
                </c:pt>
                <c:pt idx="58">
                  <c:v>87</c:v>
                </c:pt>
                <c:pt idx="59">
                  <c:v>88</c:v>
                </c:pt>
                <c:pt idx="60">
                  <c:v>92</c:v>
                </c:pt>
                <c:pt idx="61">
                  <c:v>93</c:v>
                </c:pt>
                <c:pt idx="62">
                  <c:v>94</c:v>
                </c:pt>
                <c:pt idx="63">
                  <c:v>100</c:v>
                </c:pt>
              </c:strCache>
            </c:strRef>
          </c:cat>
          <c:val>
            <c:numRef>
              <c:f>'Humidity-total-riders-pt'!$H$5:$H$69</c:f>
              <c:numCache>
                <c:formatCode>General</c:formatCode>
                <c:ptCount val="64"/>
                <c:pt idx="60">
                  <c:v>90</c:v>
                </c:pt>
                <c:pt idx="61">
                  <c:v>2457</c:v>
                </c:pt>
                <c:pt idx="62">
                  <c:v>54</c:v>
                </c:pt>
                <c:pt idx="63">
                  <c:v>868</c:v>
                </c:pt>
              </c:numCache>
            </c:numRef>
          </c:val>
          <c:extLst>
            <c:ext xmlns:c16="http://schemas.microsoft.com/office/drawing/2014/chart" uri="{C3380CC4-5D6E-409C-BE32-E72D297353CC}">
              <c16:uniqueId val="{000000A1-EF8E-4A51-BF88-749EC35B83EF}"/>
            </c:ext>
          </c:extLst>
        </c:ser>
        <c:ser>
          <c:idx val="7"/>
          <c:order val="7"/>
          <c:tx>
            <c:strRef>
              <c:f>'Humidity-total-riders-pt'!$I$3:$I$4</c:f>
              <c:strCache>
                <c:ptCount val="1"/>
                <c:pt idx="0">
                  <c:v>Very Humid</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'Humidity-total-riders-pt'!$A$5:$A$69</c:f>
              <c:strCache>
                <c:ptCount val="64"/>
                <c:pt idx="0">
                  <c:v>21</c:v>
                </c:pt>
                <c:pt idx="1">
                  <c:v>24</c:v>
                </c:pt>
                <c:pt idx="2">
                  <c:v>25</c:v>
                </c:pt>
                <c:pt idx="3">
                  <c:v>26</c:v>
                </c:pt>
                <c:pt idx="4">
                  <c:v>27</c:v>
                </c:pt>
                <c:pt idx="5">
                  <c:v>28</c:v>
                </c:pt>
                <c:pt idx="6">
                  <c:v>29</c:v>
                </c:pt>
                <c:pt idx="7">
                  <c:v>30</c:v>
                </c:pt>
                <c:pt idx="8">
                  <c:v>31</c:v>
                </c:pt>
                <c:pt idx="9">
                  <c:v>32</c:v>
                </c:pt>
                <c:pt idx="10">
                  <c:v>33</c:v>
                </c:pt>
                <c:pt idx="11">
                  <c:v>34</c:v>
                </c:pt>
                <c:pt idx="12">
                  <c:v>35</c:v>
                </c:pt>
                <c:pt idx="13">
                  <c:v>36</c:v>
                </c:pt>
                <c:pt idx="14">
                  <c:v>37</c:v>
                </c:pt>
                <c:pt idx="15">
                  <c:v>38</c:v>
                </c:pt>
                <c:pt idx="16">
                  <c:v>39</c:v>
                </c:pt>
                <c:pt idx="17">
                  <c:v>40</c:v>
                </c:pt>
                <c:pt idx="18">
                  <c:v>41</c:v>
                </c:pt>
                <c:pt idx="19">
                  <c:v>42</c:v>
                </c:pt>
                <c:pt idx="20">
                  <c:v>43</c:v>
                </c:pt>
                <c:pt idx="21">
                  <c:v>44</c:v>
                </c:pt>
                <c:pt idx="22">
                  <c:v>45</c:v>
                </c:pt>
                <c:pt idx="23">
                  <c:v>46</c:v>
                </c:pt>
                <c:pt idx="24">
                  <c:v>47</c:v>
                </c:pt>
                <c:pt idx="25">
                  <c:v>48</c:v>
                </c:pt>
                <c:pt idx="26">
                  <c:v>49</c:v>
                </c:pt>
                <c:pt idx="27">
                  <c:v>50</c:v>
                </c:pt>
                <c:pt idx="28">
                  <c:v>51</c:v>
                </c:pt>
                <c:pt idx="29">
                  <c:v>52</c:v>
                </c:pt>
                <c:pt idx="30">
                  <c:v>53</c:v>
                </c:pt>
                <c:pt idx="31">
                  <c:v>54</c:v>
                </c:pt>
                <c:pt idx="32">
                  <c:v>55</c:v>
                </c:pt>
                <c:pt idx="33">
                  <c:v>56</c:v>
                </c:pt>
                <c:pt idx="34">
                  <c:v>57</c:v>
                </c:pt>
                <c:pt idx="35">
                  <c:v>58</c:v>
                </c:pt>
                <c:pt idx="36">
                  <c:v>59</c:v>
                </c:pt>
                <c:pt idx="37">
                  <c:v>60</c:v>
                </c:pt>
                <c:pt idx="38">
                  <c:v>61</c:v>
                </c:pt>
                <c:pt idx="39">
                  <c:v>62</c:v>
                </c:pt>
                <c:pt idx="40">
                  <c:v>63</c:v>
                </c:pt>
                <c:pt idx="41">
                  <c:v>64</c:v>
                </c:pt>
                <c:pt idx="42">
                  <c:v>65</c:v>
                </c:pt>
                <c:pt idx="43">
                  <c:v>66</c:v>
                </c:pt>
                <c:pt idx="44">
                  <c:v>68</c:v>
                </c:pt>
                <c:pt idx="45">
                  <c:v>69</c:v>
                </c:pt>
                <c:pt idx="46">
                  <c:v>70</c:v>
                </c:pt>
                <c:pt idx="47">
                  <c:v>71</c:v>
                </c:pt>
                <c:pt idx="48">
                  <c:v>72</c:v>
                </c:pt>
                <c:pt idx="49">
                  <c:v>73</c:v>
                </c:pt>
                <c:pt idx="50">
                  <c:v>74</c:v>
                </c:pt>
                <c:pt idx="51">
                  <c:v>75</c:v>
                </c:pt>
                <c:pt idx="52">
                  <c:v>76</c:v>
                </c:pt>
                <c:pt idx="53">
                  <c:v>77</c:v>
                </c:pt>
                <c:pt idx="54">
                  <c:v>80</c:v>
                </c:pt>
                <c:pt idx="55">
                  <c:v>81</c:v>
                </c:pt>
                <c:pt idx="56">
                  <c:v>82</c:v>
                </c:pt>
                <c:pt idx="57">
                  <c:v>86</c:v>
                </c:pt>
                <c:pt idx="58">
                  <c:v>87</c:v>
                </c:pt>
                <c:pt idx="59">
                  <c:v>88</c:v>
                </c:pt>
                <c:pt idx="60">
                  <c:v>92</c:v>
                </c:pt>
                <c:pt idx="61">
                  <c:v>93</c:v>
                </c:pt>
                <c:pt idx="62">
                  <c:v>94</c:v>
                </c:pt>
                <c:pt idx="63">
                  <c:v>100</c:v>
                </c:pt>
              </c:strCache>
            </c:strRef>
          </c:cat>
          <c:val>
            <c:numRef>
              <c:f>'Humidity-total-riders-pt'!$I$5:$I$69</c:f>
              <c:numCache>
                <c:formatCode>General</c:formatCode>
                <c:ptCount val="64"/>
                <c:pt idx="47">
                  <c:v>257</c:v>
                </c:pt>
                <c:pt idx="48">
                  <c:v>200</c:v>
                </c:pt>
                <c:pt idx="49">
                  <c:v>74</c:v>
                </c:pt>
                <c:pt idx="50">
                  <c:v>1400</c:v>
                </c:pt>
                <c:pt idx="51">
                  <c:v>904</c:v>
                </c:pt>
                <c:pt idx="52">
                  <c:v>206</c:v>
                </c:pt>
                <c:pt idx="53">
                  <c:v>196</c:v>
                </c:pt>
                <c:pt idx="54">
                  <c:v>1328</c:v>
                </c:pt>
              </c:numCache>
            </c:numRef>
          </c:val>
          <c:extLst>
            <c:ext xmlns:c16="http://schemas.microsoft.com/office/drawing/2014/chart" uri="{C3380CC4-5D6E-409C-BE32-E72D297353CC}">
              <c16:uniqueId val="{000000A2-EF8E-4A51-BF88-749EC35B83EF}"/>
            </c:ext>
          </c:extLst>
        </c:ser>
        <c:dLbls>
          <c:dLblPos val="ctr"/>
          <c:showLegendKey val="0"/>
          <c:showVal val="0"/>
          <c:showCatName val="0"/>
          <c:showSerName val="0"/>
          <c:showPercent val="0"/>
          <c:showBubbleSize val="0"/>
        </c:dLbls>
        <c:gapWidth val="150"/>
        <c:overlap val="100"/>
        <c:axId val="1486045808"/>
        <c:axId val="1486056848"/>
      </c:barChart>
      <c:catAx>
        <c:axId val="1486045808"/>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6056848"/>
        <c:crosses val="autoZero"/>
        <c:auto val="1"/>
        <c:lblAlgn val="ctr"/>
        <c:lblOffset val="100"/>
        <c:noMultiLvlLbl val="0"/>
      </c:catAx>
      <c:valAx>
        <c:axId val="148605684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60458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[project-1-internship.xlsx]Riders-by-month-and-BWS-pt!PivotTable3</c:name>
    <c:fmtId val="8"/>
  </c:pivotSource>
  <c:chart>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'Riders-by-month-and-BWS-pt'!$B$8</c:f>
              <c:strCache>
                <c:ptCount val="1"/>
                <c:pt idx="0">
                  <c:v>Sum of CasualRiders</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cat>
            <c:strRef>
              <c:f>'Riders-by-month-and-BWS-pt'!$A$9:$A$11</c:f>
              <c:strCache>
                <c:ptCount val="2"/>
                <c:pt idx="0">
                  <c:v>Jan</c:v>
                </c:pt>
                <c:pt idx="1">
                  <c:v>Feb</c:v>
                </c:pt>
              </c:strCache>
            </c:strRef>
          </c:cat>
          <c:val>
            <c:numRef>
              <c:f>'Riders-by-month-and-BWS-pt'!$B$9:$B$11</c:f>
              <c:numCache>
                <c:formatCode>General</c:formatCode>
                <c:ptCount val="2"/>
                <c:pt idx="0">
                  <c:v>3073</c:v>
                </c:pt>
                <c:pt idx="1">
                  <c:v>1848</c:v>
                </c:pt>
              </c:numCache>
            </c:numRef>
          </c:val>
          <c:extLst>
            <c:ext xmlns:c16="http://schemas.microsoft.com/office/drawing/2014/chart" uri="{C3380CC4-5D6E-409C-BE32-E72D297353CC}">
              <c16:uniqueId val="{00000000-B905-4420-A62F-8526E3230F12}"/>
            </c:ext>
          </c:extLst>
        </c:ser>
        <c:ser>
          <c:idx val="1"/>
          <c:order val="1"/>
          <c:tx>
            <c:strRef>
              <c:f>'Riders-by-month-and-BWS-pt'!$C$8</c:f>
              <c:strCache>
                <c:ptCount val="1"/>
                <c:pt idx="0">
                  <c:v>Sum of RegisteredRiders</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cat>
            <c:strRef>
              <c:f>'Riders-by-month-and-BWS-pt'!$A$9:$A$11</c:f>
              <c:strCache>
                <c:ptCount val="2"/>
                <c:pt idx="0">
                  <c:v>Jan</c:v>
                </c:pt>
                <c:pt idx="1">
                  <c:v>Feb</c:v>
                </c:pt>
              </c:strCache>
            </c:strRef>
          </c:cat>
          <c:val>
            <c:numRef>
              <c:f>'Riders-by-month-and-BWS-pt'!$C$9:$C$11</c:f>
              <c:numCache>
                <c:formatCode>General</c:formatCode>
                <c:ptCount val="2"/>
                <c:pt idx="0">
                  <c:v>35116</c:v>
                </c:pt>
                <c:pt idx="1">
                  <c:v>18267</c:v>
                </c:pt>
              </c:numCache>
            </c:numRef>
          </c:val>
          <c:extLst>
            <c:ext xmlns:c16="http://schemas.microsoft.com/office/drawing/2014/chart" uri="{C3380CC4-5D6E-409C-BE32-E72D297353CC}">
              <c16:uniqueId val="{00000001-B905-4420-A62F-8526E3230F12}"/>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[project-1-internship.xlsx]Weather-wise-riders-pt!PivotTable4</c:name>
    <c:fmtId val="63"/>
  </c:pivotSource>
  <c:chart>
    <c:autoTitleDeleted val="0"/>
    <c:pivotFmts>
      <c:pivotFmt>
        <c:idx val="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'Weather-wise-riders-pt'!$C$3</c:f>
              <c:strCache>
                <c:ptCount val="1"/>
                <c:pt idx="0">
                  <c:v>Sum of CasualRiders</c:v>
                </c:pt>
              </c:strCache>
            </c:strRef>
          </c:tx>
          <c:spPr>
            <a:solidFill>
              <a:schemeClr val="accent1">
                <a:alpha val="70000"/>
              </a:schemeClr>
            </a:solidFill>
            <a:ln>
              <a:noFill/>
            </a:ln>
            <a:effectLst/>
          </c:spPr>
          <c:invertIfNegative val="0"/>
          <c:cat>
            <c:strRef>
              <c:f>'Weather-wise-riders-pt'!$B$4:$B$8</c:f>
              <c:strCache>
                <c:ptCount val="4"/>
                <c:pt idx="0">
                  <c:v>Clear Sky</c:v>
                </c:pt>
                <c:pt idx="1">
                  <c:v>Foggy / Misty</c:v>
                </c:pt>
                <c:pt idx="2">
                  <c:v>Light Snow / Rain</c:v>
                </c:pt>
                <c:pt idx="3">
                  <c:v>Western Disturbance</c:v>
                </c:pt>
              </c:strCache>
            </c:strRef>
          </c:cat>
          <c:val>
            <c:numRef>
              <c:f>'Weather-wise-riders-pt'!$C$4:$C$8</c:f>
              <c:numCache>
                <c:formatCode>General</c:formatCode>
                <c:ptCount val="4"/>
                <c:pt idx="0">
                  <c:v>3211</c:v>
                </c:pt>
                <c:pt idx="1">
                  <c:v>1538</c:v>
                </c:pt>
                <c:pt idx="2">
                  <c:v>171</c:v>
                </c:pt>
                <c:pt idx="3">
                  <c:v>1</c:v>
                </c:pt>
              </c:numCache>
            </c:numRef>
          </c:val>
          <c:extLst>
            <c:ext xmlns:c16="http://schemas.microsoft.com/office/drawing/2014/chart" uri="{C3380CC4-5D6E-409C-BE32-E72D297353CC}">
              <c16:uniqueId val="{00000000-305A-43A9-B0C7-F51BD2DFCC3F}"/>
            </c:ext>
          </c:extLst>
        </c:ser>
        <c:ser>
          <c:idx val="1"/>
          <c:order val="1"/>
          <c:tx>
            <c:strRef>
              <c:f>'Weather-wise-riders-pt'!$D$3</c:f>
              <c:strCache>
                <c:ptCount val="1"/>
                <c:pt idx="0">
                  <c:v>Sum of RegisteredRiders</c:v>
                </c:pt>
              </c:strCache>
            </c:strRef>
          </c:tx>
          <c:spPr>
            <a:solidFill>
              <a:schemeClr val="accent2">
                <a:alpha val="70000"/>
              </a:schemeClr>
            </a:solidFill>
            <a:ln>
              <a:noFill/>
            </a:ln>
            <a:effectLst/>
          </c:spPr>
          <c:invertIfNegative val="0"/>
          <c:cat>
            <c:strRef>
              <c:f>'Weather-wise-riders-pt'!$B$4:$B$8</c:f>
              <c:strCache>
                <c:ptCount val="4"/>
                <c:pt idx="0">
                  <c:v>Clear Sky</c:v>
                </c:pt>
                <c:pt idx="1">
                  <c:v>Foggy / Misty</c:v>
                </c:pt>
                <c:pt idx="2">
                  <c:v>Light Snow / Rain</c:v>
                </c:pt>
                <c:pt idx="3">
                  <c:v>Western Disturbance</c:v>
                </c:pt>
              </c:strCache>
            </c:strRef>
          </c:cat>
          <c:val>
            <c:numRef>
              <c:f>'Weather-wise-riders-pt'!$D$4:$D$8</c:f>
              <c:numCache>
                <c:formatCode>General</c:formatCode>
                <c:ptCount val="4"/>
                <c:pt idx="0">
                  <c:v>34162</c:v>
                </c:pt>
                <c:pt idx="1">
                  <c:v>16568</c:v>
                </c:pt>
                <c:pt idx="2">
                  <c:v>2618</c:v>
                </c:pt>
                <c:pt idx="3">
                  <c:v>35</c:v>
                </c:pt>
              </c:numCache>
            </c:numRef>
          </c:val>
          <c:extLst>
            <c:ext xmlns:c16="http://schemas.microsoft.com/office/drawing/2014/chart" uri="{C3380CC4-5D6E-409C-BE32-E72D297353CC}">
              <c16:uniqueId val="{00000001-305A-43A9-B0C7-F51BD2DFCC3F}"/>
            </c:ext>
          </c:extLst>
        </c:ser>
        <c:dLbls>
          <c:showLegendKey val="0"/>
          <c:showVal val="0"/>
          <c:showCatName val="0"/>
          <c:showSerName val="0"/>
          <c:showPercent val="0"/>
          <c:showBubbleSize val="0"/>
        </c:dLbls>
        <c:gapWidth val="80"/>
        <c:overlap val="25"/>
        <c:axId val="2086924400"/>
        <c:axId val="2086910480"/>
      </c:barChart>
      <c:catAx>
        <c:axId val="2086924400"/>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2086910480"/>
        <c:crosses val="autoZero"/>
        <c:auto val="1"/>
        <c:lblAlgn val="ctr"/>
        <c:lblOffset val="100"/>
        <c:noMultiLvlLbl val="0"/>
      </c:catAx>
      <c:valAx>
        <c:axId val="2086910480"/>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20869244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[project-1-internship.xlsx]Riders-wd-hc-pt!PivotTable1</c:name>
    <c:fmtId val="9"/>
  </c:pivotSource>
  <c:chart>
    <c:autoTitleDeleted val="0"/>
    <c:pivotFmts>
      <c:pivotFmt>
        <c:idx val="0"/>
        <c:spPr>
          <a:solidFill>
            <a:schemeClr val="accent6"/>
          </a:solidFill>
          <a:ln>
            <a:noFill/>
          </a:ln>
          <a:effectLst/>
        </c:spPr>
        <c:marker>
          <c:symbol val="diamond"/>
          <c:size val="6"/>
          <c:spPr>
            <a:solidFill>
              <a:schemeClr val="accent6"/>
            </a:solidFill>
            <a:ln w="9525">
              <a:solidFill>
                <a:schemeClr val="accent6"/>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square"/>
          <c:size val="6"/>
          <c:spPr>
            <a:solidFill>
              <a:schemeClr val="accent5"/>
            </a:solidFill>
            <a:ln w="9525">
              <a:solidFill>
                <a:schemeClr val="accent5"/>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triangle"/>
          <c:size val="6"/>
          <c:spPr>
            <a:solidFill>
              <a:schemeClr val="accent4"/>
            </a:solidFill>
            <a:ln w="9525">
              <a:solidFill>
                <a:schemeClr val="accent4"/>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x"/>
          <c:size val="6"/>
          <c:spPr>
            <a:noFill/>
            <a:ln w="9525">
              <a:solidFill>
                <a:schemeClr val="accent6">
                  <a:lumMod val="60000"/>
                </a:schemeClr>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star"/>
          <c:size val="6"/>
          <c:spPr>
            <a:noFill/>
            <a:ln w="9525">
              <a:solidFill>
                <a:schemeClr val="accent5">
                  <a:lumMod val="60000"/>
                </a:schemeClr>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circle"/>
          <c:size val="6"/>
          <c:spPr>
            <a:solidFill>
              <a:schemeClr val="accent4">
                <a:lumMod val="60000"/>
              </a:schemeClr>
            </a:solidFill>
            <a:ln w="9525">
              <a:solidFill>
                <a:schemeClr val="accent4">
                  <a:lumMod val="60000"/>
                </a:schemeClr>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plus"/>
          <c:size val="6"/>
          <c:spPr>
            <a:noFill/>
            <a:ln w="9525">
              <a:solidFill>
                <a:schemeClr val="accent6">
                  <a:lumMod val="80000"/>
                  <a:lumOff val="20000"/>
                </a:schemeClr>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dot"/>
          <c:size val="6"/>
          <c:spPr>
            <a:solidFill>
              <a:schemeClr val="accent5">
                <a:lumMod val="80000"/>
                <a:lumOff val="20000"/>
              </a:schemeClr>
            </a:solidFill>
            <a:ln w="9525">
              <a:solidFill>
                <a:schemeClr val="accent5">
                  <a:lumMod val="80000"/>
                  <a:lumOff val="20000"/>
                </a:schemeClr>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6"/>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6"/>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6"/>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'Riders-wd-hc-pt'!$D$3:$D$4</c:f>
              <c:strCache>
                <c:ptCount val="1"/>
                <c:pt idx="0">
                  <c:v>Comfortable</c:v>
                </c:pt>
              </c:strCache>
            </c:strRef>
          </c:tx>
          <c:spPr>
            <a:solidFill>
              <a:schemeClr val="accent6"/>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'Riders-wd-hc-pt'!$C$5:$C$12</c:f>
              <c:strCache>
                <c:ptCount val="7"/>
                <c:pt idx="0">
                  <c:v>Sunday</c:v>
                </c:pt>
                <c:pt idx="1">
                  <c:v>Monday</c:v>
                </c:pt>
                <c:pt idx="2">
                  <c:v>Tuesday</c:v>
                </c:pt>
                <c:pt idx="3">
                  <c:v>Wednesday</c:v>
                </c:pt>
                <c:pt idx="4">
                  <c:v>Thursday</c:v>
                </c:pt>
                <c:pt idx="5">
                  <c:v>Friday</c:v>
                </c:pt>
                <c:pt idx="6">
                  <c:v>Saturday</c:v>
                </c:pt>
              </c:strCache>
            </c:strRef>
          </c:cat>
          <c:val>
            <c:numRef>
              <c:f>'Riders-wd-hc-pt'!$D$5:$D$12</c:f>
              <c:numCache>
                <c:formatCode>General</c:formatCode>
                <c:ptCount val="7"/>
                <c:pt idx="0">
                  <c:v>2095</c:v>
                </c:pt>
                <c:pt idx="1">
                  <c:v>2846</c:v>
                </c:pt>
                <c:pt idx="2">
                  <c:v>1491</c:v>
                </c:pt>
                <c:pt idx="3">
                  <c:v>2093</c:v>
                </c:pt>
                <c:pt idx="4">
                  <c:v>2917</c:v>
                </c:pt>
                <c:pt idx="5">
                  <c:v>1770</c:v>
                </c:pt>
                <c:pt idx="6">
                  <c:v>855</c:v>
                </c:pt>
              </c:numCache>
            </c:numRef>
          </c:val>
          <c:extLst>
            <c:ext xmlns:c16="http://schemas.microsoft.com/office/drawing/2014/chart" uri="{C3380CC4-5D6E-409C-BE32-E72D297353CC}">
              <c16:uniqueId val="{00000000-374F-4FEF-9704-5AEF43CE6E4B}"/>
            </c:ext>
          </c:extLst>
        </c:ser>
        <c:ser>
          <c:idx val="1"/>
          <c:order val="1"/>
          <c:tx>
            <c:strRef>
              <c:f>'Riders-wd-hc-pt'!$E$3:$E$4</c:f>
              <c:strCache>
                <c:ptCount val="1"/>
                <c:pt idx="0">
                  <c:v>Dry</c:v>
                </c:pt>
              </c:strCache>
            </c:strRef>
          </c:tx>
          <c:spPr>
            <a:solidFill>
              <a:schemeClr val="accent5"/>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'Riders-wd-hc-pt'!$C$5:$C$12</c:f>
              <c:strCache>
                <c:ptCount val="7"/>
                <c:pt idx="0">
                  <c:v>Sunday</c:v>
                </c:pt>
                <c:pt idx="1">
                  <c:v>Monday</c:v>
                </c:pt>
                <c:pt idx="2">
                  <c:v>Tuesday</c:v>
                </c:pt>
                <c:pt idx="3">
                  <c:v>Wednesday</c:v>
                </c:pt>
                <c:pt idx="4">
                  <c:v>Thursday</c:v>
                </c:pt>
                <c:pt idx="5">
                  <c:v>Friday</c:v>
                </c:pt>
                <c:pt idx="6">
                  <c:v>Saturday</c:v>
                </c:pt>
              </c:strCache>
            </c:strRef>
          </c:cat>
          <c:val>
            <c:numRef>
              <c:f>'Riders-wd-hc-pt'!$E$5:$E$12</c:f>
              <c:numCache>
                <c:formatCode>General</c:formatCode>
                <c:ptCount val="7"/>
                <c:pt idx="0">
                  <c:v>1142</c:v>
                </c:pt>
                <c:pt idx="1">
                  <c:v>382</c:v>
                </c:pt>
                <c:pt idx="3">
                  <c:v>284</c:v>
                </c:pt>
                <c:pt idx="4">
                  <c:v>677</c:v>
                </c:pt>
                <c:pt idx="5">
                  <c:v>1420</c:v>
                </c:pt>
                <c:pt idx="6">
                  <c:v>762</c:v>
                </c:pt>
              </c:numCache>
            </c:numRef>
          </c:val>
          <c:extLst>
            <c:ext xmlns:c16="http://schemas.microsoft.com/office/drawing/2014/chart" uri="{C3380CC4-5D6E-409C-BE32-E72D297353CC}">
              <c16:uniqueId val="{00000057-374F-4FEF-9704-5AEF43CE6E4B}"/>
            </c:ext>
          </c:extLst>
        </c:ser>
        <c:ser>
          <c:idx val="2"/>
          <c:order val="2"/>
          <c:tx>
            <c:strRef>
              <c:f>'Riders-wd-hc-pt'!$F$3:$F$4</c:f>
              <c:strCache>
                <c:ptCount val="1"/>
                <c:pt idx="0">
                  <c:v>Highly Humid</c:v>
                </c:pt>
              </c:strCache>
            </c:strRef>
          </c:tx>
          <c:spPr>
            <a:solidFill>
              <a:schemeClr val="accent4"/>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'Riders-wd-hc-pt'!$C$5:$C$12</c:f>
              <c:strCache>
                <c:ptCount val="7"/>
                <c:pt idx="0">
                  <c:v>Sunday</c:v>
                </c:pt>
                <c:pt idx="1">
                  <c:v>Monday</c:v>
                </c:pt>
                <c:pt idx="2">
                  <c:v>Tuesday</c:v>
                </c:pt>
                <c:pt idx="3">
                  <c:v>Wednesday</c:v>
                </c:pt>
                <c:pt idx="4">
                  <c:v>Thursday</c:v>
                </c:pt>
                <c:pt idx="5">
                  <c:v>Friday</c:v>
                </c:pt>
                <c:pt idx="6">
                  <c:v>Saturday</c:v>
                </c:pt>
              </c:strCache>
            </c:strRef>
          </c:cat>
          <c:val>
            <c:numRef>
              <c:f>'Riders-wd-hc-pt'!$F$5:$F$12</c:f>
              <c:numCache>
                <c:formatCode>General</c:formatCode>
                <c:ptCount val="7"/>
                <c:pt idx="0">
                  <c:v>162</c:v>
                </c:pt>
                <c:pt idx="1">
                  <c:v>174</c:v>
                </c:pt>
                <c:pt idx="2">
                  <c:v>1185</c:v>
                </c:pt>
                <c:pt idx="3">
                  <c:v>628</c:v>
                </c:pt>
                <c:pt idx="4">
                  <c:v>16</c:v>
                </c:pt>
                <c:pt idx="5">
                  <c:v>409</c:v>
                </c:pt>
                <c:pt idx="6">
                  <c:v>539</c:v>
                </c:pt>
              </c:numCache>
            </c:numRef>
          </c:val>
          <c:extLst>
            <c:ext xmlns:c16="http://schemas.microsoft.com/office/drawing/2014/chart" uri="{C3380CC4-5D6E-409C-BE32-E72D297353CC}">
              <c16:uniqueId val="{00000058-374F-4FEF-9704-5AEF43CE6E4B}"/>
            </c:ext>
          </c:extLst>
        </c:ser>
        <c:ser>
          <c:idx val="3"/>
          <c:order val="3"/>
          <c:tx>
            <c:strRef>
              <c:f>'Riders-wd-hc-pt'!$G$3:$G$4</c:f>
              <c:strCache>
                <c:ptCount val="1"/>
                <c:pt idx="0">
                  <c:v>Humid</c:v>
                </c:pt>
              </c:strCache>
            </c:strRef>
          </c:tx>
          <c:spPr>
            <a:solidFill>
              <a:schemeClr val="accent6">
                <a:lumMod val="60000"/>
              </a:schemeClr>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'Riders-wd-hc-pt'!$C$5:$C$12</c:f>
              <c:strCache>
                <c:ptCount val="7"/>
                <c:pt idx="0">
                  <c:v>Sunday</c:v>
                </c:pt>
                <c:pt idx="1">
                  <c:v>Monday</c:v>
                </c:pt>
                <c:pt idx="2">
                  <c:v>Tuesday</c:v>
                </c:pt>
                <c:pt idx="3">
                  <c:v>Wednesday</c:v>
                </c:pt>
                <c:pt idx="4">
                  <c:v>Thursday</c:v>
                </c:pt>
                <c:pt idx="5">
                  <c:v>Friday</c:v>
                </c:pt>
                <c:pt idx="6">
                  <c:v>Saturday</c:v>
                </c:pt>
              </c:strCache>
            </c:strRef>
          </c:cat>
          <c:val>
            <c:numRef>
              <c:f>'Riders-wd-hc-pt'!$G$5:$G$12</c:f>
              <c:numCache>
                <c:formatCode>General</c:formatCode>
                <c:ptCount val="7"/>
                <c:pt idx="0">
                  <c:v>915</c:v>
                </c:pt>
                <c:pt idx="1">
                  <c:v>1265</c:v>
                </c:pt>
                <c:pt idx="2">
                  <c:v>1139</c:v>
                </c:pt>
                <c:pt idx="3">
                  <c:v>331</c:v>
                </c:pt>
                <c:pt idx="4">
                  <c:v>317</c:v>
                </c:pt>
                <c:pt idx="5">
                  <c:v>1093</c:v>
                </c:pt>
                <c:pt idx="6">
                  <c:v>702</c:v>
                </c:pt>
              </c:numCache>
            </c:numRef>
          </c:val>
          <c:extLst>
            <c:ext xmlns:c16="http://schemas.microsoft.com/office/drawing/2014/chart" uri="{C3380CC4-5D6E-409C-BE32-E72D297353CC}">
              <c16:uniqueId val="{00000059-374F-4FEF-9704-5AEF43CE6E4B}"/>
            </c:ext>
          </c:extLst>
        </c:ser>
        <c:ser>
          <c:idx val="4"/>
          <c:order val="4"/>
          <c:tx>
            <c:strRef>
              <c:f>'Riders-wd-hc-pt'!$H$3:$H$4</c:f>
              <c:strCache>
                <c:ptCount val="1"/>
                <c:pt idx="0">
                  <c:v>Low Comfortable</c:v>
                </c:pt>
              </c:strCache>
            </c:strRef>
          </c:tx>
          <c:spPr>
            <a:solidFill>
              <a:schemeClr val="accent5">
                <a:lumMod val="60000"/>
              </a:schemeClr>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'Riders-wd-hc-pt'!$C$5:$C$12</c:f>
              <c:strCache>
                <c:ptCount val="7"/>
                <c:pt idx="0">
                  <c:v>Sunday</c:v>
                </c:pt>
                <c:pt idx="1">
                  <c:v>Monday</c:v>
                </c:pt>
                <c:pt idx="2">
                  <c:v>Tuesday</c:v>
                </c:pt>
                <c:pt idx="3">
                  <c:v>Wednesday</c:v>
                </c:pt>
                <c:pt idx="4">
                  <c:v>Thursday</c:v>
                </c:pt>
                <c:pt idx="5">
                  <c:v>Friday</c:v>
                </c:pt>
                <c:pt idx="6">
                  <c:v>Saturday</c:v>
                </c:pt>
              </c:strCache>
            </c:strRef>
          </c:cat>
          <c:val>
            <c:numRef>
              <c:f>'Riders-wd-hc-pt'!$H$5:$H$12</c:f>
              <c:numCache>
                <c:formatCode>General</c:formatCode>
                <c:ptCount val="7"/>
                <c:pt idx="0">
                  <c:v>2071</c:v>
                </c:pt>
                <c:pt idx="1">
                  <c:v>1012</c:v>
                </c:pt>
                <c:pt idx="2">
                  <c:v>893</c:v>
                </c:pt>
                <c:pt idx="3">
                  <c:v>1689</c:v>
                </c:pt>
                <c:pt idx="4">
                  <c:v>1882</c:v>
                </c:pt>
                <c:pt idx="5">
                  <c:v>1258</c:v>
                </c:pt>
                <c:pt idx="6">
                  <c:v>2197</c:v>
                </c:pt>
              </c:numCache>
            </c:numRef>
          </c:val>
          <c:extLst>
            <c:ext xmlns:c16="http://schemas.microsoft.com/office/drawing/2014/chart" uri="{C3380CC4-5D6E-409C-BE32-E72D297353CC}">
              <c16:uniqueId val="{0000005A-374F-4FEF-9704-5AEF43CE6E4B}"/>
            </c:ext>
          </c:extLst>
        </c:ser>
        <c:ser>
          <c:idx val="5"/>
          <c:order val="5"/>
          <c:tx>
            <c:strRef>
              <c:f>'Riders-wd-hc-pt'!$I$3:$I$4</c:f>
              <c:strCache>
                <c:ptCount val="1"/>
                <c:pt idx="0">
                  <c:v>Moderate Humid</c:v>
                </c:pt>
              </c:strCache>
            </c:strRef>
          </c:tx>
          <c:spPr>
            <a:solidFill>
              <a:schemeClr val="accent4">
                <a:lumMod val="60000"/>
              </a:schemeClr>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'Riders-wd-hc-pt'!$C$5:$C$12</c:f>
              <c:strCache>
                <c:ptCount val="7"/>
                <c:pt idx="0">
                  <c:v>Sunday</c:v>
                </c:pt>
                <c:pt idx="1">
                  <c:v>Monday</c:v>
                </c:pt>
                <c:pt idx="2">
                  <c:v>Tuesday</c:v>
                </c:pt>
                <c:pt idx="3">
                  <c:v>Wednesday</c:v>
                </c:pt>
                <c:pt idx="4">
                  <c:v>Thursday</c:v>
                </c:pt>
                <c:pt idx="5">
                  <c:v>Friday</c:v>
                </c:pt>
                <c:pt idx="6">
                  <c:v>Saturday</c:v>
                </c:pt>
              </c:strCache>
            </c:strRef>
          </c:cat>
          <c:val>
            <c:numRef>
              <c:f>'Riders-wd-hc-pt'!$I$5:$I$12</c:f>
              <c:numCache>
                <c:formatCode>General</c:formatCode>
                <c:ptCount val="7"/>
                <c:pt idx="0">
                  <c:v>1202</c:v>
                </c:pt>
                <c:pt idx="1">
                  <c:v>2257</c:v>
                </c:pt>
                <c:pt idx="2">
                  <c:v>1783</c:v>
                </c:pt>
                <c:pt idx="3">
                  <c:v>1325</c:v>
                </c:pt>
                <c:pt idx="4">
                  <c:v>2499</c:v>
                </c:pt>
                <c:pt idx="5">
                  <c:v>1647</c:v>
                </c:pt>
                <c:pt idx="6">
                  <c:v>946</c:v>
                </c:pt>
              </c:numCache>
            </c:numRef>
          </c:val>
          <c:extLst>
            <c:ext xmlns:c16="http://schemas.microsoft.com/office/drawing/2014/chart" uri="{C3380CC4-5D6E-409C-BE32-E72D297353CC}">
              <c16:uniqueId val="{0000005B-374F-4FEF-9704-5AEF43CE6E4B}"/>
            </c:ext>
          </c:extLst>
        </c:ser>
        <c:ser>
          <c:idx val="6"/>
          <c:order val="6"/>
          <c:tx>
            <c:strRef>
              <c:f>'Riders-wd-hc-pt'!$J$3:$J$4</c:f>
              <c:strCache>
                <c:ptCount val="1"/>
                <c:pt idx="0">
                  <c:v>Saturated / Rain-Likely</c:v>
                </c:pt>
              </c:strCache>
            </c:strRef>
          </c:tx>
          <c:spPr>
            <a:solidFill>
              <a:schemeClr val="accent6">
                <a:lumMod val="80000"/>
                <a:lumOff val="20000"/>
              </a:schemeClr>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'Riders-wd-hc-pt'!$C$5:$C$12</c:f>
              <c:strCache>
                <c:ptCount val="7"/>
                <c:pt idx="0">
                  <c:v>Sunday</c:v>
                </c:pt>
                <c:pt idx="1">
                  <c:v>Monday</c:v>
                </c:pt>
                <c:pt idx="2">
                  <c:v>Tuesday</c:v>
                </c:pt>
                <c:pt idx="3">
                  <c:v>Wednesday</c:v>
                </c:pt>
                <c:pt idx="4">
                  <c:v>Thursday</c:v>
                </c:pt>
                <c:pt idx="5">
                  <c:v>Friday</c:v>
                </c:pt>
                <c:pt idx="6">
                  <c:v>Saturday</c:v>
                </c:pt>
              </c:strCache>
            </c:strRef>
          </c:cat>
          <c:val>
            <c:numRef>
              <c:f>'Riders-wd-hc-pt'!$J$5:$J$12</c:f>
              <c:numCache>
                <c:formatCode>General</c:formatCode>
                <c:ptCount val="7"/>
                <c:pt idx="0">
                  <c:v>44</c:v>
                </c:pt>
                <c:pt idx="1">
                  <c:v>273</c:v>
                </c:pt>
                <c:pt idx="2">
                  <c:v>717</c:v>
                </c:pt>
                <c:pt idx="3">
                  <c:v>1429</c:v>
                </c:pt>
                <c:pt idx="5">
                  <c:v>90</c:v>
                </c:pt>
                <c:pt idx="6">
                  <c:v>916</c:v>
                </c:pt>
              </c:numCache>
            </c:numRef>
          </c:val>
          <c:extLst>
            <c:ext xmlns:c16="http://schemas.microsoft.com/office/drawing/2014/chart" uri="{C3380CC4-5D6E-409C-BE32-E72D297353CC}">
              <c16:uniqueId val="{0000005C-374F-4FEF-9704-5AEF43CE6E4B}"/>
            </c:ext>
          </c:extLst>
        </c:ser>
        <c:ser>
          <c:idx val="7"/>
          <c:order val="7"/>
          <c:tx>
            <c:strRef>
              <c:f>'Riders-wd-hc-pt'!$K$3:$K$4</c:f>
              <c:strCache>
                <c:ptCount val="1"/>
                <c:pt idx="0">
                  <c:v>Very Humid</c:v>
                </c:pt>
              </c:strCache>
            </c:strRef>
          </c:tx>
          <c:spPr>
            <a:solidFill>
              <a:schemeClr val="accent5">
                <a:lumMod val="80000"/>
                <a:lumOff val="20000"/>
              </a:schemeClr>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'Riders-wd-hc-pt'!$C$5:$C$12</c:f>
              <c:strCache>
                <c:ptCount val="7"/>
                <c:pt idx="0">
                  <c:v>Sunday</c:v>
                </c:pt>
                <c:pt idx="1">
                  <c:v>Monday</c:v>
                </c:pt>
                <c:pt idx="2">
                  <c:v>Tuesday</c:v>
                </c:pt>
                <c:pt idx="3">
                  <c:v>Wednesday</c:v>
                </c:pt>
                <c:pt idx="4">
                  <c:v>Thursday</c:v>
                </c:pt>
                <c:pt idx="5">
                  <c:v>Friday</c:v>
                </c:pt>
                <c:pt idx="6">
                  <c:v>Saturday</c:v>
                </c:pt>
              </c:strCache>
            </c:strRef>
          </c:cat>
          <c:val>
            <c:numRef>
              <c:f>'Riders-wd-hc-pt'!$K$5:$K$12</c:f>
              <c:numCache>
                <c:formatCode>General</c:formatCode>
                <c:ptCount val="7"/>
                <c:pt idx="0">
                  <c:v>490</c:v>
                </c:pt>
                <c:pt idx="1">
                  <c:v>241</c:v>
                </c:pt>
                <c:pt idx="2">
                  <c:v>1175</c:v>
                </c:pt>
                <c:pt idx="3">
                  <c:v>270</c:v>
                </c:pt>
                <c:pt idx="4">
                  <c:v>150</c:v>
                </c:pt>
                <c:pt idx="5">
                  <c:v>1408</c:v>
                </c:pt>
                <c:pt idx="6">
                  <c:v>831</c:v>
                </c:pt>
              </c:numCache>
            </c:numRef>
          </c:val>
          <c:extLst>
            <c:ext xmlns:c16="http://schemas.microsoft.com/office/drawing/2014/chart" uri="{C3380CC4-5D6E-409C-BE32-E72D297353CC}">
              <c16:uniqueId val="{0000005D-374F-4FEF-9704-5AEF43CE6E4B}"/>
            </c:ext>
          </c:extLst>
        </c:ser>
        <c:dLbls>
          <c:dLblPos val="outEnd"/>
          <c:showLegendKey val="0"/>
          <c:showVal val="1"/>
          <c:showCatName val="0"/>
          <c:showSerName val="0"/>
          <c:showPercent val="0"/>
          <c:showBubbleSize val="0"/>
        </c:dLbls>
        <c:gapWidth val="444"/>
        <c:overlap val="-90"/>
        <c:axId val="182529088"/>
        <c:axId val="182528608"/>
      </c:barChart>
      <c:catAx>
        <c:axId val="18252908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82528608"/>
        <c:auto val="1"/>
        <c:lblAlgn val="ctr"/>
        <c:lblOffset val="100"/>
        <c:noMultiLvlLbl val="0"/>
      </c:catAx>
      <c:valAx>
        <c:axId val="182528608"/>
        <c:scaling>
          <c:orientation val="minMax"/>
        </c:scaling>
        <c:delete val="1"/>
        <c:axPos val="l"/>
        <c:numFmt formatCode="General" sourceLinked="1"/>
        <c:majorTickMark val="none"/>
        <c:minorTickMark val="none"/>
        <c:tickLblPos val="nextTo"/>
        <c:crossAx val="182529088"/>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[project-1-internship.xlsx]Date-wise-riders-pt!Date-wise-riders-pt</c:name>
    <c:fmtId val="19"/>
  </c:pivotSource>
  <c:chart>
    <c:title>
      <c:tx>
        <c:rich>
          <a:bodyPr rot="0" spcFirstLastPara="1" vertOverflow="ellipsis" vert="horz" wrap="square" anchor="ctr" anchorCtr="1"/>
          <a:lstStyle/>
          <a:p>
            <a:pPr>
              <a:defRPr sz="1400" b="1" i="0" u="none" strike="noStrike" kern="1200" cap="none" spc="20" baseline="0">
                <a:solidFill>
                  <a:schemeClr val="dk1"/>
                </a:solidFill>
                <a:latin typeface="+mn-lt"/>
                <a:ea typeface="+mn-ea"/>
                <a:cs typeface="+mn-cs"/>
              </a:defRPr>
            </a:pPr>
            <a:r>
              <a:rPr lang="en-US" b="1"/>
              <a:t>Date Wise Casual</a:t>
            </a:r>
            <a:r>
              <a:rPr lang="en-US" b="1" baseline="0"/>
              <a:t> </a:t>
            </a:r>
            <a:r>
              <a:rPr lang="en-US" b="1"/>
              <a:t>Riders &amp; Rregistered Riders Count</a:t>
            </a:r>
          </a:p>
        </c:rich>
      </c:tx>
      <c:overlay val="0"/>
      <c:spPr>
        <a:noFill/>
        <a:ln>
          <a:noFill/>
        </a:ln>
        <a:effectLst/>
      </c:spPr>
      <c:txPr>
        <a:bodyPr rot="0" spcFirstLastPara="1" vertOverflow="ellipsis" vert="horz" wrap="square" anchor="ctr" anchorCtr="1"/>
        <a:lstStyle/>
        <a:p>
          <a:pPr>
            <a:defRPr sz="1400" b="1" i="0" u="none" strike="noStrike" kern="1200" cap="none" spc="20" baseline="0">
              <a:solidFill>
                <a:schemeClr val="dk1"/>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2"/>
            </a:solidFill>
            <a:round/>
          </a:ln>
          <a:effectLst/>
        </c:spPr>
        <c:marker>
          <c:spPr>
            <a:solidFill>
              <a:schemeClr val="accent2"/>
            </a:solidFill>
            <a:ln w="9525" cap="flat" cmpd="sng" algn="ctr">
              <a:solidFill>
                <a:schemeClr val="accent2"/>
              </a:solidFill>
              <a:round/>
            </a:ln>
            <a:effectLst/>
          </c:spPr>
        </c:marker>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
      </c:pivotFmt>
      <c:pivotFmt>
        <c:idx val="5"/>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2225" cap="rnd" cmpd="sng" algn="ctr">
            <a:solidFill>
              <a:schemeClr val="accent1"/>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'Date-wise-riders-pt'!$B$3</c:f>
              <c:strCache>
                <c:ptCount val="1"/>
                <c:pt idx="0">
                  <c:v>Sum of CasualRiders</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multiLvlStrRef>
              <c:f>'Date-wise-riders-pt'!$A$4:$A$51</c:f>
              <c:multiLvlStrCache>
                <c:ptCount val="45"/>
                <c:lvl>
                  <c:pt idx="0">
                    <c:v>01-Jan</c:v>
                  </c:pt>
                  <c:pt idx="1">
                    <c:v>02-Jan</c:v>
                  </c:pt>
                  <c:pt idx="2">
                    <c:v>03-Jan</c:v>
                  </c:pt>
                  <c:pt idx="3">
                    <c:v>04-Jan</c:v>
                  </c:pt>
                  <c:pt idx="4">
                    <c:v>05-Jan</c:v>
                  </c:pt>
                  <c:pt idx="5">
                    <c:v>06-Jan</c:v>
                  </c:pt>
                  <c:pt idx="6">
                    <c:v>07-Jan</c:v>
                  </c:pt>
                  <c:pt idx="7">
                    <c:v>08-Jan</c:v>
                  </c:pt>
                  <c:pt idx="8">
                    <c:v>09-Jan</c:v>
                  </c:pt>
                  <c:pt idx="9">
                    <c:v>10-Jan</c:v>
                  </c:pt>
                  <c:pt idx="10">
                    <c:v>11-Jan</c:v>
                  </c:pt>
                  <c:pt idx="11">
                    <c:v>12-Jan</c:v>
                  </c:pt>
                  <c:pt idx="12">
                    <c:v>13-Jan</c:v>
                  </c:pt>
                  <c:pt idx="13">
                    <c:v>14-Jan</c:v>
                  </c:pt>
                  <c:pt idx="14">
                    <c:v>15-Jan</c:v>
                  </c:pt>
                  <c:pt idx="15">
                    <c:v>16-Jan</c:v>
                  </c:pt>
                  <c:pt idx="16">
                    <c:v>17-Jan</c:v>
                  </c:pt>
                  <c:pt idx="17">
                    <c:v>18-Jan</c:v>
                  </c:pt>
                  <c:pt idx="18">
                    <c:v>19-Jan</c:v>
                  </c:pt>
                  <c:pt idx="19">
                    <c:v>20-Jan</c:v>
                  </c:pt>
                  <c:pt idx="20">
                    <c:v>21-Jan</c:v>
                  </c:pt>
                  <c:pt idx="21">
                    <c:v>22-Jan</c:v>
                  </c:pt>
                  <c:pt idx="22">
                    <c:v>23-Jan</c:v>
                  </c:pt>
                  <c:pt idx="23">
                    <c:v>24-Jan</c:v>
                  </c:pt>
                  <c:pt idx="24">
                    <c:v>25-Jan</c:v>
                  </c:pt>
                  <c:pt idx="25">
                    <c:v>26-Jan</c:v>
                  </c:pt>
                  <c:pt idx="26">
                    <c:v>27-Jan</c:v>
                  </c:pt>
                  <c:pt idx="27">
                    <c:v>28-Jan</c:v>
                  </c:pt>
                  <c:pt idx="28">
                    <c:v>29-Jan</c:v>
                  </c:pt>
                  <c:pt idx="29">
                    <c:v>30-Jan</c:v>
                  </c:pt>
                  <c:pt idx="30">
                    <c:v>31-Jan</c:v>
                  </c:pt>
                  <c:pt idx="31">
                    <c:v>01-Feb</c:v>
                  </c:pt>
                  <c:pt idx="32">
                    <c:v>02-Feb</c:v>
                  </c:pt>
                  <c:pt idx="33">
                    <c:v>03-Feb</c:v>
                  </c:pt>
                  <c:pt idx="34">
                    <c:v>04-Feb</c:v>
                  </c:pt>
                  <c:pt idx="35">
                    <c:v>05-Feb</c:v>
                  </c:pt>
                  <c:pt idx="36">
                    <c:v>06-Feb</c:v>
                  </c:pt>
                  <c:pt idx="37">
                    <c:v>07-Feb</c:v>
                  </c:pt>
                  <c:pt idx="38">
                    <c:v>08-Feb</c:v>
                  </c:pt>
                  <c:pt idx="39">
                    <c:v>09-Feb</c:v>
                  </c:pt>
                  <c:pt idx="40">
                    <c:v>10-Feb</c:v>
                  </c:pt>
                  <c:pt idx="41">
                    <c:v>11-Feb</c:v>
                  </c:pt>
                  <c:pt idx="42">
                    <c:v>12-Feb</c:v>
                  </c:pt>
                  <c:pt idx="43">
                    <c:v>13-Feb</c:v>
                  </c:pt>
                  <c:pt idx="44">
                    <c:v>14-Feb</c:v>
                  </c:pt>
                </c:lvl>
                <c:lvl>
                  <c:pt idx="0">
                    <c:v>Jan</c:v>
                  </c:pt>
                  <c:pt idx="31">
                    <c:v>Feb</c:v>
                  </c:pt>
                </c:lvl>
              </c:multiLvlStrCache>
            </c:multiLvlStrRef>
          </c:cat>
          <c:val>
            <c:numRef>
              <c:f>'Date-wise-riders-pt'!$B$4:$B$51</c:f>
              <c:numCache>
                <c:formatCode>General</c:formatCode>
                <c:ptCount val="45"/>
                <c:pt idx="0">
                  <c:v>331</c:v>
                </c:pt>
                <c:pt idx="1">
                  <c:v>131</c:v>
                </c:pt>
                <c:pt idx="2">
                  <c:v>120</c:v>
                </c:pt>
                <c:pt idx="3">
                  <c:v>108</c:v>
                </c:pt>
                <c:pt idx="4">
                  <c:v>82</c:v>
                </c:pt>
                <c:pt idx="5">
                  <c:v>88</c:v>
                </c:pt>
                <c:pt idx="6">
                  <c:v>148</c:v>
                </c:pt>
                <c:pt idx="7">
                  <c:v>68</c:v>
                </c:pt>
                <c:pt idx="8">
                  <c:v>54</c:v>
                </c:pt>
                <c:pt idx="9">
                  <c:v>41</c:v>
                </c:pt>
                <c:pt idx="10">
                  <c:v>43</c:v>
                </c:pt>
                <c:pt idx="11">
                  <c:v>25</c:v>
                </c:pt>
                <c:pt idx="12">
                  <c:v>38</c:v>
                </c:pt>
                <c:pt idx="13">
                  <c:v>54</c:v>
                </c:pt>
                <c:pt idx="14">
                  <c:v>222</c:v>
                </c:pt>
                <c:pt idx="15">
                  <c:v>251</c:v>
                </c:pt>
                <c:pt idx="16">
                  <c:v>117</c:v>
                </c:pt>
                <c:pt idx="17">
                  <c:v>9</c:v>
                </c:pt>
                <c:pt idx="18">
                  <c:v>78</c:v>
                </c:pt>
                <c:pt idx="19">
                  <c:v>83</c:v>
                </c:pt>
                <c:pt idx="20">
                  <c:v>75</c:v>
                </c:pt>
                <c:pt idx="21">
                  <c:v>93</c:v>
                </c:pt>
                <c:pt idx="22">
                  <c:v>150</c:v>
                </c:pt>
                <c:pt idx="23">
                  <c:v>86</c:v>
                </c:pt>
                <c:pt idx="24">
                  <c:v>186</c:v>
                </c:pt>
                <c:pt idx="25">
                  <c:v>34</c:v>
                </c:pt>
                <c:pt idx="26">
                  <c:v>15</c:v>
                </c:pt>
                <c:pt idx="27">
                  <c:v>38</c:v>
                </c:pt>
                <c:pt idx="28">
                  <c:v>123</c:v>
                </c:pt>
                <c:pt idx="29">
                  <c:v>140</c:v>
                </c:pt>
                <c:pt idx="30">
                  <c:v>42</c:v>
                </c:pt>
                <c:pt idx="31">
                  <c:v>47</c:v>
                </c:pt>
                <c:pt idx="32">
                  <c:v>72</c:v>
                </c:pt>
                <c:pt idx="33">
                  <c:v>61</c:v>
                </c:pt>
                <c:pt idx="34">
                  <c:v>88</c:v>
                </c:pt>
                <c:pt idx="35">
                  <c:v>100</c:v>
                </c:pt>
                <c:pt idx="36">
                  <c:v>354</c:v>
                </c:pt>
                <c:pt idx="37">
                  <c:v>120</c:v>
                </c:pt>
                <c:pt idx="38">
                  <c:v>64</c:v>
                </c:pt>
                <c:pt idx="39">
                  <c:v>53</c:v>
                </c:pt>
                <c:pt idx="40">
                  <c:v>47</c:v>
                </c:pt>
                <c:pt idx="41">
                  <c:v>149</c:v>
                </c:pt>
                <c:pt idx="42">
                  <c:v>288</c:v>
                </c:pt>
                <c:pt idx="43">
                  <c:v>397</c:v>
                </c:pt>
                <c:pt idx="44">
                  <c:v>8</c:v>
                </c:pt>
              </c:numCache>
            </c:numRef>
          </c:val>
          <c:smooth val="1"/>
          <c:extLst>
            <c:ext xmlns:c16="http://schemas.microsoft.com/office/drawing/2014/chart" uri="{C3380CC4-5D6E-409C-BE32-E72D297353CC}">
              <c16:uniqueId val="{00000000-4AAF-4F04-886C-39361BBB4FA9}"/>
            </c:ext>
          </c:extLst>
        </c:ser>
        <c:ser>
          <c:idx val="1"/>
          <c:order val="1"/>
          <c:tx>
            <c:strRef>
              <c:f>'Date-wise-riders-pt'!$C$3</c:f>
              <c:strCache>
                <c:ptCount val="1"/>
                <c:pt idx="0">
                  <c:v>Sum of RegisteredRiders</c:v>
                </c:pt>
              </c:strCache>
            </c:strRef>
          </c:tx>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cat>
            <c:multiLvlStrRef>
              <c:f>'Date-wise-riders-pt'!$A$4:$A$51</c:f>
              <c:multiLvlStrCache>
                <c:ptCount val="45"/>
                <c:lvl>
                  <c:pt idx="0">
                    <c:v>01-Jan</c:v>
                  </c:pt>
                  <c:pt idx="1">
                    <c:v>02-Jan</c:v>
                  </c:pt>
                  <c:pt idx="2">
                    <c:v>03-Jan</c:v>
                  </c:pt>
                  <c:pt idx="3">
                    <c:v>04-Jan</c:v>
                  </c:pt>
                  <c:pt idx="4">
                    <c:v>05-Jan</c:v>
                  </c:pt>
                  <c:pt idx="5">
                    <c:v>06-Jan</c:v>
                  </c:pt>
                  <c:pt idx="6">
                    <c:v>07-Jan</c:v>
                  </c:pt>
                  <c:pt idx="7">
                    <c:v>08-Jan</c:v>
                  </c:pt>
                  <c:pt idx="8">
                    <c:v>09-Jan</c:v>
                  </c:pt>
                  <c:pt idx="9">
                    <c:v>10-Jan</c:v>
                  </c:pt>
                  <c:pt idx="10">
                    <c:v>11-Jan</c:v>
                  </c:pt>
                  <c:pt idx="11">
                    <c:v>12-Jan</c:v>
                  </c:pt>
                  <c:pt idx="12">
                    <c:v>13-Jan</c:v>
                  </c:pt>
                  <c:pt idx="13">
                    <c:v>14-Jan</c:v>
                  </c:pt>
                  <c:pt idx="14">
                    <c:v>15-Jan</c:v>
                  </c:pt>
                  <c:pt idx="15">
                    <c:v>16-Jan</c:v>
                  </c:pt>
                  <c:pt idx="16">
                    <c:v>17-Jan</c:v>
                  </c:pt>
                  <c:pt idx="17">
                    <c:v>18-Jan</c:v>
                  </c:pt>
                  <c:pt idx="18">
                    <c:v>19-Jan</c:v>
                  </c:pt>
                  <c:pt idx="19">
                    <c:v>20-Jan</c:v>
                  </c:pt>
                  <c:pt idx="20">
                    <c:v>21-Jan</c:v>
                  </c:pt>
                  <c:pt idx="21">
                    <c:v>22-Jan</c:v>
                  </c:pt>
                  <c:pt idx="22">
                    <c:v>23-Jan</c:v>
                  </c:pt>
                  <c:pt idx="23">
                    <c:v>24-Jan</c:v>
                  </c:pt>
                  <c:pt idx="24">
                    <c:v>25-Jan</c:v>
                  </c:pt>
                  <c:pt idx="25">
                    <c:v>26-Jan</c:v>
                  </c:pt>
                  <c:pt idx="26">
                    <c:v>27-Jan</c:v>
                  </c:pt>
                  <c:pt idx="27">
                    <c:v>28-Jan</c:v>
                  </c:pt>
                  <c:pt idx="28">
                    <c:v>29-Jan</c:v>
                  </c:pt>
                  <c:pt idx="29">
                    <c:v>30-Jan</c:v>
                  </c:pt>
                  <c:pt idx="30">
                    <c:v>31-Jan</c:v>
                  </c:pt>
                  <c:pt idx="31">
                    <c:v>01-Feb</c:v>
                  </c:pt>
                  <c:pt idx="32">
                    <c:v>02-Feb</c:v>
                  </c:pt>
                  <c:pt idx="33">
                    <c:v>03-Feb</c:v>
                  </c:pt>
                  <c:pt idx="34">
                    <c:v>04-Feb</c:v>
                  </c:pt>
                  <c:pt idx="35">
                    <c:v>05-Feb</c:v>
                  </c:pt>
                  <c:pt idx="36">
                    <c:v>06-Feb</c:v>
                  </c:pt>
                  <c:pt idx="37">
                    <c:v>07-Feb</c:v>
                  </c:pt>
                  <c:pt idx="38">
                    <c:v>08-Feb</c:v>
                  </c:pt>
                  <c:pt idx="39">
                    <c:v>09-Feb</c:v>
                  </c:pt>
                  <c:pt idx="40">
                    <c:v>10-Feb</c:v>
                  </c:pt>
                  <c:pt idx="41">
                    <c:v>11-Feb</c:v>
                  </c:pt>
                  <c:pt idx="42">
                    <c:v>12-Feb</c:v>
                  </c:pt>
                  <c:pt idx="43">
                    <c:v>13-Feb</c:v>
                  </c:pt>
                  <c:pt idx="44">
                    <c:v>14-Feb</c:v>
                  </c:pt>
                </c:lvl>
                <c:lvl>
                  <c:pt idx="0">
                    <c:v>Jan</c:v>
                  </c:pt>
                  <c:pt idx="31">
                    <c:v>Feb</c:v>
                  </c:pt>
                </c:lvl>
              </c:multiLvlStrCache>
            </c:multiLvlStrRef>
          </c:cat>
          <c:val>
            <c:numRef>
              <c:f>'Date-wise-riders-pt'!$C$4:$C$51</c:f>
              <c:numCache>
                <c:formatCode>General</c:formatCode>
                <c:ptCount val="45"/>
                <c:pt idx="0">
                  <c:v>654</c:v>
                </c:pt>
                <c:pt idx="1">
                  <c:v>670</c:v>
                </c:pt>
                <c:pt idx="2">
                  <c:v>1229</c:v>
                </c:pt>
                <c:pt idx="3">
                  <c:v>1454</c:v>
                </c:pt>
                <c:pt idx="4">
                  <c:v>1518</c:v>
                </c:pt>
                <c:pt idx="5">
                  <c:v>1518</c:v>
                </c:pt>
                <c:pt idx="6">
                  <c:v>1362</c:v>
                </c:pt>
                <c:pt idx="7">
                  <c:v>891</c:v>
                </c:pt>
                <c:pt idx="8">
                  <c:v>768</c:v>
                </c:pt>
                <c:pt idx="9">
                  <c:v>1280</c:v>
                </c:pt>
                <c:pt idx="10">
                  <c:v>1220</c:v>
                </c:pt>
                <c:pt idx="11">
                  <c:v>1137</c:v>
                </c:pt>
                <c:pt idx="12">
                  <c:v>1368</c:v>
                </c:pt>
                <c:pt idx="13">
                  <c:v>1367</c:v>
                </c:pt>
                <c:pt idx="14">
                  <c:v>1026</c:v>
                </c:pt>
                <c:pt idx="15">
                  <c:v>953</c:v>
                </c:pt>
                <c:pt idx="16">
                  <c:v>883</c:v>
                </c:pt>
                <c:pt idx="17">
                  <c:v>674</c:v>
                </c:pt>
                <c:pt idx="18">
                  <c:v>1572</c:v>
                </c:pt>
                <c:pt idx="19">
                  <c:v>1844</c:v>
                </c:pt>
                <c:pt idx="20">
                  <c:v>1468</c:v>
                </c:pt>
                <c:pt idx="21">
                  <c:v>888</c:v>
                </c:pt>
                <c:pt idx="22">
                  <c:v>836</c:v>
                </c:pt>
                <c:pt idx="23">
                  <c:v>1330</c:v>
                </c:pt>
                <c:pt idx="24">
                  <c:v>1799</c:v>
                </c:pt>
                <c:pt idx="25">
                  <c:v>472</c:v>
                </c:pt>
                <c:pt idx="26">
                  <c:v>416</c:v>
                </c:pt>
                <c:pt idx="27">
                  <c:v>1129</c:v>
                </c:pt>
                <c:pt idx="28">
                  <c:v>975</c:v>
                </c:pt>
                <c:pt idx="29">
                  <c:v>956</c:v>
                </c:pt>
                <c:pt idx="30">
                  <c:v>1459</c:v>
                </c:pt>
                <c:pt idx="31">
                  <c:v>1313</c:v>
                </c:pt>
                <c:pt idx="32">
                  <c:v>1454</c:v>
                </c:pt>
                <c:pt idx="33">
                  <c:v>1489</c:v>
                </c:pt>
                <c:pt idx="34">
                  <c:v>1620</c:v>
                </c:pt>
                <c:pt idx="35">
                  <c:v>905</c:v>
                </c:pt>
                <c:pt idx="36">
                  <c:v>1269</c:v>
                </c:pt>
                <c:pt idx="37">
                  <c:v>1592</c:v>
                </c:pt>
                <c:pt idx="38">
                  <c:v>1466</c:v>
                </c:pt>
                <c:pt idx="39">
                  <c:v>1552</c:v>
                </c:pt>
                <c:pt idx="40">
                  <c:v>1491</c:v>
                </c:pt>
                <c:pt idx="41">
                  <c:v>1597</c:v>
                </c:pt>
                <c:pt idx="42">
                  <c:v>1184</c:v>
                </c:pt>
                <c:pt idx="43">
                  <c:v>1192</c:v>
                </c:pt>
                <c:pt idx="44">
                  <c:v>143</c:v>
                </c:pt>
              </c:numCache>
            </c:numRef>
          </c:val>
          <c:smooth val="1"/>
          <c:extLst>
            <c:ext xmlns:c16="http://schemas.microsoft.com/office/drawing/2014/chart" uri="{C3380CC4-5D6E-409C-BE32-E72D297353CC}">
              <c16:uniqueId val="{00000001-4AAF-4F04-886C-39361BBB4FA9}"/>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410704720"/>
        <c:axId val="659174480"/>
      </c:lineChart>
      <c:catAx>
        <c:axId val="410704720"/>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solidFill>
                <a:latin typeface="+mn-lt"/>
                <a:ea typeface="+mn-ea"/>
                <a:cs typeface="+mn-cs"/>
              </a:defRPr>
            </a:pPr>
            <a:endParaRPr lang="en-US"/>
          </a:p>
        </c:txPr>
        <c:crossAx val="659174480"/>
        <c:crosses val="autoZero"/>
        <c:auto val="1"/>
        <c:lblAlgn val="ctr"/>
        <c:lblOffset val="100"/>
        <c:noMultiLvlLbl val="0"/>
      </c:catAx>
      <c:valAx>
        <c:axId val="659174480"/>
        <c:scaling>
          <c:orientation val="minMax"/>
        </c:scaling>
        <c:delete val="1"/>
        <c:axPos val="l"/>
        <c:numFmt formatCode="General" sourceLinked="1"/>
        <c:majorTickMark val="none"/>
        <c:minorTickMark val="none"/>
        <c:tickLblPos val="nextTo"/>
        <c:crossAx val="410704720"/>
        <c:crosses val="autoZero"/>
        <c:crossBetween val="between"/>
      </c:valAx>
      <c:spPr>
        <a:gradFill>
          <a:gsLst>
            <a:gs pos="100000">
              <a:schemeClr val="lt1">
                <a:lumMod val="95000"/>
              </a:schemeClr>
            </a:gs>
            <a:gs pos="0">
              <a:schemeClr val="lt1"/>
            </a:gs>
          </a:gsLst>
          <a:lin ang="5400000" scaled="0"/>
        </a:grad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lt1"/>
    </a:solidFill>
    <a:ln w="12700" cap="flat" cmpd="sng" algn="ctr">
      <a:solidFill>
        <a:schemeClr val="accent1"/>
      </a:solidFill>
      <a:prstDash val="solid"/>
      <a:miter lim="800000"/>
    </a:ln>
    <a:effectLst>
      <a:outerShdw blurRad="50800" dist="38100" dir="8100000" algn="tr" rotWithShape="0">
        <a:prstClr val="black">
          <a:alpha val="40000"/>
        </a:prstClr>
      </a:outerShdw>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[project-1-internship.xlsx]Humidity-total-riders-pt!PivotTable2</c:name>
    <c:fmtId val="43"/>
  </c:pivotSource>
  <c:chart>
    <c:title>
      <c:tx>
        <c:rich>
          <a:bodyPr/>
          <a:lstStyle/>
          <a:p>
            <a:pPr>
              <a:defRPr sz="1200"/>
            </a:pPr>
            <a:r>
              <a:rPr lang="en-IN" sz="1200"/>
              <a:t>Riders</a:t>
            </a:r>
            <a:r>
              <a:rPr lang="en-IN" sz="1200" baseline="0"/>
              <a:t> Sum by Humidity</a:t>
            </a:r>
            <a:endParaRPr lang="en-IN" sz="1200"/>
          </a:p>
        </c:rich>
      </c:tx>
      <c:overlay val="0"/>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9525">
              <a:solidFill>
                <a:schemeClr val="accent1">
                  <a:lumMod val="60000"/>
                </a:schemeClr>
              </a:solidFill>
              <a:round/>
            </a:ln>
            <a:effectLst>
              <a:outerShdw blurRad="57150" dist="19050" dir="5400000" algn="ctr" rotWithShape="0">
                <a:srgbClr val="000000">
                  <a:alpha val="63000"/>
                </a:srgbClr>
              </a:outerShdw>
            </a:effectLst>
          </c:spPr>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9525">
              <a:solidFill>
                <a:schemeClr val="accent2">
                  <a:lumMod val="60000"/>
                </a:schemeClr>
              </a:solidFill>
              <a:round/>
            </a:ln>
            <a:effectLst>
              <a:outerShdw blurRad="57150" dist="19050" dir="5400000" algn="ctr" rotWithShape="0">
                <a:srgbClr val="000000">
                  <a:alpha val="63000"/>
                </a:srgbClr>
              </a:outerShdw>
            </a:effectLst>
          </c:spPr>
        </c:marke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elete val="1"/>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elete val="1"/>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elete val="1"/>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elete val="1"/>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elete val="1"/>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elete val="1"/>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elete val="1"/>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elete val="1"/>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elete val="1"/>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elete val="1"/>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elete val="1"/>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elete val="1"/>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elete val="1"/>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elete val="1"/>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elete val="1"/>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elete val="1"/>
          <c:extLst>
            <c:ext xmlns:c15="http://schemas.microsoft.com/office/drawing/2012/chart" uri="{CE6537A1-D6FC-4f65-9D91-7224C49458BB}"/>
          </c:extLst>
        </c:dLbl>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elete val="1"/>
          <c:extLst>
            <c:ext xmlns:c15="http://schemas.microsoft.com/office/drawing/2012/chart" uri="{CE6537A1-D6FC-4f65-9D91-7224C49458BB}"/>
          </c:extLst>
        </c:dLbl>
      </c:pivotFmt>
      <c:pivotFmt>
        <c:idx val="2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elete val="1"/>
          <c:extLst>
            <c:ext xmlns:c15="http://schemas.microsoft.com/office/drawing/2012/chart" uri="{CE6537A1-D6FC-4f65-9D91-7224C49458BB}"/>
          </c:extLst>
        </c:dLbl>
      </c:pivotFmt>
      <c:pivotFmt>
        <c:idx val="2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elete val="1"/>
          <c:extLst>
            <c:ext xmlns:c15="http://schemas.microsoft.com/office/drawing/2012/chart" uri="{CE6537A1-D6FC-4f65-9D91-7224C49458BB}"/>
          </c:extLst>
        </c:dLbl>
      </c:pivotFmt>
      <c:pivotFmt>
        <c:idx val="27"/>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elete val="1"/>
          <c:extLst>
            <c:ext xmlns:c15="http://schemas.microsoft.com/office/drawing/2012/chart" uri="{CE6537A1-D6FC-4f65-9D91-7224C49458BB}"/>
          </c:extLst>
        </c:dLbl>
      </c:pivotFmt>
      <c:pivotFmt>
        <c:idx val="28"/>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elete val="1"/>
          <c:extLst>
            <c:ext xmlns:c15="http://schemas.microsoft.com/office/drawing/2012/chart" uri="{CE6537A1-D6FC-4f65-9D91-7224C49458BB}"/>
          </c:extLst>
        </c:dLbl>
      </c:pivotFmt>
      <c:pivotFmt>
        <c:idx val="2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elete val="1"/>
          <c:extLst>
            <c:ext xmlns:c15="http://schemas.microsoft.com/office/drawing/2012/chart" uri="{CE6537A1-D6FC-4f65-9D91-7224C49458BB}"/>
          </c:extLst>
        </c:dLbl>
      </c:pivotFmt>
      <c:pivotFmt>
        <c:idx val="3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elete val="1"/>
          <c:extLst>
            <c:ext xmlns:c15="http://schemas.microsoft.com/office/drawing/2012/chart" uri="{CE6537A1-D6FC-4f65-9D91-7224C49458BB}"/>
          </c:extLst>
        </c:dLbl>
      </c:pivotFmt>
      <c:pivotFmt>
        <c:idx val="31"/>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elete val="1"/>
          <c:extLst>
            <c:ext xmlns:c15="http://schemas.microsoft.com/office/drawing/2012/chart" uri="{CE6537A1-D6FC-4f65-9D91-7224C49458BB}"/>
          </c:extLst>
        </c:dLbl>
      </c:pivotFmt>
      <c:pivotFmt>
        <c:idx val="32"/>
        <c:marker>
          <c:symbol val="none"/>
        </c:marker>
        <c:dLbl>
          <c:idx val="0"/>
          <c:delete val="1"/>
          <c:extLst>
            <c:ext xmlns:c15="http://schemas.microsoft.com/office/drawing/2012/chart" uri="{CE6537A1-D6FC-4f65-9D91-7224C49458BB}"/>
          </c:extLst>
        </c:dLbl>
      </c:pivotFmt>
    </c:pivotFmts>
    <c:plotArea>
      <c:layout/>
      <c:barChart>
        <c:barDir val="bar"/>
        <c:grouping val="stacked"/>
        <c:varyColors val="0"/>
        <c:ser>
          <c:idx val="0"/>
          <c:order val="0"/>
          <c:tx>
            <c:strRef>
              <c:f>'Humidity-total-riders-pt'!$B$3:$B$4</c:f>
              <c:strCache>
                <c:ptCount val="1"/>
                <c:pt idx="0">
                  <c:v>Comfortable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'Humidity-total-riders-pt'!$A$5:$A$69</c:f>
              <c:strCache>
                <c:ptCount val="64"/>
                <c:pt idx="0">
                  <c:v>21</c:v>
                </c:pt>
                <c:pt idx="1">
                  <c:v>24</c:v>
                </c:pt>
                <c:pt idx="2">
                  <c:v>25</c:v>
                </c:pt>
                <c:pt idx="3">
                  <c:v>26</c:v>
                </c:pt>
                <c:pt idx="4">
                  <c:v>27</c:v>
                </c:pt>
                <c:pt idx="5">
                  <c:v>28</c:v>
                </c:pt>
                <c:pt idx="6">
                  <c:v>29</c:v>
                </c:pt>
                <c:pt idx="7">
                  <c:v>30</c:v>
                </c:pt>
                <c:pt idx="8">
                  <c:v>31</c:v>
                </c:pt>
                <c:pt idx="9">
                  <c:v>32</c:v>
                </c:pt>
                <c:pt idx="10">
                  <c:v>33</c:v>
                </c:pt>
                <c:pt idx="11">
                  <c:v>34</c:v>
                </c:pt>
                <c:pt idx="12">
                  <c:v>35</c:v>
                </c:pt>
                <c:pt idx="13">
                  <c:v>36</c:v>
                </c:pt>
                <c:pt idx="14">
                  <c:v>37</c:v>
                </c:pt>
                <c:pt idx="15">
                  <c:v>38</c:v>
                </c:pt>
                <c:pt idx="16">
                  <c:v>39</c:v>
                </c:pt>
                <c:pt idx="17">
                  <c:v>40</c:v>
                </c:pt>
                <c:pt idx="18">
                  <c:v>41</c:v>
                </c:pt>
                <c:pt idx="19">
                  <c:v>42</c:v>
                </c:pt>
                <c:pt idx="20">
                  <c:v>43</c:v>
                </c:pt>
                <c:pt idx="21">
                  <c:v>44</c:v>
                </c:pt>
                <c:pt idx="22">
                  <c:v>45</c:v>
                </c:pt>
                <c:pt idx="23">
                  <c:v>46</c:v>
                </c:pt>
                <c:pt idx="24">
                  <c:v>47</c:v>
                </c:pt>
                <c:pt idx="25">
                  <c:v>48</c:v>
                </c:pt>
                <c:pt idx="26">
                  <c:v>49</c:v>
                </c:pt>
                <c:pt idx="27">
                  <c:v>50</c:v>
                </c:pt>
                <c:pt idx="28">
                  <c:v>51</c:v>
                </c:pt>
                <c:pt idx="29">
                  <c:v>52</c:v>
                </c:pt>
                <c:pt idx="30">
                  <c:v>53</c:v>
                </c:pt>
                <c:pt idx="31">
                  <c:v>54</c:v>
                </c:pt>
                <c:pt idx="32">
                  <c:v>55</c:v>
                </c:pt>
                <c:pt idx="33">
                  <c:v>56</c:v>
                </c:pt>
                <c:pt idx="34">
                  <c:v>57</c:v>
                </c:pt>
                <c:pt idx="35">
                  <c:v>58</c:v>
                </c:pt>
                <c:pt idx="36">
                  <c:v>59</c:v>
                </c:pt>
                <c:pt idx="37">
                  <c:v>60</c:v>
                </c:pt>
                <c:pt idx="38">
                  <c:v>61</c:v>
                </c:pt>
                <c:pt idx="39">
                  <c:v>62</c:v>
                </c:pt>
                <c:pt idx="40">
                  <c:v>63</c:v>
                </c:pt>
                <c:pt idx="41">
                  <c:v>64</c:v>
                </c:pt>
                <c:pt idx="42">
                  <c:v>65</c:v>
                </c:pt>
                <c:pt idx="43">
                  <c:v>66</c:v>
                </c:pt>
                <c:pt idx="44">
                  <c:v>68</c:v>
                </c:pt>
                <c:pt idx="45">
                  <c:v>69</c:v>
                </c:pt>
                <c:pt idx="46">
                  <c:v>70</c:v>
                </c:pt>
                <c:pt idx="47">
                  <c:v>71</c:v>
                </c:pt>
                <c:pt idx="48">
                  <c:v>72</c:v>
                </c:pt>
                <c:pt idx="49">
                  <c:v>73</c:v>
                </c:pt>
                <c:pt idx="50">
                  <c:v>74</c:v>
                </c:pt>
                <c:pt idx="51">
                  <c:v>75</c:v>
                </c:pt>
                <c:pt idx="52">
                  <c:v>76</c:v>
                </c:pt>
                <c:pt idx="53">
                  <c:v>77</c:v>
                </c:pt>
                <c:pt idx="54">
                  <c:v>80</c:v>
                </c:pt>
                <c:pt idx="55">
                  <c:v>81</c:v>
                </c:pt>
                <c:pt idx="56">
                  <c:v>82</c:v>
                </c:pt>
                <c:pt idx="57">
                  <c:v>86</c:v>
                </c:pt>
                <c:pt idx="58">
                  <c:v>87</c:v>
                </c:pt>
                <c:pt idx="59">
                  <c:v>88</c:v>
                </c:pt>
                <c:pt idx="60">
                  <c:v>92</c:v>
                </c:pt>
                <c:pt idx="61">
                  <c:v>93</c:v>
                </c:pt>
                <c:pt idx="62">
                  <c:v>94</c:v>
                </c:pt>
                <c:pt idx="63">
                  <c:v>100</c:v>
                </c:pt>
              </c:strCache>
            </c:strRef>
          </c:cat>
          <c:val>
            <c:numRef>
              <c:f>'Humidity-total-riders-pt'!$B$5:$B$69</c:f>
              <c:numCache>
                <c:formatCode>General</c:formatCode>
                <c:ptCount val="64"/>
                <c:pt idx="18">
                  <c:v>1102</c:v>
                </c:pt>
                <c:pt idx="19">
                  <c:v>1151</c:v>
                </c:pt>
                <c:pt idx="20">
                  <c:v>809</c:v>
                </c:pt>
                <c:pt idx="21">
                  <c:v>756</c:v>
                </c:pt>
                <c:pt idx="22">
                  <c:v>1134</c:v>
                </c:pt>
                <c:pt idx="23">
                  <c:v>1325</c:v>
                </c:pt>
                <c:pt idx="24">
                  <c:v>3215</c:v>
                </c:pt>
                <c:pt idx="25">
                  <c:v>1067</c:v>
                </c:pt>
                <c:pt idx="26">
                  <c:v>1553</c:v>
                </c:pt>
                <c:pt idx="27">
                  <c:v>1955</c:v>
                </c:pt>
              </c:numCache>
            </c:numRef>
          </c:val>
          <c:extLst>
            <c:ext xmlns:c16="http://schemas.microsoft.com/office/drawing/2014/chart" uri="{C3380CC4-5D6E-409C-BE32-E72D297353CC}">
              <c16:uniqueId val="{00000018-04B5-421C-AD69-582FEA52A356}"/>
            </c:ext>
          </c:extLst>
        </c:ser>
        <c:ser>
          <c:idx val="1"/>
          <c:order val="1"/>
          <c:tx>
            <c:strRef>
              <c:f>'Humidity-total-riders-pt'!$C$3:$C$4</c:f>
              <c:strCache>
                <c:ptCount val="1"/>
                <c:pt idx="0">
                  <c:v>Dry</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'Humidity-total-riders-pt'!$A$5:$A$69</c:f>
              <c:strCache>
                <c:ptCount val="64"/>
                <c:pt idx="0">
                  <c:v>21</c:v>
                </c:pt>
                <c:pt idx="1">
                  <c:v>24</c:v>
                </c:pt>
                <c:pt idx="2">
                  <c:v>25</c:v>
                </c:pt>
                <c:pt idx="3">
                  <c:v>26</c:v>
                </c:pt>
                <c:pt idx="4">
                  <c:v>27</c:v>
                </c:pt>
                <c:pt idx="5">
                  <c:v>28</c:v>
                </c:pt>
                <c:pt idx="6">
                  <c:v>29</c:v>
                </c:pt>
                <c:pt idx="7">
                  <c:v>30</c:v>
                </c:pt>
                <c:pt idx="8">
                  <c:v>31</c:v>
                </c:pt>
                <c:pt idx="9">
                  <c:v>32</c:v>
                </c:pt>
                <c:pt idx="10">
                  <c:v>33</c:v>
                </c:pt>
                <c:pt idx="11">
                  <c:v>34</c:v>
                </c:pt>
                <c:pt idx="12">
                  <c:v>35</c:v>
                </c:pt>
                <c:pt idx="13">
                  <c:v>36</c:v>
                </c:pt>
                <c:pt idx="14">
                  <c:v>37</c:v>
                </c:pt>
                <c:pt idx="15">
                  <c:v>38</c:v>
                </c:pt>
                <c:pt idx="16">
                  <c:v>39</c:v>
                </c:pt>
                <c:pt idx="17">
                  <c:v>40</c:v>
                </c:pt>
                <c:pt idx="18">
                  <c:v>41</c:v>
                </c:pt>
                <c:pt idx="19">
                  <c:v>42</c:v>
                </c:pt>
                <c:pt idx="20">
                  <c:v>43</c:v>
                </c:pt>
                <c:pt idx="21">
                  <c:v>44</c:v>
                </c:pt>
                <c:pt idx="22">
                  <c:v>45</c:v>
                </c:pt>
                <c:pt idx="23">
                  <c:v>46</c:v>
                </c:pt>
                <c:pt idx="24">
                  <c:v>47</c:v>
                </c:pt>
                <c:pt idx="25">
                  <c:v>48</c:v>
                </c:pt>
                <c:pt idx="26">
                  <c:v>49</c:v>
                </c:pt>
                <c:pt idx="27">
                  <c:v>50</c:v>
                </c:pt>
                <c:pt idx="28">
                  <c:v>51</c:v>
                </c:pt>
                <c:pt idx="29">
                  <c:v>52</c:v>
                </c:pt>
                <c:pt idx="30">
                  <c:v>53</c:v>
                </c:pt>
                <c:pt idx="31">
                  <c:v>54</c:v>
                </c:pt>
                <c:pt idx="32">
                  <c:v>55</c:v>
                </c:pt>
                <c:pt idx="33">
                  <c:v>56</c:v>
                </c:pt>
                <c:pt idx="34">
                  <c:v>57</c:v>
                </c:pt>
                <c:pt idx="35">
                  <c:v>58</c:v>
                </c:pt>
                <c:pt idx="36">
                  <c:v>59</c:v>
                </c:pt>
                <c:pt idx="37">
                  <c:v>60</c:v>
                </c:pt>
                <c:pt idx="38">
                  <c:v>61</c:v>
                </c:pt>
                <c:pt idx="39">
                  <c:v>62</c:v>
                </c:pt>
                <c:pt idx="40">
                  <c:v>63</c:v>
                </c:pt>
                <c:pt idx="41">
                  <c:v>64</c:v>
                </c:pt>
                <c:pt idx="42">
                  <c:v>65</c:v>
                </c:pt>
                <c:pt idx="43">
                  <c:v>66</c:v>
                </c:pt>
                <c:pt idx="44">
                  <c:v>68</c:v>
                </c:pt>
                <c:pt idx="45">
                  <c:v>69</c:v>
                </c:pt>
                <c:pt idx="46">
                  <c:v>70</c:v>
                </c:pt>
                <c:pt idx="47">
                  <c:v>71</c:v>
                </c:pt>
                <c:pt idx="48">
                  <c:v>72</c:v>
                </c:pt>
                <c:pt idx="49">
                  <c:v>73</c:v>
                </c:pt>
                <c:pt idx="50">
                  <c:v>74</c:v>
                </c:pt>
                <c:pt idx="51">
                  <c:v>75</c:v>
                </c:pt>
                <c:pt idx="52">
                  <c:v>76</c:v>
                </c:pt>
                <c:pt idx="53">
                  <c:v>77</c:v>
                </c:pt>
                <c:pt idx="54">
                  <c:v>80</c:v>
                </c:pt>
                <c:pt idx="55">
                  <c:v>81</c:v>
                </c:pt>
                <c:pt idx="56">
                  <c:v>82</c:v>
                </c:pt>
                <c:pt idx="57">
                  <c:v>86</c:v>
                </c:pt>
                <c:pt idx="58">
                  <c:v>87</c:v>
                </c:pt>
                <c:pt idx="59">
                  <c:v>88</c:v>
                </c:pt>
                <c:pt idx="60">
                  <c:v>92</c:v>
                </c:pt>
                <c:pt idx="61">
                  <c:v>93</c:v>
                </c:pt>
                <c:pt idx="62">
                  <c:v>94</c:v>
                </c:pt>
                <c:pt idx="63">
                  <c:v>100</c:v>
                </c:pt>
              </c:strCache>
            </c:strRef>
          </c:cat>
          <c:val>
            <c:numRef>
              <c:f>'Humidity-total-riders-pt'!$C$5:$C$69</c:f>
              <c:numCache>
                <c:formatCode>General</c:formatCode>
                <c:ptCount val="64"/>
                <c:pt idx="0">
                  <c:v>147</c:v>
                </c:pt>
                <c:pt idx="1">
                  <c:v>211</c:v>
                </c:pt>
                <c:pt idx="2">
                  <c:v>112</c:v>
                </c:pt>
                <c:pt idx="3">
                  <c:v>531</c:v>
                </c:pt>
                <c:pt idx="4">
                  <c:v>206</c:v>
                </c:pt>
                <c:pt idx="5">
                  <c:v>1758</c:v>
                </c:pt>
                <c:pt idx="6">
                  <c:v>611</c:v>
                </c:pt>
                <c:pt idx="7">
                  <c:v>1091</c:v>
                </c:pt>
              </c:numCache>
            </c:numRef>
          </c:val>
          <c:extLst>
            <c:ext xmlns:c16="http://schemas.microsoft.com/office/drawing/2014/chart" uri="{C3380CC4-5D6E-409C-BE32-E72D297353CC}">
              <c16:uniqueId val="{00000096-04B5-421C-AD69-582FEA52A356}"/>
            </c:ext>
          </c:extLst>
        </c:ser>
        <c:ser>
          <c:idx val="2"/>
          <c:order val="2"/>
          <c:tx>
            <c:strRef>
              <c:f>'Humidity-total-riders-pt'!$D$3:$D$4</c:f>
              <c:strCache>
                <c:ptCount val="1"/>
                <c:pt idx="0">
                  <c:v>Highly Humid</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'Humidity-total-riders-pt'!$A$5:$A$69</c:f>
              <c:strCache>
                <c:ptCount val="64"/>
                <c:pt idx="0">
                  <c:v>21</c:v>
                </c:pt>
                <c:pt idx="1">
                  <c:v>24</c:v>
                </c:pt>
                <c:pt idx="2">
                  <c:v>25</c:v>
                </c:pt>
                <c:pt idx="3">
                  <c:v>26</c:v>
                </c:pt>
                <c:pt idx="4">
                  <c:v>27</c:v>
                </c:pt>
                <c:pt idx="5">
                  <c:v>28</c:v>
                </c:pt>
                <c:pt idx="6">
                  <c:v>29</c:v>
                </c:pt>
                <c:pt idx="7">
                  <c:v>30</c:v>
                </c:pt>
                <c:pt idx="8">
                  <c:v>31</c:v>
                </c:pt>
                <c:pt idx="9">
                  <c:v>32</c:v>
                </c:pt>
                <c:pt idx="10">
                  <c:v>33</c:v>
                </c:pt>
                <c:pt idx="11">
                  <c:v>34</c:v>
                </c:pt>
                <c:pt idx="12">
                  <c:v>35</c:v>
                </c:pt>
                <c:pt idx="13">
                  <c:v>36</c:v>
                </c:pt>
                <c:pt idx="14">
                  <c:v>37</c:v>
                </c:pt>
                <c:pt idx="15">
                  <c:v>38</c:v>
                </c:pt>
                <c:pt idx="16">
                  <c:v>39</c:v>
                </c:pt>
                <c:pt idx="17">
                  <c:v>40</c:v>
                </c:pt>
                <c:pt idx="18">
                  <c:v>41</c:v>
                </c:pt>
                <c:pt idx="19">
                  <c:v>42</c:v>
                </c:pt>
                <c:pt idx="20">
                  <c:v>43</c:v>
                </c:pt>
                <c:pt idx="21">
                  <c:v>44</c:v>
                </c:pt>
                <c:pt idx="22">
                  <c:v>45</c:v>
                </c:pt>
                <c:pt idx="23">
                  <c:v>46</c:v>
                </c:pt>
                <c:pt idx="24">
                  <c:v>47</c:v>
                </c:pt>
                <c:pt idx="25">
                  <c:v>48</c:v>
                </c:pt>
                <c:pt idx="26">
                  <c:v>49</c:v>
                </c:pt>
                <c:pt idx="27">
                  <c:v>50</c:v>
                </c:pt>
                <c:pt idx="28">
                  <c:v>51</c:v>
                </c:pt>
                <c:pt idx="29">
                  <c:v>52</c:v>
                </c:pt>
                <c:pt idx="30">
                  <c:v>53</c:v>
                </c:pt>
                <c:pt idx="31">
                  <c:v>54</c:v>
                </c:pt>
                <c:pt idx="32">
                  <c:v>55</c:v>
                </c:pt>
                <c:pt idx="33">
                  <c:v>56</c:v>
                </c:pt>
                <c:pt idx="34">
                  <c:v>57</c:v>
                </c:pt>
                <c:pt idx="35">
                  <c:v>58</c:v>
                </c:pt>
                <c:pt idx="36">
                  <c:v>59</c:v>
                </c:pt>
                <c:pt idx="37">
                  <c:v>60</c:v>
                </c:pt>
                <c:pt idx="38">
                  <c:v>61</c:v>
                </c:pt>
                <c:pt idx="39">
                  <c:v>62</c:v>
                </c:pt>
                <c:pt idx="40">
                  <c:v>63</c:v>
                </c:pt>
                <c:pt idx="41">
                  <c:v>64</c:v>
                </c:pt>
                <c:pt idx="42">
                  <c:v>65</c:v>
                </c:pt>
                <c:pt idx="43">
                  <c:v>66</c:v>
                </c:pt>
                <c:pt idx="44">
                  <c:v>68</c:v>
                </c:pt>
                <c:pt idx="45">
                  <c:v>69</c:v>
                </c:pt>
                <c:pt idx="46">
                  <c:v>70</c:v>
                </c:pt>
                <c:pt idx="47">
                  <c:v>71</c:v>
                </c:pt>
                <c:pt idx="48">
                  <c:v>72</c:v>
                </c:pt>
                <c:pt idx="49">
                  <c:v>73</c:v>
                </c:pt>
                <c:pt idx="50">
                  <c:v>74</c:v>
                </c:pt>
                <c:pt idx="51">
                  <c:v>75</c:v>
                </c:pt>
                <c:pt idx="52">
                  <c:v>76</c:v>
                </c:pt>
                <c:pt idx="53">
                  <c:v>77</c:v>
                </c:pt>
                <c:pt idx="54">
                  <c:v>80</c:v>
                </c:pt>
                <c:pt idx="55">
                  <c:v>81</c:v>
                </c:pt>
                <c:pt idx="56">
                  <c:v>82</c:v>
                </c:pt>
                <c:pt idx="57">
                  <c:v>86</c:v>
                </c:pt>
                <c:pt idx="58">
                  <c:v>87</c:v>
                </c:pt>
                <c:pt idx="59">
                  <c:v>88</c:v>
                </c:pt>
                <c:pt idx="60">
                  <c:v>92</c:v>
                </c:pt>
                <c:pt idx="61">
                  <c:v>93</c:v>
                </c:pt>
                <c:pt idx="62">
                  <c:v>94</c:v>
                </c:pt>
                <c:pt idx="63">
                  <c:v>100</c:v>
                </c:pt>
              </c:strCache>
            </c:strRef>
          </c:cat>
          <c:val>
            <c:numRef>
              <c:f>'Humidity-total-riders-pt'!$D$5:$D$69</c:f>
              <c:numCache>
                <c:formatCode>General</c:formatCode>
                <c:ptCount val="64"/>
                <c:pt idx="55">
                  <c:v>609</c:v>
                </c:pt>
                <c:pt idx="56">
                  <c:v>348</c:v>
                </c:pt>
                <c:pt idx="57">
                  <c:v>1309</c:v>
                </c:pt>
                <c:pt idx="58">
                  <c:v>719</c:v>
                </c:pt>
                <c:pt idx="59">
                  <c:v>128</c:v>
                </c:pt>
              </c:numCache>
            </c:numRef>
          </c:val>
          <c:extLst>
            <c:ext xmlns:c16="http://schemas.microsoft.com/office/drawing/2014/chart" uri="{C3380CC4-5D6E-409C-BE32-E72D297353CC}">
              <c16:uniqueId val="{00000097-04B5-421C-AD69-582FEA52A356}"/>
            </c:ext>
          </c:extLst>
        </c:ser>
        <c:ser>
          <c:idx val="3"/>
          <c:order val="3"/>
          <c:tx>
            <c:strRef>
              <c:f>'Humidity-total-riders-pt'!$E$3:$E$4</c:f>
              <c:strCache>
                <c:ptCount val="1"/>
                <c:pt idx="0">
                  <c:v>Humid</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'Humidity-total-riders-pt'!$A$5:$A$69</c:f>
              <c:strCache>
                <c:ptCount val="64"/>
                <c:pt idx="0">
                  <c:v>21</c:v>
                </c:pt>
                <c:pt idx="1">
                  <c:v>24</c:v>
                </c:pt>
                <c:pt idx="2">
                  <c:v>25</c:v>
                </c:pt>
                <c:pt idx="3">
                  <c:v>26</c:v>
                </c:pt>
                <c:pt idx="4">
                  <c:v>27</c:v>
                </c:pt>
                <c:pt idx="5">
                  <c:v>28</c:v>
                </c:pt>
                <c:pt idx="6">
                  <c:v>29</c:v>
                </c:pt>
                <c:pt idx="7">
                  <c:v>30</c:v>
                </c:pt>
                <c:pt idx="8">
                  <c:v>31</c:v>
                </c:pt>
                <c:pt idx="9">
                  <c:v>32</c:v>
                </c:pt>
                <c:pt idx="10">
                  <c:v>33</c:v>
                </c:pt>
                <c:pt idx="11">
                  <c:v>34</c:v>
                </c:pt>
                <c:pt idx="12">
                  <c:v>35</c:v>
                </c:pt>
                <c:pt idx="13">
                  <c:v>36</c:v>
                </c:pt>
                <c:pt idx="14">
                  <c:v>37</c:v>
                </c:pt>
                <c:pt idx="15">
                  <c:v>38</c:v>
                </c:pt>
                <c:pt idx="16">
                  <c:v>39</c:v>
                </c:pt>
                <c:pt idx="17">
                  <c:v>40</c:v>
                </c:pt>
                <c:pt idx="18">
                  <c:v>41</c:v>
                </c:pt>
                <c:pt idx="19">
                  <c:v>42</c:v>
                </c:pt>
                <c:pt idx="20">
                  <c:v>43</c:v>
                </c:pt>
                <c:pt idx="21">
                  <c:v>44</c:v>
                </c:pt>
                <c:pt idx="22">
                  <c:v>45</c:v>
                </c:pt>
                <c:pt idx="23">
                  <c:v>46</c:v>
                </c:pt>
                <c:pt idx="24">
                  <c:v>47</c:v>
                </c:pt>
                <c:pt idx="25">
                  <c:v>48</c:v>
                </c:pt>
                <c:pt idx="26">
                  <c:v>49</c:v>
                </c:pt>
                <c:pt idx="27">
                  <c:v>50</c:v>
                </c:pt>
                <c:pt idx="28">
                  <c:v>51</c:v>
                </c:pt>
                <c:pt idx="29">
                  <c:v>52</c:v>
                </c:pt>
                <c:pt idx="30">
                  <c:v>53</c:v>
                </c:pt>
                <c:pt idx="31">
                  <c:v>54</c:v>
                </c:pt>
                <c:pt idx="32">
                  <c:v>55</c:v>
                </c:pt>
                <c:pt idx="33">
                  <c:v>56</c:v>
                </c:pt>
                <c:pt idx="34">
                  <c:v>57</c:v>
                </c:pt>
                <c:pt idx="35">
                  <c:v>58</c:v>
                </c:pt>
                <c:pt idx="36">
                  <c:v>59</c:v>
                </c:pt>
                <c:pt idx="37">
                  <c:v>60</c:v>
                </c:pt>
                <c:pt idx="38">
                  <c:v>61</c:v>
                </c:pt>
                <c:pt idx="39">
                  <c:v>62</c:v>
                </c:pt>
                <c:pt idx="40">
                  <c:v>63</c:v>
                </c:pt>
                <c:pt idx="41">
                  <c:v>64</c:v>
                </c:pt>
                <c:pt idx="42">
                  <c:v>65</c:v>
                </c:pt>
                <c:pt idx="43">
                  <c:v>66</c:v>
                </c:pt>
                <c:pt idx="44">
                  <c:v>68</c:v>
                </c:pt>
                <c:pt idx="45">
                  <c:v>69</c:v>
                </c:pt>
                <c:pt idx="46">
                  <c:v>70</c:v>
                </c:pt>
                <c:pt idx="47">
                  <c:v>71</c:v>
                </c:pt>
                <c:pt idx="48">
                  <c:v>72</c:v>
                </c:pt>
                <c:pt idx="49">
                  <c:v>73</c:v>
                </c:pt>
                <c:pt idx="50">
                  <c:v>74</c:v>
                </c:pt>
                <c:pt idx="51">
                  <c:v>75</c:v>
                </c:pt>
                <c:pt idx="52">
                  <c:v>76</c:v>
                </c:pt>
                <c:pt idx="53">
                  <c:v>77</c:v>
                </c:pt>
                <c:pt idx="54">
                  <c:v>80</c:v>
                </c:pt>
                <c:pt idx="55">
                  <c:v>81</c:v>
                </c:pt>
                <c:pt idx="56">
                  <c:v>82</c:v>
                </c:pt>
                <c:pt idx="57">
                  <c:v>86</c:v>
                </c:pt>
                <c:pt idx="58">
                  <c:v>87</c:v>
                </c:pt>
                <c:pt idx="59">
                  <c:v>88</c:v>
                </c:pt>
                <c:pt idx="60">
                  <c:v>92</c:v>
                </c:pt>
                <c:pt idx="61">
                  <c:v>93</c:v>
                </c:pt>
                <c:pt idx="62">
                  <c:v>94</c:v>
                </c:pt>
                <c:pt idx="63">
                  <c:v>100</c:v>
                </c:pt>
              </c:strCache>
            </c:strRef>
          </c:cat>
          <c:val>
            <c:numRef>
              <c:f>'Humidity-total-riders-pt'!$E$5:$E$69</c:f>
              <c:numCache>
                <c:formatCode>General</c:formatCode>
                <c:ptCount val="64"/>
                <c:pt idx="38">
                  <c:v>525</c:v>
                </c:pt>
                <c:pt idx="39">
                  <c:v>186</c:v>
                </c:pt>
                <c:pt idx="40">
                  <c:v>182</c:v>
                </c:pt>
                <c:pt idx="41">
                  <c:v>1003</c:v>
                </c:pt>
                <c:pt idx="42">
                  <c:v>1114</c:v>
                </c:pt>
                <c:pt idx="43">
                  <c:v>343</c:v>
                </c:pt>
                <c:pt idx="44">
                  <c:v>186</c:v>
                </c:pt>
                <c:pt idx="45">
                  <c:v>1384</c:v>
                </c:pt>
                <c:pt idx="46">
                  <c:v>839</c:v>
                </c:pt>
              </c:numCache>
            </c:numRef>
          </c:val>
          <c:extLst>
            <c:ext xmlns:c16="http://schemas.microsoft.com/office/drawing/2014/chart" uri="{C3380CC4-5D6E-409C-BE32-E72D297353CC}">
              <c16:uniqueId val="{00000098-04B5-421C-AD69-582FEA52A356}"/>
            </c:ext>
          </c:extLst>
        </c:ser>
        <c:ser>
          <c:idx val="4"/>
          <c:order val="4"/>
          <c:tx>
            <c:strRef>
              <c:f>'Humidity-total-riders-pt'!$F$3:$F$4</c:f>
              <c:strCache>
                <c:ptCount val="1"/>
                <c:pt idx="0">
                  <c:v>Low Comfortable</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'Humidity-total-riders-pt'!$A$5:$A$69</c:f>
              <c:strCache>
                <c:ptCount val="64"/>
                <c:pt idx="0">
                  <c:v>21</c:v>
                </c:pt>
                <c:pt idx="1">
                  <c:v>24</c:v>
                </c:pt>
                <c:pt idx="2">
                  <c:v>25</c:v>
                </c:pt>
                <c:pt idx="3">
                  <c:v>26</c:v>
                </c:pt>
                <c:pt idx="4">
                  <c:v>27</c:v>
                </c:pt>
                <c:pt idx="5">
                  <c:v>28</c:v>
                </c:pt>
                <c:pt idx="6">
                  <c:v>29</c:v>
                </c:pt>
                <c:pt idx="7">
                  <c:v>30</c:v>
                </c:pt>
                <c:pt idx="8">
                  <c:v>31</c:v>
                </c:pt>
                <c:pt idx="9">
                  <c:v>32</c:v>
                </c:pt>
                <c:pt idx="10">
                  <c:v>33</c:v>
                </c:pt>
                <c:pt idx="11">
                  <c:v>34</c:v>
                </c:pt>
                <c:pt idx="12">
                  <c:v>35</c:v>
                </c:pt>
                <c:pt idx="13">
                  <c:v>36</c:v>
                </c:pt>
                <c:pt idx="14">
                  <c:v>37</c:v>
                </c:pt>
                <c:pt idx="15">
                  <c:v>38</c:v>
                </c:pt>
                <c:pt idx="16">
                  <c:v>39</c:v>
                </c:pt>
                <c:pt idx="17">
                  <c:v>40</c:v>
                </c:pt>
                <c:pt idx="18">
                  <c:v>41</c:v>
                </c:pt>
                <c:pt idx="19">
                  <c:v>42</c:v>
                </c:pt>
                <c:pt idx="20">
                  <c:v>43</c:v>
                </c:pt>
                <c:pt idx="21">
                  <c:v>44</c:v>
                </c:pt>
                <c:pt idx="22">
                  <c:v>45</c:v>
                </c:pt>
                <c:pt idx="23">
                  <c:v>46</c:v>
                </c:pt>
                <c:pt idx="24">
                  <c:v>47</c:v>
                </c:pt>
                <c:pt idx="25">
                  <c:v>48</c:v>
                </c:pt>
                <c:pt idx="26">
                  <c:v>49</c:v>
                </c:pt>
                <c:pt idx="27">
                  <c:v>50</c:v>
                </c:pt>
                <c:pt idx="28">
                  <c:v>51</c:v>
                </c:pt>
                <c:pt idx="29">
                  <c:v>52</c:v>
                </c:pt>
                <c:pt idx="30">
                  <c:v>53</c:v>
                </c:pt>
                <c:pt idx="31">
                  <c:v>54</c:v>
                </c:pt>
                <c:pt idx="32">
                  <c:v>55</c:v>
                </c:pt>
                <c:pt idx="33">
                  <c:v>56</c:v>
                </c:pt>
                <c:pt idx="34">
                  <c:v>57</c:v>
                </c:pt>
                <c:pt idx="35">
                  <c:v>58</c:v>
                </c:pt>
                <c:pt idx="36">
                  <c:v>59</c:v>
                </c:pt>
                <c:pt idx="37">
                  <c:v>60</c:v>
                </c:pt>
                <c:pt idx="38">
                  <c:v>61</c:v>
                </c:pt>
                <c:pt idx="39">
                  <c:v>62</c:v>
                </c:pt>
                <c:pt idx="40">
                  <c:v>63</c:v>
                </c:pt>
                <c:pt idx="41">
                  <c:v>64</c:v>
                </c:pt>
                <c:pt idx="42">
                  <c:v>65</c:v>
                </c:pt>
                <c:pt idx="43">
                  <c:v>66</c:v>
                </c:pt>
                <c:pt idx="44">
                  <c:v>68</c:v>
                </c:pt>
                <c:pt idx="45">
                  <c:v>69</c:v>
                </c:pt>
                <c:pt idx="46">
                  <c:v>70</c:v>
                </c:pt>
                <c:pt idx="47">
                  <c:v>71</c:v>
                </c:pt>
                <c:pt idx="48">
                  <c:v>72</c:v>
                </c:pt>
                <c:pt idx="49">
                  <c:v>73</c:v>
                </c:pt>
                <c:pt idx="50">
                  <c:v>74</c:v>
                </c:pt>
                <c:pt idx="51">
                  <c:v>75</c:v>
                </c:pt>
                <c:pt idx="52">
                  <c:v>76</c:v>
                </c:pt>
                <c:pt idx="53">
                  <c:v>77</c:v>
                </c:pt>
                <c:pt idx="54">
                  <c:v>80</c:v>
                </c:pt>
                <c:pt idx="55">
                  <c:v>81</c:v>
                </c:pt>
                <c:pt idx="56">
                  <c:v>82</c:v>
                </c:pt>
                <c:pt idx="57">
                  <c:v>86</c:v>
                </c:pt>
                <c:pt idx="58">
                  <c:v>87</c:v>
                </c:pt>
                <c:pt idx="59">
                  <c:v>88</c:v>
                </c:pt>
                <c:pt idx="60">
                  <c:v>92</c:v>
                </c:pt>
                <c:pt idx="61">
                  <c:v>93</c:v>
                </c:pt>
                <c:pt idx="62">
                  <c:v>94</c:v>
                </c:pt>
                <c:pt idx="63">
                  <c:v>100</c:v>
                </c:pt>
              </c:strCache>
            </c:strRef>
          </c:cat>
          <c:val>
            <c:numRef>
              <c:f>'Humidity-total-riders-pt'!$F$5:$F$69</c:f>
              <c:numCache>
                <c:formatCode>General</c:formatCode>
                <c:ptCount val="64"/>
                <c:pt idx="8">
                  <c:v>354</c:v>
                </c:pt>
                <c:pt idx="9">
                  <c:v>1023</c:v>
                </c:pt>
                <c:pt idx="10">
                  <c:v>536</c:v>
                </c:pt>
                <c:pt idx="11">
                  <c:v>652</c:v>
                </c:pt>
                <c:pt idx="12">
                  <c:v>1139</c:v>
                </c:pt>
                <c:pt idx="13">
                  <c:v>670</c:v>
                </c:pt>
                <c:pt idx="14">
                  <c:v>1571</c:v>
                </c:pt>
                <c:pt idx="15">
                  <c:v>1498</c:v>
                </c:pt>
                <c:pt idx="16">
                  <c:v>1084</c:v>
                </c:pt>
                <c:pt idx="17">
                  <c:v>2475</c:v>
                </c:pt>
              </c:numCache>
            </c:numRef>
          </c:val>
          <c:extLst>
            <c:ext xmlns:c16="http://schemas.microsoft.com/office/drawing/2014/chart" uri="{C3380CC4-5D6E-409C-BE32-E72D297353CC}">
              <c16:uniqueId val="{00000099-04B5-421C-AD69-582FEA52A356}"/>
            </c:ext>
          </c:extLst>
        </c:ser>
        <c:ser>
          <c:idx val="5"/>
          <c:order val="5"/>
          <c:tx>
            <c:strRef>
              <c:f>'Humidity-total-riders-pt'!$G$3:$G$4</c:f>
              <c:strCache>
                <c:ptCount val="1"/>
                <c:pt idx="0">
                  <c:v>Moderate Humid</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'Humidity-total-riders-pt'!$A$5:$A$69</c:f>
              <c:strCache>
                <c:ptCount val="64"/>
                <c:pt idx="0">
                  <c:v>21</c:v>
                </c:pt>
                <c:pt idx="1">
                  <c:v>24</c:v>
                </c:pt>
                <c:pt idx="2">
                  <c:v>25</c:v>
                </c:pt>
                <c:pt idx="3">
                  <c:v>26</c:v>
                </c:pt>
                <c:pt idx="4">
                  <c:v>27</c:v>
                </c:pt>
                <c:pt idx="5">
                  <c:v>28</c:v>
                </c:pt>
                <c:pt idx="6">
                  <c:v>29</c:v>
                </c:pt>
                <c:pt idx="7">
                  <c:v>30</c:v>
                </c:pt>
                <c:pt idx="8">
                  <c:v>31</c:v>
                </c:pt>
                <c:pt idx="9">
                  <c:v>32</c:v>
                </c:pt>
                <c:pt idx="10">
                  <c:v>33</c:v>
                </c:pt>
                <c:pt idx="11">
                  <c:v>34</c:v>
                </c:pt>
                <c:pt idx="12">
                  <c:v>35</c:v>
                </c:pt>
                <c:pt idx="13">
                  <c:v>36</c:v>
                </c:pt>
                <c:pt idx="14">
                  <c:v>37</c:v>
                </c:pt>
                <c:pt idx="15">
                  <c:v>38</c:v>
                </c:pt>
                <c:pt idx="16">
                  <c:v>39</c:v>
                </c:pt>
                <c:pt idx="17">
                  <c:v>40</c:v>
                </c:pt>
                <c:pt idx="18">
                  <c:v>41</c:v>
                </c:pt>
                <c:pt idx="19">
                  <c:v>42</c:v>
                </c:pt>
                <c:pt idx="20">
                  <c:v>43</c:v>
                </c:pt>
                <c:pt idx="21">
                  <c:v>44</c:v>
                </c:pt>
                <c:pt idx="22">
                  <c:v>45</c:v>
                </c:pt>
                <c:pt idx="23">
                  <c:v>46</c:v>
                </c:pt>
                <c:pt idx="24">
                  <c:v>47</c:v>
                </c:pt>
                <c:pt idx="25">
                  <c:v>48</c:v>
                </c:pt>
                <c:pt idx="26">
                  <c:v>49</c:v>
                </c:pt>
                <c:pt idx="27">
                  <c:v>50</c:v>
                </c:pt>
                <c:pt idx="28">
                  <c:v>51</c:v>
                </c:pt>
                <c:pt idx="29">
                  <c:v>52</c:v>
                </c:pt>
                <c:pt idx="30">
                  <c:v>53</c:v>
                </c:pt>
                <c:pt idx="31">
                  <c:v>54</c:v>
                </c:pt>
                <c:pt idx="32">
                  <c:v>55</c:v>
                </c:pt>
                <c:pt idx="33">
                  <c:v>56</c:v>
                </c:pt>
                <c:pt idx="34">
                  <c:v>57</c:v>
                </c:pt>
                <c:pt idx="35">
                  <c:v>58</c:v>
                </c:pt>
                <c:pt idx="36">
                  <c:v>59</c:v>
                </c:pt>
                <c:pt idx="37">
                  <c:v>60</c:v>
                </c:pt>
                <c:pt idx="38">
                  <c:v>61</c:v>
                </c:pt>
                <c:pt idx="39">
                  <c:v>62</c:v>
                </c:pt>
                <c:pt idx="40">
                  <c:v>63</c:v>
                </c:pt>
                <c:pt idx="41">
                  <c:v>64</c:v>
                </c:pt>
                <c:pt idx="42">
                  <c:v>65</c:v>
                </c:pt>
                <c:pt idx="43">
                  <c:v>66</c:v>
                </c:pt>
                <c:pt idx="44">
                  <c:v>68</c:v>
                </c:pt>
                <c:pt idx="45">
                  <c:v>69</c:v>
                </c:pt>
                <c:pt idx="46">
                  <c:v>70</c:v>
                </c:pt>
                <c:pt idx="47">
                  <c:v>71</c:v>
                </c:pt>
                <c:pt idx="48">
                  <c:v>72</c:v>
                </c:pt>
                <c:pt idx="49">
                  <c:v>73</c:v>
                </c:pt>
                <c:pt idx="50">
                  <c:v>74</c:v>
                </c:pt>
                <c:pt idx="51">
                  <c:v>75</c:v>
                </c:pt>
                <c:pt idx="52">
                  <c:v>76</c:v>
                </c:pt>
                <c:pt idx="53">
                  <c:v>77</c:v>
                </c:pt>
                <c:pt idx="54">
                  <c:v>80</c:v>
                </c:pt>
                <c:pt idx="55">
                  <c:v>81</c:v>
                </c:pt>
                <c:pt idx="56">
                  <c:v>82</c:v>
                </c:pt>
                <c:pt idx="57">
                  <c:v>86</c:v>
                </c:pt>
                <c:pt idx="58">
                  <c:v>87</c:v>
                </c:pt>
                <c:pt idx="59">
                  <c:v>88</c:v>
                </c:pt>
                <c:pt idx="60">
                  <c:v>92</c:v>
                </c:pt>
                <c:pt idx="61">
                  <c:v>93</c:v>
                </c:pt>
                <c:pt idx="62">
                  <c:v>94</c:v>
                </c:pt>
                <c:pt idx="63">
                  <c:v>100</c:v>
                </c:pt>
              </c:strCache>
            </c:strRef>
          </c:cat>
          <c:val>
            <c:numRef>
              <c:f>'Humidity-total-riders-pt'!$G$5:$G$69</c:f>
              <c:numCache>
                <c:formatCode>General</c:formatCode>
                <c:ptCount val="64"/>
                <c:pt idx="28">
                  <c:v>2184</c:v>
                </c:pt>
                <c:pt idx="29">
                  <c:v>679</c:v>
                </c:pt>
                <c:pt idx="30">
                  <c:v>203</c:v>
                </c:pt>
                <c:pt idx="31">
                  <c:v>440</c:v>
                </c:pt>
                <c:pt idx="32">
                  <c:v>2021</c:v>
                </c:pt>
                <c:pt idx="33">
                  <c:v>1706</c:v>
                </c:pt>
                <c:pt idx="34">
                  <c:v>684</c:v>
                </c:pt>
                <c:pt idx="35">
                  <c:v>181</c:v>
                </c:pt>
                <c:pt idx="36">
                  <c:v>2568</c:v>
                </c:pt>
                <c:pt idx="37">
                  <c:v>993</c:v>
                </c:pt>
              </c:numCache>
            </c:numRef>
          </c:val>
          <c:extLst>
            <c:ext xmlns:c16="http://schemas.microsoft.com/office/drawing/2014/chart" uri="{C3380CC4-5D6E-409C-BE32-E72D297353CC}">
              <c16:uniqueId val="{0000009A-04B5-421C-AD69-582FEA52A356}"/>
            </c:ext>
          </c:extLst>
        </c:ser>
        <c:ser>
          <c:idx val="6"/>
          <c:order val="6"/>
          <c:tx>
            <c:strRef>
              <c:f>'Humidity-total-riders-pt'!$H$3:$H$4</c:f>
              <c:strCache>
                <c:ptCount val="1"/>
                <c:pt idx="0">
                  <c:v>Saturated / Rain-Likely</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'Humidity-total-riders-pt'!$A$5:$A$69</c:f>
              <c:strCache>
                <c:ptCount val="64"/>
                <c:pt idx="0">
                  <c:v>21</c:v>
                </c:pt>
                <c:pt idx="1">
                  <c:v>24</c:v>
                </c:pt>
                <c:pt idx="2">
                  <c:v>25</c:v>
                </c:pt>
                <c:pt idx="3">
                  <c:v>26</c:v>
                </c:pt>
                <c:pt idx="4">
                  <c:v>27</c:v>
                </c:pt>
                <c:pt idx="5">
                  <c:v>28</c:v>
                </c:pt>
                <c:pt idx="6">
                  <c:v>29</c:v>
                </c:pt>
                <c:pt idx="7">
                  <c:v>30</c:v>
                </c:pt>
                <c:pt idx="8">
                  <c:v>31</c:v>
                </c:pt>
                <c:pt idx="9">
                  <c:v>32</c:v>
                </c:pt>
                <c:pt idx="10">
                  <c:v>33</c:v>
                </c:pt>
                <c:pt idx="11">
                  <c:v>34</c:v>
                </c:pt>
                <c:pt idx="12">
                  <c:v>35</c:v>
                </c:pt>
                <c:pt idx="13">
                  <c:v>36</c:v>
                </c:pt>
                <c:pt idx="14">
                  <c:v>37</c:v>
                </c:pt>
                <c:pt idx="15">
                  <c:v>38</c:v>
                </c:pt>
                <c:pt idx="16">
                  <c:v>39</c:v>
                </c:pt>
                <c:pt idx="17">
                  <c:v>40</c:v>
                </c:pt>
                <c:pt idx="18">
                  <c:v>41</c:v>
                </c:pt>
                <c:pt idx="19">
                  <c:v>42</c:v>
                </c:pt>
                <c:pt idx="20">
                  <c:v>43</c:v>
                </c:pt>
                <c:pt idx="21">
                  <c:v>44</c:v>
                </c:pt>
                <c:pt idx="22">
                  <c:v>45</c:v>
                </c:pt>
                <c:pt idx="23">
                  <c:v>46</c:v>
                </c:pt>
                <c:pt idx="24">
                  <c:v>47</c:v>
                </c:pt>
                <c:pt idx="25">
                  <c:v>48</c:v>
                </c:pt>
                <c:pt idx="26">
                  <c:v>49</c:v>
                </c:pt>
                <c:pt idx="27">
                  <c:v>50</c:v>
                </c:pt>
                <c:pt idx="28">
                  <c:v>51</c:v>
                </c:pt>
                <c:pt idx="29">
                  <c:v>52</c:v>
                </c:pt>
                <c:pt idx="30">
                  <c:v>53</c:v>
                </c:pt>
                <c:pt idx="31">
                  <c:v>54</c:v>
                </c:pt>
                <c:pt idx="32">
                  <c:v>55</c:v>
                </c:pt>
                <c:pt idx="33">
                  <c:v>56</c:v>
                </c:pt>
                <c:pt idx="34">
                  <c:v>57</c:v>
                </c:pt>
                <c:pt idx="35">
                  <c:v>58</c:v>
                </c:pt>
                <c:pt idx="36">
                  <c:v>59</c:v>
                </c:pt>
                <c:pt idx="37">
                  <c:v>60</c:v>
                </c:pt>
                <c:pt idx="38">
                  <c:v>61</c:v>
                </c:pt>
                <c:pt idx="39">
                  <c:v>62</c:v>
                </c:pt>
                <c:pt idx="40">
                  <c:v>63</c:v>
                </c:pt>
                <c:pt idx="41">
                  <c:v>64</c:v>
                </c:pt>
                <c:pt idx="42">
                  <c:v>65</c:v>
                </c:pt>
                <c:pt idx="43">
                  <c:v>66</c:v>
                </c:pt>
                <c:pt idx="44">
                  <c:v>68</c:v>
                </c:pt>
                <c:pt idx="45">
                  <c:v>69</c:v>
                </c:pt>
                <c:pt idx="46">
                  <c:v>70</c:v>
                </c:pt>
                <c:pt idx="47">
                  <c:v>71</c:v>
                </c:pt>
                <c:pt idx="48">
                  <c:v>72</c:v>
                </c:pt>
                <c:pt idx="49">
                  <c:v>73</c:v>
                </c:pt>
                <c:pt idx="50">
                  <c:v>74</c:v>
                </c:pt>
                <c:pt idx="51">
                  <c:v>75</c:v>
                </c:pt>
                <c:pt idx="52">
                  <c:v>76</c:v>
                </c:pt>
                <c:pt idx="53">
                  <c:v>77</c:v>
                </c:pt>
                <c:pt idx="54">
                  <c:v>80</c:v>
                </c:pt>
                <c:pt idx="55">
                  <c:v>81</c:v>
                </c:pt>
                <c:pt idx="56">
                  <c:v>82</c:v>
                </c:pt>
                <c:pt idx="57">
                  <c:v>86</c:v>
                </c:pt>
                <c:pt idx="58">
                  <c:v>87</c:v>
                </c:pt>
                <c:pt idx="59">
                  <c:v>88</c:v>
                </c:pt>
                <c:pt idx="60">
                  <c:v>92</c:v>
                </c:pt>
                <c:pt idx="61">
                  <c:v>93</c:v>
                </c:pt>
                <c:pt idx="62">
                  <c:v>94</c:v>
                </c:pt>
                <c:pt idx="63">
                  <c:v>100</c:v>
                </c:pt>
              </c:strCache>
            </c:strRef>
          </c:cat>
          <c:val>
            <c:numRef>
              <c:f>'Humidity-total-riders-pt'!$H$5:$H$69</c:f>
              <c:numCache>
                <c:formatCode>General</c:formatCode>
                <c:ptCount val="64"/>
                <c:pt idx="60">
                  <c:v>90</c:v>
                </c:pt>
                <c:pt idx="61">
                  <c:v>2457</c:v>
                </c:pt>
                <c:pt idx="62">
                  <c:v>54</c:v>
                </c:pt>
                <c:pt idx="63">
                  <c:v>868</c:v>
                </c:pt>
              </c:numCache>
            </c:numRef>
          </c:val>
          <c:extLst>
            <c:ext xmlns:c16="http://schemas.microsoft.com/office/drawing/2014/chart" uri="{C3380CC4-5D6E-409C-BE32-E72D297353CC}">
              <c16:uniqueId val="{0000009B-04B5-421C-AD69-582FEA52A356}"/>
            </c:ext>
          </c:extLst>
        </c:ser>
        <c:ser>
          <c:idx val="7"/>
          <c:order val="7"/>
          <c:tx>
            <c:strRef>
              <c:f>'Humidity-total-riders-pt'!$I$3:$I$4</c:f>
              <c:strCache>
                <c:ptCount val="1"/>
                <c:pt idx="0">
                  <c:v>Very Humid</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'Humidity-total-riders-pt'!$A$5:$A$69</c:f>
              <c:strCache>
                <c:ptCount val="64"/>
                <c:pt idx="0">
                  <c:v>21</c:v>
                </c:pt>
                <c:pt idx="1">
                  <c:v>24</c:v>
                </c:pt>
                <c:pt idx="2">
                  <c:v>25</c:v>
                </c:pt>
                <c:pt idx="3">
                  <c:v>26</c:v>
                </c:pt>
                <c:pt idx="4">
                  <c:v>27</c:v>
                </c:pt>
                <c:pt idx="5">
                  <c:v>28</c:v>
                </c:pt>
                <c:pt idx="6">
                  <c:v>29</c:v>
                </c:pt>
                <c:pt idx="7">
                  <c:v>30</c:v>
                </c:pt>
                <c:pt idx="8">
                  <c:v>31</c:v>
                </c:pt>
                <c:pt idx="9">
                  <c:v>32</c:v>
                </c:pt>
                <c:pt idx="10">
                  <c:v>33</c:v>
                </c:pt>
                <c:pt idx="11">
                  <c:v>34</c:v>
                </c:pt>
                <c:pt idx="12">
                  <c:v>35</c:v>
                </c:pt>
                <c:pt idx="13">
                  <c:v>36</c:v>
                </c:pt>
                <c:pt idx="14">
                  <c:v>37</c:v>
                </c:pt>
                <c:pt idx="15">
                  <c:v>38</c:v>
                </c:pt>
                <c:pt idx="16">
                  <c:v>39</c:v>
                </c:pt>
                <c:pt idx="17">
                  <c:v>40</c:v>
                </c:pt>
                <c:pt idx="18">
                  <c:v>41</c:v>
                </c:pt>
                <c:pt idx="19">
                  <c:v>42</c:v>
                </c:pt>
                <c:pt idx="20">
                  <c:v>43</c:v>
                </c:pt>
                <c:pt idx="21">
                  <c:v>44</c:v>
                </c:pt>
                <c:pt idx="22">
                  <c:v>45</c:v>
                </c:pt>
                <c:pt idx="23">
                  <c:v>46</c:v>
                </c:pt>
                <c:pt idx="24">
                  <c:v>47</c:v>
                </c:pt>
                <c:pt idx="25">
                  <c:v>48</c:v>
                </c:pt>
                <c:pt idx="26">
                  <c:v>49</c:v>
                </c:pt>
                <c:pt idx="27">
                  <c:v>50</c:v>
                </c:pt>
                <c:pt idx="28">
                  <c:v>51</c:v>
                </c:pt>
                <c:pt idx="29">
                  <c:v>52</c:v>
                </c:pt>
                <c:pt idx="30">
                  <c:v>53</c:v>
                </c:pt>
                <c:pt idx="31">
                  <c:v>54</c:v>
                </c:pt>
                <c:pt idx="32">
                  <c:v>55</c:v>
                </c:pt>
                <c:pt idx="33">
                  <c:v>56</c:v>
                </c:pt>
                <c:pt idx="34">
                  <c:v>57</c:v>
                </c:pt>
                <c:pt idx="35">
                  <c:v>58</c:v>
                </c:pt>
                <c:pt idx="36">
                  <c:v>59</c:v>
                </c:pt>
                <c:pt idx="37">
                  <c:v>60</c:v>
                </c:pt>
                <c:pt idx="38">
                  <c:v>61</c:v>
                </c:pt>
                <c:pt idx="39">
                  <c:v>62</c:v>
                </c:pt>
                <c:pt idx="40">
                  <c:v>63</c:v>
                </c:pt>
                <c:pt idx="41">
                  <c:v>64</c:v>
                </c:pt>
                <c:pt idx="42">
                  <c:v>65</c:v>
                </c:pt>
                <c:pt idx="43">
                  <c:v>66</c:v>
                </c:pt>
                <c:pt idx="44">
                  <c:v>68</c:v>
                </c:pt>
                <c:pt idx="45">
                  <c:v>69</c:v>
                </c:pt>
                <c:pt idx="46">
                  <c:v>70</c:v>
                </c:pt>
                <c:pt idx="47">
                  <c:v>71</c:v>
                </c:pt>
                <c:pt idx="48">
                  <c:v>72</c:v>
                </c:pt>
                <c:pt idx="49">
                  <c:v>73</c:v>
                </c:pt>
                <c:pt idx="50">
                  <c:v>74</c:v>
                </c:pt>
                <c:pt idx="51">
                  <c:v>75</c:v>
                </c:pt>
                <c:pt idx="52">
                  <c:v>76</c:v>
                </c:pt>
                <c:pt idx="53">
                  <c:v>77</c:v>
                </c:pt>
                <c:pt idx="54">
                  <c:v>80</c:v>
                </c:pt>
                <c:pt idx="55">
                  <c:v>81</c:v>
                </c:pt>
                <c:pt idx="56">
                  <c:v>82</c:v>
                </c:pt>
                <c:pt idx="57">
                  <c:v>86</c:v>
                </c:pt>
                <c:pt idx="58">
                  <c:v>87</c:v>
                </c:pt>
                <c:pt idx="59">
                  <c:v>88</c:v>
                </c:pt>
                <c:pt idx="60">
                  <c:v>92</c:v>
                </c:pt>
                <c:pt idx="61">
                  <c:v>93</c:v>
                </c:pt>
                <c:pt idx="62">
                  <c:v>94</c:v>
                </c:pt>
                <c:pt idx="63">
                  <c:v>100</c:v>
                </c:pt>
              </c:strCache>
            </c:strRef>
          </c:cat>
          <c:val>
            <c:numRef>
              <c:f>'Humidity-total-riders-pt'!$I$5:$I$69</c:f>
              <c:numCache>
                <c:formatCode>General</c:formatCode>
                <c:ptCount val="64"/>
                <c:pt idx="47">
                  <c:v>257</c:v>
                </c:pt>
                <c:pt idx="48">
                  <c:v>200</c:v>
                </c:pt>
                <c:pt idx="49">
                  <c:v>74</c:v>
                </c:pt>
                <c:pt idx="50">
                  <c:v>1400</c:v>
                </c:pt>
                <c:pt idx="51">
                  <c:v>904</c:v>
                </c:pt>
                <c:pt idx="52">
                  <c:v>206</c:v>
                </c:pt>
                <c:pt idx="53">
                  <c:v>196</c:v>
                </c:pt>
                <c:pt idx="54">
                  <c:v>1328</c:v>
                </c:pt>
              </c:numCache>
            </c:numRef>
          </c:val>
          <c:extLst>
            <c:ext xmlns:c16="http://schemas.microsoft.com/office/drawing/2014/chart" uri="{C3380CC4-5D6E-409C-BE32-E72D297353CC}">
              <c16:uniqueId val="{0000009C-04B5-421C-AD69-582FEA52A356}"/>
            </c:ext>
          </c:extLst>
        </c:ser>
        <c:dLbls>
          <c:showLegendKey val="0"/>
          <c:showVal val="0"/>
          <c:showCatName val="0"/>
          <c:showSerName val="0"/>
          <c:showPercent val="0"/>
          <c:showBubbleSize val="0"/>
        </c:dLbls>
        <c:gapWidth val="150"/>
        <c:overlap val="100"/>
        <c:axId val="1486045808"/>
        <c:axId val="1486056848"/>
      </c:barChart>
      <c:catAx>
        <c:axId val="1486045808"/>
        <c:scaling>
          <c:orientation val="minMax"/>
        </c:scaling>
        <c:delete val="0"/>
        <c:axPos val="l"/>
        <c:title>
          <c:tx>
            <c:rich>
              <a:bodyPr/>
              <a:lstStyle/>
              <a:p>
                <a:pPr>
                  <a:defRPr/>
                </a:pPr>
                <a:r>
                  <a:rPr lang="en-US"/>
                  <a:t>Relative Humidity</a:t>
                </a:r>
              </a:p>
            </c:rich>
          </c:tx>
          <c:overlay val="0"/>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vert="horz"/>
          <a:lstStyle/>
          <a:p>
            <a:pPr>
              <a:defRPr/>
            </a:pPr>
            <a:endParaRPr lang="en-US"/>
          </a:p>
        </c:txPr>
        <c:crossAx val="1486056848"/>
        <c:crosses val="autoZero"/>
        <c:auto val="1"/>
        <c:lblAlgn val="ctr"/>
        <c:lblOffset val="100"/>
        <c:noMultiLvlLbl val="0"/>
      </c:catAx>
      <c:valAx>
        <c:axId val="1486056848"/>
        <c:scaling>
          <c:orientation val="minMax"/>
        </c:scaling>
        <c:delete val="0"/>
        <c:axPos val="b"/>
        <c:majorGridlines>
          <c:spPr>
            <a:ln w="9525" cap="flat" cmpd="sng" algn="ctr">
              <a:solidFill>
                <a:schemeClr val="tx1">
                  <a:lumMod val="15000"/>
                  <a:lumOff val="85000"/>
                </a:schemeClr>
              </a:solidFill>
              <a:round/>
            </a:ln>
            <a:effectLst/>
          </c:spPr>
        </c:majorGridlines>
        <c:title>
          <c:tx>
            <c:rich>
              <a:bodyPr/>
              <a:lstStyle/>
              <a:p>
                <a:pPr>
                  <a:defRPr/>
                </a:pPr>
                <a:r>
                  <a:rPr lang="en-US"/>
                  <a:t>Riders Sum</a:t>
                </a:r>
              </a:p>
            </c:rich>
          </c:tx>
          <c:overlay val="0"/>
        </c:title>
        <c:numFmt formatCode="General" sourceLinked="1"/>
        <c:majorTickMark val="none"/>
        <c:minorTickMark val="none"/>
        <c:tickLblPos val="nextTo"/>
        <c:spPr>
          <a:noFill/>
          <a:ln>
            <a:noFill/>
          </a:ln>
          <a:effectLst/>
        </c:spPr>
        <c:txPr>
          <a:bodyPr rot="-60000000" vert="horz"/>
          <a:lstStyle/>
          <a:p>
            <a:pPr>
              <a:defRPr/>
            </a:pPr>
            <a:endParaRPr lang="en-US"/>
          </a:p>
        </c:txPr>
        <c:crossAx val="1486045808"/>
        <c:crosses val="autoZero"/>
        <c:crossBetween val="between"/>
      </c:valAx>
      <c:spPr>
        <a:noFill/>
        <a:ln>
          <a:noFill/>
        </a:ln>
        <a:effectLst/>
      </c:spPr>
    </c:plotArea>
    <c:plotVisOnly val="1"/>
    <c:dispBlanksAs val="gap"/>
    <c:showDLblsOverMax val="0"/>
    <c:extLst/>
  </c:chart>
  <c:spPr>
    <a:solidFill>
      <a:schemeClr val="lt1"/>
    </a:solidFill>
    <a:ln w="12700" cap="flat" cmpd="sng" algn="ctr">
      <a:solidFill>
        <a:schemeClr val="accent1"/>
      </a:solidFill>
      <a:prstDash val="solid"/>
      <a:miter lim="800000"/>
    </a:ln>
    <a:effectLst>
      <a:outerShdw blurRad="50800" dist="38100" dir="8100000" algn="tr" rotWithShape="0">
        <a:prstClr val="black">
          <a:alpha val="40000"/>
        </a:prstClr>
      </a:outerShdw>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[project-1-internship.xlsx]Weather-wise-riders-pt!PivotTable4</c:name>
    <c:fmtId val="67"/>
  </c:pivotSource>
  <c:chart>
    <c:title>
      <c:tx>
        <c:rich>
          <a:bodyPr rot="0" spcFirstLastPara="1" vertOverflow="ellipsis" vert="horz" wrap="square" anchor="ctr" anchorCtr="1"/>
          <a:lstStyle/>
          <a:p>
            <a:pPr>
              <a:defRPr sz="1400" b="1" i="0" u="none" strike="noStrike" kern="1200" cap="none" spc="50" normalizeH="0" baseline="0">
                <a:solidFill>
                  <a:schemeClr val="dk1"/>
                </a:solidFill>
                <a:latin typeface="+mn-lt"/>
                <a:ea typeface="+mn-ea"/>
                <a:cs typeface="+mn-cs"/>
              </a:defRPr>
            </a:pPr>
            <a:r>
              <a:rPr lang="en-US" sz="1200" b="1"/>
              <a:t>Weather Wise Casual &amp; Registered Riders Count</a:t>
            </a:r>
          </a:p>
        </c:rich>
      </c:tx>
      <c:overlay val="0"/>
      <c:spPr>
        <a:noFill/>
        <a:ln>
          <a:noFill/>
        </a:ln>
        <a:effectLst/>
      </c:spPr>
      <c:txPr>
        <a:bodyPr rot="0" spcFirstLastPara="1" vertOverflow="ellipsis" vert="horz" wrap="square" anchor="ctr" anchorCtr="1"/>
        <a:lstStyle/>
        <a:p>
          <a:pPr>
            <a:defRPr sz="1400" b="1" i="0" u="none" strike="noStrike" kern="1200" cap="none" spc="50" normalizeH="0" baseline="0">
              <a:solidFill>
                <a:schemeClr val="dk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alpha val="70000"/>
            </a:schemeClr>
          </a:solidFill>
          <a:ln>
            <a:noFill/>
          </a:ln>
          <a:effectLst/>
        </c:spPr>
        <c:marker>
          <c:symbol val="circle"/>
          <c:size val="6"/>
          <c:spPr>
            <a:solidFill>
              <a:schemeClr val="accent1">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alpha val="70000"/>
            </a:schemeClr>
          </a:solidFill>
          <a:ln>
            <a:noFill/>
          </a:ln>
          <a:effectLst/>
        </c:spPr>
        <c:marker>
          <c:symbol val="circle"/>
          <c:size val="6"/>
          <c:spPr>
            <a:solidFill>
              <a:schemeClr val="accent2">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'Weather-wise-riders-pt'!$C$3</c:f>
              <c:strCache>
                <c:ptCount val="1"/>
                <c:pt idx="0">
                  <c:v>Sum of CasualRiders</c:v>
                </c:pt>
              </c:strCache>
            </c:strRef>
          </c:tx>
          <c:spPr>
            <a:solidFill>
              <a:schemeClr val="accent1">
                <a:alpha val="70000"/>
              </a:schemeClr>
            </a:solidFill>
            <a:ln>
              <a:noFill/>
            </a:ln>
            <a:effectLst/>
          </c:spPr>
          <c:invertIfNegative val="0"/>
          <c:cat>
            <c:strRef>
              <c:f>'Weather-wise-riders-pt'!$B$4:$B$8</c:f>
              <c:strCache>
                <c:ptCount val="4"/>
                <c:pt idx="0">
                  <c:v>Clear Sky</c:v>
                </c:pt>
                <c:pt idx="1">
                  <c:v>Foggy / Misty</c:v>
                </c:pt>
                <c:pt idx="2">
                  <c:v>Light Snow / Rain</c:v>
                </c:pt>
                <c:pt idx="3">
                  <c:v>Western Disturbance</c:v>
                </c:pt>
              </c:strCache>
            </c:strRef>
          </c:cat>
          <c:val>
            <c:numRef>
              <c:f>'Weather-wise-riders-pt'!$C$4:$C$8</c:f>
              <c:numCache>
                <c:formatCode>General</c:formatCode>
                <c:ptCount val="4"/>
                <c:pt idx="0">
                  <c:v>3211</c:v>
                </c:pt>
                <c:pt idx="1">
                  <c:v>1538</c:v>
                </c:pt>
                <c:pt idx="2">
                  <c:v>171</c:v>
                </c:pt>
                <c:pt idx="3">
                  <c:v>1</c:v>
                </c:pt>
              </c:numCache>
            </c:numRef>
          </c:val>
          <c:extLst>
            <c:ext xmlns:c16="http://schemas.microsoft.com/office/drawing/2014/chart" uri="{C3380CC4-5D6E-409C-BE32-E72D297353CC}">
              <c16:uniqueId val="{00000000-9A3C-4491-8DB6-EE8437EFE744}"/>
            </c:ext>
          </c:extLst>
        </c:ser>
        <c:ser>
          <c:idx val="1"/>
          <c:order val="1"/>
          <c:tx>
            <c:strRef>
              <c:f>'Weather-wise-riders-pt'!$D$3</c:f>
              <c:strCache>
                <c:ptCount val="1"/>
                <c:pt idx="0">
                  <c:v>Sum of RegisteredRiders</c:v>
                </c:pt>
              </c:strCache>
            </c:strRef>
          </c:tx>
          <c:spPr>
            <a:solidFill>
              <a:schemeClr val="accent2">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'Weather-wise-riders-pt'!$B$4:$B$8</c:f>
              <c:strCache>
                <c:ptCount val="4"/>
                <c:pt idx="0">
                  <c:v>Clear Sky</c:v>
                </c:pt>
                <c:pt idx="1">
                  <c:v>Foggy / Misty</c:v>
                </c:pt>
                <c:pt idx="2">
                  <c:v>Light Snow / Rain</c:v>
                </c:pt>
                <c:pt idx="3">
                  <c:v>Western Disturbance</c:v>
                </c:pt>
              </c:strCache>
            </c:strRef>
          </c:cat>
          <c:val>
            <c:numRef>
              <c:f>'Weather-wise-riders-pt'!$D$4:$D$8</c:f>
              <c:numCache>
                <c:formatCode>General</c:formatCode>
                <c:ptCount val="4"/>
                <c:pt idx="0">
                  <c:v>34162</c:v>
                </c:pt>
                <c:pt idx="1">
                  <c:v>16568</c:v>
                </c:pt>
                <c:pt idx="2">
                  <c:v>2618</c:v>
                </c:pt>
                <c:pt idx="3">
                  <c:v>35</c:v>
                </c:pt>
              </c:numCache>
            </c:numRef>
          </c:val>
          <c:extLst>
            <c:ext xmlns:c16="http://schemas.microsoft.com/office/drawing/2014/chart" uri="{C3380CC4-5D6E-409C-BE32-E72D297353CC}">
              <c16:uniqueId val="{00000001-9A3C-4491-8DB6-EE8437EFE744}"/>
            </c:ext>
          </c:extLst>
        </c:ser>
        <c:dLbls>
          <c:showLegendKey val="0"/>
          <c:showVal val="0"/>
          <c:showCatName val="0"/>
          <c:showSerName val="0"/>
          <c:showPercent val="0"/>
          <c:showBubbleSize val="0"/>
        </c:dLbls>
        <c:gapWidth val="80"/>
        <c:overlap val="25"/>
        <c:axId val="2086924400"/>
        <c:axId val="2086910480"/>
      </c:barChart>
      <c:catAx>
        <c:axId val="2086924400"/>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dk1"/>
                </a:solidFill>
                <a:latin typeface="+mn-lt"/>
                <a:ea typeface="+mn-ea"/>
                <a:cs typeface="+mn-cs"/>
              </a:defRPr>
            </a:pPr>
            <a:endParaRPr lang="en-US"/>
          </a:p>
        </c:txPr>
        <c:crossAx val="2086910480"/>
        <c:crosses val="autoZero"/>
        <c:auto val="1"/>
        <c:lblAlgn val="ctr"/>
        <c:lblOffset val="100"/>
        <c:noMultiLvlLbl val="0"/>
      </c:catAx>
      <c:valAx>
        <c:axId val="2086910480"/>
        <c:scaling>
          <c:orientation val="minMax"/>
        </c:scaling>
        <c:delete val="1"/>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crossAx val="208692440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lt1"/>
    </a:solidFill>
    <a:ln w="12700" cap="flat" cmpd="sng" algn="ctr">
      <a:solidFill>
        <a:schemeClr val="accent1"/>
      </a:solidFill>
      <a:prstDash val="solid"/>
      <a:miter lim="800000"/>
    </a:ln>
    <a:effectLst>
      <a:outerShdw blurRad="50800" dist="38100" dir="8100000" algn="tr" rotWithShape="0">
        <a:prstClr val="black">
          <a:alpha val="40000"/>
        </a:prstClr>
      </a:outerShdw>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[project-1-internship.xlsx]Riders-wd-hc-pt!PivotTable1</c:name>
    <c:fmtId val="18"/>
  </c:pivotSource>
  <c:chart>
    <c:title>
      <c:tx>
        <c:rich>
          <a:bodyPr rot="0" spcFirstLastPara="1" vertOverflow="ellipsis" vert="horz" wrap="square" anchor="ctr" anchorCtr="1"/>
          <a:lstStyle/>
          <a:p>
            <a:pPr>
              <a:defRPr sz="1600" b="1" i="0" u="none" strike="noStrike" kern="1200" cap="none" spc="50" normalizeH="0" baseline="0">
                <a:solidFill>
                  <a:schemeClr val="tx1">
                    <a:lumMod val="65000"/>
                    <a:lumOff val="35000"/>
                  </a:schemeClr>
                </a:solidFill>
                <a:latin typeface="+mj-lt"/>
                <a:ea typeface="+mj-ea"/>
                <a:cs typeface="+mj-cs"/>
              </a:defRPr>
            </a:pPr>
            <a:r>
              <a:rPr lang="en-US" b="1"/>
              <a:t>Riders by Weekdays &amp;</a:t>
            </a:r>
            <a:r>
              <a:rPr lang="en-US" b="1" baseline="0"/>
              <a:t> </a:t>
            </a:r>
            <a:r>
              <a:rPr lang="en-US" b="1"/>
              <a:t>Humidity Condition</a:t>
            </a:r>
          </a:p>
        </c:rich>
      </c:tx>
      <c:overlay val="0"/>
      <c:spPr>
        <a:noFill/>
        <a:ln>
          <a:noFill/>
        </a:ln>
        <a:effectLst/>
      </c:spPr>
      <c:txPr>
        <a:bodyPr rot="0" spcFirstLastPara="1" vertOverflow="ellipsis" vert="horz" wrap="square" anchor="ctr" anchorCtr="1"/>
        <a:lstStyle/>
        <a:p>
          <a:pPr>
            <a:defRPr sz="1600" b="1"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9"/>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0"/>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1"/>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2"/>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3"/>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4"/>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6">
              <a:alpha val="70000"/>
            </a:schemeClr>
          </a:solidFill>
          <a:ln>
            <a:noFill/>
          </a:ln>
          <a:effectLst/>
        </c:spPr>
        <c:marker>
          <c:symbol val="circle"/>
          <c:size val="6"/>
          <c:spPr>
            <a:solidFill>
              <a:schemeClr val="accent6">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6">
              <a:alpha val="70000"/>
            </a:schemeClr>
          </a:solidFill>
          <a:ln>
            <a:noFill/>
          </a:ln>
          <a:effectLst/>
        </c:spPr>
        <c:marker>
          <c:symbol val="circle"/>
          <c:size val="6"/>
          <c:spPr>
            <a:solidFill>
              <a:schemeClr val="accent5">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6">
              <a:alpha val="70000"/>
            </a:schemeClr>
          </a:solidFill>
          <a:ln>
            <a:noFill/>
          </a:ln>
          <a:effectLst/>
        </c:spPr>
        <c:marker>
          <c:symbol val="circle"/>
          <c:size val="6"/>
          <c:spPr>
            <a:solidFill>
              <a:schemeClr val="accent4">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6">
              <a:alpha val="70000"/>
            </a:schemeClr>
          </a:solidFill>
          <a:ln>
            <a:noFill/>
          </a:ln>
          <a:effectLst/>
        </c:spPr>
        <c:marker>
          <c:symbol val="circle"/>
          <c:size val="6"/>
          <c:spPr>
            <a:solidFill>
              <a:schemeClr val="accent6">
                <a:lumMod val="60000"/>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6">
              <a:alpha val="70000"/>
            </a:schemeClr>
          </a:solidFill>
          <a:ln>
            <a:noFill/>
          </a:ln>
          <a:effectLst/>
        </c:spPr>
        <c:marker>
          <c:symbol val="circle"/>
          <c:size val="6"/>
          <c:spPr>
            <a:solidFill>
              <a:schemeClr val="accent5">
                <a:lumMod val="60000"/>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6">
              <a:alpha val="70000"/>
            </a:schemeClr>
          </a:solidFill>
          <a:ln>
            <a:noFill/>
          </a:ln>
          <a:effectLst/>
        </c:spPr>
        <c:marker>
          <c:symbol val="circle"/>
          <c:size val="6"/>
          <c:spPr>
            <a:solidFill>
              <a:schemeClr val="accent4">
                <a:lumMod val="60000"/>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6">
              <a:alpha val="70000"/>
            </a:schemeClr>
          </a:solidFill>
          <a:ln>
            <a:noFill/>
          </a:ln>
          <a:effectLst/>
        </c:spPr>
        <c:marker>
          <c:symbol val="circle"/>
          <c:size val="6"/>
          <c:spPr>
            <a:solidFill>
              <a:schemeClr val="accent6">
                <a:lumMod val="80000"/>
                <a:lumOff val="20000"/>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6">
              <a:alpha val="70000"/>
            </a:schemeClr>
          </a:solidFill>
          <a:ln>
            <a:noFill/>
          </a:ln>
          <a:effectLst/>
        </c:spPr>
        <c:marker>
          <c:symbol val="circle"/>
          <c:size val="6"/>
          <c:spPr>
            <a:solidFill>
              <a:schemeClr val="accent5">
                <a:lumMod val="80000"/>
                <a:lumOff val="20000"/>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6">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5749063670411985E-2"/>
          <c:y val="0.13356562137049943"/>
          <c:w val="0.70355547199858448"/>
          <c:h val="0.74249865108324875"/>
        </c:manualLayout>
      </c:layout>
      <c:barChart>
        <c:barDir val="col"/>
        <c:grouping val="clustered"/>
        <c:varyColors val="0"/>
        <c:ser>
          <c:idx val="0"/>
          <c:order val="0"/>
          <c:tx>
            <c:strRef>
              <c:f>'Riders-wd-hc-pt'!$D$3:$D$4</c:f>
              <c:strCache>
                <c:ptCount val="1"/>
                <c:pt idx="0">
                  <c:v>Comfortable</c:v>
                </c:pt>
              </c:strCache>
            </c:strRef>
          </c:tx>
          <c:spPr>
            <a:solidFill>
              <a:schemeClr val="accent6">
                <a:alpha val="70000"/>
              </a:schemeClr>
            </a:solidFill>
            <a:ln>
              <a:noFill/>
            </a:ln>
            <a:effectLst/>
          </c:spPr>
          <c:invertIfNegative val="0"/>
          <c:cat>
            <c:strRef>
              <c:f>'Riders-wd-hc-pt'!$C$5:$C$12</c:f>
              <c:strCache>
                <c:ptCount val="7"/>
                <c:pt idx="0">
                  <c:v>Sunday</c:v>
                </c:pt>
                <c:pt idx="1">
                  <c:v>Monday</c:v>
                </c:pt>
                <c:pt idx="2">
                  <c:v>Tuesday</c:v>
                </c:pt>
                <c:pt idx="3">
                  <c:v>Wednesday</c:v>
                </c:pt>
                <c:pt idx="4">
                  <c:v>Thursday</c:v>
                </c:pt>
                <c:pt idx="5">
                  <c:v>Friday</c:v>
                </c:pt>
                <c:pt idx="6">
                  <c:v>Saturday</c:v>
                </c:pt>
              </c:strCache>
            </c:strRef>
          </c:cat>
          <c:val>
            <c:numRef>
              <c:f>'Riders-wd-hc-pt'!$D$5:$D$12</c:f>
              <c:numCache>
                <c:formatCode>General</c:formatCode>
                <c:ptCount val="7"/>
                <c:pt idx="0">
                  <c:v>2095</c:v>
                </c:pt>
                <c:pt idx="1">
                  <c:v>2846</c:v>
                </c:pt>
                <c:pt idx="2">
                  <c:v>1491</c:v>
                </c:pt>
                <c:pt idx="3">
                  <c:v>2093</c:v>
                </c:pt>
                <c:pt idx="4">
                  <c:v>2917</c:v>
                </c:pt>
                <c:pt idx="5">
                  <c:v>1770</c:v>
                </c:pt>
                <c:pt idx="6">
                  <c:v>855</c:v>
                </c:pt>
              </c:numCache>
            </c:numRef>
          </c:val>
          <c:extLst>
            <c:ext xmlns:c16="http://schemas.microsoft.com/office/drawing/2014/chart" uri="{C3380CC4-5D6E-409C-BE32-E72D297353CC}">
              <c16:uniqueId val="{00000000-15D4-4D1B-A1C3-FAEFE70FAB4B}"/>
            </c:ext>
          </c:extLst>
        </c:ser>
        <c:ser>
          <c:idx val="1"/>
          <c:order val="1"/>
          <c:tx>
            <c:strRef>
              <c:f>'Riders-wd-hc-pt'!$E$3:$E$4</c:f>
              <c:strCache>
                <c:ptCount val="1"/>
                <c:pt idx="0">
                  <c:v>Dry</c:v>
                </c:pt>
              </c:strCache>
            </c:strRef>
          </c:tx>
          <c:spPr>
            <a:solidFill>
              <a:schemeClr val="accent5">
                <a:alpha val="70000"/>
              </a:schemeClr>
            </a:solidFill>
            <a:ln>
              <a:noFill/>
            </a:ln>
            <a:effectLst/>
          </c:spPr>
          <c:invertIfNegative val="0"/>
          <c:cat>
            <c:strRef>
              <c:f>'Riders-wd-hc-pt'!$C$5:$C$12</c:f>
              <c:strCache>
                <c:ptCount val="7"/>
                <c:pt idx="0">
                  <c:v>Sunday</c:v>
                </c:pt>
                <c:pt idx="1">
                  <c:v>Monday</c:v>
                </c:pt>
                <c:pt idx="2">
                  <c:v>Tuesday</c:v>
                </c:pt>
                <c:pt idx="3">
                  <c:v>Wednesday</c:v>
                </c:pt>
                <c:pt idx="4">
                  <c:v>Thursday</c:v>
                </c:pt>
                <c:pt idx="5">
                  <c:v>Friday</c:v>
                </c:pt>
                <c:pt idx="6">
                  <c:v>Saturday</c:v>
                </c:pt>
              </c:strCache>
            </c:strRef>
          </c:cat>
          <c:val>
            <c:numRef>
              <c:f>'Riders-wd-hc-pt'!$E$5:$E$12</c:f>
              <c:numCache>
                <c:formatCode>General</c:formatCode>
                <c:ptCount val="7"/>
                <c:pt idx="0">
                  <c:v>1142</c:v>
                </c:pt>
                <c:pt idx="1">
                  <c:v>382</c:v>
                </c:pt>
                <c:pt idx="3">
                  <c:v>284</c:v>
                </c:pt>
                <c:pt idx="4">
                  <c:v>677</c:v>
                </c:pt>
                <c:pt idx="5">
                  <c:v>1420</c:v>
                </c:pt>
                <c:pt idx="6">
                  <c:v>762</c:v>
                </c:pt>
              </c:numCache>
            </c:numRef>
          </c:val>
          <c:extLst>
            <c:ext xmlns:c16="http://schemas.microsoft.com/office/drawing/2014/chart" uri="{C3380CC4-5D6E-409C-BE32-E72D297353CC}">
              <c16:uniqueId val="{00000047-15D4-4D1B-A1C3-FAEFE70FAB4B}"/>
            </c:ext>
          </c:extLst>
        </c:ser>
        <c:ser>
          <c:idx val="2"/>
          <c:order val="2"/>
          <c:tx>
            <c:strRef>
              <c:f>'Riders-wd-hc-pt'!$F$3:$F$4</c:f>
              <c:strCache>
                <c:ptCount val="1"/>
                <c:pt idx="0">
                  <c:v>Highly Humid</c:v>
                </c:pt>
              </c:strCache>
            </c:strRef>
          </c:tx>
          <c:spPr>
            <a:solidFill>
              <a:schemeClr val="accent4">
                <a:alpha val="70000"/>
              </a:schemeClr>
            </a:solidFill>
            <a:ln>
              <a:noFill/>
            </a:ln>
            <a:effectLst/>
          </c:spPr>
          <c:invertIfNegative val="0"/>
          <c:cat>
            <c:strRef>
              <c:f>'Riders-wd-hc-pt'!$C$5:$C$12</c:f>
              <c:strCache>
                <c:ptCount val="7"/>
                <c:pt idx="0">
                  <c:v>Sunday</c:v>
                </c:pt>
                <c:pt idx="1">
                  <c:v>Monday</c:v>
                </c:pt>
                <c:pt idx="2">
                  <c:v>Tuesday</c:v>
                </c:pt>
                <c:pt idx="3">
                  <c:v>Wednesday</c:v>
                </c:pt>
                <c:pt idx="4">
                  <c:v>Thursday</c:v>
                </c:pt>
                <c:pt idx="5">
                  <c:v>Friday</c:v>
                </c:pt>
                <c:pt idx="6">
                  <c:v>Saturday</c:v>
                </c:pt>
              </c:strCache>
            </c:strRef>
          </c:cat>
          <c:val>
            <c:numRef>
              <c:f>'Riders-wd-hc-pt'!$F$5:$F$12</c:f>
              <c:numCache>
                <c:formatCode>General</c:formatCode>
                <c:ptCount val="7"/>
                <c:pt idx="0">
                  <c:v>162</c:v>
                </c:pt>
                <c:pt idx="1">
                  <c:v>174</c:v>
                </c:pt>
                <c:pt idx="2">
                  <c:v>1185</c:v>
                </c:pt>
                <c:pt idx="3">
                  <c:v>628</c:v>
                </c:pt>
                <c:pt idx="4">
                  <c:v>16</c:v>
                </c:pt>
                <c:pt idx="5">
                  <c:v>409</c:v>
                </c:pt>
                <c:pt idx="6">
                  <c:v>539</c:v>
                </c:pt>
              </c:numCache>
            </c:numRef>
          </c:val>
          <c:extLst>
            <c:ext xmlns:c16="http://schemas.microsoft.com/office/drawing/2014/chart" uri="{C3380CC4-5D6E-409C-BE32-E72D297353CC}">
              <c16:uniqueId val="{00000048-15D4-4D1B-A1C3-FAEFE70FAB4B}"/>
            </c:ext>
          </c:extLst>
        </c:ser>
        <c:ser>
          <c:idx val="3"/>
          <c:order val="3"/>
          <c:tx>
            <c:strRef>
              <c:f>'Riders-wd-hc-pt'!$G$3:$G$4</c:f>
              <c:strCache>
                <c:ptCount val="1"/>
                <c:pt idx="0">
                  <c:v>Humid</c:v>
                </c:pt>
              </c:strCache>
            </c:strRef>
          </c:tx>
          <c:spPr>
            <a:solidFill>
              <a:schemeClr val="accent6">
                <a:lumMod val="60000"/>
                <a:alpha val="70000"/>
              </a:schemeClr>
            </a:solidFill>
            <a:ln>
              <a:noFill/>
            </a:ln>
            <a:effectLst/>
          </c:spPr>
          <c:invertIfNegative val="0"/>
          <c:cat>
            <c:strRef>
              <c:f>'Riders-wd-hc-pt'!$C$5:$C$12</c:f>
              <c:strCache>
                <c:ptCount val="7"/>
                <c:pt idx="0">
                  <c:v>Sunday</c:v>
                </c:pt>
                <c:pt idx="1">
                  <c:v>Monday</c:v>
                </c:pt>
                <c:pt idx="2">
                  <c:v>Tuesday</c:v>
                </c:pt>
                <c:pt idx="3">
                  <c:v>Wednesday</c:v>
                </c:pt>
                <c:pt idx="4">
                  <c:v>Thursday</c:v>
                </c:pt>
                <c:pt idx="5">
                  <c:v>Friday</c:v>
                </c:pt>
                <c:pt idx="6">
                  <c:v>Saturday</c:v>
                </c:pt>
              </c:strCache>
            </c:strRef>
          </c:cat>
          <c:val>
            <c:numRef>
              <c:f>'Riders-wd-hc-pt'!$G$5:$G$12</c:f>
              <c:numCache>
                <c:formatCode>General</c:formatCode>
                <c:ptCount val="7"/>
                <c:pt idx="0">
                  <c:v>915</c:v>
                </c:pt>
                <c:pt idx="1">
                  <c:v>1265</c:v>
                </c:pt>
                <c:pt idx="2">
                  <c:v>1139</c:v>
                </c:pt>
                <c:pt idx="3">
                  <c:v>331</c:v>
                </c:pt>
                <c:pt idx="4">
                  <c:v>317</c:v>
                </c:pt>
                <c:pt idx="5">
                  <c:v>1093</c:v>
                </c:pt>
                <c:pt idx="6">
                  <c:v>702</c:v>
                </c:pt>
              </c:numCache>
            </c:numRef>
          </c:val>
          <c:extLst>
            <c:ext xmlns:c16="http://schemas.microsoft.com/office/drawing/2014/chart" uri="{C3380CC4-5D6E-409C-BE32-E72D297353CC}">
              <c16:uniqueId val="{00000049-15D4-4D1B-A1C3-FAEFE70FAB4B}"/>
            </c:ext>
          </c:extLst>
        </c:ser>
        <c:ser>
          <c:idx val="4"/>
          <c:order val="4"/>
          <c:tx>
            <c:strRef>
              <c:f>'Riders-wd-hc-pt'!$H$3:$H$4</c:f>
              <c:strCache>
                <c:ptCount val="1"/>
                <c:pt idx="0">
                  <c:v>Low Comfortable</c:v>
                </c:pt>
              </c:strCache>
            </c:strRef>
          </c:tx>
          <c:spPr>
            <a:solidFill>
              <a:schemeClr val="accent5">
                <a:lumMod val="60000"/>
                <a:alpha val="70000"/>
              </a:schemeClr>
            </a:solidFill>
            <a:ln>
              <a:noFill/>
            </a:ln>
            <a:effectLst/>
          </c:spPr>
          <c:invertIfNegative val="0"/>
          <c:cat>
            <c:strRef>
              <c:f>'Riders-wd-hc-pt'!$C$5:$C$12</c:f>
              <c:strCache>
                <c:ptCount val="7"/>
                <c:pt idx="0">
                  <c:v>Sunday</c:v>
                </c:pt>
                <c:pt idx="1">
                  <c:v>Monday</c:v>
                </c:pt>
                <c:pt idx="2">
                  <c:v>Tuesday</c:v>
                </c:pt>
                <c:pt idx="3">
                  <c:v>Wednesday</c:v>
                </c:pt>
                <c:pt idx="4">
                  <c:v>Thursday</c:v>
                </c:pt>
                <c:pt idx="5">
                  <c:v>Friday</c:v>
                </c:pt>
                <c:pt idx="6">
                  <c:v>Saturday</c:v>
                </c:pt>
              </c:strCache>
            </c:strRef>
          </c:cat>
          <c:val>
            <c:numRef>
              <c:f>'Riders-wd-hc-pt'!$H$5:$H$12</c:f>
              <c:numCache>
                <c:formatCode>General</c:formatCode>
                <c:ptCount val="7"/>
                <c:pt idx="0">
                  <c:v>2071</c:v>
                </c:pt>
                <c:pt idx="1">
                  <c:v>1012</c:v>
                </c:pt>
                <c:pt idx="2">
                  <c:v>893</c:v>
                </c:pt>
                <c:pt idx="3">
                  <c:v>1689</c:v>
                </c:pt>
                <c:pt idx="4">
                  <c:v>1882</c:v>
                </c:pt>
                <c:pt idx="5">
                  <c:v>1258</c:v>
                </c:pt>
                <c:pt idx="6">
                  <c:v>2197</c:v>
                </c:pt>
              </c:numCache>
            </c:numRef>
          </c:val>
          <c:extLst>
            <c:ext xmlns:c16="http://schemas.microsoft.com/office/drawing/2014/chart" uri="{C3380CC4-5D6E-409C-BE32-E72D297353CC}">
              <c16:uniqueId val="{0000004A-15D4-4D1B-A1C3-FAEFE70FAB4B}"/>
            </c:ext>
          </c:extLst>
        </c:ser>
        <c:ser>
          <c:idx val="5"/>
          <c:order val="5"/>
          <c:tx>
            <c:strRef>
              <c:f>'Riders-wd-hc-pt'!$I$3:$I$4</c:f>
              <c:strCache>
                <c:ptCount val="1"/>
                <c:pt idx="0">
                  <c:v>Moderate Humid</c:v>
                </c:pt>
              </c:strCache>
            </c:strRef>
          </c:tx>
          <c:spPr>
            <a:solidFill>
              <a:schemeClr val="accent4">
                <a:lumMod val="60000"/>
                <a:alpha val="70000"/>
              </a:schemeClr>
            </a:solidFill>
            <a:ln>
              <a:noFill/>
            </a:ln>
            <a:effectLst/>
          </c:spPr>
          <c:invertIfNegative val="0"/>
          <c:cat>
            <c:strRef>
              <c:f>'Riders-wd-hc-pt'!$C$5:$C$12</c:f>
              <c:strCache>
                <c:ptCount val="7"/>
                <c:pt idx="0">
                  <c:v>Sunday</c:v>
                </c:pt>
                <c:pt idx="1">
                  <c:v>Monday</c:v>
                </c:pt>
                <c:pt idx="2">
                  <c:v>Tuesday</c:v>
                </c:pt>
                <c:pt idx="3">
                  <c:v>Wednesday</c:v>
                </c:pt>
                <c:pt idx="4">
                  <c:v>Thursday</c:v>
                </c:pt>
                <c:pt idx="5">
                  <c:v>Friday</c:v>
                </c:pt>
                <c:pt idx="6">
                  <c:v>Saturday</c:v>
                </c:pt>
              </c:strCache>
            </c:strRef>
          </c:cat>
          <c:val>
            <c:numRef>
              <c:f>'Riders-wd-hc-pt'!$I$5:$I$12</c:f>
              <c:numCache>
                <c:formatCode>General</c:formatCode>
                <c:ptCount val="7"/>
                <c:pt idx="0">
                  <c:v>1202</c:v>
                </c:pt>
                <c:pt idx="1">
                  <c:v>2257</c:v>
                </c:pt>
                <c:pt idx="2">
                  <c:v>1783</c:v>
                </c:pt>
                <c:pt idx="3">
                  <c:v>1325</c:v>
                </c:pt>
                <c:pt idx="4">
                  <c:v>2499</c:v>
                </c:pt>
                <c:pt idx="5">
                  <c:v>1647</c:v>
                </c:pt>
                <c:pt idx="6">
                  <c:v>946</c:v>
                </c:pt>
              </c:numCache>
            </c:numRef>
          </c:val>
          <c:extLst>
            <c:ext xmlns:c16="http://schemas.microsoft.com/office/drawing/2014/chart" uri="{C3380CC4-5D6E-409C-BE32-E72D297353CC}">
              <c16:uniqueId val="{0000004B-15D4-4D1B-A1C3-FAEFE70FAB4B}"/>
            </c:ext>
          </c:extLst>
        </c:ser>
        <c:ser>
          <c:idx val="6"/>
          <c:order val="6"/>
          <c:tx>
            <c:strRef>
              <c:f>'Riders-wd-hc-pt'!$J$3:$J$4</c:f>
              <c:strCache>
                <c:ptCount val="1"/>
                <c:pt idx="0">
                  <c:v>Saturated / Rain-Likely</c:v>
                </c:pt>
              </c:strCache>
            </c:strRef>
          </c:tx>
          <c:spPr>
            <a:solidFill>
              <a:schemeClr val="accent6">
                <a:lumMod val="80000"/>
                <a:lumOff val="20000"/>
                <a:alpha val="70000"/>
              </a:schemeClr>
            </a:solidFill>
            <a:ln>
              <a:noFill/>
            </a:ln>
            <a:effectLst/>
          </c:spPr>
          <c:invertIfNegative val="0"/>
          <c:cat>
            <c:strRef>
              <c:f>'Riders-wd-hc-pt'!$C$5:$C$12</c:f>
              <c:strCache>
                <c:ptCount val="7"/>
                <c:pt idx="0">
                  <c:v>Sunday</c:v>
                </c:pt>
                <c:pt idx="1">
                  <c:v>Monday</c:v>
                </c:pt>
                <c:pt idx="2">
                  <c:v>Tuesday</c:v>
                </c:pt>
                <c:pt idx="3">
                  <c:v>Wednesday</c:v>
                </c:pt>
                <c:pt idx="4">
                  <c:v>Thursday</c:v>
                </c:pt>
                <c:pt idx="5">
                  <c:v>Friday</c:v>
                </c:pt>
                <c:pt idx="6">
                  <c:v>Saturday</c:v>
                </c:pt>
              </c:strCache>
            </c:strRef>
          </c:cat>
          <c:val>
            <c:numRef>
              <c:f>'Riders-wd-hc-pt'!$J$5:$J$12</c:f>
              <c:numCache>
                <c:formatCode>General</c:formatCode>
                <c:ptCount val="7"/>
                <c:pt idx="0">
                  <c:v>44</c:v>
                </c:pt>
                <c:pt idx="1">
                  <c:v>273</c:v>
                </c:pt>
                <c:pt idx="2">
                  <c:v>717</c:v>
                </c:pt>
                <c:pt idx="3">
                  <c:v>1429</c:v>
                </c:pt>
                <c:pt idx="5">
                  <c:v>90</c:v>
                </c:pt>
                <c:pt idx="6">
                  <c:v>916</c:v>
                </c:pt>
              </c:numCache>
            </c:numRef>
          </c:val>
          <c:extLst>
            <c:ext xmlns:c16="http://schemas.microsoft.com/office/drawing/2014/chart" uri="{C3380CC4-5D6E-409C-BE32-E72D297353CC}">
              <c16:uniqueId val="{0000004C-15D4-4D1B-A1C3-FAEFE70FAB4B}"/>
            </c:ext>
          </c:extLst>
        </c:ser>
        <c:ser>
          <c:idx val="7"/>
          <c:order val="7"/>
          <c:tx>
            <c:strRef>
              <c:f>'Riders-wd-hc-pt'!$K$3:$K$4</c:f>
              <c:strCache>
                <c:ptCount val="1"/>
                <c:pt idx="0">
                  <c:v>Very Humid</c:v>
                </c:pt>
              </c:strCache>
            </c:strRef>
          </c:tx>
          <c:spPr>
            <a:solidFill>
              <a:schemeClr val="accent5">
                <a:lumMod val="80000"/>
                <a:lumOff val="20000"/>
                <a:alpha val="70000"/>
              </a:schemeClr>
            </a:solidFill>
            <a:ln>
              <a:noFill/>
            </a:ln>
            <a:effectLst/>
          </c:spPr>
          <c:invertIfNegative val="0"/>
          <c:cat>
            <c:strRef>
              <c:f>'Riders-wd-hc-pt'!$C$5:$C$12</c:f>
              <c:strCache>
                <c:ptCount val="7"/>
                <c:pt idx="0">
                  <c:v>Sunday</c:v>
                </c:pt>
                <c:pt idx="1">
                  <c:v>Monday</c:v>
                </c:pt>
                <c:pt idx="2">
                  <c:v>Tuesday</c:v>
                </c:pt>
                <c:pt idx="3">
                  <c:v>Wednesday</c:v>
                </c:pt>
                <c:pt idx="4">
                  <c:v>Thursday</c:v>
                </c:pt>
                <c:pt idx="5">
                  <c:v>Friday</c:v>
                </c:pt>
                <c:pt idx="6">
                  <c:v>Saturday</c:v>
                </c:pt>
              </c:strCache>
            </c:strRef>
          </c:cat>
          <c:val>
            <c:numRef>
              <c:f>'Riders-wd-hc-pt'!$K$5:$K$12</c:f>
              <c:numCache>
                <c:formatCode>General</c:formatCode>
                <c:ptCount val="7"/>
                <c:pt idx="0">
                  <c:v>490</c:v>
                </c:pt>
                <c:pt idx="1">
                  <c:v>241</c:v>
                </c:pt>
                <c:pt idx="2">
                  <c:v>1175</c:v>
                </c:pt>
                <c:pt idx="3">
                  <c:v>270</c:v>
                </c:pt>
                <c:pt idx="4">
                  <c:v>150</c:v>
                </c:pt>
                <c:pt idx="5">
                  <c:v>1408</c:v>
                </c:pt>
                <c:pt idx="6">
                  <c:v>831</c:v>
                </c:pt>
              </c:numCache>
            </c:numRef>
          </c:val>
          <c:extLst>
            <c:ext xmlns:c16="http://schemas.microsoft.com/office/drawing/2014/chart" uri="{C3380CC4-5D6E-409C-BE32-E72D297353CC}">
              <c16:uniqueId val="{0000004D-15D4-4D1B-A1C3-FAEFE70FAB4B}"/>
            </c:ext>
          </c:extLst>
        </c:ser>
        <c:dLbls>
          <c:dLblPos val="outEnd"/>
          <c:showLegendKey val="0"/>
          <c:showVal val="0"/>
          <c:showCatName val="0"/>
          <c:showSerName val="0"/>
          <c:showPercent val="0"/>
          <c:showBubbleSize val="0"/>
        </c:dLbls>
        <c:gapWidth val="80"/>
        <c:overlap val="25"/>
        <c:axId val="182529088"/>
        <c:axId val="182528608"/>
      </c:barChart>
      <c:catAx>
        <c:axId val="182529088"/>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t" anchorCtr="0"/>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182528608"/>
        <c:crosses val="autoZero"/>
        <c:auto val="0"/>
        <c:lblAlgn val="ctr"/>
        <c:lblOffset val="100"/>
        <c:noMultiLvlLbl val="0"/>
      </c:catAx>
      <c:valAx>
        <c:axId val="182528608"/>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182529088"/>
        <c:crosses val="autoZero"/>
        <c:crossBetween val="between"/>
      </c:valAx>
      <c:spPr>
        <a:noFill/>
        <a:ln>
          <a:noFill/>
        </a:ln>
        <a:effectLst/>
      </c:spPr>
    </c:plotArea>
    <c:legend>
      <c:legendPos val="r"/>
      <c:layout>
        <c:manualLayout>
          <c:xMode val="edge"/>
          <c:yMode val="edge"/>
          <c:x val="0.78870707369972382"/>
          <c:y val="0.23984928713179146"/>
          <c:w val="0.19682114627133257"/>
          <c:h val="0.6221012007645385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lt1"/>
    </a:solidFill>
    <a:ln w="9525" cap="flat" cmpd="sng" algn="ctr">
      <a:solidFill>
        <a:schemeClr val="tx1">
          <a:lumMod val="15000"/>
          <a:lumOff val="85000"/>
        </a:schemeClr>
      </a:solidFill>
      <a:round/>
    </a:ln>
    <a:effectLst>
      <a:outerShdw blurRad="50800" dist="38100" dir="8100000" algn="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[project-1-internship.xlsx]Riders-by-month-and-BWS-pt!PivotTable3</c:name>
    <c:fmtId val="10"/>
  </c:pivotSource>
  <c:chart>
    <c:title>
      <c:tx>
        <c:rich>
          <a:bodyPr rot="0" spcFirstLastPara="1" vertOverflow="ellipsis" vert="horz" wrap="square" anchor="ctr" anchorCtr="1"/>
          <a:lstStyle/>
          <a:p>
            <a:pPr>
              <a:defRPr sz="1200" b="0" i="0" u="none" strike="noStrike" kern="1200" spc="0" baseline="0">
                <a:solidFill>
                  <a:schemeClr val="dk1"/>
                </a:solidFill>
                <a:latin typeface="+mn-lt"/>
                <a:ea typeface="+mn-ea"/>
                <a:cs typeface="+mn-cs"/>
              </a:defRPr>
            </a:pPr>
            <a:r>
              <a:rPr lang="en-US" sz="1200"/>
              <a:t>Riders by Month &amp; Beaufort Windspeed</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dLbl>
          <c:idx val="0"/>
          <c:layout>
            <c:manualLayout>
              <c:x val="-1.2143324718368254E-16"/>
              <c:y val="3.7197897837584523E-2"/>
            </c:manualLayout>
          </c:layout>
          <c:spPr>
            <a:noFill/>
            <a:ln>
              <a:noFill/>
            </a:ln>
            <a:effectLst/>
          </c:spPr>
          <c:txPr>
            <a:bodyPr rot="0" spcFirstLastPara="1" vertOverflow="ellipsis" vert="horz" wrap="square" anchor="ctr" anchorCtr="1"/>
            <a:lstStyle/>
            <a:p>
              <a:pPr>
                <a:defRPr sz="900" b="1"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dLbl>
          <c:idx val="0"/>
          <c:layout>
            <c:manualLayout>
              <c:x val="0"/>
              <c:y val="-3.7197897837584523E-2"/>
            </c:manualLayout>
          </c:layout>
          <c:spPr>
            <a:noFill/>
            <a:ln>
              <a:noFill/>
            </a:ln>
            <a:effectLst/>
          </c:spPr>
          <c:txPr>
            <a:bodyPr rot="0" spcFirstLastPara="1" vertOverflow="ellipsis" vert="horz" wrap="square" anchor="ctr" anchorCtr="1"/>
            <a:lstStyle/>
            <a:p>
              <a:pPr>
                <a:defRPr sz="900" b="1"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776750488163244E-2"/>
          <c:y val="0.28310499959718283"/>
          <c:w val="0.78372848092746061"/>
          <c:h val="0.63939043160800368"/>
        </c:manualLayout>
      </c:layout>
      <c:doughnutChart>
        <c:varyColors val="1"/>
        <c:ser>
          <c:idx val="0"/>
          <c:order val="0"/>
          <c:tx>
            <c:strRef>
              <c:f>'Riders-by-month-and-BWS-pt'!$B$8</c:f>
              <c:strCache>
                <c:ptCount val="1"/>
                <c:pt idx="0">
                  <c:v>Sum of CasualRiders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6E3-46B1-B33E-850AF27F25A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6E3-46B1-B33E-850AF27F25A1}"/>
              </c:ext>
            </c:extLst>
          </c:dPt>
          <c:dLbls>
            <c:spPr>
              <a:noFill/>
              <a:ln>
                <a:noFill/>
              </a:ln>
              <a:effectLst/>
            </c:spPr>
            <c:txPr>
              <a:bodyPr rot="0" spcFirstLastPara="1" vertOverflow="ellipsis" vert="horz" wrap="square" anchor="ctr" anchorCtr="1"/>
              <a:lstStyle/>
              <a:p>
                <a:pPr>
                  <a:defRPr sz="900" b="1"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'Riders-by-month-and-BWS-pt'!$A$9:$A$11</c:f>
              <c:strCache>
                <c:ptCount val="2"/>
                <c:pt idx="0">
                  <c:v>Jan</c:v>
                </c:pt>
                <c:pt idx="1">
                  <c:v>Feb</c:v>
                </c:pt>
              </c:strCache>
            </c:strRef>
          </c:cat>
          <c:val>
            <c:numRef>
              <c:f>'Riders-by-month-and-BWS-pt'!$B$9:$B$11</c:f>
              <c:numCache>
                <c:formatCode>General</c:formatCode>
                <c:ptCount val="2"/>
                <c:pt idx="0">
                  <c:v>3073</c:v>
                </c:pt>
                <c:pt idx="1">
                  <c:v>1848</c:v>
                </c:pt>
              </c:numCache>
            </c:numRef>
          </c:val>
          <c:extLst>
            <c:ext xmlns:c16="http://schemas.microsoft.com/office/drawing/2014/chart" uri="{C3380CC4-5D6E-409C-BE32-E72D297353CC}">
              <c16:uniqueId val="{00000004-06E3-46B1-B33E-850AF27F25A1}"/>
            </c:ext>
          </c:extLst>
        </c:ser>
        <c:ser>
          <c:idx val="1"/>
          <c:order val="1"/>
          <c:tx>
            <c:strRef>
              <c:f>'Riders-by-month-and-BWS-pt'!$C$8</c:f>
              <c:strCache>
                <c:ptCount val="1"/>
                <c:pt idx="0">
                  <c:v>Sum of RegisteredRiders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6-06E3-46B1-B33E-850AF27F25A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8-06E3-46B1-B33E-850AF27F25A1}"/>
              </c:ext>
            </c:extLst>
          </c:dPt>
          <c:dLbls>
            <c:dLbl>
              <c:idx val="0"/>
              <c:layout>
                <c:manualLayout>
                  <c:x val="-1.2143324718368254E-16"/>
                  <c:y val="3.719789783758452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06E3-46B1-B33E-850AF27F25A1}"/>
                </c:ext>
              </c:extLst>
            </c:dLbl>
            <c:dLbl>
              <c:idx val="1"/>
              <c:layout>
                <c:manualLayout>
                  <c:x val="0"/>
                  <c:y val="-3.719789783758452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06E3-46B1-B33E-850AF27F25A1}"/>
                </c:ext>
              </c:extLst>
            </c:dLbl>
            <c:spPr>
              <a:noFill/>
              <a:ln>
                <a:noFill/>
              </a:ln>
              <a:effectLst/>
            </c:spPr>
            <c:txPr>
              <a:bodyPr rot="0" spcFirstLastPara="1" vertOverflow="ellipsis" vert="horz" wrap="square" anchor="ctr" anchorCtr="1"/>
              <a:lstStyle/>
              <a:p>
                <a:pPr>
                  <a:defRPr sz="900" b="1"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'Riders-by-month-and-BWS-pt'!$A$9:$A$11</c:f>
              <c:strCache>
                <c:ptCount val="2"/>
                <c:pt idx="0">
                  <c:v>Jan</c:v>
                </c:pt>
                <c:pt idx="1">
                  <c:v>Feb</c:v>
                </c:pt>
              </c:strCache>
            </c:strRef>
          </c:cat>
          <c:val>
            <c:numRef>
              <c:f>'Riders-by-month-and-BWS-pt'!$C$9:$C$11</c:f>
              <c:numCache>
                <c:formatCode>General</c:formatCode>
                <c:ptCount val="2"/>
                <c:pt idx="0">
                  <c:v>35116</c:v>
                </c:pt>
                <c:pt idx="1">
                  <c:v>18267</c:v>
                </c:pt>
              </c:numCache>
            </c:numRef>
          </c:val>
          <c:extLst>
            <c:ext xmlns:c16="http://schemas.microsoft.com/office/drawing/2014/chart" uri="{C3380CC4-5D6E-409C-BE32-E72D297353CC}">
              <c16:uniqueId val="{00000009-06E3-46B1-B33E-850AF27F25A1}"/>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74764623977871669"/>
          <c:y val="0.24536823850168976"/>
          <c:w val="0.19362142117656878"/>
          <c:h val="0.1793482627033541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lt1"/>
    </a:solidFill>
    <a:ln w="12700" cap="flat" cmpd="sng" algn="ctr">
      <a:solidFill>
        <a:schemeClr val="accent1"/>
      </a:solidFill>
      <a:prstDash val="solid"/>
      <a:miter lim="800000"/>
    </a:ln>
    <a:effectLst>
      <a:outerShdw blurRad="50800" dist="38100" dir="8100000" algn="tr" rotWithShape="0">
        <a:prstClr val="black">
          <a:alpha val="40000"/>
        </a:prstClr>
      </a:outerShdw>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title pos="t" align="ctr" overlay="0">
      <cx:tx>
        <cx:txData>
          <cx:v>Sum of Riders on Weekdays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Sum of Riders on Weekdays</a:t>
          </a:r>
        </a:p>
      </cx:txPr>
    </cx:title>
    <cx:plotArea>
      <cx:plotAreaRegion>
        <cx:series layoutId="funnel" uniqueId="{35B02A70-9271-4FFC-9E50-4EBB0552C71C}">
          <cx:tx>
            <cx:txData>
              <cx:f>_xlchart.v2.4</cx:f>
              <cx:v>Sum of TotalRiders</cx:v>
            </cx:txData>
          </cx:tx>
          <cx:dataLabels>
            <cx:visibility seriesName="0" categoryName="0" value="1"/>
          </cx:dataLabels>
          <cx:dataId val="0"/>
        </cx:series>
      </cx:plotAreaRegion>
      <cx:axis id="0">
        <cx:catScaling gapWidth="0.200000003"/>
        <cx:tickLabels/>
      </cx:axis>
    </cx:plotArea>
  </cx:chart>
  <cx:spPr>
    <a:solidFill>
      <a:schemeClr val="lt1"/>
    </a:solidFill>
    <a:ln w="12700" cap="flat" cmpd="sng" algn="ctr">
      <a:solidFill>
        <a:schemeClr val="accent1"/>
      </a:solidFill>
      <a:prstDash val="solid"/>
      <a:miter lim="800000"/>
    </a:ln>
    <a:effectLst/>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_xlchart.v2.9</cx:f>
      </cx:strDim>
      <cx:numDim type="val">
        <cx:f>_xlchart.v2.11</cx:f>
      </cx:numDim>
    </cx:data>
  </cx:chartData>
  <cx:chart>
    <cx:title pos="t" align="ctr" overlay="0">
      <cx:tx>
        <cx:txData>
          <cx:v>WEEKDAYS RIDERS COUNT</cx:v>
        </cx:txData>
      </cx:tx>
      <cx:txPr>
        <a:bodyPr spcFirstLastPara="1" vertOverflow="ellipsis" horzOverflow="overflow" wrap="square" lIns="0" tIns="0" rIns="0" bIns="0" anchor="ctr" anchorCtr="1"/>
        <a:lstStyle/>
        <a:p>
          <a:pPr algn="ctr" rtl="0">
            <a:defRPr/>
          </a:pPr>
          <a:r>
            <a:rPr lang="en-US" sz="1400" b="1" i="0" u="none" strike="noStrike" baseline="0">
              <a:solidFill>
                <a:sysClr val="windowText" lastClr="000000">
                  <a:lumMod val="65000"/>
                  <a:lumOff val="35000"/>
                </a:sysClr>
              </a:solidFill>
              <a:latin typeface="Calibri" panose="020F0502020204030204"/>
            </a:rPr>
            <a:t>WEEKDAYS RIDERS COUNT</a:t>
          </a:r>
        </a:p>
      </cx:txPr>
    </cx:title>
    <cx:plotArea>
      <cx:plotAreaRegion>
        <cx:series layoutId="funnel" uniqueId="{35B02A70-9271-4FFC-9E50-4EBB0552C71C}">
          <cx:tx>
            <cx:txData>
              <cx:f>_xlchart.v2.10</cx:f>
              <cx:v>Sum of TotalRiders</cx:v>
            </cx:txData>
          </cx:tx>
          <cx: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x:spPr>
          <cx:dataLabels>
            <cx:txPr>
              <a:bodyPr spcFirstLastPara="1" vertOverflow="ellipsis" horzOverflow="overflow" wrap="square" lIns="0" tIns="0" rIns="0" bIns="0" anchor="ctr" anchorCtr="1"/>
              <a:lstStyle/>
              <a:p>
                <a:pPr algn="ctr" rtl="0">
                  <a:defRPr b="1">
                    <a:solidFill>
                      <a:schemeClr val="bg1"/>
                    </a:solidFill>
                  </a:defRPr>
                </a:pPr>
                <a:endParaRPr lang="en-US" sz="900" b="1" i="0" u="none" strike="noStrike" baseline="0">
                  <a:solidFill>
                    <a:schemeClr val="bg1"/>
                  </a:solidFill>
                  <a:latin typeface="Calibri" panose="020F0502020204030204"/>
                </a:endParaRPr>
              </a:p>
            </cx:txPr>
            <cx:visibility seriesName="0" categoryName="0" value="1"/>
          </cx:dataLabels>
          <cx:dataId val="0"/>
        </cx:series>
      </cx:plotAreaRegion>
      <cx:axis id="0">
        <cx:catScaling gapWidth="0.200000003"/>
        <cx:tickLabels/>
      </cx:axis>
    </cx:plotArea>
  </cx:chart>
  <cx:spPr>
    <a:solidFill>
      <a:schemeClr val="lt1"/>
    </a:solidFill>
    <a:ln w="12700" cap="flat" cmpd="sng" algn="ctr">
      <a:solidFill>
        <a:schemeClr val="accent1"/>
      </a:solidFill>
      <a:prstDash val="solid"/>
      <a:miter lim="800000"/>
    </a:ln>
    <a:effectLst>
      <a:outerShdw blurRad="50800" dist="38100" dir="8100000" algn="tr" rotWithShape="0">
        <a:prstClr val="black">
          <a:alpha val="40000"/>
        </a:prstClr>
      </a:outerShdw>
    </a:effectLst>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03">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4.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78">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defRPr sz="900" b="0" kern="1200" cap="all" spc="120" normalizeH="0" baseline="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tx1"/>
    </cs:fontRef>
    <cs:spPr>
      <a:pattFill prst="ltUpDiag">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styleClr val="auto"/>
    </cs:effectRef>
    <cs:fontRef idx="minor">
      <a:schemeClr val="tx1"/>
    </cs:fontRef>
    <cs:spPr>
      <a:pattFill prst="ltUpDiag">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tx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solidFill>
        <a:schemeClr val="lt1"/>
      </a:solidFill>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solidFill>
        <a:schemeClr val="lt1"/>
      </a:solidFill>
    </cs:spPr>
  </cs:wall>
</cs:chartStyle>
</file>

<file path=xl/charts/style7.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423">
  <cs:axisTitle>
    <cs:lnRef idx="0"/>
    <cs:fillRef idx="0"/>
    <cs:effectRef idx="0"/>
    <cs:fontRef idx="minor">
      <a:schemeClr val="tx1">
        <a:lumMod val="65000"/>
        <a:lumOff val="35000"/>
      </a:schemeClr>
    </cs:fontRef>
    <cs:defRPr sz="900" b="1"/>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75000"/>
        <a:lumOff val="2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solidFill>
        <a:schemeClr val="phClr"/>
      </a:solid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25000"/>
            <a:lumOff val="75000"/>
          </a:schemeClr>
        </a:solidFill>
      </a:ln>
    </cs:spPr>
    <cs:defRPr sz="9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25000"/>
            <a:lumOff val="75000"/>
          </a:schemeClr>
        </a:solidFill>
      </a:ln>
    </cs:spPr>
  </cs:gridlineMajor>
  <cs:gridlineMinor>
    <cs:lnRef idx="0"/>
    <cs:fillRef idx="0"/>
    <cs:effectRef idx="0"/>
    <cs:fontRef idx="minor">
      <a:schemeClr val="dk1"/>
    </cs:fontRef>
    <cs:spPr>
      <a:ln>
        <a:solidFill>
          <a:schemeClr val="tx1">
            <a:lumMod val="25000"/>
            <a:lumOff val="75000"/>
            <a:lumOff val="10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inor">
      <a:schemeClr val="tx1">
        <a:lumMod val="50000"/>
        <a:lumOff val="50000"/>
      </a:schemeClr>
    </cs:fontRef>
    <cs:defRPr sz="1800" b="1" cap="all" spc="15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dk1"/>
    </cs:fontRef>
  </cs:wall>
</cs:chartStyle>
</file>

<file path=xl/charts/style17.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18.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19.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20.xml><?xml version="1.0" encoding="utf-8"?>
<cs:chartStyle xmlns:cs="http://schemas.microsoft.com/office/drawing/2012/chartStyle" xmlns:a="http://schemas.openxmlformats.org/drawingml/2006/main" id="423">
  <cs:axisTitle>
    <cs:lnRef idx="0"/>
    <cs:fillRef idx="0"/>
    <cs:effectRef idx="0"/>
    <cs:fontRef idx="minor">
      <a:schemeClr val="tx1">
        <a:lumMod val="65000"/>
        <a:lumOff val="35000"/>
      </a:schemeClr>
    </cs:fontRef>
    <cs:defRPr sz="900" b="1"/>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75000"/>
        <a:lumOff val="2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solidFill>
        <a:schemeClr val="phClr"/>
      </a:solid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25000"/>
            <a:lumOff val="75000"/>
          </a:schemeClr>
        </a:solidFill>
      </a:ln>
    </cs:spPr>
    <cs:defRPr sz="9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25000"/>
            <a:lumOff val="75000"/>
          </a:schemeClr>
        </a:solidFill>
      </a:ln>
    </cs:spPr>
  </cs:gridlineMajor>
  <cs:gridlineMinor>
    <cs:lnRef idx="0"/>
    <cs:fillRef idx="0"/>
    <cs:effectRef idx="0"/>
    <cs:fontRef idx="minor">
      <a:schemeClr val="dk1"/>
    </cs:fontRef>
    <cs:spPr>
      <a:ln>
        <a:solidFill>
          <a:schemeClr val="tx1">
            <a:lumMod val="25000"/>
            <a:lumOff val="75000"/>
            <a:lumOff val="10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inor">
      <a:schemeClr val="tx1">
        <a:lumMod val="50000"/>
        <a:lumOff val="50000"/>
      </a:schemeClr>
    </cs:fontRef>
    <cs:defRPr sz="1800" b="1" cap="all" spc="15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dk1"/>
    </cs:fontRef>
  </cs:wall>
</cs:chartStyle>
</file>

<file path=xl/charts/style2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2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4" Type="http://schemas.openxmlformats.org/officeDocument/2006/relationships/chart" Target="../charts/chart9.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10.xml.rels><?xml version="1.0" encoding="UTF-8" standalone="yes"?>
<Relationships xmlns="http://schemas.openxmlformats.org/package/2006/relationships"><Relationship Id="rId1" Type="http://schemas.microsoft.com/office/2014/relationships/chartEx" Target="../charts/chartEx1.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12.xml.rels><?xml version="1.0" encoding="UTF-8" standalone="yes"?>
<Relationships xmlns="http://schemas.openxmlformats.org/package/2006/relationships"><Relationship Id="rId3" Type="http://schemas.openxmlformats.org/officeDocument/2006/relationships/chart" Target="../charts/chart19.xml"/><Relationship Id="rId2" Type="http://schemas.openxmlformats.org/officeDocument/2006/relationships/chart" Target="../charts/chart18.xml"/><Relationship Id="rId1" Type="http://schemas.openxmlformats.org/officeDocument/2006/relationships/chart" Target="../charts/chart17.xml"/><Relationship Id="rId6" Type="http://schemas.openxmlformats.org/officeDocument/2006/relationships/chart" Target="../charts/chart21.xml"/><Relationship Id="rId5" Type="http://schemas.openxmlformats.org/officeDocument/2006/relationships/chart" Target="../charts/chart20.xml"/><Relationship Id="rId4"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xdr:from>
      <xdr:col>8</xdr:col>
      <xdr:colOff>35442</xdr:colOff>
      <xdr:row>3</xdr:row>
      <xdr:rowOff>35442</xdr:rowOff>
    </xdr:from>
    <xdr:to>
      <xdr:col>27</xdr:col>
      <xdr:colOff>584791</xdr:colOff>
      <xdr:row>40</xdr:row>
      <xdr:rowOff>0</xdr:rowOff>
    </xdr:to>
    <xdr:graphicFrame macro="">
      <xdr:nvGraphicFramePr>
        <xdr:cNvPr id="2" name="Chart 1">
          <a:extLst>
            <a:ext uri="{FF2B5EF4-FFF2-40B4-BE49-F238E27FC236}">
              <a16:creationId xmlns:a16="http://schemas.microsoft.com/office/drawing/2014/main" id="{2630861C-CC38-7839-7312-B77BA4A874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31</xdr:col>
      <xdr:colOff>15240</xdr:colOff>
      <xdr:row>135</xdr:row>
      <xdr:rowOff>20320</xdr:rowOff>
    </xdr:from>
    <xdr:to>
      <xdr:col>46</xdr:col>
      <xdr:colOff>599440</xdr:colOff>
      <xdr:row>166</xdr:row>
      <xdr:rowOff>162560</xdr:rowOff>
    </xdr:to>
    <xdr:graphicFrame macro="">
      <xdr:nvGraphicFramePr>
        <xdr:cNvPr id="8" name="Chart 7">
          <a:extLst>
            <a:ext uri="{FF2B5EF4-FFF2-40B4-BE49-F238E27FC236}">
              <a16:creationId xmlns:a16="http://schemas.microsoft.com/office/drawing/2014/main" id="{B78F456C-3BDC-AF91-8B48-E17E2FBD1F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29</xdr:col>
      <xdr:colOff>15875</xdr:colOff>
      <xdr:row>71</xdr:row>
      <xdr:rowOff>9525</xdr:rowOff>
    </xdr:from>
    <xdr:to>
      <xdr:col>39</xdr:col>
      <xdr:colOff>23813</xdr:colOff>
      <xdr:row>87</xdr:row>
      <xdr:rowOff>174624</xdr:rowOff>
    </xdr:to>
    <xdr:graphicFrame macro="">
      <xdr:nvGraphicFramePr>
        <xdr:cNvPr id="2" name="Chart 1">
          <a:extLst>
            <a:ext uri="{FF2B5EF4-FFF2-40B4-BE49-F238E27FC236}">
              <a16:creationId xmlns:a16="http://schemas.microsoft.com/office/drawing/2014/main" id="{2DC3416E-7096-0AFE-6AB0-D1D751EACB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28</xdr:col>
      <xdr:colOff>609070</xdr:colOff>
      <xdr:row>91</xdr:row>
      <xdr:rowOff>1058</xdr:rowOff>
    </xdr:from>
    <xdr:to>
      <xdr:col>39</xdr:col>
      <xdr:colOff>8467</xdr:colOff>
      <xdr:row>108</xdr:row>
      <xdr:rowOff>0</xdr:rowOff>
    </xdr:to>
    <xdr:graphicFrame macro="">
      <xdr:nvGraphicFramePr>
        <xdr:cNvPr id="3" name="Chart 2">
          <a:extLst>
            <a:ext uri="{FF2B5EF4-FFF2-40B4-BE49-F238E27FC236}">
              <a16:creationId xmlns:a16="http://schemas.microsoft.com/office/drawing/2014/main" id="{BFD28BF1-1FD5-FF33-CB4A-77DD8756BE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29</xdr:col>
      <xdr:colOff>15875</xdr:colOff>
      <xdr:row>111</xdr:row>
      <xdr:rowOff>8993</xdr:rowOff>
    </xdr:from>
    <xdr:to>
      <xdr:col>39</xdr:col>
      <xdr:colOff>16934</xdr:colOff>
      <xdr:row>128</xdr:row>
      <xdr:rowOff>169332</xdr:rowOff>
    </xdr:to>
    <xdr:graphicFrame macro="">
      <xdr:nvGraphicFramePr>
        <xdr:cNvPr id="4" name="Chart 3">
          <a:extLst>
            <a:ext uri="{FF2B5EF4-FFF2-40B4-BE49-F238E27FC236}">
              <a16:creationId xmlns:a16="http://schemas.microsoft.com/office/drawing/2014/main" id="{A3E9082F-496B-198E-0589-269F69446A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18</xdr:col>
      <xdr:colOff>15240</xdr:colOff>
      <xdr:row>1</xdr:row>
      <xdr:rowOff>11430</xdr:rowOff>
    </xdr:from>
    <xdr:to>
      <xdr:col>28</xdr:col>
      <xdr:colOff>7620</xdr:colOff>
      <xdr:row>19</xdr:row>
      <xdr:rowOff>7620</xdr:rowOff>
    </xdr:to>
    <xdr:graphicFrame macro="">
      <xdr:nvGraphicFramePr>
        <xdr:cNvPr id="3" name="Chart 2">
          <a:extLst>
            <a:ext uri="{FF2B5EF4-FFF2-40B4-BE49-F238E27FC236}">
              <a16:creationId xmlns:a16="http://schemas.microsoft.com/office/drawing/2014/main" id="{8755A963-EFB8-EB67-72F7-F68CD020CC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7620</xdr:colOff>
      <xdr:row>21</xdr:row>
      <xdr:rowOff>11430</xdr:rowOff>
    </xdr:from>
    <xdr:to>
      <xdr:col>27</xdr:col>
      <xdr:colOff>601980</xdr:colOff>
      <xdr:row>40</xdr:row>
      <xdr:rowOff>15551</xdr:rowOff>
    </xdr:to>
    <xdr:graphicFrame macro="">
      <xdr:nvGraphicFramePr>
        <xdr:cNvPr id="4" name="Chart 3">
          <a:extLst>
            <a:ext uri="{FF2B5EF4-FFF2-40B4-BE49-F238E27FC236}">
              <a16:creationId xmlns:a16="http://schemas.microsoft.com/office/drawing/2014/main" id="{E50F2DA2-78C3-B5ED-FD36-EE7D999CBE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27913</xdr:colOff>
      <xdr:row>42</xdr:row>
      <xdr:rowOff>15553</xdr:rowOff>
    </xdr:from>
    <xdr:to>
      <xdr:col>27</xdr:col>
      <xdr:colOff>569576</xdr:colOff>
      <xdr:row>68</xdr:row>
      <xdr:rowOff>169334</xdr:rowOff>
    </xdr:to>
    <xdr:graphicFrame macro="">
      <xdr:nvGraphicFramePr>
        <xdr:cNvPr id="5" name="Chart 4">
          <a:extLst>
            <a:ext uri="{FF2B5EF4-FFF2-40B4-BE49-F238E27FC236}">
              <a16:creationId xmlns:a16="http://schemas.microsoft.com/office/drawing/2014/main" id="{7B313A04-BCB4-8764-0D98-F362BAA620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598714</xdr:colOff>
      <xdr:row>42</xdr:row>
      <xdr:rowOff>10887</xdr:rowOff>
    </xdr:from>
    <xdr:to>
      <xdr:col>16</xdr:col>
      <xdr:colOff>0</xdr:colOff>
      <xdr:row>69</xdr:row>
      <xdr:rowOff>10886</xdr:rowOff>
    </xdr:to>
    <xdr:graphicFrame macro="">
      <xdr:nvGraphicFramePr>
        <xdr:cNvPr id="6" name="Chart 5">
          <a:extLst>
            <a:ext uri="{FF2B5EF4-FFF2-40B4-BE49-F238E27FC236}">
              <a16:creationId xmlns:a16="http://schemas.microsoft.com/office/drawing/2014/main" id="{64A1C8E5-AD2A-6BCC-C62C-CCD5668863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15245</xdr:colOff>
      <xdr:row>6</xdr:row>
      <xdr:rowOff>17591</xdr:rowOff>
    </xdr:from>
    <xdr:to>
      <xdr:col>19</xdr:col>
      <xdr:colOff>612447</xdr:colOff>
      <xdr:row>25</xdr:row>
      <xdr:rowOff>183840</xdr:rowOff>
    </xdr:to>
    <xdr:graphicFrame macro="">
      <xdr:nvGraphicFramePr>
        <xdr:cNvPr id="2" name="Chart 1">
          <a:extLst>
            <a:ext uri="{FF2B5EF4-FFF2-40B4-BE49-F238E27FC236}">
              <a16:creationId xmlns:a16="http://schemas.microsoft.com/office/drawing/2014/main" id="{6E262195-330A-0567-438F-C9889AE2E4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603045</xdr:colOff>
      <xdr:row>2</xdr:row>
      <xdr:rowOff>5210</xdr:rowOff>
    </xdr:from>
    <xdr:to>
      <xdr:col>26</xdr:col>
      <xdr:colOff>15550</xdr:colOff>
      <xdr:row>36</xdr:row>
      <xdr:rowOff>29307</xdr:rowOff>
    </xdr:to>
    <xdr:graphicFrame macro="">
      <xdr:nvGraphicFramePr>
        <xdr:cNvPr id="3" name="Chart 2">
          <a:extLst>
            <a:ext uri="{FF2B5EF4-FFF2-40B4-BE49-F238E27FC236}">
              <a16:creationId xmlns:a16="http://schemas.microsoft.com/office/drawing/2014/main" id="{CD0D237B-1311-8602-1FD2-071F53BB73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27</xdr:col>
      <xdr:colOff>23361</xdr:colOff>
      <xdr:row>11</xdr:row>
      <xdr:rowOff>1</xdr:rowOff>
    </xdr:from>
    <xdr:to>
      <xdr:col>30</xdr:col>
      <xdr:colOff>32694</xdr:colOff>
      <xdr:row>14</xdr:row>
      <xdr:rowOff>127001</xdr:rowOff>
    </xdr:to>
    <mc:AlternateContent xmlns:mc="http://schemas.openxmlformats.org/markup-compatibility/2006" xmlns:a14="http://schemas.microsoft.com/office/drawing/2010/main">
      <mc:Choice Requires="a14">
        <xdr:graphicFrame macro="">
          <xdr:nvGraphicFramePr>
            <xdr:cNvPr id="5" name="Season">
              <a:extLst>
                <a:ext uri="{FF2B5EF4-FFF2-40B4-BE49-F238E27FC236}">
                  <a16:creationId xmlns:a16="http://schemas.microsoft.com/office/drawing/2014/main" id="{26464902-D626-EC9D-A46A-590AB4AFA541}"/>
                </a:ext>
              </a:extLst>
            </xdr:cNvPr>
            <xdr:cNvGraphicFramePr/>
          </xdr:nvGraphicFramePr>
          <xdr:xfrm>
            <a:off x="0" y="0"/>
            <a:ext cx="0" cy="0"/>
          </xdr:xfrm>
          <a:graphic>
            <a:graphicData uri="http://schemas.microsoft.com/office/drawing/2010/slicer">
              <sle:slicer xmlns:sle="http://schemas.microsoft.com/office/drawing/2010/slicer" name="Season"/>
            </a:graphicData>
          </a:graphic>
        </xdr:graphicFrame>
      </mc:Choice>
      <mc:Fallback xmlns="">
        <xdr:sp macro="" textlink="">
          <xdr:nvSpPr>
            <xdr:cNvPr id="0" name=""/>
            <xdr:cNvSpPr>
              <a:spLocks noTextEdit="1"/>
            </xdr:cNvSpPr>
          </xdr:nvSpPr>
          <xdr:spPr>
            <a:xfrm>
              <a:off x="22789416" y="2066796"/>
              <a:ext cx="1825606" cy="69067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27</xdr:col>
      <xdr:colOff>29116</xdr:colOff>
      <xdr:row>2</xdr:row>
      <xdr:rowOff>42682</xdr:rowOff>
    </xdr:from>
    <xdr:to>
      <xdr:col>30</xdr:col>
      <xdr:colOff>38449</xdr:colOff>
      <xdr:row>9</xdr:row>
      <xdr:rowOff>105833</xdr:rowOff>
    </xdr:to>
    <mc:AlternateContent xmlns:mc="http://schemas.openxmlformats.org/markup-compatibility/2006" xmlns:a14="http://schemas.microsoft.com/office/drawing/2010/main">
      <mc:Choice Requires="a14">
        <xdr:graphicFrame macro="">
          <xdr:nvGraphicFramePr>
            <xdr:cNvPr id="6" name="WeatherCondition">
              <a:extLst>
                <a:ext uri="{FF2B5EF4-FFF2-40B4-BE49-F238E27FC236}">
                  <a16:creationId xmlns:a16="http://schemas.microsoft.com/office/drawing/2014/main" id="{7637ECC0-896F-F7D5-1638-03D79565623F}"/>
                </a:ext>
              </a:extLst>
            </xdr:cNvPr>
            <xdr:cNvGraphicFramePr/>
          </xdr:nvGraphicFramePr>
          <xdr:xfrm>
            <a:off x="0" y="0"/>
            <a:ext cx="0" cy="0"/>
          </xdr:xfrm>
          <a:graphic>
            <a:graphicData uri="http://schemas.microsoft.com/office/drawing/2010/slicer">
              <sle:slicer xmlns:sle="http://schemas.microsoft.com/office/drawing/2010/slicer" name="WeatherCondition"/>
            </a:graphicData>
          </a:graphic>
        </xdr:graphicFrame>
      </mc:Choice>
      <mc:Fallback xmlns="">
        <xdr:sp macro="" textlink="">
          <xdr:nvSpPr>
            <xdr:cNvPr id="0" name=""/>
            <xdr:cNvSpPr>
              <a:spLocks noTextEdit="1"/>
            </xdr:cNvSpPr>
          </xdr:nvSpPr>
          <xdr:spPr>
            <a:xfrm>
              <a:off x="22795171" y="418463"/>
              <a:ext cx="1825606" cy="137838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5</xdr:col>
      <xdr:colOff>673</xdr:colOff>
      <xdr:row>2</xdr:row>
      <xdr:rowOff>23560</xdr:rowOff>
    </xdr:from>
    <xdr:to>
      <xdr:col>23</xdr:col>
      <xdr:colOff>22860</xdr:colOff>
      <xdr:row>36</xdr:row>
      <xdr:rowOff>31102</xdr:rowOff>
    </xdr:to>
    <xdr:graphicFrame macro="">
      <xdr:nvGraphicFramePr>
        <xdr:cNvPr id="2" name="Chart 1">
          <a:extLst>
            <a:ext uri="{FF2B5EF4-FFF2-40B4-BE49-F238E27FC236}">
              <a16:creationId xmlns:a16="http://schemas.microsoft.com/office/drawing/2014/main" id="{F6EEDC45-2708-F559-348D-7878F195EF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24</xdr:col>
      <xdr:colOff>15551</xdr:colOff>
      <xdr:row>2</xdr:row>
      <xdr:rowOff>17417</xdr:rowOff>
    </xdr:from>
    <xdr:to>
      <xdr:col>27</xdr:col>
      <xdr:colOff>2</xdr:colOff>
      <xdr:row>12</xdr:row>
      <xdr:rowOff>85532</xdr:rowOff>
    </xdr:to>
    <mc:AlternateContent xmlns:mc="http://schemas.openxmlformats.org/markup-compatibility/2006" xmlns:a14="http://schemas.microsoft.com/office/drawing/2010/main">
      <mc:Choice Requires="a14">
        <xdr:graphicFrame macro="">
          <xdr:nvGraphicFramePr>
            <xdr:cNvPr id="6" name="DateOfEntry 1">
              <a:extLst>
                <a:ext uri="{FF2B5EF4-FFF2-40B4-BE49-F238E27FC236}">
                  <a16:creationId xmlns:a16="http://schemas.microsoft.com/office/drawing/2014/main" id="{2E8A4892-8106-120D-A4EE-1D21A301FE5F}"/>
                </a:ext>
              </a:extLst>
            </xdr:cNvPr>
            <xdr:cNvGraphicFramePr/>
          </xdr:nvGraphicFramePr>
          <xdr:xfrm>
            <a:off x="0" y="0"/>
            <a:ext cx="0" cy="0"/>
          </xdr:xfrm>
          <a:graphic>
            <a:graphicData uri="http://schemas.microsoft.com/office/drawing/2010/slicer">
              <sle:slicer xmlns:sle="http://schemas.microsoft.com/office/drawing/2010/slicer" name="DateOfEntry 1"/>
            </a:graphicData>
          </a:graphic>
        </xdr:graphicFrame>
      </mc:Choice>
      <mc:Fallback xmlns="">
        <xdr:sp macro="" textlink="">
          <xdr:nvSpPr>
            <xdr:cNvPr id="0" name=""/>
            <xdr:cNvSpPr>
              <a:spLocks noTextEdit="1"/>
            </xdr:cNvSpPr>
          </xdr:nvSpPr>
          <xdr:spPr>
            <a:xfrm>
              <a:off x="16493801" y="398417"/>
              <a:ext cx="1813250" cy="197311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16328</xdr:colOff>
      <xdr:row>13</xdr:row>
      <xdr:rowOff>23172</xdr:rowOff>
    </xdr:from>
    <xdr:to>
      <xdr:col>27</xdr:col>
      <xdr:colOff>7776</xdr:colOff>
      <xdr:row>24</xdr:row>
      <xdr:rowOff>178837</xdr:rowOff>
    </xdr:to>
    <mc:AlternateContent xmlns:mc="http://schemas.openxmlformats.org/markup-compatibility/2006" xmlns:a14="http://schemas.microsoft.com/office/drawing/2010/main">
      <mc:Choice Requires="a14">
        <xdr:graphicFrame macro="">
          <xdr:nvGraphicFramePr>
            <xdr:cNvPr id="7" name="CasualRiders 1">
              <a:extLst>
                <a:ext uri="{FF2B5EF4-FFF2-40B4-BE49-F238E27FC236}">
                  <a16:creationId xmlns:a16="http://schemas.microsoft.com/office/drawing/2014/main" id="{8501CFED-E4A3-E558-CCE7-B71089DE90FB}"/>
                </a:ext>
              </a:extLst>
            </xdr:cNvPr>
            <xdr:cNvGraphicFramePr/>
          </xdr:nvGraphicFramePr>
          <xdr:xfrm>
            <a:off x="0" y="0"/>
            <a:ext cx="0" cy="0"/>
          </xdr:xfrm>
          <a:graphic>
            <a:graphicData uri="http://schemas.microsoft.com/office/drawing/2010/slicer">
              <sle:slicer xmlns:sle="http://schemas.microsoft.com/office/drawing/2010/slicer" name="CasualRiders 1"/>
            </a:graphicData>
          </a:graphic>
        </xdr:graphicFrame>
      </mc:Choice>
      <mc:Fallback xmlns="">
        <xdr:sp macro="" textlink="">
          <xdr:nvSpPr>
            <xdr:cNvPr id="0" name=""/>
            <xdr:cNvSpPr>
              <a:spLocks noTextEdit="1"/>
            </xdr:cNvSpPr>
          </xdr:nvSpPr>
          <xdr:spPr>
            <a:xfrm>
              <a:off x="16494578" y="2499672"/>
              <a:ext cx="1820247" cy="225116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6531</xdr:colOff>
      <xdr:row>26</xdr:row>
      <xdr:rowOff>13373</xdr:rowOff>
    </xdr:from>
    <xdr:to>
      <xdr:col>27</xdr:col>
      <xdr:colOff>15863</xdr:colOff>
      <xdr:row>38</xdr:row>
      <xdr:rowOff>7775</xdr:rowOff>
    </xdr:to>
    <mc:AlternateContent xmlns:mc="http://schemas.openxmlformats.org/markup-compatibility/2006" xmlns:a14="http://schemas.microsoft.com/office/drawing/2010/main">
      <mc:Choice Requires="a14">
        <xdr:graphicFrame macro="">
          <xdr:nvGraphicFramePr>
            <xdr:cNvPr id="8" name="RegisteredRiders 1">
              <a:extLst>
                <a:ext uri="{FF2B5EF4-FFF2-40B4-BE49-F238E27FC236}">
                  <a16:creationId xmlns:a16="http://schemas.microsoft.com/office/drawing/2014/main" id="{215E33AA-6BD6-DFF0-549A-D7847A05E7F8}"/>
                </a:ext>
              </a:extLst>
            </xdr:cNvPr>
            <xdr:cNvGraphicFramePr/>
          </xdr:nvGraphicFramePr>
          <xdr:xfrm>
            <a:off x="0" y="0"/>
            <a:ext cx="0" cy="0"/>
          </xdr:xfrm>
          <a:graphic>
            <a:graphicData uri="http://schemas.microsoft.com/office/drawing/2010/slicer">
              <sle:slicer xmlns:sle="http://schemas.microsoft.com/office/drawing/2010/slicer" name="RegisteredRiders 1"/>
            </a:graphicData>
          </a:graphic>
        </xdr:graphicFrame>
      </mc:Choice>
      <mc:Fallback xmlns="">
        <xdr:sp macro="" textlink="">
          <xdr:nvSpPr>
            <xdr:cNvPr id="0" name=""/>
            <xdr:cNvSpPr>
              <a:spLocks noTextEdit="1"/>
            </xdr:cNvSpPr>
          </xdr:nvSpPr>
          <xdr:spPr>
            <a:xfrm>
              <a:off x="16484781" y="4966373"/>
              <a:ext cx="1838131" cy="228040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13</xdr:col>
      <xdr:colOff>22860</xdr:colOff>
      <xdr:row>4</xdr:row>
      <xdr:rowOff>11430</xdr:rowOff>
    </xdr:from>
    <xdr:to>
      <xdr:col>24</xdr:col>
      <xdr:colOff>502920</xdr:colOff>
      <xdr:row>32</xdr:row>
      <xdr:rowOff>30480</xdr:rowOff>
    </xdr:to>
    <xdr:graphicFrame macro="">
      <xdr:nvGraphicFramePr>
        <xdr:cNvPr id="4" name="Chart 3">
          <a:extLst>
            <a:ext uri="{FF2B5EF4-FFF2-40B4-BE49-F238E27FC236}">
              <a16:creationId xmlns:a16="http://schemas.microsoft.com/office/drawing/2014/main" id="{2CF00519-7989-C894-A54D-66ACB17E2F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15543</xdr:colOff>
      <xdr:row>34</xdr:row>
      <xdr:rowOff>20535</xdr:rowOff>
    </xdr:from>
    <xdr:to>
      <xdr:col>17</xdr:col>
      <xdr:colOff>73206</xdr:colOff>
      <xdr:row>47</xdr:row>
      <xdr:rowOff>77942</xdr:rowOff>
    </xdr:to>
    <mc:AlternateContent xmlns:mc="http://schemas.openxmlformats.org/markup-compatibility/2006">
      <mc:Choice xmlns:a14="http://schemas.microsoft.com/office/drawing/2010/main" Requires="a14">
        <xdr:graphicFrame macro="">
          <xdr:nvGraphicFramePr>
            <xdr:cNvPr id="5" name="RelativeHumidity(%)">
              <a:extLst>
                <a:ext uri="{FF2B5EF4-FFF2-40B4-BE49-F238E27FC236}">
                  <a16:creationId xmlns:a16="http://schemas.microsoft.com/office/drawing/2014/main" id="{8E0B4B19-9D6A-4FAD-9526-4BEA42D4503D}"/>
                </a:ext>
              </a:extLst>
            </xdr:cNvPr>
            <xdr:cNvGraphicFramePr/>
          </xdr:nvGraphicFramePr>
          <xdr:xfrm>
            <a:off x="0" y="0"/>
            <a:ext cx="0" cy="0"/>
          </xdr:xfrm>
          <a:graphic>
            <a:graphicData uri="http://schemas.microsoft.com/office/drawing/2010/slicer">
              <sle:slicer xmlns:sle="http://schemas.microsoft.com/office/drawing/2010/slicer" name="RelativeHumidity(%)"/>
            </a:graphicData>
          </a:graphic>
        </xdr:graphicFrame>
      </mc:Choice>
      <mc:Fallback>
        <xdr:sp macro="" textlink="">
          <xdr:nvSpPr>
            <xdr:cNvPr id="0" name=""/>
            <xdr:cNvSpPr>
              <a:spLocks noTextEdit="1"/>
            </xdr:cNvSpPr>
          </xdr:nvSpPr>
          <xdr:spPr>
            <a:xfrm>
              <a:off x="10360270" y="6301262"/>
              <a:ext cx="1797178" cy="245886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461349</xdr:colOff>
      <xdr:row>34</xdr:row>
      <xdr:rowOff>9057</xdr:rowOff>
    </xdr:from>
    <xdr:to>
      <xdr:col>19</xdr:col>
      <xdr:colOff>683771</xdr:colOff>
      <xdr:row>47</xdr:row>
      <xdr:rowOff>66464</xdr:rowOff>
    </xdr:to>
    <mc:AlternateContent xmlns:mc="http://schemas.openxmlformats.org/markup-compatibility/2006">
      <mc:Choice xmlns:a14="http://schemas.microsoft.com/office/drawing/2010/main" Requires="a14">
        <xdr:graphicFrame macro="">
          <xdr:nvGraphicFramePr>
            <xdr:cNvPr id="6" name="HumidityCondition 1">
              <a:extLst>
                <a:ext uri="{FF2B5EF4-FFF2-40B4-BE49-F238E27FC236}">
                  <a16:creationId xmlns:a16="http://schemas.microsoft.com/office/drawing/2014/main" id="{256853A8-E67C-23C3-405C-866AB1BAA18B}"/>
                </a:ext>
              </a:extLst>
            </xdr:cNvPr>
            <xdr:cNvGraphicFramePr/>
          </xdr:nvGraphicFramePr>
          <xdr:xfrm>
            <a:off x="0" y="0"/>
            <a:ext cx="0" cy="0"/>
          </xdr:xfrm>
          <a:graphic>
            <a:graphicData uri="http://schemas.microsoft.com/office/drawing/2010/slicer">
              <sle:slicer xmlns:sle="http://schemas.microsoft.com/office/drawing/2010/slicer" name="HumidityCondition 1"/>
            </a:graphicData>
          </a:graphic>
        </xdr:graphicFrame>
      </mc:Choice>
      <mc:Fallback>
        <xdr:sp macro="" textlink="">
          <xdr:nvSpPr>
            <xdr:cNvPr id="0" name=""/>
            <xdr:cNvSpPr>
              <a:spLocks noTextEdit="1"/>
            </xdr:cNvSpPr>
          </xdr:nvSpPr>
          <xdr:spPr>
            <a:xfrm>
              <a:off x="12545591" y="6289784"/>
              <a:ext cx="1815695" cy="245886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4</xdr:col>
      <xdr:colOff>15240</xdr:colOff>
      <xdr:row>5</xdr:row>
      <xdr:rowOff>11430</xdr:rowOff>
    </xdr:from>
    <xdr:to>
      <xdr:col>19</xdr:col>
      <xdr:colOff>0</xdr:colOff>
      <xdr:row>21</xdr:row>
      <xdr:rowOff>7620</xdr:rowOff>
    </xdr:to>
    <xdr:graphicFrame macro="">
      <xdr:nvGraphicFramePr>
        <xdr:cNvPr id="2" name="Chart 1">
          <a:extLst>
            <a:ext uri="{FF2B5EF4-FFF2-40B4-BE49-F238E27FC236}">
              <a16:creationId xmlns:a16="http://schemas.microsoft.com/office/drawing/2014/main" id="{B710A25F-6DE9-4F87-EF7F-0B9FAE2B3D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21</xdr:col>
      <xdr:colOff>22860</xdr:colOff>
      <xdr:row>5</xdr:row>
      <xdr:rowOff>7621</xdr:rowOff>
    </xdr:from>
    <xdr:to>
      <xdr:col>24</xdr:col>
      <xdr:colOff>335280</xdr:colOff>
      <xdr:row>10</xdr:row>
      <xdr:rowOff>30481</xdr:rowOff>
    </xdr:to>
    <mc:AlternateContent xmlns:mc="http://schemas.openxmlformats.org/markup-compatibility/2006">
      <mc:Choice xmlns:a14="http://schemas.microsoft.com/office/drawing/2010/main" Requires="a14">
        <xdr:graphicFrame macro="">
          <xdr:nvGraphicFramePr>
            <xdr:cNvPr id="3" name="Month">
              <a:extLst>
                <a:ext uri="{FF2B5EF4-FFF2-40B4-BE49-F238E27FC236}">
                  <a16:creationId xmlns:a16="http://schemas.microsoft.com/office/drawing/2014/main" id="{07EF377B-22DF-CB28-5B77-E5CA2F8FF9A7}"/>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9791700" y="922021"/>
              <a:ext cx="2484120" cy="9372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0</xdr:col>
      <xdr:colOff>1240262</xdr:colOff>
      <xdr:row>12</xdr:row>
      <xdr:rowOff>19050</xdr:rowOff>
    </xdr:from>
    <xdr:to>
      <xdr:col>10</xdr:col>
      <xdr:colOff>16102</xdr:colOff>
      <xdr:row>38</xdr:row>
      <xdr:rowOff>15240</xdr:rowOff>
    </xdr:to>
    <xdr:graphicFrame macro="">
      <xdr:nvGraphicFramePr>
        <xdr:cNvPr id="3" name="Chart 2">
          <a:extLst>
            <a:ext uri="{FF2B5EF4-FFF2-40B4-BE49-F238E27FC236}">
              <a16:creationId xmlns:a16="http://schemas.microsoft.com/office/drawing/2014/main" id="{BA4063BD-26F0-4B95-7AF8-06B9A94508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20560</xdr:colOff>
      <xdr:row>10</xdr:row>
      <xdr:rowOff>41982</xdr:rowOff>
    </xdr:from>
    <xdr:to>
      <xdr:col>14</xdr:col>
      <xdr:colOff>606489</xdr:colOff>
      <xdr:row>17</xdr:row>
      <xdr:rowOff>100642</xdr:rowOff>
    </xdr:to>
    <mc:AlternateContent xmlns:mc="http://schemas.openxmlformats.org/markup-compatibility/2006" xmlns:a14="http://schemas.microsoft.com/office/drawing/2010/main">
      <mc:Choice Requires="a14">
        <xdr:graphicFrame macro="">
          <xdr:nvGraphicFramePr>
            <xdr:cNvPr id="4" name="WeatherCondition 1">
              <a:extLst>
                <a:ext uri="{FF2B5EF4-FFF2-40B4-BE49-F238E27FC236}">
                  <a16:creationId xmlns:a16="http://schemas.microsoft.com/office/drawing/2014/main" id="{9A3C3989-27BC-95CC-244B-4569B5B53421}"/>
                </a:ext>
              </a:extLst>
            </xdr:cNvPr>
            <xdr:cNvGraphicFramePr/>
          </xdr:nvGraphicFramePr>
          <xdr:xfrm>
            <a:off x="0" y="0"/>
            <a:ext cx="0" cy="0"/>
          </xdr:xfrm>
          <a:graphic>
            <a:graphicData uri="http://schemas.microsoft.com/office/drawing/2010/slicer">
              <sle:slicer xmlns:sle="http://schemas.microsoft.com/office/drawing/2010/slicer" name="WeatherCondition 1"/>
            </a:graphicData>
          </a:graphic>
        </xdr:graphicFrame>
      </mc:Choice>
      <mc:Fallback xmlns="">
        <xdr:sp macro="" textlink="">
          <xdr:nvSpPr>
            <xdr:cNvPr id="0" name=""/>
            <xdr:cNvSpPr>
              <a:spLocks noTextEdit="1"/>
            </xdr:cNvSpPr>
          </xdr:nvSpPr>
          <xdr:spPr>
            <a:xfrm>
              <a:off x="10836295" y="1908104"/>
              <a:ext cx="1798909" cy="136494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9441</xdr:colOff>
      <xdr:row>18</xdr:row>
      <xdr:rowOff>18835</xdr:rowOff>
    </xdr:from>
    <xdr:to>
      <xdr:col>14</xdr:col>
      <xdr:colOff>589764</xdr:colOff>
      <xdr:row>29</xdr:row>
      <xdr:rowOff>115019</xdr:rowOff>
    </xdr:to>
    <mc:AlternateContent xmlns:mc="http://schemas.openxmlformats.org/markup-compatibility/2006" xmlns:a14="http://schemas.microsoft.com/office/drawing/2010/main">
      <mc:Choice Requires="a14">
        <xdr:graphicFrame macro="">
          <xdr:nvGraphicFramePr>
            <xdr:cNvPr id="5" name="CasualRiders">
              <a:extLst>
                <a:ext uri="{FF2B5EF4-FFF2-40B4-BE49-F238E27FC236}">
                  <a16:creationId xmlns:a16="http://schemas.microsoft.com/office/drawing/2014/main" id="{B4448521-04AC-FDD1-6423-56181F81186D}"/>
                </a:ext>
              </a:extLst>
            </xdr:cNvPr>
            <xdr:cNvGraphicFramePr/>
          </xdr:nvGraphicFramePr>
          <xdr:xfrm>
            <a:off x="0" y="0"/>
            <a:ext cx="0" cy="0"/>
          </xdr:xfrm>
          <a:graphic>
            <a:graphicData uri="http://schemas.microsoft.com/office/drawing/2010/slicer">
              <sle:slicer xmlns:sle="http://schemas.microsoft.com/office/drawing/2010/slicer" name="CasualRiders"/>
            </a:graphicData>
          </a:graphic>
        </xdr:graphicFrame>
      </mc:Choice>
      <mc:Fallback xmlns="">
        <xdr:sp macro="" textlink="">
          <xdr:nvSpPr>
            <xdr:cNvPr id="0" name=""/>
            <xdr:cNvSpPr>
              <a:spLocks noTextEdit="1"/>
            </xdr:cNvSpPr>
          </xdr:nvSpPr>
          <xdr:spPr>
            <a:xfrm>
              <a:off x="10825176" y="3377855"/>
              <a:ext cx="1793303" cy="21489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16223</xdr:colOff>
      <xdr:row>30</xdr:row>
      <xdr:rowOff>22093</xdr:rowOff>
    </xdr:from>
    <xdr:to>
      <xdr:col>15</xdr:col>
      <xdr:colOff>33475</xdr:colOff>
      <xdr:row>41</xdr:row>
      <xdr:rowOff>98294</xdr:rowOff>
    </xdr:to>
    <mc:AlternateContent xmlns:mc="http://schemas.openxmlformats.org/markup-compatibility/2006" xmlns:a14="http://schemas.microsoft.com/office/drawing/2010/main">
      <mc:Choice Requires="a14">
        <xdr:graphicFrame macro="">
          <xdr:nvGraphicFramePr>
            <xdr:cNvPr id="6" name="RegisteredRiders">
              <a:extLst>
                <a:ext uri="{FF2B5EF4-FFF2-40B4-BE49-F238E27FC236}">
                  <a16:creationId xmlns:a16="http://schemas.microsoft.com/office/drawing/2014/main" id="{CE0BD430-6DDB-ECE5-997D-176D98009FAC}"/>
                </a:ext>
              </a:extLst>
            </xdr:cNvPr>
            <xdr:cNvGraphicFramePr/>
          </xdr:nvGraphicFramePr>
          <xdr:xfrm>
            <a:off x="0" y="0"/>
            <a:ext cx="0" cy="0"/>
          </xdr:xfrm>
          <a:graphic>
            <a:graphicData uri="http://schemas.microsoft.com/office/drawing/2010/slicer">
              <sle:slicer xmlns:sle="http://schemas.microsoft.com/office/drawing/2010/slicer" name="RegisteredRiders"/>
            </a:graphicData>
          </a:graphic>
        </xdr:graphicFrame>
      </mc:Choice>
      <mc:Fallback xmlns="">
        <xdr:sp macro="" textlink="">
          <xdr:nvSpPr>
            <xdr:cNvPr id="0" name=""/>
            <xdr:cNvSpPr>
              <a:spLocks noTextEdit="1"/>
            </xdr:cNvSpPr>
          </xdr:nvSpPr>
          <xdr:spPr>
            <a:xfrm>
              <a:off x="10831958" y="5620460"/>
              <a:ext cx="1836722" cy="212893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twoCellAnchor>
    <xdr:from>
      <xdr:col>6</xdr:col>
      <xdr:colOff>30480</xdr:colOff>
      <xdr:row>2</xdr:row>
      <xdr:rowOff>41910</xdr:rowOff>
    </xdr:from>
    <xdr:to>
      <xdr:col>16</xdr:col>
      <xdr:colOff>541020</xdr:colOff>
      <xdr:row>21</xdr:row>
      <xdr:rowOff>144780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E3E131B8-2B97-5C95-D10E-F632A96467A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311140" y="407670"/>
              <a:ext cx="6606540" cy="357759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4</xdr:col>
      <xdr:colOff>40533</xdr:colOff>
      <xdr:row>12</xdr:row>
      <xdr:rowOff>20716</xdr:rowOff>
    </xdr:from>
    <xdr:to>
      <xdr:col>4</xdr:col>
      <xdr:colOff>2186853</xdr:colOff>
      <xdr:row>21</xdr:row>
      <xdr:rowOff>135016</xdr:rowOff>
    </xdr:to>
    <mc:AlternateContent xmlns:mc="http://schemas.openxmlformats.org/markup-compatibility/2006">
      <mc:Choice xmlns:sle15="http://schemas.microsoft.com/office/drawing/2012/slicer" Requires="sle15">
        <xdr:graphicFrame macro="">
          <xdr:nvGraphicFramePr>
            <xdr:cNvPr id="3" name="Weekday">
              <a:extLst>
                <a:ext uri="{FF2B5EF4-FFF2-40B4-BE49-F238E27FC236}">
                  <a16:creationId xmlns:a16="http://schemas.microsoft.com/office/drawing/2014/main" id="{03273F09-F1DB-8E8E-D4B3-2DD3FD63DB39}"/>
                </a:ext>
              </a:extLst>
            </xdr:cNvPr>
            <xdr:cNvGraphicFramePr/>
          </xdr:nvGraphicFramePr>
          <xdr:xfrm>
            <a:off x="0" y="0"/>
            <a:ext cx="0" cy="0"/>
          </xdr:xfrm>
          <a:graphic>
            <a:graphicData uri="http://schemas.microsoft.com/office/drawing/2010/slicer">
              <sle:slicer xmlns:sle="http://schemas.microsoft.com/office/drawing/2010/slicer" name="Weekday"/>
            </a:graphicData>
          </a:graphic>
        </xdr:graphicFrame>
      </mc:Choice>
      <mc:Fallback>
        <xdr:sp macro="" textlink="">
          <xdr:nvSpPr>
            <xdr:cNvPr id="0" name=""/>
            <xdr:cNvSpPr>
              <a:spLocks noTextEdit="1"/>
            </xdr:cNvSpPr>
          </xdr:nvSpPr>
          <xdr:spPr>
            <a:xfrm>
              <a:off x="4134256" y="2258078"/>
              <a:ext cx="2146320" cy="1792321"/>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11.xml><?xml version="1.0" encoding="utf-8"?>
<xdr:wsDr xmlns:xdr="http://schemas.openxmlformats.org/drawingml/2006/spreadsheetDrawing" xmlns:a="http://schemas.openxmlformats.org/drawingml/2006/main">
  <xdr:twoCellAnchor>
    <xdr:from>
      <xdr:col>2</xdr:col>
      <xdr:colOff>15240</xdr:colOff>
      <xdr:row>17</xdr:row>
      <xdr:rowOff>19050</xdr:rowOff>
    </xdr:from>
    <xdr:to>
      <xdr:col>10</xdr:col>
      <xdr:colOff>1135380</xdr:colOff>
      <xdr:row>38</xdr:row>
      <xdr:rowOff>152400</xdr:rowOff>
    </xdr:to>
    <xdr:graphicFrame macro="">
      <xdr:nvGraphicFramePr>
        <xdr:cNvPr id="2" name="Chart 1">
          <a:extLst>
            <a:ext uri="{FF2B5EF4-FFF2-40B4-BE49-F238E27FC236}">
              <a16:creationId xmlns:a16="http://schemas.microsoft.com/office/drawing/2014/main" id="{BFD6BE70-3634-B6F1-D983-EE8559D313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15240</xdr:colOff>
      <xdr:row>15</xdr:row>
      <xdr:rowOff>7621</xdr:rowOff>
    </xdr:from>
    <xdr:to>
      <xdr:col>14</xdr:col>
      <xdr:colOff>449580</xdr:colOff>
      <xdr:row>26</xdr:row>
      <xdr:rowOff>160020</xdr:rowOff>
    </xdr:to>
    <mc:AlternateContent xmlns:mc="http://schemas.openxmlformats.org/markup-compatibility/2006">
      <mc:Choice xmlns:a14="http://schemas.microsoft.com/office/drawing/2010/main" Requires="a14">
        <xdr:graphicFrame macro="">
          <xdr:nvGraphicFramePr>
            <xdr:cNvPr id="3" name="Weekday 1">
              <a:extLst>
                <a:ext uri="{FF2B5EF4-FFF2-40B4-BE49-F238E27FC236}">
                  <a16:creationId xmlns:a16="http://schemas.microsoft.com/office/drawing/2014/main" id="{6CF40CCF-246B-62C7-123E-62C7A998590D}"/>
                </a:ext>
              </a:extLst>
            </xdr:cNvPr>
            <xdr:cNvGraphicFramePr/>
          </xdr:nvGraphicFramePr>
          <xdr:xfrm>
            <a:off x="0" y="0"/>
            <a:ext cx="0" cy="0"/>
          </xdr:xfrm>
          <a:graphic>
            <a:graphicData uri="http://schemas.microsoft.com/office/drawing/2010/slicer">
              <sle:slicer xmlns:sle="http://schemas.microsoft.com/office/drawing/2010/slicer" name="Weekday 1"/>
            </a:graphicData>
          </a:graphic>
        </xdr:graphicFrame>
      </mc:Choice>
      <mc:Fallback>
        <xdr:sp macro="" textlink="">
          <xdr:nvSpPr>
            <xdr:cNvPr id="0" name=""/>
            <xdr:cNvSpPr>
              <a:spLocks noTextEdit="1"/>
            </xdr:cNvSpPr>
          </xdr:nvSpPr>
          <xdr:spPr>
            <a:xfrm>
              <a:off x="12627928" y="2746059"/>
              <a:ext cx="1831340" cy="216058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15240</xdr:colOff>
      <xdr:row>28</xdr:row>
      <xdr:rowOff>7620</xdr:rowOff>
    </xdr:from>
    <xdr:to>
      <xdr:col>14</xdr:col>
      <xdr:colOff>449580</xdr:colOff>
      <xdr:row>40</xdr:row>
      <xdr:rowOff>0</xdr:rowOff>
    </xdr:to>
    <mc:AlternateContent xmlns:mc="http://schemas.openxmlformats.org/markup-compatibility/2006">
      <mc:Choice xmlns:a14="http://schemas.microsoft.com/office/drawing/2010/main" Requires="a14">
        <xdr:graphicFrame macro="">
          <xdr:nvGraphicFramePr>
            <xdr:cNvPr id="4" name="HumidityCondition">
              <a:extLst>
                <a:ext uri="{FF2B5EF4-FFF2-40B4-BE49-F238E27FC236}">
                  <a16:creationId xmlns:a16="http://schemas.microsoft.com/office/drawing/2014/main" id="{4061B08F-4B31-05AC-0C53-D53BAF255EB2}"/>
                </a:ext>
              </a:extLst>
            </xdr:cNvPr>
            <xdr:cNvGraphicFramePr/>
          </xdr:nvGraphicFramePr>
          <xdr:xfrm>
            <a:off x="0" y="0"/>
            <a:ext cx="0" cy="0"/>
          </xdr:xfrm>
          <a:graphic>
            <a:graphicData uri="http://schemas.microsoft.com/office/drawing/2010/slicer">
              <sle:slicer xmlns:sle="http://schemas.microsoft.com/office/drawing/2010/slicer" name="HumidityCondition"/>
            </a:graphicData>
          </a:graphic>
        </xdr:graphicFrame>
      </mc:Choice>
      <mc:Fallback>
        <xdr:sp macro="" textlink="">
          <xdr:nvSpPr>
            <xdr:cNvPr id="0" name=""/>
            <xdr:cNvSpPr>
              <a:spLocks noTextEdit="1"/>
            </xdr:cNvSpPr>
          </xdr:nvSpPr>
          <xdr:spPr>
            <a:xfrm>
              <a:off x="12627928" y="5119370"/>
              <a:ext cx="1831340" cy="218313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2.xml><?xml version="1.0" encoding="utf-8"?>
<xdr:wsDr xmlns:xdr="http://schemas.openxmlformats.org/drawingml/2006/spreadsheetDrawing" xmlns:a="http://schemas.openxmlformats.org/drawingml/2006/main">
  <xdr:twoCellAnchor>
    <xdr:from>
      <xdr:col>0</xdr:col>
      <xdr:colOff>83820</xdr:colOff>
      <xdr:row>0</xdr:row>
      <xdr:rowOff>60960</xdr:rowOff>
    </xdr:from>
    <xdr:to>
      <xdr:col>3</xdr:col>
      <xdr:colOff>228600</xdr:colOff>
      <xdr:row>28</xdr:row>
      <xdr:rowOff>137160</xdr:rowOff>
    </xdr:to>
    <xdr:sp macro="" textlink="">
      <xdr:nvSpPr>
        <xdr:cNvPr id="13" name="Rectangle: Rounded Corners 12">
          <a:extLst>
            <a:ext uri="{FF2B5EF4-FFF2-40B4-BE49-F238E27FC236}">
              <a16:creationId xmlns:a16="http://schemas.microsoft.com/office/drawing/2014/main" id="{C3984B4B-7E9A-9872-D3BB-21221CD632FD}"/>
            </a:ext>
          </a:extLst>
        </xdr:cNvPr>
        <xdr:cNvSpPr/>
      </xdr:nvSpPr>
      <xdr:spPr>
        <a:xfrm>
          <a:off x="83820" y="60960"/>
          <a:ext cx="1973580" cy="5334000"/>
        </a:xfrm>
        <a:prstGeom prst="roundRect">
          <a:avLst>
            <a:gd name="adj" fmla="val 2296"/>
          </a:avLst>
        </a:prstGeom>
        <a:effectLst>
          <a:outerShdw blurRad="50800" dist="38100" dir="8100000" algn="tr"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IN" sz="1100"/>
        </a:p>
      </xdr:txBody>
    </xdr:sp>
    <xdr:clientData/>
  </xdr:twoCellAnchor>
  <xdr:twoCellAnchor>
    <xdr:from>
      <xdr:col>7</xdr:col>
      <xdr:colOff>449580</xdr:colOff>
      <xdr:row>3</xdr:row>
      <xdr:rowOff>60960</xdr:rowOff>
    </xdr:from>
    <xdr:to>
      <xdr:col>16</xdr:col>
      <xdr:colOff>230218</xdr:colOff>
      <xdr:row>12</xdr:row>
      <xdr:rowOff>144780</xdr:rowOff>
    </xdr:to>
    <xdr:graphicFrame macro="">
      <xdr:nvGraphicFramePr>
        <xdr:cNvPr id="2" name="Chart 1">
          <a:extLst>
            <a:ext uri="{FF2B5EF4-FFF2-40B4-BE49-F238E27FC236}">
              <a16:creationId xmlns:a16="http://schemas.microsoft.com/office/drawing/2014/main" id="{FBAADEAD-477B-4428-942A-AA9B2F7F63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182880</xdr:colOff>
      <xdr:row>0</xdr:row>
      <xdr:rowOff>125383</xdr:rowOff>
    </xdr:from>
    <xdr:to>
      <xdr:col>3</xdr:col>
      <xdr:colOff>68580</xdr:colOff>
      <xdr:row>4</xdr:row>
      <xdr:rowOff>121921</xdr:rowOff>
    </xdr:to>
    <mc:AlternateContent xmlns:mc="http://schemas.openxmlformats.org/markup-compatibility/2006">
      <mc:Choice xmlns:a14="http://schemas.microsoft.com/office/drawing/2010/main" Requires="a14">
        <xdr:graphicFrame macro="">
          <xdr:nvGraphicFramePr>
            <xdr:cNvPr id="3" name="CasualRiders 2">
              <a:extLst>
                <a:ext uri="{FF2B5EF4-FFF2-40B4-BE49-F238E27FC236}">
                  <a16:creationId xmlns:a16="http://schemas.microsoft.com/office/drawing/2014/main" id="{A56E34F1-6842-4483-8DF9-4E2B7D425622}"/>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CasualRiders 2"/>
            </a:graphicData>
          </a:graphic>
        </xdr:graphicFrame>
      </mc:Choice>
      <mc:Fallback>
        <xdr:sp macro="" textlink="">
          <xdr:nvSpPr>
            <xdr:cNvPr id="0" name=""/>
            <xdr:cNvSpPr>
              <a:spLocks noTextEdit="1"/>
            </xdr:cNvSpPr>
          </xdr:nvSpPr>
          <xdr:spPr>
            <a:xfrm>
              <a:off x="182880" y="125383"/>
              <a:ext cx="1723046" cy="8653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175261</xdr:colOff>
      <xdr:row>5</xdr:row>
      <xdr:rowOff>20929</xdr:rowOff>
    </xdr:from>
    <xdr:to>
      <xdr:col>3</xdr:col>
      <xdr:colOff>68581</xdr:colOff>
      <xdr:row>10</xdr:row>
      <xdr:rowOff>30480</xdr:rowOff>
    </xdr:to>
    <mc:AlternateContent xmlns:mc="http://schemas.openxmlformats.org/markup-compatibility/2006">
      <mc:Choice xmlns:a14="http://schemas.microsoft.com/office/drawing/2010/main" Requires="a14">
        <xdr:graphicFrame macro="">
          <xdr:nvGraphicFramePr>
            <xdr:cNvPr id="4" name="RegisteredRiders 2">
              <a:extLst>
                <a:ext uri="{FF2B5EF4-FFF2-40B4-BE49-F238E27FC236}">
                  <a16:creationId xmlns:a16="http://schemas.microsoft.com/office/drawing/2014/main" id="{DAD25C97-96E6-4B17-8FE9-FB6ECAC9197C}"/>
                </a:ext>
              </a:extLst>
            </xdr:cNvPr>
            <xdr:cNvGraphicFramePr/>
          </xdr:nvGraphicFramePr>
          <xdr:xfrm>
            <a:off x="0" y="0"/>
            <a:ext cx="0" cy="0"/>
          </xdr:xfrm>
          <a:graphic>
            <a:graphicData uri="http://schemas.microsoft.com/office/drawing/2010/slicer">
              <sle:slicer xmlns:sle="http://schemas.microsoft.com/office/drawing/2010/slicer" name="RegisteredRiders 2"/>
            </a:graphicData>
          </a:graphic>
        </xdr:graphicFrame>
      </mc:Choice>
      <mc:Fallback>
        <xdr:sp macro="" textlink="">
          <xdr:nvSpPr>
            <xdr:cNvPr id="0" name=""/>
            <xdr:cNvSpPr>
              <a:spLocks noTextEdit="1"/>
            </xdr:cNvSpPr>
          </xdr:nvSpPr>
          <xdr:spPr>
            <a:xfrm>
              <a:off x="175261" y="1074910"/>
              <a:ext cx="1730666" cy="93534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176660</xdr:colOff>
      <xdr:row>19</xdr:row>
      <xdr:rowOff>38100</xdr:rowOff>
    </xdr:from>
    <xdr:to>
      <xdr:col>3</xdr:col>
      <xdr:colOff>83820</xdr:colOff>
      <xdr:row>28</xdr:row>
      <xdr:rowOff>60960</xdr:rowOff>
    </xdr:to>
    <mc:AlternateContent xmlns:mc="http://schemas.openxmlformats.org/markup-compatibility/2006">
      <mc:Choice xmlns:a14="http://schemas.microsoft.com/office/drawing/2010/main" Requires="a14">
        <xdr:graphicFrame macro="">
          <xdr:nvGraphicFramePr>
            <xdr:cNvPr id="7" name="DateOfEntry 2">
              <a:extLst>
                <a:ext uri="{FF2B5EF4-FFF2-40B4-BE49-F238E27FC236}">
                  <a16:creationId xmlns:a16="http://schemas.microsoft.com/office/drawing/2014/main" id="{16387B8B-D3EE-44E3-AFFC-7C493CC97F23}"/>
                </a:ext>
              </a:extLst>
            </xdr:cNvPr>
            <xdr:cNvGraphicFramePr/>
          </xdr:nvGraphicFramePr>
          <xdr:xfrm>
            <a:off x="0" y="0"/>
            <a:ext cx="0" cy="0"/>
          </xdr:xfrm>
          <a:graphic>
            <a:graphicData uri="http://schemas.microsoft.com/office/drawing/2010/slicer">
              <sle:slicer xmlns:sle="http://schemas.microsoft.com/office/drawing/2010/slicer" name="DateOfEntry 2"/>
            </a:graphicData>
          </a:graphic>
        </xdr:graphicFrame>
      </mc:Choice>
      <mc:Fallback>
        <xdr:sp macro="" textlink="">
          <xdr:nvSpPr>
            <xdr:cNvPr id="0" name=""/>
            <xdr:cNvSpPr>
              <a:spLocks noTextEdit="1"/>
            </xdr:cNvSpPr>
          </xdr:nvSpPr>
          <xdr:spPr>
            <a:xfrm>
              <a:off x="176660" y="3684306"/>
              <a:ext cx="1744506" cy="168929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293370</xdr:colOff>
      <xdr:row>3</xdr:row>
      <xdr:rowOff>68580</xdr:rowOff>
    </xdr:from>
    <xdr:to>
      <xdr:col>19</xdr:col>
      <xdr:colOff>582930</xdr:colOff>
      <xdr:row>25</xdr:row>
      <xdr:rowOff>0</xdr:rowOff>
    </xdr:to>
    <xdr:graphicFrame macro="">
      <xdr:nvGraphicFramePr>
        <xdr:cNvPr id="9" name="Chart 8">
          <a:extLst>
            <a:ext uri="{FF2B5EF4-FFF2-40B4-BE49-F238E27FC236}">
              <a16:creationId xmlns:a16="http://schemas.microsoft.com/office/drawing/2014/main" id="{E8F081C9-6BE9-4BA0-BE00-199FA77487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163460</xdr:colOff>
      <xdr:row>10</xdr:row>
      <xdr:rowOff>124686</xdr:rowOff>
    </xdr:from>
    <xdr:to>
      <xdr:col>3</xdr:col>
      <xdr:colOff>76199</xdr:colOff>
      <xdr:row>18</xdr:row>
      <xdr:rowOff>160020</xdr:rowOff>
    </xdr:to>
    <mc:AlternateContent xmlns:mc="http://schemas.openxmlformats.org/markup-compatibility/2006">
      <mc:Choice xmlns:a14="http://schemas.microsoft.com/office/drawing/2010/main" Requires="a14">
        <xdr:graphicFrame macro="">
          <xdr:nvGraphicFramePr>
            <xdr:cNvPr id="10" name="HumidityCondition 2">
              <a:extLst>
                <a:ext uri="{FF2B5EF4-FFF2-40B4-BE49-F238E27FC236}">
                  <a16:creationId xmlns:a16="http://schemas.microsoft.com/office/drawing/2014/main" id="{E708D4F8-B57A-4EFB-A022-264A587B982E}"/>
                </a:ext>
              </a:extLst>
            </xdr:cNvPr>
            <xdr:cNvGraphicFramePr/>
          </xdr:nvGraphicFramePr>
          <xdr:xfrm>
            <a:off x="0" y="0"/>
            <a:ext cx="0" cy="0"/>
          </xdr:xfrm>
          <a:graphic>
            <a:graphicData uri="http://schemas.microsoft.com/office/drawing/2010/slicer">
              <sle:slicer xmlns:sle="http://schemas.microsoft.com/office/drawing/2010/slicer" name="HumidityCondition 2"/>
            </a:graphicData>
          </a:graphic>
        </xdr:graphicFrame>
      </mc:Choice>
      <mc:Fallback>
        <xdr:sp macro="" textlink="">
          <xdr:nvSpPr>
            <xdr:cNvPr id="0" name=""/>
            <xdr:cNvSpPr>
              <a:spLocks noTextEdit="1"/>
            </xdr:cNvSpPr>
          </xdr:nvSpPr>
          <xdr:spPr>
            <a:xfrm>
              <a:off x="163460" y="2104462"/>
              <a:ext cx="1750085" cy="151660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7620</xdr:colOff>
      <xdr:row>3</xdr:row>
      <xdr:rowOff>68580</xdr:rowOff>
    </xdr:from>
    <xdr:to>
      <xdr:col>7</xdr:col>
      <xdr:colOff>335280</xdr:colOff>
      <xdr:row>12</xdr:row>
      <xdr:rowOff>144780</xdr:rowOff>
    </xdr:to>
    <xdr:graphicFrame macro="">
      <xdr:nvGraphicFramePr>
        <xdr:cNvPr id="11" name="Chart 10">
          <a:extLst>
            <a:ext uri="{FF2B5EF4-FFF2-40B4-BE49-F238E27FC236}">
              <a16:creationId xmlns:a16="http://schemas.microsoft.com/office/drawing/2014/main" id="{42BE92C7-5609-4021-803D-F94FB03178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15240</xdr:colOff>
      <xdr:row>13</xdr:row>
      <xdr:rowOff>15240</xdr:rowOff>
    </xdr:from>
    <xdr:to>
      <xdr:col>7</xdr:col>
      <xdr:colOff>335280</xdr:colOff>
      <xdr:row>24</xdr:row>
      <xdr:rowOff>175260</xdr:rowOff>
    </xdr:to>
    <mc:AlternateContent xmlns:mc="http://schemas.openxmlformats.org/markup-compatibility/2006">
      <mc:Choice xmlns:cx2="http://schemas.microsoft.com/office/drawing/2015/10/21/chartex" Requires="cx2">
        <xdr:graphicFrame macro="">
          <xdr:nvGraphicFramePr>
            <xdr:cNvPr id="14" name="Chart 13">
              <a:extLst>
                <a:ext uri="{FF2B5EF4-FFF2-40B4-BE49-F238E27FC236}">
                  <a16:creationId xmlns:a16="http://schemas.microsoft.com/office/drawing/2014/main" id="{4D45011D-E7ED-4B43-AFC0-65534F62F4E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2453640" y="2510790"/>
              <a:ext cx="2148840" cy="215074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7</xdr:col>
      <xdr:colOff>434340</xdr:colOff>
      <xdr:row>13</xdr:row>
      <xdr:rowOff>22860</xdr:rowOff>
    </xdr:from>
    <xdr:to>
      <xdr:col>16</xdr:col>
      <xdr:colOff>228600</xdr:colOff>
      <xdr:row>25</xdr:row>
      <xdr:rowOff>15240</xdr:rowOff>
    </xdr:to>
    <xdr:graphicFrame macro="">
      <xdr:nvGraphicFramePr>
        <xdr:cNvPr id="16" name="Chart 15">
          <a:extLst>
            <a:ext uri="{FF2B5EF4-FFF2-40B4-BE49-F238E27FC236}">
              <a16:creationId xmlns:a16="http://schemas.microsoft.com/office/drawing/2014/main" id="{3E4DF774-B7DE-49CD-8CFD-CAAEC1316A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3</xdr:col>
      <xdr:colOff>601980</xdr:colOff>
      <xdr:row>25</xdr:row>
      <xdr:rowOff>91440</xdr:rowOff>
    </xdr:from>
    <xdr:to>
      <xdr:col>19</xdr:col>
      <xdr:colOff>601980</xdr:colOff>
      <xdr:row>28</xdr:row>
      <xdr:rowOff>160020</xdr:rowOff>
    </xdr:to>
    <mc:AlternateContent xmlns:mc="http://schemas.openxmlformats.org/markup-compatibility/2006">
      <mc:Choice xmlns:a14="http://schemas.microsoft.com/office/drawing/2010/main" Requires="a14">
        <xdr:graphicFrame macro="">
          <xdr:nvGraphicFramePr>
            <xdr:cNvPr id="17" name="Weekday 2">
              <a:extLst>
                <a:ext uri="{FF2B5EF4-FFF2-40B4-BE49-F238E27FC236}">
                  <a16:creationId xmlns:a16="http://schemas.microsoft.com/office/drawing/2014/main" id="{9FD3927D-3C34-44F1-8CC9-822847E9583D}"/>
                </a:ext>
              </a:extLst>
            </xdr:cNvPr>
            <xdr:cNvGraphicFramePr/>
          </xdr:nvGraphicFramePr>
          <xdr:xfrm>
            <a:off x="0" y="0"/>
            <a:ext cx="0" cy="0"/>
          </xdr:xfrm>
          <a:graphic>
            <a:graphicData uri="http://schemas.microsoft.com/office/drawing/2010/slicer">
              <sle:slicer xmlns:sle="http://schemas.microsoft.com/office/drawing/2010/slicer" name="Weekday 2"/>
            </a:graphicData>
          </a:graphic>
        </xdr:graphicFrame>
      </mc:Choice>
      <mc:Fallback>
        <xdr:sp macro="" textlink="">
          <xdr:nvSpPr>
            <xdr:cNvPr id="0" name=""/>
            <xdr:cNvSpPr>
              <a:spLocks noTextEdit="1"/>
            </xdr:cNvSpPr>
          </xdr:nvSpPr>
          <xdr:spPr>
            <a:xfrm>
              <a:off x="2439326" y="4848599"/>
              <a:ext cx="9799177" cy="62405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20</xdr:col>
      <xdr:colOff>129540</xdr:colOff>
      <xdr:row>0</xdr:row>
      <xdr:rowOff>45720</xdr:rowOff>
    </xdr:from>
    <xdr:to>
      <xdr:col>21</xdr:col>
      <xdr:colOff>350520</xdr:colOff>
      <xdr:row>4</xdr:row>
      <xdr:rowOff>68580</xdr:rowOff>
    </xdr:to>
    <xdr:sp macro="" textlink="">
      <xdr:nvSpPr>
        <xdr:cNvPr id="19" name="Flowchart: Off-page Connector 18">
          <a:extLst>
            <a:ext uri="{FF2B5EF4-FFF2-40B4-BE49-F238E27FC236}">
              <a16:creationId xmlns:a16="http://schemas.microsoft.com/office/drawing/2014/main" id="{85732852-4145-1A40-03C0-FEDCC1CE314F}"/>
            </a:ext>
          </a:extLst>
        </xdr:cNvPr>
        <xdr:cNvSpPr/>
      </xdr:nvSpPr>
      <xdr:spPr>
        <a:xfrm>
          <a:off x="12321540" y="45720"/>
          <a:ext cx="830580" cy="891540"/>
        </a:xfrm>
        <a:prstGeom prst="flowChartOffpageConnector">
          <a:avLst/>
        </a:prstGeom>
        <a:effectLst>
          <a:outerShdw blurRad="50800" dist="38100" dir="8100000" algn="tr" rotWithShape="0">
            <a:prstClr val="black">
              <a:alpha val="40000"/>
            </a:prstClr>
          </a:outerShdw>
        </a:effectLst>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r>
            <a:rPr lang="en-IN" sz="1100" b="0" baseline="0"/>
            <a:t>  </a:t>
          </a:r>
          <a:r>
            <a:rPr lang="en-IN" sz="1200" b="1"/>
            <a:t>CASUAL</a:t>
          </a:r>
          <a:r>
            <a:rPr lang="en-IN" sz="1800" b="1" baseline="0"/>
            <a:t>  </a:t>
          </a:r>
        </a:p>
        <a:p>
          <a:pPr algn="l"/>
          <a:r>
            <a:rPr lang="en-IN" sz="1800" b="1" baseline="0"/>
            <a:t> 4921</a:t>
          </a:r>
          <a:endParaRPr lang="en-IN" sz="1800" b="1"/>
        </a:p>
      </xdr:txBody>
    </xdr:sp>
    <xdr:clientData/>
  </xdr:twoCellAnchor>
  <xdr:twoCellAnchor>
    <xdr:from>
      <xdr:col>21</xdr:col>
      <xdr:colOff>419100</xdr:colOff>
      <xdr:row>0</xdr:row>
      <xdr:rowOff>45720</xdr:rowOff>
    </xdr:from>
    <xdr:to>
      <xdr:col>23</xdr:col>
      <xdr:colOff>53340</xdr:colOff>
      <xdr:row>4</xdr:row>
      <xdr:rowOff>68580</xdr:rowOff>
    </xdr:to>
    <xdr:sp macro="" textlink="">
      <xdr:nvSpPr>
        <xdr:cNvPr id="20" name="Flowchart: Off-page Connector 19">
          <a:extLst>
            <a:ext uri="{FF2B5EF4-FFF2-40B4-BE49-F238E27FC236}">
              <a16:creationId xmlns:a16="http://schemas.microsoft.com/office/drawing/2014/main" id="{57E2BE14-E38D-4EAF-9A80-71DF1F33BD8E}"/>
            </a:ext>
          </a:extLst>
        </xdr:cNvPr>
        <xdr:cNvSpPr/>
      </xdr:nvSpPr>
      <xdr:spPr>
        <a:xfrm>
          <a:off x="13220700" y="45720"/>
          <a:ext cx="853440" cy="891540"/>
        </a:xfrm>
        <a:prstGeom prst="flowChartOffpageConnector">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r>
            <a:rPr lang="en-IN" sz="1000" b="1" baseline="0"/>
            <a:t> </a:t>
          </a:r>
        </a:p>
        <a:p>
          <a:pPr algn="l"/>
          <a:r>
            <a:rPr lang="en-IN" sz="1000" b="1"/>
            <a:t>REGISTERED</a:t>
          </a:r>
          <a:endParaRPr lang="en-IN" sz="1000" b="1" baseline="0"/>
        </a:p>
        <a:p>
          <a:pPr algn="l"/>
          <a:r>
            <a:rPr lang="en-IN" sz="1800" b="1"/>
            <a:t> 53383</a:t>
          </a:r>
        </a:p>
      </xdr:txBody>
    </xdr:sp>
    <xdr:clientData/>
  </xdr:twoCellAnchor>
  <xdr:twoCellAnchor>
    <xdr:from>
      <xdr:col>21</xdr:col>
      <xdr:colOff>0</xdr:colOff>
      <xdr:row>4</xdr:row>
      <xdr:rowOff>129540</xdr:rowOff>
    </xdr:from>
    <xdr:to>
      <xdr:col>22</xdr:col>
      <xdr:colOff>182880</xdr:colOff>
      <xdr:row>9</xdr:row>
      <xdr:rowOff>106680</xdr:rowOff>
    </xdr:to>
    <xdr:sp macro="" textlink="">
      <xdr:nvSpPr>
        <xdr:cNvPr id="21" name="Flowchart: Off-page Connector 20">
          <a:extLst>
            <a:ext uri="{FF2B5EF4-FFF2-40B4-BE49-F238E27FC236}">
              <a16:creationId xmlns:a16="http://schemas.microsoft.com/office/drawing/2014/main" id="{BE694454-D3AE-439C-A569-5B0145CFEB92}"/>
            </a:ext>
          </a:extLst>
        </xdr:cNvPr>
        <xdr:cNvSpPr/>
      </xdr:nvSpPr>
      <xdr:spPr>
        <a:xfrm>
          <a:off x="12801600" y="998220"/>
          <a:ext cx="792480" cy="891540"/>
        </a:xfrm>
        <a:prstGeom prst="flowChartOffpageConnector">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r>
            <a:rPr lang="en-IN" sz="1000" b="1" baseline="0"/>
            <a:t>   </a:t>
          </a:r>
          <a:r>
            <a:rPr lang="en-IN" sz="1400" b="1" baseline="0"/>
            <a:t>TOTAL </a:t>
          </a:r>
        </a:p>
        <a:p>
          <a:pPr algn="ctr"/>
          <a:r>
            <a:rPr lang="en-IN" sz="1600" b="1" baseline="0"/>
            <a:t>58304</a:t>
          </a:r>
          <a:endParaRPr lang="en-IN" sz="1600" b="1"/>
        </a:p>
      </xdr:txBody>
    </xdr:sp>
    <xdr:clientData/>
  </xdr:twoCellAnchor>
  <xdr:twoCellAnchor>
    <xdr:from>
      <xdr:col>20</xdr:col>
      <xdr:colOff>148591</xdr:colOff>
      <xdr:row>10</xdr:row>
      <xdr:rowOff>20955</xdr:rowOff>
    </xdr:from>
    <xdr:to>
      <xdr:col>23</xdr:col>
      <xdr:colOff>228600</xdr:colOff>
      <xdr:row>23</xdr:row>
      <xdr:rowOff>3810</xdr:rowOff>
    </xdr:to>
    <xdr:graphicFrame macro="">
      <xdr:nvGraphicFramePr>
        <xdr:cNvPr id="22" name="Chart 21">
          <a:extLst>
            <a:ext uri="{FF2B5EF4-FFF2-40B4-BE49-F238E27FC236}">
              <a16:creationId xmlns:a16="http://schemas.microsoft.com/office/drawing/2014/main" id="{0B5F5E4F-49CB-44FD-B6EA-ED635D2184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20</xdr:col>
      <xdr:colOff>78486</xdr:colOff>
      <xdr:row>23</xdr:row>
      <xdr:rowOff>152400</xdr:rowOff>
    </xdr:from>
    <xdr:to>
      <xdr:col>23</xdr:col>
      <xdr:colOff>228600</xdr:colOff>
      <xdr:row>28</xdr:row>
      <xdr:rowOff>160020</xdr:rowOff>
    </xdr:to>
    <mc:AlternateContent xmlns:mc="http://schemas.openxmlformats.org/markup-compatibility/2006">
      <mc:Choice xmlns:a14="http://schemas.microsoft.com/office/drawing/2010/main" Requires="a14">
        <xdr:graphicFrame macro="">
          <xdr:nvGraphicFramePr>
            <xdr:cNvPr id="23" name="Month 1">
              <a:extLst>
                <a:ext uri="{FF2B5EF4-FFF2-40B4-BE49-F238E27FC236}">
                  <a16:creationId xmlns:a16="http://schemas.microsoft.com/office/drawing/2014/main" id="{385CCB43-D2B4-482B-8594-63D9702D95D2}"/>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dr:sp macro="" textlink="">
          <xdr:nvSpPr>
            <xdr:cNvPr id="0" name=""/>
            <xdr:cNvSpPr>
              <a:spLocks noTextEdit="1"/>
            </xdr:cNvSpPr>
          </xdr:nvSpPr>
          <xdr:spPr>
            <a:xfrm>
              <a:off x="12327458" y="4539241"/>
              <a:ext cx="1987460" cy="93341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D:\Projects\DSC\Datasets\CMW-Strategy\bike-rental-data-ip-1.xlsx" TargetMode="External"/><Relationship Id="rId1" Type="http://schemas.openxmlformats.org/officeDocument/2006/relationships/externalLinkPath" Target="bike-rental-data-ip-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ataset_1"/>
      <sheetName val="dataset_2"/>
      <sheetName val="dataset_3"/>
      <sheetName val="Cleaned_Dataset1"/>
      <sheetName val="Cleaned_Dataset2"/>
      <sheetName val="Cleaned_Dataset3"/>
      <sheetName val="Dataset-1-2-merged"/>
      <sheetName val="Cleaned_Dataset1_PQ"/>
      <sheetName val="Cleaned_Dataset2_PQ"/>
      <sheetName val="Cleaned_Dataset3_PQ"/>
      <sheetName val="Sheet7"/>
      <sheetName val="DS-1-2-3-Apended"/>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ishwarya Kr Singh" refreshedDate="45865.206781828703" createdVersion="8" refreshedVersion="8" minRefreshableVersion="3" recordCount="1000" xr:uid="{A7A96BF3-71ED-4F5A-857C-C37876E1960F}">
  <cacheSource type="worksheet">
    <worksheetSource name="DS_1_2_3_appended"/>
  </cacheSource>
  <cacheFields count="22">
    <cacheField name="Instant" numFmtId="0">
      <sharedItems containsSemiMixedTypes="0" containsString="0" containsNumber="1" containsInteger="1" minValue="1" maxValue="1000"/>
    </cacheField>
    <cacheField name="DateOfEntry" numFmtId="14">
      <sharedItems containsSemiMixedTypes="0" containsNonDate="0" containsDate="1" containsString="0" minDate="2011-01-01T00:00:00" maxDate="2011-02-15T00:00:00" count="45">
        <d v="2011-01-01T00:00:00"/>
        <d v="2011-01-02T00:00:00"/>
        <d v="2011-01-03T00:00:00"/>
        <d v="2011-01-04T00:00:00"/>
        <d v="2011-01-05T00:00:00"/>
        <d v="2011-01-06T00:00:00"/>
        <d v="2011-01-07T00:00:00"/>
        <d v="2011-01-08T00:00:00"/>
        <d v="2011-01-09T00:00:00"/>
        <d v="2011-01-10T00:00:00"/>
        <d v="2011-01-11T00:00:00"/>
        <d v="2011-01-12T00:00:00"/>
        <d v="2011-01-13T00:00:00"/>
        <d v="2011-01-14T00:00:00"/>
        <d v="2011-01-15T00:00:00"/>
        <d v="2011-01-16T00:00:00"/>
        <d v="2011-01-17T00:00:00"/>
        <d v="2011-01-18T00:00:00"/>
        <d v="2011-01-19T00:00:00"/>
        <d v="2011-01-20T00:00:00"/>
        <d v="2011-01-21T00:00:00"/>
        <d v="2011-01-22T00:00:00"/>
        <d v="2011-01-23T00:00:00"/>
        <d v="2011-01-24T00:00:00"/>
        <d v="2011-01-25T00:00:00"/>
        <d v="2011-01-26T00:00:00"/>
        <d v="2011-01-27T00:00:00"/>
        <d v="2011-01-28T00:00:00"/>
        <d v="2011-01-29T00:00:00"/>
        <d v="2011-01-30T00:00:00"/>
        <d v="2011-01-31T00:00:00"/>
        <d v="2011-02-01T00:00:00"/>
        <d v="2011-02-02T00:00:00"/>
        <d v="2011-02-03T00:00:00"/>
        <d v="2011-02-04T00:00:00"/>
        <d v="2011-02-05T00:00:00"/>
        <d v="2011-02-06T00:00:00"/>
        <d v="2011-02-07T00:00:00"/>
        <d v="2011-02-08T00:00:00"/>
        <d v="2011-02-09T00:00:00"/>
        <d v="2011-02-10T00:00:00"/>
        <d v="2011-02-11T00:00:00"/>
        <d v="2011-02-12T00:00:00"/>
        <d v="2011-02-13T00:00:00"/>
        <d v="2011-02-14T00:00:00"/>
      </sharedItems>
      <fieldGroup par="21"/>
    </cacheField>
    <cacheField name="Season" numFmtId="0">
      <sharedItems count="1">
        <s v="Winter"/>
      </sharedItems>
    </cacheField>
    <cacheField name="Year" numFmtId="0">
      <sharedItems containsSemiMixedTypes="0" containsString="0" containsNumber="1" containsInteger="1" minValue="2011" maxValue="2011"/>
    </cacheField>
    <cacheField name="Month" numFmtId="0">
      <sharedItems count="2">
        <s v="January"/>
        <s v="February"/>
      </sharedItems>
    </cacheField>
    <cacheField name="Hour" numFmtId="166">
      <sharedItems containsSemiMixedTypes="0" containsNonDate="0" containsDate="1" containsString="0" minDate="1899-12-30T00:00:00" maxDate="1900-02-10T00:00:00"/>
    </cacheField>
    <cacheField name="IsHoliday" numFmtId="0">
      <sharedItems count="2">
        <s v="NO"/>
        <s v="YES"/>
      </sharedItems>
    </cacheField>
    <cacheField name="Weekday" numFmtId="0">
      <sharedItems count="7">
        <s v="Saturday"/>
        <s v="Sunday"/>
        <s v="Monday"/>
        <s v="Tuesday"/>
        <s v="Wednesday"/>
        <s v="Thursday"/>
        <s v="Friday"/>
      </sharedItems>
    </cacheField>
    <cacheField name="WeatherSituation" numFmtId="0">
      <sharedItems containsSemiMixedTypes="0" containsString="0" containsNumber="1" containsInteger="1" minValue="1" maxValue="4"/>
    </cacheField>
    <cacheField name="WeatherCondition" numFmtId="0">
      <sharedItems count="4">
        <s v="Clear Sky"/>
        <s v="Foggy / Misty"/>
        <s v="Light Snow / Rain"/>
        <s v="Western Disturbance"/>
      </sharedItems>
    </cacheField>
    <cacheField name="NormalizedTemperature" numFmtId="0">
      <sharedItems containsSemiMixedTypes="0" containsString="0" containsNumber="1" minValue="0.02" maxValue="0.46"/>
    </cacheField>
    <cacheField name="ScaledTemperature(°C)" numFmtId="0">
      <sharedItems containsSemiMixedTypes="0" containsString="0" containsNumber="1" minValue="-0.4" maxValue="23.7" count="54">
        <n v="17.8"/>
        <n v="17.2"/>
        <n v="7.8"/>
        <n v="16.5"/>
        <n v="20.399999999999999"/>
        <n v="22.4"/>
        <n v="21.7"/>
        <n v="23.7"/>
        <n v="15"/>
        <n v="14.3"/>
        <n v="13.7"/>
        <n v="8.6999999999999993"/>
        <n v="13"/>
        <n v="8"/>
        <n v="12.4"/>
        <n v="11.7"/>
        <n v="6.7"/>
        <n v="6.1"/>
        <n v="21.1"/>
        <n v="19.8"/>
        <n v="18.5"/>
        <n v="15.2"/>
        <n v="14.6"/>
        <n v="15.9"/>
        <n v="13.9"/>
        <n v="5.2"/>
        <n v="19.100000000000001"/>
        <n v="4.5999999999999996"/>
        <n v="5.9"/>
        <n v="7.2"/>
        <n v="6.5"/>
        <n v="2.2000000000000002"/>
        <n v="0.9"/>
        <n v="0.2"/>
        <n v="13.3"/>
        <n v="12.6"/>
        <n v="3.9"/>
        <n v="10.4"/>
        <n v="11.1"/>
        <n v="9.8000000000000007"/>
        <n v="8.5"/>
        <n v="-0.4"/>
        <n v="9.1"/>
        <n v="23"/>
        <n v="2.8"/>
        <n v="12"/>
        <n v="11.3"/>
        <n v="1.3"/>
        <n v="0.7"/>
        <n v="10.7"/>
        <n v="2"/>
        <n v="1.5"/>
        <n v="12.2"/>
        <n v="4.0999999999999996"/>
      </sharedItems>
    </cacheField>
    <cacheField name="NormalizedHumidity" numFmtId="0">
      <sharedItems containsSemiMixedTypes="0" containsString="0" containsNumber="1" minValue="0.21" maxValue="1"/>
    </cacheField>
    <cacheField name="RelativeHumidity(%)" numFmtId="0">
      <sharedItems containsSemiMixedTypes="0" containsString="0" containsNumber="1" containsInteger="1" minValue="21" maxValue="100" count="64">
        <n v="81"/>
        <n v="80"/>
        <n v="75"/>
        <n v="86"/>
        <n v="76"/>
        <n v="77"/>
        <n v="72"/>
        <n v="82"/>
        <n v="88"/>
        <n v="87"/>
        <n v="94"/>
        <n v="100"/>
        <n v="71"/>
        <n v="66"/>
        <n v="57"/>
        <n v="46"/>
        <n v="42"/>
        <n v="39"/>
        <n v="44"/>
        <n v="47"/>
        <n v="50"/>
        <n v="43"/>
        <n v="40"/>
        <n v="35"/>
        <n v="30"/>
        <n v="32"/>
        <n v="64"/>
        <n v="69"/>
        <n v="55"/>
        <n v="59"/>
        <n v="63"/>
        <n v="68"/>
        <n v="74"/>
        <n v="51"/>
        <n v="56"/>
        <n v="52"/>
        <n v="49"/>
        <n v="48"/>
        <n v="37"/>
        <n v="33"/>
        <n v="28"/>
        <n v="38"/>
        <n v="36"/>
        <n v="93"/>
        <n v="29"/>
        <n v="53"/>
        <n v="34"/>
        <n v="54"/>
        <n v="41"/>
        <n v="45"/>
        <n v="92"/>
        <n v="62"/>
        <n v="58"/>
        <n v="61"/>
        <n v="60"/>
        <n v="65"/>
        <n v="70"/>
        <n v="27"/>
        <n v="21"/>
        <n v="25"/>
        <n v="26"/>
        <n v="31"/>
        <n v="73"/>
        <n v="24"/>
      </sharedItems>
    </cacheField>
    <cacheField name="HumidityCondition" numFmtId="0">
      <sharedItems count="8">
        <s v="Highly Humid"/>
        <s v="Very Humid"/>
        <s v="Saturated / Rain-Likely"/>
        <s v="Humid"/>
        <s v="Moderate Humid"/>
        <s v="Comfortable"/>
        <s v="Low Comfortable"/>
        <s v="Dry"/>
      </sharedItems>
    </cacheField>
    <cacheField name="NormalizedWindspeed" numFmtId="0">
      <sharedItems containsSemiMixedTypes="0" containsString="0" containsNumber="1" minValue="0" maxValue="0.58209999999999995"/>
    </cacheField>
    <cacheField name="BeaufortWindSpeed(km/h)" numFmtId="0">
      <sharedItems containsSemiMixedTypes="0" containsString="0" containsNumber="1" minValue="0" maxValue="68.7" count="20">
        <n v="0"/>
        <n v="10.6"/>
        <n v="29.9"/>
        <n v="33.5"/>
        <n v="35.200000000000003"/>
        <n v="22.9"/>
        <n v="26.4"/>
        <n v="15.8"/>
        <n v="19.399999999999999"/>
        <n v="38.799999999999997"/>
        <n v="52.8"/>
        <n v="42.3"/>
        <n v="49.3"/>
        <n v="45.8"/>
        <n v="12.3"/>
        <n v="58.1"/>
        <n v="65.2"/>
        <n v="54.6"/>
        <n v="61.6"/>
        <n v="68.7"/>
      </sharedItems>
    </cacheField>
    <cacheField name="CasualRiders" numFmtId="0">
      <sharedItems containsSemiMixedTypes="0" containsString="0" containsNumber="1" containsInteger="1" minValue="0" maxValue="62" count="42">
        <n v="3"/>
        <n v="8"/>
        <n v="5"/>
        <n v="0"/>
        <n v="2"/>
        <n v="1"/>
        <n v="12"/>
        <n v="26"/>
        <n v="29"/>
        <n v="47"/>
        <n v="35"/>
        <n v="40"/>
        <n v="41"/>
        <n v="15"/>
        <n v="9"/>
        <n v="6"/>
        <n v="11"/>
        <n v="4"/>
        <n v="7"/>
        <n v="16"/>
        <n v="20"/>
        <n v="19"/>
        <n v="10"/>
        <n v="13"/>
        <n v="14"/>
        <n v="18"/>
        <n v="17"/>
        <n v="21"/>
        <n v="33"/>
        <n v="23"/>
        <n v="22"/>
        <n v="24"/>
        <n v="28"/>
        <n v="48"/>
        <n v="52"/>
        <n v="42"/>
        <n v="30"/>
        <n v="27"/>
        <n v="32"/>
        <n v="58"/>
        <n v="62"/>
        <n v="51"/>
      </sharedItems>
    </cacheField>
    <cacheField name="RegisteredRiders" numFmtId="0">
      <sharedItems containsSemiMixedTypes="0" containsString="0" containsNumber="1" containsInteger="1" minValue="0" maxValue="247" count="186">
        <n v="13"/>
        <n v="32"/>
        <n v="27"/>
        <n v="10"/>
        <n v="1"/>
        <n v="0"/>
        <n v="2"/>
        <n v="7"/>
        <n v="6"/>
        <n v="24"/>
        <n v="30"/>
        <n v="55"/>
        <n v="47"/>
        <n v="71"/>
        <n v="70"/>
        <n v="52"/>
        <n v="26"/>
        <n v="31"/>
        <n v="25"/>
        <n v="17"/>
        <n v="16"/>
        <n v="8"/>
        <n v="4"/>
        <n v="19"/>
        <n v="46"/>
        <n v="54"/>
        <n v="73"/>
        <n v="64"/>
        <n v="67"/>
        <n v="58"/>
        <n v="43"/>
        <n v="29"/>
        <n v="20"/>
        <n v="9"/>
        <n v="5"/>
        <n v="3"/>
        <n v="63"/>
        <n v="153"/>
        <n v="81"/>
        <n v="33"/>
        <n v="41"/>
        <n v="48"/>
        <n v="53"/>
        <n v="66"/>
        <n v="146"/>
        <n v="148"/>
        <n v="102"/>
        <n v="49"/>
        <n v="11"/>
        <n v="36"/>
        <n v="92"/>
        <n v="177"/>
        <n v="98"/>
        <n v="37"/>
        <n v="50"/>
        <n v="79"/>
        <n v="68"/>
        <n v="202"/>
        <n v="179"/>
        <n v="110"/>
        <n v="34"/>
        <n v="87"/>
        <n v="192"/>
        <n v="109"/>
        <n v="74"/>
        <n v="65"/>
        <n v="85"/>
        <n v="186"/>
        <n v="166"/>
        <n v="127"/>
        <n v="82"/>
        <n v="40"/>
        <n v="18"/>
        <n v="95"/>
        <n v="216"/>
        <n v="116"/>
        <n v="42"/>
        <n v="57"/>
        <n v="78"/>
        <n v="59"/>
        <n v="163"/>
        <n v="158"/>
        <n v="51"/>
        <n v="76"/>
        <n v="190"/>
        <n v="125"/>
        <n v="178"/>
        <n v="39"/>
        <n v="14"/>
        <n v="15"/>
        <n v="56"/>
        <n v="60"/>
        <n v="90"/>
        <n v="83"/>
        <n v="69"/>
        <n v="28"/>
        <n v="35"/>
        <n v="22"/>
        <n v="12"/>
        <n v="77"/>
        <n v="44"/>
        <n v="38"/>
        <n v="75"/>
        <n v="184"/>
        <n v="174"/>
        <n v="154"/>
        <n v="97"/>
        <n v="214"/>
        <n v="45"/>
        <n v="72"/>
        <n v="130"/>
        <n v="94"/>
        <n v="139"/>
        <n v="135"/>
        <n v="197"/>
        <n v="137"/>
        <n v="141"/>
        <n v="156"/>
        <n v="117"/>
        <n v="155"/>
        <n v="134"/>
        <n v="89"/>
        <n v="80"/>
        <n v="108"/>
        <n v="61"/>
        <n v="124"/>
        <n v="132"/>
        <n v="196"/>
        <n v="107"/>
        <n v="100"/>
        <n v="247"/>
        <n v="140"/>
        <n v="86"/>
        <n v="62"/>
        <n v="207"/>
        <n v="210"/>
        <n v="159"/>
        <n v="151"/>
        <n v="119"/>
        <n v="93"/>
        <n v="23"/>
        <n v="171"/>
        <n v="145"/>
        <n v="101"/>
        <n v="21"/>
        <n v="103"/>
        <n v="233"/>
        <n v="208"/>
        <n v="218"/>
        <n v="133"/>
        <n v="147"/>
        <n v="84"/>
        <n v="88"/>
        <n v="104"/>
        <n v="182"/>
        <n v="112"/>
        <n v="114"/>
        <n v="172"/>
        <n v="165"/>
        <n v="105"/>
        <n v="183"/>
        <n v="175"/>
        <n v="170"/>
        <n v="217"/>
        <n v="91"/>
        <n v="195"/>
        <n v="152"/>
        <n v="126"/>
        <n v="115"/>
        <n v="223"/>
        <n v="123"/>
        <n v="236"/>
        <n v="128"/>
        <n v="198"/>
        <n v="157"/>
        <n v="168"/>
        <n v="99"/>
        <n v="173"/>
        <n v="121"/>
        <n v="212"/>
        <n v="111"/>
        <n v="193"/>
        <n v="113"/>
        <n v="122"/>
        <n v="106"/>
        <n v="96"/>
      </sharedItems>
    </cacheField>
    <cacheField name="TotalRiders" numFmtId="0">
      <sharedItems containsSemiMixedTypes="0" containsString="0" containsNumber="1" containsInteger="1" minValue="1" maxValue="249" count="191">
        <n v="16"/>
        <n v="40"/>
        <n v="32"/>
        <n v="13"/>
        <n v="1"/>
        <n v="2"/>
        <n v="3"/>
        <n v="8"/>
        <n v="14"/>
        <n v="36"/>
        <n v="56"/>
        <n v="84"/>
        <n v="94"/>
        <n v="106"/>
        <n v="110"/>
        <n v="93"/>
        <n v="67"/>
        <n v="35"/>
        <n v="37"/>
        <n v="34"/>
        <n v="28"/>
        <n v="39"/>
        <n v="17"/>
        <n v="9"/>
        <n v="6"/>
        <n v="20"/>
        <n v="53"/>
        <n v="70"/>
        <n v="75"/>
        <n v="59"/>
        <n v="74"/>
        <n v="76"/>
        <n v="65"/>
        <n v="30"/>
        <n v="22"/>
        <n v="31"/>
        <n v="5"/>
        <n v="64"/>
        <n v="154"/>
        <n v="88"/>
        <n v="44"/>
        <n v="51"/>
        <n v="61"/>
        <n v="77"/>
        <n v="72"/>
        <n v="157"/>
        <n v="52"/>
        <n v="12"/>
        <n v="4"/>
        <n v="179"/>
        <n v="100"/>
        <n v="42"/>
        <n v="57"/>
        <n v="78"/>
        <n v="97"/>
        <n v="63"/>
        <n v="83"/>
        <n v="212"/>
        <n v="182"/>
        <n v="112"/>
        <n v="54"/>
        <n v="48"/>
        <n v="11"/>
        <n v="33"/>
        <n v="195"/>
        <n v="115"/>
        <n v="46"/>
        <n v="79"/>
        <n v="71"/>
        <n v="62"/>
        <n v="89"/>
        <n v="190"/>
        <n v="169"/>
        <n v="132"/>
        <n v="43"/>
        <n v="19"/>
        <n v="95"/>
        <n v="219"/>
        <n v="122"/>
        <n v="45"/>
        <n v="86"/>
        <n v="172"/>
        <n v="163"/>
        <n v="69"/>
        <n v="23"/>
        <n v="7"/>
        <n v="210"/>
        <n v="134"/>
        <n v="73"/>
        <n v="50"/>
        <n v="87"/>
        <n v="187"/>
        <n v="123"/>
        <n v="15"/>
        <n v="25"/>
        <n v="98"/>
        <n v="102"/>
        <n v="55"/>
        <n v="10"/>
        <n v="49"/>
        <n v="82"/>
        <n v="92"/>
        <n v="41"/>
        <n v="38"/>
        <n v="188"/>
        <n v="47"/>
        <n v="178"/>
        <n v="155"/>
        <n v="24"/>
        <n v="18"/>
        <n v="27"/>
        <n v="99"/>
        <n v="217"/>
        <n v="130"/>
        <n v="136"/>
        <n v="29"/>
        <n v="128"/>
        <n v="81"/>
        <n v="68"/>
        <n v="139"/>
        <n v="137"/>
        <n v="202"/>
        <n v="60"/>
        <n v="162"/>
        <n v="144"/>
        <n v="158"/>
        <n v="117"/>
        <n v="90"/>
        <n v="159"/>
        <n v="101"/>
        <n v="118"/>
        <n v="129"/>
        <n v="26"/>
        <n v="104"/>
        <n v="91"/>
        <n v="113"/>
        <n v="105"/>
        <n v="21"/>
        <n v="80"/>
        <n v="125"/>
        <n v="133"/>
        <n v="197"/>
        <n v="109"/>
        <n v="161"/>
        <n v="249"/>
        <n v="143"/>
        <n v="215"/>
        <n v="185"/>
        <n v="152"/>
        <n v="126"/>
        <n v="166"/>
        <n v="120"/>
        <n v="96"/>
        <n v="103"/>
        <n v="58"/>
        <n v="116"/>
        <n v="177"/>
        <n v="184"/>
        <n v="153"/>
        <n v="108"/>
        <n v="238"/>
        <n v="222"/>
        <n v="225"/>
        <n v="146"/>
        <n v="119"/>
        <n v="149"/>
        <n v="107"/>
        <n v="156"/>
        <n v="111"/>
        <n v="135"/>
        <n v="176"/>
        <n v="168"/>
        <n v="175"/>
        <n v="147"/>
        <n v="220"/>
        <n v="127"/>
        <n v="205"/>
        <n v="174"/>
        <n v="121"/>
        <n v="230"/>
        <n v="66"/>
        <n v="114"/>
        <n v="216"/>
        <n v="243"/>
        <n v="199"/>
        <n v="170"/>
        <n v="165"/>
        <n v="160"/>
        <n v="140"/>
        <n v="211"/>
        <n v="145"/>
      </sharedItems>
    </cacheField>
    <cacheField name="Days (DateOfEntry)" numFmtId="0" databaseField="0">
      <fieldGroup base="1">
        <rangePr groupBy="days" startDate="2011-01-01T00:00:00" endDate="2011-02-15T00:00:00"/>
        <groupItems count="368">
          <s v="&lt;01-01-2011"/>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15-02-2011"/>
        </groupItems>
      </fieldGroup>
    </cacheField>
    <cacheField name="Months (DateOfEntry)" numFmtId="0" databaseField="0">
      <fieldGroup base="1">
        <rangePr groupBy="months" startDate="2011-01-01T00:00:00" endDate="2011-02-15T00:00:00"/>
        <groupItems count="14">
          <s v="&lt;01-01-2011"/>
          <s v="Jan"/>
          <s v="Feb"/>
          <s v="Mar"/>
          <s v="Apr"/>
          <s v="May"/>
          <s v="Jun"/>
          <s v="Jul"/>
          <s v="Aug"/>
          <s v="Sep"/>
          <s v="Oct"/>
          <s v="Nov"/>
          <s v="Dec"/>
          <s v="&gt;15-02-2011"/>
        </groupItems>
      </fieldGroup>
    </cacheField>
  </cacheFields>
  <extLst>
    <ext xmlns:x14="http://schemas.microsoft.com/office/spreadsheetml/2009/9/main" uri="{725AE2AE-9491-48be-B2B4-4EB974FC3084}">
      <x14:pivotCacheDefinition pivotCacheId="181008489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
    <x v="0"/>
    <x v="0"/>
    <n v="2011"/>
    <x v="0"/>
    <d v="1899-12-30T00:00:00"/>
    <x v="0"/>
    <x v="0"/>
    <n v="1"/>
    <x v="0"/>
    <n v="0.24"/>
    <x v="0"/>
    <n v="0.81"/>
    <x v="0"/>
    <x v="0"/>
    <n v="0"/>
    <x v="0"/>
    <x v="0"/>
    <x v="0"/>
    <x v="0"/>
  </r>
  <r>
    <n v="2"/>
    <x v="0"/>
    <x v="0"/>
    <n v="2011"/>
    <x v="0"/>
    <d v="1899-12-30T01:00:00"/>
    <x v="0"/>
    <x v="0"/>
    <n v="1"/>
    <x v="0"/>
    <n v="0.22"/>
    <x v="1"/>
    <n v="0.8"/>
    <x v="1"/>
    <x v="1"/>
    <n v="0"/>
    <x v="0"/>
    <x v="1"/>
    <x v="1"/>
    <x v="1"/>
  </r>
  <r>
    <n v="3"/>
    <x v="0"/>
    <x v="0"/>
    <n v="2011"/>
    <x v="0"/>
    <d v="1899-12-30T02:00:00"/>
    <x v="0"/>
    <x v="0"/>
    <n v="1"/>
    <x v="0"/>
    <n v="0.22"/>
    <x v="1"/>
    <n v="0.8"/>
    <x v="1"/>
    <x v="1"/>
    <n v="0"/>
    <x v="0"/>
    <x v="2"/>
    <x v="2"/>
    <x v="2"/>
  </r>
  <r>
    <n v="4"/>
    <x v="0"/>
    <x v="0"/>
    <n v="2011"/>
    <x v="0"/>
    <d v="1899-12-30T03:00:00"/>
    <x v="0"/>
    <x v="0"/>
    <n v="1"/>
    <x v="0"/>
    <n v="0.24"/>
    <x v="0"/>
    <n v="0.75"/>
    <x v="2"/>
    <x v="1"/>
    <n v="0"/>
    <x v="0"/>
    <x v="0"/>
    <x v="3"/>
    <x v="3"/>
  </r>
  <r>
    <n v="5"/>
    <x v="0"/>
    <x v="0"/>
    <n v="2011"/>
    <x v="0"/>
    <d v="1899-12-30T04:00:00"/>
    <x v="0"/>
    <x v="0"/>
    <n v="1"/>
    <x v="0"/>
    <n v="0.24"/>
    <x v="0"/>
    <n v="0.75"/>
    <x v="2"/>
    <x v="1"/>
    <n v="0"/>
    <x v="0"/>
    <x v="3"/>
    <x v="4"/>
    <x v="4"/>
  </r>
  <r>
    <n v="6"/>
    <x v="0"/>
    <x v="0"/>
    <n v="2011"/>
    <x v="0"/>
    <d v="1899-12-30T05:00:00"/>
    <x v="0"/>
    <x v="0"/>
    <n v="2"/>
    <x v="1"/>
    <n v="0.24"/>
    <x v="2"/>
    <n v="0.75"/>
    <x v="2"/>
    <x v="1"/>
    <n v="8.9599999999999999E-2"/>
    <x v="1"/>
    <x v="3"/>
    <x v="4"/>
    <x v="4"/>
  </r>
  <r>
    <n v="7"/>
    <x v="0"/>
    <x v="0"/>
    <n v="2011"/>
    <x v="0"/>
    <d v="1899-12-30T06:00:00"/>
    <x v="0"/>
    <x v="0"/>
    <n v="1"/>
    <x v="0"/>
    <n v="0.22"/>
    <x v="1"/>
    <n v="0.8"/>
    <x v="1"/>
    <x v="1"/>
    <n v="0"/>
    <x v="0"/>
    <x v="4"/>
    <x v="5"/>
    <x v="5"/>
  </r>
  <r>
    <n v="8"/>
    <x v="0"/>
    <x v="0"/>
    <n v="2011"/>
    <x v="0"/>
    <d v="1899-12-30T07:00:00"/>
    <x v="0"/>
    <x v="0"/>
    <n v="1"/>
    <x v="0"/>
    <n v="0.2"/>
    <x v="3"/>
    <n v="0.86"/>
    <x v="3"/>
    <x v="0"/>
    <n v="0"/>
    <x v="0"/>
    <x v="5"/>
    <x v="6"/>
    <x v="6"/>
  </r>
  <r>
    <n v="9"/>
    <x v="0"/>
    <x v="0"/>
    <n v="2011"/>
    <x v="0"/>
    <d v="1899-12-30T08:00:00"/>
    <x v="0"/>
    <x v="0"/>
    <n v="1"/>
    <x v="0"/>
    <n v="0.24"/>
    <x v="0"/>
    <n v="0.75"/>
    <x v="2"/>
    <x v="1"/>
    <n v="0"/>
    <x v="0"/>
    <x v="5"/>
    <x v="7"/>
    <x v="7"/>
  </r>
  <r>
    <n v="10"/>
    <x v="0"/>
    <x v="0"/>
    <n v="2011"/>
    <x v="0"/>
    <d v="1899-12-30T09:00:00"/>
    <x v="0"/>
    <x v="0"/>
    <n v="1"/>
    <x v="0"/>
    <n v="0.32"/>
    <x v="4"/>
    <n v="0.76"/>
    <x v="4"/>
    <x v="1"/>
    <n v="0"/>
    <x v="0"/>
    <x v="1"/>
    <x v="8"/>
    <x v="8"/>
  </r>
  <r>
    <n v="11"/>
    <x v="0"/>
    <x v="0"/>
    <n v="2011"/>
    <x v="0"/>
    <d v="1899-12-30T10:00:00"/>
    <x v="0"/>
    <x v="0"/>
    <n v="1"/>
    <x v="0"/>
    <n v="0.38"/>
    <x v="5"/>
    <n v="0.76"/>
    <x v="4"/>
    <x v="1"/>
    <n v="0.25369999999999998"/>
    <x v="2"/>
    <x v="6"/>
    <x v="9"/>
    <x v="9"/>
  </r>
  <r>
    <n v="12"/>
    <x v="0"/>
    <x v="0"/>
    <n v="2011"/>
    <x v="0"/>
    <d v="1899-12-30T11:00:00"/>
    <x v="0"/>
    <x v="0"/>
    <n v="1"/>
    <x v="0"/>
    <n v="0.36"/>
    <x v="6"/>
    <n v="0.81"/>
    <x v="0"/>
    <x v="0"/>
    <n v="0.28360000000000002"/>
    <x v="3"/>
    <x v="7"/>
    <x v="10"/>
    <x v="10"/>
  </r>
  <r>
    <n v="13"/>
    <x v="0"/>
    <x v="0"/>
    <n v="2011"/>
    <x v="0"/>
    <d v="1899-12-30T12:00:00"/>
    <x v="0"/>
    <x v="0"/>
    <n v="1"/>
    <x v="0"/>
    <n v="0.42"/>
    <x v="7"/>
    <n v="0.77"/>
    <x v="5"/>
    <x v="1"/>
    <n v="0.28360000000000002"/>
    <x v="3"/>
    <x v="8"/>
    <x v="11"/>
    <x v="11"/>
  </r>
  <r>
    <n v="14"/>
    <x v="0"/>
    <x v="0"/>
    <n v="2011"/>
    <x v="0"/>
    <d v="1899-12-30T13:00:00"/>
    <x v="0"/>
    <x v="0"/>
    <n v="2"/>
    <x v="1"/>
    <n v="0.46"/>
    <x v="8"/>
    <n v="0.72"/>
    <x v="6"/>
    <x v="1"/>
    <n v="0.29849999999999999"/>
    <x v="4"/>
    <x v="9"/>
    <x v="12"/>
    <x v="12"/>
  </r>
  <r>
    <n v="15"/>
    <x v="0"/>
    <x v="0"/>
    <n v="2011"/>
    <x v="0"/>
    <d v="1899-12-30T14:00:00"/>
    <x v="0"/>
    <x v="0"/>
    <n v="2"/>
    <x v="1"/>
    <n v="0.46"/>
    <x v="8"/>
    <n v="0.72"/>
    <x v="6"/>
    <x v="1"/>
    <n v="0.28360000000000002"/>
    <x v="3"/>
    <x v="10"/>
    <x v="13"/>
    <x v="13"/>
  </r>
  <r>
    <n v="16"/>
    <x v="0"/>
    <x v="0"/>
    <n v="2011"/>
    <x v="0"/>
    <d v="1899-12-30T15:00:00"/>
    <x v="0"/>
    <x v="0"/>
    <n v="2"/>
    <x v="1"/>
    <n v="0.44"/>
    <x v="9"/>
    <n v="0.77"/>
    <x v="5"/>
    <x v="1"/>
    <n v="0.29849999999999999"/>
    <x v="4"/>
    <x v="11"/>
    <x v="14"/>
    <x v="14"/>
  </r>
  <r>
    <n v="17"/>
    <x v="0"/>
    <x v="0"/>
    <n v="2011"/>
    <x v="0"/>
    <d v="1899-12-30T16:00:00"/>
    <x v="0"/>
    <x v="0"/>
    <n v="2"/>
    <x v="1"/>
    <n v="0.42"/>
    <x v="10"/>
    <n v="0.82"/>
    <x v="7"/>
    <x v="0"/>
    <n v="0.29849999999999999"/>
    <x v="4"/>
    <x v="12"/>
    <x v="15"/>
    <x v="15"/>
  </r>
  <r>
    <n v="18"/>
    <x v="0"/>
    <x v="0"/>
    <n v="2011"/>
    <x v="0"/>
    <d v="1899-12-30T17:00:00"/>
    <x v="0"/>
    <x v="0"/>
    <n v="2"/>
    <x v="1"/>
    <n v="0.44"/>
    <x v="9"/>
    <n v="0.82"/>
    <x v="7"/>
    <x v="0"/>
    <n v="0.28360000000000002"/>
    <x v="3"/>
    <x v="13"/>
    <x v="15"/>
    <x v="16"/>
  </r>
  <r>
    <n v="19"/>
    <x v="0"/>
    <x v="0"/>
    <n v="2011"/>
    <x v="0"/>
    <d v="1899-12-30T18:00:00"/>
    <x v="0"/>
    <x v="0"/>
    <n v="3"/>
    <x v="2"/>
    <n v="0.42"/>
    <x v="11"/>
    <n v="0.88"/>
    <x v="8"/>
    <x v="0"/>
    <n v="0.25369999999999998"/>
    <x v="2"/>
    <x v="14"/>
    <x v="16"/>
    <x v="17"/>
  </r>
  <r>
    <n v="20"/>
    <x v="0"/>
    <x v="0"/>
    <n v="2011"/>
    <x v="0"/>
    <d v="1899-12-30T19:00:00"/>
    <x v="0"/>
    <x v="0"/>
    <n v="3"/>
    <x v="2"/>
    <n v="0.42"/>
    <x v="11"/>
    <n v="0.88"/>
    <x v="8"/>
    <x v="0"/>
    <n v="0.25369999999999998"/>
    <x v="2"/>
    <x v="15"/>
    <x v="17"/>
    <x v="18"/>
  </r>
  <r>
    <n v="21"/>
    <x v="0"/>
    <x v="0"/>
    <n v="2011"/>
    <x v="0"/>
    <d v="1899-12-30T20:00:00"/>
    <x v="0"/>
    <x v="0"/>
    <n v="2"/>
    <x v="1"/>
    <n v="0.4"/>
    <x v="12"/>
    <n v="0.87"/>
    <x v="9"/>
    <x v="0"/>
    <n v="0.25369999999999998"/>
    <x v="2"/>
    <x v="16"/>
    <x v="18"/>
    <x v="9"/>
  </r>
  <r>
    <n v="22"/>
    <x v="0"/>
    <x v="0"/>
    <n v="2011"/>
    <x v="0"/>
    <d v="1899-12-30T21:00:00"/>
    <x v="0"/>
    <x v="0"/>
    <n v="2"/>
    <x v="1"/>
    <n v="0.4"/>
    <x v="12"/>
    <n v="0.87"/>
    <x v="9"/>
    <x v="0"/>
    <n v="0.19400000000000001"/>
    <x v="5"/>
    <x v="0"/>
    <x v="17"/>
    <x v="19"/>
  </r>
  <r>
    <n v="23"/>
    <x v="0"/>
    <x v="0"/>
    <n v="2011"/>
    <x v="0"/>
    <d v="1899-12-30T22:00:00"/>
    <x v="0"/>
    <x v="0"/>
    <n v="2"/>
    <x v="1"/>
    <n v="0.4"/>
    <x v="12"/>
    <n v="0.94"/>
    <x v="10"/>
    <x v="2"/>
    <n v="0.22389999999999999"/>
    <x v="6"/>
    <x v="16"/>
    <x v="19"/>
    <x v="20"/>
  </r>
  <r>
    <n v="24"/>
    <x v="0"/>
    <x v="0"/>
    <n v="2011"/>
    <x v="0"/>
    <d v="1899-12-30T23:00:00"/>
    <x v="0"/>
    <x v="0"/>
    <n v="2"/>
    <x v="1"/>
    <n v="0.46"/>
    <x v="8"/>
    <n v="0.88"/>
    <x v="8"/>
    <x v="0"/>
    <n v="0.29849999999999999"/>
    <x v="4"/>
    <x v="13"/>
    <x v="9"/>
    <x v="21"/>
  </r>
  <r>
    <n v="25"/>
    <x v="1"/>
    <x v="0"/>
    <n v="2011"/>
    <x v="0"/>
    <d v="1899-12-31T00:00:00"/>
    <x v="0"/>
    <x v="1"/>
    <n v="2"/>
    <x v="1"/>
    <n v="0.46"/>
    <x v="8"/>
    <n v="0.88"/>
    <x v="8"/>
    <x v="0"/>
    <n v="0.29849999999999999"/>
    <x v="4"/>
    <x v="17"/>
    <x v="0"/>
    <x v="22"/>
  </r>
  <r>
    <n v="26"/>
    <x v="1"/>
    <x v="0"/>
    <n v="2011"/>
    <x v="0"/>
    <d v="1899-12-31T01:00:00"/>
    <x v="0"/>
    <x v="1"/>
    <n v="2"/>
    <x v="1"/>
    <n v="0.44"/>
    <x v="9"/>
    <n v="0.94"/>
    <x v="10"/>
    <x v="2"/>
    <n v="0.25369999999999998"/>
    <x v="2"/>
    <x v="5"/>
    <x v="20"/>
    <x v="22"/>
  </r>
  <r>
    <n v="27"/>
    <x v="1"/>
    <x v="0"/>
    <n v="2011"/>
    <x v="0"/>
    <d v="1899-12-31T02:00:00"/>
    <x v="0"/>
    <x v="1"/>
    <n v="2"/>
    <x v="1"/>
    <n v="0.42"/>
    <x v="10"/>
    <n v="1"/>
    <x v="11"/>
    <x v="2"/>
    <n v="0.28360000000000002"/>
    <x v="3"/>
    <x v="5"/>
    <x v="21"/>
    <x v="23"/>
  </r>
  <r>
    <n v="28"/>
    <x v="1"/>
    <x v="0"/>
    <n v="2011"/>
    <x v="0"/>
    <d v="1899-12-31T03:00:00"/>
    <x v="0"/>
    <x v="1"/>
    <n v="2"/>
    <x v="1"/>
    <n v="0.46"/>
    <x v="8"/>
    <n v="0.94"/>
    <x v="10"/>
    <x v="2"/>
    <n v="0.19400000000000001"/>
    <x v="5"/>
    <x v="4"/>
    <x v="22"/>
    <x v="24"/>
  </r>
  <r>
    <n v="29"/>
    <x v="1"/>
    <x v="0"/>
    <n v="2011"/>
    <x v="0"/>
    <d v="1899-12-31T04:00:00"/>
    <x v="0"/>
    <x v="1"/>
    <n v="2"/>
    <x v="1"/>
    <n v="0.46"/>
    <x v="8"/>
    <n v="0.94"/>
    <x v="10"/>
    <x v="2"/>
    <n v="0.19400000000000001"/>
    <x v="5"/>
    <x v="4"/>
    <x v="4"/>
    <x v="6"/>
  </r>
  <r>
    <n v="30"/>
    <x v="1"/>
    <x v="0"/>
    <n v="2011"/>
    <x v="0"/>
    <d v="1899-12-31T05:00:00"/>
    <x v="0"/>
    <x v="1"/>
    <n v="3"/>
    <x v="2"/>
    <n v="0.42"/>
    <x v="11"/>
    <n v="0.77"/>
    <x v="5"/>
    <x v="1"/>
    <n v="0.29849999999999999"/>
    <x v="4"/>
    <x v="3"/>
    <x v="6"/>
    <x v="5"/>
  </r>
  <r>
    <n v="31"/>
    <x v="1"/>
    <x v="0"/>
    <n v="2011"/>
    <x v="0"/>
    <d v="1899-12-31T06:00:00"/>
    <x v="0"/>
    <x v="1"/>
    <n v="2"/>
    <x v="1"/>
    <n v="0.4"/>
    <x v="12"/>
    <n v="0.76"/>
    <x v="4"/>
    <x v="1"/>
    <n v="0.19400000000000001"/>
    <x v="5"/>
    <x v="3"/>
    <x v="4"/>
    <x v="4"/>
  </r>
  <r>
    <n v="32"/>
    <x v="1"/>
    <x v="0"/>
    <n v="2011"/>
    <x v="0"/>
    <d v="1899-12-31T07:00:00"/>
    <x v="0"/>
    <x v="1"/>
    <n v="3"/>
    <x v="2"/>
    <n v="0.4"/>
    <x v="13"/>
    <n v="0.71"/>
    <x v="12"/>
    <x v="1"/>
    <n v="0.22389999999999999"/>
    <x v="6"/>
    <x v="3"/>
    <x v="21"/>
    <x v="7"/>
  </r>
  <r>
    <n v="33"/>
    <x v="1"/>
    <x v="0"/>
    <n v="2011"/>
    <x v="0"/>
    <d v="1899-12-31T08:00:00"/>
    <x v="0"/>
    <x v="1"/>
    <n v="2"/>
    <x v="1"/>
    <n v="0.38"/>
    <x v="14"/>
    <n v="0.76"/>
    <x v="4"/>
    <x v="1"/>
    <n v="0.22389999999999999"/>
    <x v="6"/>
    <x v="5"/>
    <x v="23"/>
    <x v="25"/>
  </r>
  <r>
    <n v="34"/>
    <x v="1"/>
    <x v="0"/>
    <n v="2011"/>
    <x v="0"/>
    <d v="1899-12-31T09:00:00"/>
    <x v="0"/>
    <x v="1"/>
    <n v="2"/>
    <x v="1"/>
    <n v="0.36"/>
    <x v="15"/>
    <n v="0.81"/>
    <x v="0"/>
    <x v="0"/>
    <n v="0.22389999999999999"/>
    <x v="6"/>
    <x v="18"/>
    <x v="24"/>
    <x v="26"/>
  </r>
  <r>
    <n v="35"/>
    <x v="1"/>
    <x v="0"/>
    <n v="2011"/>
    <x v="0"/>
    <d v="1899-12-31T10:00:00"/>
    <x v="0"/>
    <x v="1"/>
    <n v="2"/>
    <x v="1"/>
    <n v="0.36"/>
    <x v="15"/>
    <n v="0.71"/>
    <x v="12"/>
    <x v="1"/>
    <n v="0.25369999999999998"/>
    <x v="2"/>
    <x v="19"/>
    <x v="25"/>
    <x v="27"/>
  </r>
  <r>
    <n v="36"/>
    <x v="1"/>
    <x v="0"/>
    <n v="2011"/>
    <x v="0"/>
    <d v="1899-12-31T11:00:00"/>
    <x v="0"/>
    <x v="1"/>
    <n v="2"/>
    <x v="1"/>
    <n v="0.36"/>
    <x v="15"/>
    <n v="0.66"/>
    <x v="13"/>
    <x v="3"/>
    <n v="0.29849999999999999"/>
    <x v="4"/>
    <x v="20"/>
    <x v="26"/>
    <x v="15"/>
  </r>
  <r>
    <n v="37"/>
    <x v="1"/>
    <x v="0"/>
    <n v="2011"/>
    <x v="0"/>
    <d v="1899-12-31T12:00:00"/>
    <x v="0"/>
    <x v="1"/>
    <n v="2"/>
    <x v="1"/>
    <n v="0.36"/>
    <x v="15"/>
    <n v="0.66"/>
    <x v="13"/>
    <x v="3"/>
    <n v="0.1343"/>
    <x v="7"/>
    <x v="16"/>
    <x v="27"/>
    <x v="28"/>
  </r>
  <r>
    <n v="38"/>
    <x v="1"/>
    <x v="0"/>
    <n v="2011"/>
    <x v="0"/>
    <d v="1899-12-31T13:00:00"/>
    <x v="0"/>
    <x v="1"/>
    <n v="3"/>
    <x v="2"/>
    <n v="0.36"/>
    <x v="16"/>
    <n v="0.76"/>
    <x v="4"/>
    <x v="1"/>
    <n v="0.19400000000000001"/>
    <x v="5"/>
    <x v="17"/>
    <x v="11"/>
    <x v="29"/>
  </r>
  <r>
    <n v="39"/>
    <x v="1"/>
    <x v="0"/>
    <n v="2011"/>
    <x v="0"/>
    <d v="1899-12-31T14:00:00"/>
    <x v="0"/>
    <x v="1"/>
    <n v="3"/>
    <x v="2"/>
    <n v="0.34"/>
    <x v="17"/>
    <n v="0.81"/>
    <x v="0"/>
    <x v="0"/>
    <n v="0.16420000000000001"/>
    <x v="8"/>
    <x v="21"/>
    <x v="11"/>
    <x v="30"/>
  </r>
  <r>
    <n v="40"/>
    <x v="1"/>
    <x v="0"/>
    <n v="2011"/>
    <x v="0"/>
    <d v="1899-12-31T15:00:00"/>
    <x v="0"/>
    <x v="1"/>
    <n v="3"/>
    <x v="2"/>
    <n v="0.34"/>
    <x v="17"/>
    <n v="0.71"/>
    <x v="12"/>
    <x v="1"/>
    <n v="0.16420000000000001"/>
    <x v="8"/>
    <x v="14"/>
    <x v="28"/>
    <x v="31"/>
  </r>
  <r>
    <n v="41"/>
    <x v="1"/>
    <x v="0"/>
    <n v="2011"/>
    <x v="0"/>
    <d v="1899-12-31T16:00:00"/>
    <x v="0"/>
    <x v="1"/>
    <n v="1"/>
    <x v="0"/>
    <n v="0.34"/>
    <x v="18"/>
    <n v="0.56999999999999995"/>
    <x v="14"/>
    <x v="4"/>
    <n v="0.19400000000000001"/>
    <x v="5"/>
    <x v="18"/>
    <x v="29"/>
    <x v="32"/>
  </r>
  <r>
    <n v="42"/>
    <x v="1"/>
    <x v="0"/>
    <n v="2011"/>
    <x v="0"/>
    <d v="1899-12-31T17:00:00"/>
    <x v="0"/>
    <x v="1"/>
    <n v="2"/>
    <x v="1"/>
    <n v="0.36"/>
    <x v="15"/>
    <n v="0.46"/>
    <x v="15"/>
    <x v="5"/>
    <n v="0.32840000000000003"/>
    <x v="9"/>
    <x v="22"/>
    <x v="30"/>
    <x v="26"/>
  </r>
  <r>
    <n v="43"/>
    <x v="1"/>
    <x v="0"/>
    <n v="2011"/>
    <x v="0"/>
    <d v="1899-12-31T18:00:00"/>
    <x v="0"/>
    <x v="1"/>
    <n v="1"/>
    <x v="0"/>
    <n v="0.32"/>
    <x v="4"/>
    <n v="0.42"/>
    <x v="16"/>
    <x v="5"/>
    <n v="0.44779999999999998"/>
    <x v="10"/>
    <x v="5"/>
    <x v="31"/>
    <x v="33"/>
  </r>
  <r>
    <n v="44"/>
    <x v="1"/>
    <x v="0"/>
    <n v="2011"/>
    <x v="0"/>
    <d v="1899-12-31T19:00:00"/>
    <x v="0"/>
    <x v="1"/>
    <n v="1"/>
    <x v="0"/>
    <n v="0.3"/>
    <x v="19"/>
    <n v="0.39"/>
    <x v="17"/>
    <x v="6"/>
    <n v="0.35820000000000002"/>
    <x v="11"/>
    <x v="2"/>
    <x v="19"/>
    <x v="34"/>
  </r>
  <r>
    <n v="45"/>
    <x v="1"/>
    <x v="0"/>
    <n v="2011"/>
    <x v="0"/>
    <d v="1899-12-31T20:00:00"/>
    <x v="0"/>
    <x v="1"/>
    <n v="1"/>
    <x v="0"/>
    <n v="0.26"/>
    <x v="20"/>
    <n v="0.44"/>
    <x v="18"/>
    <x v="5"/>
    <n v="0.32840000000000003"/>
    <x v="9"/>
    <x v="16"/>
    <x v="32"/>
    <x v="35"/>
  </r>
  <r>
    <n v="46"/>
    <x v="1"/>
    <x v="0"/>
    <n v="2011"/>
    <x v="0"/>
    <d v="1899-12-31T21:00:00"/>
    <x v="0"/>
    <x v="1"/>
    <n v="1"/>
    <x v="0"/>
    <n v="0.24"/>
    <x v="0"/>
    <n v="0.44"/>
    <x v="18"/>
    <x v="5"/>
    <n v="0.29849999999999999"/>
    <x v="4"/>
    <x v="3"/>
    <x v="33"/>
    <x v="23"/>
  </r>
  <r>
    <n v="47"/>
    <x v="1"/>
    <x v="0"/>
    <n v="2011"/>
    <x v="0"/>
    <d v="1899-12-31T22:00:00"/>
    <x v="0"/>
    <x v="1"/>
    <n v="1"/>
    <x v="0"/>
    <n v="0.22"/>
    <x v="1"/>
    <n v="0.47"/>
    <x v="19"/>
    <x v="5"/>
    <n v="0.16420000000000001"/>
    <x v="8"/>
    <x v="3"/>
    <x v="21"/>
    <x v="7"/>
  </r>
  <r>
    <n v="48"/>
    <x v="2"/>
    <x v="0"/>
    <n v="2011"/>
    <x v="0"/>
    <d v="1899-12-31T23:00:00"/>
    <x v="0"/>
    <x v="2"/>
    <n v="1"/>
    <x v="0"/>
    <n v="0.22"/>
    <x v="1"/>
    <n v="0.44"/>
    <x v="18"/>
    <x v="5"/>
    <n v="0.35820000000000002"/>
    <x v="11"/>
    <x v="3"/>
    <x v="34"/>
    <x v="36"/>
  </r>
  <r>
    <n v="49"/>
    <x v="2"/>
    <x v="0"/>
    <n v="2011"/>
    <x v="0"/>
    <d v="1900-01-01T00:00:00"/>
    <x v="0"/>
    <x v="2"/>
    <n v="1"/>
    <x v="0"/>
    <n v="0.2"/>
    <x v="3"/>
    <n v="0.44"/>
    <x v="18"/>
    <x v="5"/>
    <n v="0.41789999999999999"/>
    <x v="12"/>
    <x v="3"/>
    <x v="6"/>
    <x v="5"/>
  </r>
  <r>
    <n v="50"/>
    <x v="2"/>
    <x v="0"/>
    <n v="2011"/>
    <x v="0"/>
    <d v="1900-01-01T01:00:00"/>
    <x v="0"/>
    <x v="2"/>
    <n v="1"/>
    <x v="0"/>
    <n v="0.16"/>
    <x v="21"/>
    <n v="0.47"/>
    <x v="19"/>
    <x v="5"/>
    <n v="0.3881"/>
    <x v="13"/>
    <x v="3"/>
    <x v="4"/>
    <x v="4"/>
  </r>
  <r>
    <n v="51"/>
    <x v="2"/>
    <x v="0"/>
    <n v="2011"/>
    <x v="0"/>
    <d v="1900-01-01T02:00:00"/>
    <x v="0"/>
    <x v="2"/>
    <n v="1"/>
    <x v="0"/>
    <n v="0.16"/>
    <x v="21"/>
    <n v="0.47"/>
    <x v="19"/>
    <x v="5"/>
    <n v="0.28360000000000002"/>
    <x v="3"/>
    <x v="3"/>
    <x v="35"/>
    <x v="6"/>
  </r>
  <r>
    <n v="52"/>
    <x v="2"/>
    <x v="0"/>
    <n v="2011"/>
    <x v="0"/>
    <d v="1900-01-01T03:00:00"/>
    <x v="0"/>
    <x v="2"/>
    <n v="1"/>
    <x v="0"/>
    <n v="0.14000000000000001"/>
    <x v="22"/>
    <n v="0.5"/>
    <x v="20"/>
    <x v="5"/>
    <n v="0.3881"/>
    <x v="13"/>
    <x v="3"/>
    <x v="10"/>
    <x v="33"/>
  </r>
  <r>
    <n v="53"/>
    <x v="2"/>
    <x v="0"/>
    <n v="2011"/>
    <x v="0"/>
    <d v="1900-01-01T04:00:00"/>
    <x v="0"/>
    <x v="2"/>
    <n v="1"/>
    <x v="0"/>
    <n v="0.14000000000000001"/>
    <x v="22"/>
    <n v="0.5"/>
    <x v="20"/>
    <x v="5"/>
    <n v="0.19400000000000001"/>
    <x v="5"/>
    <x v="5"/>
    <x v="36"/>
    <x v="37"/>
  </r>
  <r>
    <n v="54"/>
    <x v="2"/>
    <x v="0"/>
    <n v="2011"/>
    <x v="0"/>
    <d v="1900-01-01T05:00:00"/>
    <x v="0"/>
    <x v="2"/>
    <n v="1"/>
    <x v="0"/>
    <n v="0.14000000000000001"/>
    <x v="22"/>
    <n v="0.5"/>
    <x v="20"/>
    <x v="5"/>
    <n v="0.28360000000000002"/>
    <x v="3"/>
    <x v="5"/>
    <x v="37"/>
    <x v="38"/>
  </r>
  <r>
    <n v="55"/>
    <x v="2"/>
    <x v="0"/>
    <n v="2011"/>
    <x v="0"/>
    <d v="1900-01-01T06:00:00"/>
    <x v="0"/>
    <x v="2"/>
    <n v="1"/>
    <x v="0"/>
    <n v="0.16"/>
    <x v="21"/>
    <n v="0.43"/>
    <x v="21"/>
    <x v="5"/>
    <n v="0.3881"/>
    <x v="13"/>
    <x v="18"/>
    <x v="38"/>
    <x v="39"/>
  </r>
  <r>
    <n v="56"/>
    <x v="2"/>
    <x v="0"/>
    <n v="2011"/>
    <x v="0"/>
    <d v="1900-01-01T07:00:00"/>
    <x v="0"/>
    <x v="2"/>
    <n v="1"/>
    <x v="0"/>
    <n v="0.18"/>
    <x v="23"/>
    <n v="0.43"/>
    <x v="21"/>
    <x v="5"/>
    <n v="0.25369999999999998"/>
    <x v="2"/>
    <x v="16"/>
    <x v="39"/>
    <x v="40"/>
  </r>
  <r>
    <n v="57"/>
    <x v="2"/>
    <x v="0"/>
    <n v="2011"/>
    <x v="0"/>
    <d v="1900-01-01T08:00:00"/>
    <x v="0"/>
    <x v="2"/>
    <n v="1"/>
    <x v="0"/>
    <n v="0.2"/>
    <x v="3"/>
    <n v="0.4"/>
    <x v="22"/>
    <x v="6"/>
    <n v="0.32840000000000003"/>
    <x v="9"/>
    <x v="22"/>
    <x v="40"/>
    <x v="41"/>
  </r>
  <r>
    <n v="58"/>
    <x v="2"/>
    <x v="0"/>
    <n v="2011"/>
    <x v="0"/>
    <d v="1900-01-01T09:00:00"/>
    <x v="0"/>
    <x v="2"/>
    <n v="1"/>
    <x v="0"/>
    <n v="0.22"/>
    <x v="1"/>
    <n v="0.35"/>
    <x v="23"/>
    <x v="6"/>
    <n v="0.29849999999999999"/>
    <x v="4"/>
    <x v="23"/>
    <x v="41"/>
    <x v="42"/>
  </r>
  <r>
    <n v="59"/>
    <x v="2"/>
    <x v="0"/>
    <n v="2011"/>
    <x v="0"/>
    <d v="1900-01-01T10:00:00"/>
    <x v="0"/>
    <x v="2"/>
    <n v="1"/>
    <x v="0"/>
    <n v="0.24"/>
    <x v="0"/>
    <n v="0.35"/>
    <x v="23"/>
    <x v="6"/>
    <n v="0.28360000000000002"/>
    <x v="3"/>
    <x v="1"/>
    <x v="42"/>
    <x v="42"/>
  </r>
  <r>
    <n v="60"/>
    <x v="2"/>
    <x v="0"/>
    <n v="2011"/>
    <x v="0"/>
    <d v="1900-01-01T11:00:00"/>
    <x v="0"/>
    <x v="2"/>
    <n v="1"/>
    <x v="0"/>
    <n v="0.26"/>
    <x v="20"/>
    <n v="0.3"/>
    <x v="24"/>
    <x v="7"/>
    <n v="0.28360000000000002"/>
    <x v="3"/>
    <x v="16"/>
    <x v="43"/>
    <x v="43"/>
  </r>
  <r>
    <n v="61"/>
    <x v="2"/>
    <x v="0"/>
    <n v="2011"/>
    <x v="0"/>
    <d v="1900-01-01T12:00:00"/>
    <x v="0"/>
    <x v="2"/>
    <n v="1"/>
    <x v="0"/>
    <n v="0.26"/>
    <x v="20"/>
    <n v="0.3"/>
    <x v="24"/>
    <x v="7"/>
    <n v="0.25369999999999998"/>
    <x v="2"/>
    <x v="24"/>
    <x v="29"/>
    <x v="44"/>
  </r>
  <r>
    <n v="62"/>
    <x v="2"/>
    <x v="0"/>
    <n v="2011"/>
    <x v="0"/>
    <d v="1900-01-01T13:00:00"/>
    <x v="0"/>
    <x v="2"/>
    <n v="1"/>
    <x v="0"/>
    <n v="0.26"/>
    <x v="20"/>
    <n v="0.3"/>
    <x v="24"/>
    <x v="7"/>
    <n v="0.25369999999999998"/>
    <x v="2"/>
    <x v="14"/>
    <x v="28"/>
    <x v="31"/>
  </r>
  <r>
    <n v="63"/>
    <x v="2"/>
    <x v="0"/>
    <n v="2011"/>
    <x v="0"/>
    <d v="1900-01-01T14:00:00"/>
    <x v="0"/>
    <x v="2"/>
    <n v="1"/>
    <x v="0"/>
    <n v="0.24"/>
    <x v="0"/>
    <n v="0.3"/>
    <x v="24"/>
    <x v="7"/>
    <n v="0.22389999999999999"/>
    <x v="6"/>
    <x v="16"/>
    <x v="44"/>
    <x v="45"/>
  </r>
  <r>
    <n v="64"/>
    <x v="2"/>
    <x v="0"/>
    <n v="2011"/>
    <x v="0"/>
    <d v="1900-01-01T15:00:00"/>
    <x v="0"/>
    <x v="2"/>
    <n v="1"/>
    <x v="0"/>
    <n v="0.24"/>
    <x v="0"/>
    <n v="0.32"/>
    <x v="25"/>
    <x v="6"/>
    <n v="0.1045"/>
    <x v="14"/>
    <x v="14"/>
    <x v="45"/>
    <x v="45"/>
  </r>
  <r>
    <n v="65"/>
    <x v="2"/>
    <x v="0"/>
    <n v="2011"/>
    <x v="0"/>
    <d v="1900-01-01T16:00:00"/>
    <x v="0"/>
    <x v="2"/>
    <n v="1"/>
    <x v="0"/>
    <n v="0.2"/>
    <x v="3"/>
    <n v="0.47"/>
    <x v="19"/>
    <x v="5"/>
    <n v="0"/>
    <x v="0"/>
    <x v="1"/>
    <x v="46"/>
    <x v="14"/>
  </r>
  <r>
    <n v="66"/>
    <x v="2"/>
    <x v="0"/>
    <n v="2011"/>
    <x v="0"/>
    <d v="1900-01-01T17:00:00"/>
    <x v="0"/>
    <x v="2"/>
    <n v="1"/>
    <x v="0"/>
    <n v="0.2"/>
    <x v="3"/>
    <n v="0.47"/>
    <x v="19"/>
    <x v="5"/>
    <n v="0.1045"/>
    <x v="14"/>
    <x v="0"/>
    <x v="47"/>
    <x v="46"/>
  </r>
  <r>
    <n v="67"/>
    <x v="2"/>
    <x v="0"/>
    <n v="2011"/>
    <x v="0"/>
    <d v="1900-01-01T18:00:00"/>
    <x v="0"/>
    <x v="2"/>
    <n v="1"/>
    <x v="0"/>
    <n v="0.18"/>
    <x v="23"/>
    <n v="0.64"/>
    <x v="26"/>
    <x v="3"/>
    <n v="0.1343"/>
    <x v="7"/>
    <x v="0"/>
    <x v="47"/>
    <x v="46"/>
  </r>
  <r>
    <n v="68"/>
    <x v="2"/>
    <x v="0"/>
    <n v="2011"/>
    <x v="0"/>
    <d v="1900-01-01T19:00:00"/>
    <x v="0"/>
    <x v="2"/>
    <n v="1"/>
    <x v="0"/>
    <n v="0.14000000000000001"/>
    <x v="22"/>
    <n v="0.69"/>
    <x v="27"/>
    <x v="3"/>
    <n v="0.1343"/>
    <x v="7"/>
    <x v="3"/>
    <x v="32"/>
    <x v="25"/>
  </r>
  <r>
    <n v="69"/>
    <x v="2"/>
    <x v="0"/>
    <n v="2011"/>
    <x v="0"/>
    <d v="1900-01-01T20:00:00"/>
    <x v="0"/>
    <x v="2"/>
    <n v="1"/>
    <x v="0"/>
    <n v="0.18"/>
    <x v="23"/>
    <n v="0.55000000000000004"/>
    <x v="28"/>
    <x v="4"/>
    <n v="0.1045"/>
    <x v="14"/>
    <x v="5"/>
    <x v="48"/>
    <x v="47"/>
  </r>
  <r>
    <n v="70"/>
    <x v="3"/>
    <x v="0"/>
    <n v="2011"/>
    <x v="0"/>
    <d v="1900-01-01T21:00:00"/>
    <x v="0"/>
    <x v="3"/>
    <n v="1"/>
    <x v="0"/>
    <n v="0.16"/>
    <x v="21"/>
    <n v="0.55000000000000004"/>
    <x v="28"/>
    <x v="4"/>
    <n v="0.1045"/>
    <x v="14"/>
    <x v="3"/>
    <x v="34"/>
    <x v="36"/>
  </r>
  <r>
    <n v="71"/>
    <x v="3"/>
    <x v="0"/>
    <n v="2011"/>
    <x v="0"/>
    <d v="1900-01-01T22:00:00"/>
    <x v="0"/>
    <x v="3"/>
    <n v="1"/>
    <x v="0"/>
    <n v="0.16"/>
    <x v="21"/>
    <n v="0.59"/>
    <x v="29"/>
    <x v="4"/>
    <n v="0.1045"/>
    <x v="14"/>
    <x v="3"/>
    <x v="6"/>
    <x v="5"/>
  </r>
  <r>
    <n v="72"/>
    <x v="3"/>
    <x v="0"/>
    <n v="2011"/>
    <x v="0"/>
    <d v="1900-01-01T23:00:00"/>
    <x v="0"/>
    <x v="3"/>
    <n v="1"/>
    <x v="0"/>
    <n v="0.14000000000000001"/>
    <x v="22"/>
    <n v="0.63"/>
    <x v="30"/>
    <x v="3"/>
    <n v="0.1343"/>
    <x v="7"/>
    <x v="3"/>
    <x v="4"/>
    <x v="4"/>
  </r>
  <r>
    <n v="73"/>
    <x v="3"/>
    <x v="0"/>
    <n v="2011"/>
    <x v="0"/>
    <d v="1900-01-02T00:00:00"/>
    <x v="0"/>
    <x v="3"/>
    <n v="1"/>
    <x v="0"/>
    <n v="0.14000000000000001"/>
    <x v="22"/>
    <n v="0.63"/>
    <x v="30"/>
    <x v="3"/>
    <n v="8.9599999999999999E-2"/>
    <x v="1"/>
    <x v="3"/>
    <x v="6"/>
    <x v="5"/>
  </r>
  <r>
    <n v="74"/>
    <x v="3"/>
    <x v="0"/>
    <n v="2011"/>
    <x v="0"/>
    <d v="1900-01-02T01:00:00"/>
    <x v="0"/>
    <x v="3"/>
    <n v="1"/>
    <x v="0"/>
    <n v="0.12"/>
    <x v="24"/>
    <n v="0.68"/>
    <x v="31"/>
    <x v="3"/>
    <n v="0.1045"/>
    <x v="14"/>
    <x v="3"/>
    <x v="22"/>
    <x v="48"/>
  </r>
  <r>
    <n v="75"/>
    <x v="3"/>
    <x v="0"/>
    <n v="2011"/>
    <x v="0"/>
    <d v="1900-01-02T02:00:00"/>
    <x v="0"/>
    <x v="3"/>
    <n v="1"/>
    <x v="0"/>
    <n v="0.12"/>
    <x v="24"/>
    <n v="0.74"/>
    <x v="32"/>
    <x v="1"/>
    <n v="0.1045"/>
    <x v="14"/>
    <x v="3"/>
    <x v="49"/>
    <x v="9"/>
  </r>
  <r>
    <n v="76"/>
    <x v="3"/>
    <x v="0"/>
    <n v="2011"/>
    <x v="0"/>
    <d v="1900-01-02T03:00:00"/>
    <x v="0"/>
    <x v="3"/>
    <n v="1"/>
    <x v="0"/>
    <n v="0.12"/>
    <x v="24"/>
    <n v="0.74"/>
    <x v="32"/>
    <x v="1"/>
    <n v="0.1343"/>
    <x v="7"/>
    <x v="4"/>
    <x v="50"/>
    <x v="12"/>
  </r>
  <r>
    <n v="77"/>
    <x v="3"/>
    <x v="0"/>
    <n v="2011"/>
    <x v="0"/>
    <d v="1900-01-02T04:00:00"/>
    <x v="0"/>
    <x v="3"/>
    <n v="1"/>
    <x v="0"/>
    <n v="0.14000000000000001"/>
    <x v="22"/>
    <n v="0.69"/>
    <x v="27"/>
    <x v="3"/>
    <n v="0.16420000000000001"/>
    <x v="8"/>
    <x v="4"/>
    <x v="51"/>
    <x v="49"/>
  </r>
  <r>
    <n v="78"/>
    <x v="3"/>
    <x v="0"/>
    <n v="2011"/>
    <x v="0"/>
    <d v="1900-01-02T05:00:00"/>
    <x v="0"/>
    <x v="3"/>
    <n v="1"/>
    <x v="0"/>
    <n v="0.16"/>
    <x v="21"/>
    <n v="0.64"/>
    <x v="26"/>
    <x v="3"/>
    <n v="0.22389999999999999"/>
    <x v="6"/>
    <x v="4"/>
    <x v="52"/>
    <x v="50"/>
  </r>
  <r>
    <n v="79"/>
    <x v="3"/>
    <x v="0"/>
    <n v="2011"/>
    <x v="0"/>
    <d v="1900-01-02T06:00:00"/>
    <x v="0"/>
    <x v="3"/>
    <n v="2"/>
    <x v="1"/>
    <n v="0.16"/>
    <x v="25"/>
    <n v="0.69"/>
    <x v="27"/>
    <x v="3"/>
    <n v="0.32840000000000003"/>
    <x v="9"/>
    <x v="2"/>
    <x v="53"/>
    <x v="51"/>
  </r>
  <r>
    <n v="80"/>
    <x v="3"/>
    <x v="0"/>
    <n v="2011"/>
    <x v="0"/>
    <d v="1900-01-02T07:00:00"/>
    <x v="0"/>
    <x v="3"/>
    <n v="1"/>
    <x v="0"/>
    <n v="0.22"/>
    <x v="1"/>
    <n v="0.51"/>
    <x v="33"/>
    <x v="4"/>
    <n v="0.29849999999999999"/>
    <x v="4"/>
    <x v="18"/>
    <x v="54"/>
    <x v="52"/>
  </r>
  <r>
    <n v="81"/>
    <x v="3"/>
    <x v="0"/>
    <n v="2011"/>
    <x v="0"/>
    <d v="1900-01-02T08:00:00"/>
    <x v="0"/>
    <x v="3"/>
    <n v="1"/>
    <x v="0"/>
    <n v="0.22"/>
    <x v="1"/>
    <n v="0.51"/>
    <x v="33"/>
    <x v="4"/>
    <n v="0.16420000000000001"/>
    <x v="8"/>
    <x v="6"/>
    <x v="43"/>
    <x v="53"/>
  </r>
  <r>
    <n v="82"/>
    <x v="3"/>
    <x v="0"/>
    <n v="2011"/>
    <x v="0"/>
    <d v="1900-01-02T09:00:00"/>
    <x v="0"/>
    <x v="3"/>
    <n v="1"/>
    <x v="0"/>
    <n v="0.24"/>
    <x v="0"/>
    <n v="0.56000000000000005"/>
    <x v="34"/>
    <x v="4"/>
    <n v="0.19400000000000001"/>
    <x v="5"/>
    <x v="25"/>
    <x v="55"/>
    <x v="54"/>
  </r>
  <r>
    <n v="83"/>
    <x v="3"/>
    <x v="0"/>
    <n v="2011"/>
    <x v="0"/>
    <d v="1900-01-02T10:00:00"/>
    <x v="0"/>
    <x v="3"/>
    <n v="1"/>
    <x v="0"/>
    <n v="0.26"/>
    <x v="20"/>
    <n v="0.52"/>
    <x v="35"/>
    <x v="4"/>
    <n v="0.22389999999999999"/>
    <x v="6"/>
    <x v="14"/>
    <x v="25"/>
    <x v="55"/>
  </r>
  <r>
    <n v="84"/>
    <x v="3"/>
    <x v="0"/>
    <n v="2011"/>
    <x v="0"/>
    <d v="1900-01-02T11:00:00"/>
    <x v="0"/>
    <x v="3"/>
    <n v="1"/>
    <x v="0"/>
    <n v="0.28000000000000003"/>
    <x v="26"/>
    <n v="0.52"/>
    <x v="35"/>
    <x v="4"/>
    <n v="0.25369999999999998"/>
    <x v="2"/>
    <x v="26"/>
    <x v="41"/>
    <x v="32"/>
  </r>
  <r>
    <n v="85"/>
    <x v="3"/>
    <x v="0"/>
    <n v="2011"/>
    <x v="0"/>
    <d v="1900-01-02T12:00:00"/>
    <x v="0"/>
    <x v="3"/>
    <n v="1"/>
    <x v="0"/>
    <n v="0.3"/>
    <x v="19"/>
    <n v="0.49"/>
    <x v="36"/>
    <x v="5"/>
    <n v="0.25369999999999998"/>
    <x v="2"/>
    <x v="13"/>
    <x v="56"/>
    <x v="56"/>
  </r>
  <r>
    <n v="86"/>
    <x v="3"/>
    <x v="0"/>
    <n v="2011"/>
    <x v="0"/>
    <d v="1900-01-02T13:00:00"/>
    <x v="0"/>
    <x v="3"/>
    <n v="1"/>
    <x v="0"/>
    <n v="0.28000000000000003"/>
    <x v="26"/>
    <n v="0.48"/>
    <x v="37"/>
    <x v="5"/>
    <n v="0.22389999999999999"/>
    <x v="6"/>
    <x v="22"/>
    <x v="57"/>
    <x v="57"/>
  </r>
  <r>
    <n v="87"/>
    <x v="3"/>
    <x v="0"/>
    <n v="2011"/>
    <x v="0"/>
    <d v="1900-01-02T14:00:00"/>
    <x v="0"/>
    <x v="3"/>
    <n v="1"/>
    <x v="0"/>
    <n v="0.26"/>
    <x v="20"/>
    <n v="0.48"/>
    <x v="37"/>
    <x v="5"/>
    <n v="0.19400000000000001"/>
    <x v="5"/>
    <x v="0"/>
    <x v="58"/>
    <x v="58"/>
  </r>
  <r>
    <n v="88"/>
    <x v="3"/>
    <x v="0"/>
    <n v="2011"/>
    <x v="0"/>
    <d v="1900-01-02T15:00:00"/>
    <x v="0"/>
    <x v="3"/>
    <n v="1"/>
    <x v="0"/>
    <n v="0.24"/>
    <x v="0"/>
    <n v="0.48"/>
    <x v="37"/>
    <x v="5"/>
    <n v="0.1045"/>
    <x v="14"/>
    <x v="4"/>
    <x v="59"/>
    <x v="59"/>
  </r>
  <r>
    <n v="89"/>
    <x v="3"/>
    <x v="0"/>
    <n v="2011"/>
    <x v="0"/>
    <d v="1900-01-02T16:00:00"/>
    <x v="0"/>
    <x v="3"/>
    <n v="1"/>
    <x v="0"/>
    <n v="0.24"/>
    <x v="0"/>
    <n v="0.48"/>
    <x v="37"/>
    <x v="5"/>
    <n v="0.1045"/>
    <x v="14"/>
    <x v="5"/>
    <x v="42"/>
    <x v="60"/>
  </r>
  <r>
    <n v="90"/>
    <x v="3"/>
    <x v="0"/>
    <n v="2011"/>
    <x v="0"/>
    <d v="1900-01-02T17:00:00"/>
    <x v="0"/>
    <x v="3"/>
    <n v="1"/>
    <x v="0"/>
    <n v="0.22"/>
    <x v="1"/>
    <n v="0.64"/>
    <x v="26"/>
    <x v="3"/>
    <n v="0"/>
    <x v="0"/>
    <x v="3"/>
    <x v="41"/>
    <x v="61"/>
  </r>
  <r>
    <n v="91"/>
    <x v="3"/>
    <x v="0"/>
    <n v="2011"/>
    <x v="0"/>
    <d v="1900-01-02T18:00:00"/>
    <x v="0"/>
    <x v="3"/>
    <n v="1"/>
    <x v="0"/>
    <n v="0.22"/>
    <x v="1"/>
    <n v="0.64"/>
    <x v="26"/>
    <x v="3"/>
    <n v="8.9599999999999999E-2"/>
    <x v="1"/>
    <x v="5"/>
    <x v="60"/>
    <x v="17"/>
  </r>
  <r>
    <n v="92"/>
    <x v="3"/>
    <x v="0"/>
    <n v="2011"/>
    <x v="0"/>
    <d v="1900-01-02T19:00:00"/>
    <x v="0"/>
    <x v="3"/>
    <n v="1"/>
    <x v="0"/>
    <n v="0.2"/>
    <x v="3"/>
    <n v="0.69"/>
    <x v="27"/>
    <x v="3"/>
    <n v="8.9599999999999999E-2"/>
    <x v="1"/>
    <x v="4"/>
    <x v="33"/>
    <x v="62"/>
  </r>
  <r>
    <n v="93"/>
    <x v="4"/>
    <x v="0"/>
    <n v="2011"/>
    <x v="0"/>
    <d v="1900-01-02T20:00:00"/>
    <x v="0"/>
    <x v="4"/>
    <n v="1"/>
    <x v="0"/>
    <n v="0.2"/>
    <x v="3"/>
    <n v="0.64"/>
    <x v="26"/>
    <x v="3"/>
    <n v="0"/>
    <x v="0"/>
    <x v="3"/>
    <x v="8"/>
    <x v="24"/>
  </r>
  <r>
    <n v="94"/>
    <x v="4"/>
    <x v="0"/>
    <n v="2011"/>
    <x v="0"/>
    <d v="1900-01-02T21:00:00"/>
    <x v="0"/>
    <x v="4"/>
    <n v="1"/>
    <x v="0"/>
    <n v="0.16"/>
    <x v="21"/>
    <n v="0.74"/>
    <x v="32"/>
    <x v="1"/>
    <n v="8.9599999999999999E-2"/>
    <x v="1"/>
    <x v="3"/>
    <x v="8"/>
    <x v="24"/>
  </r>
  <r>
    <n v="95"/>
    <x v="4"/>
    <x v="0"/>
    <n v="2011"/>
    <x v="0"/>
    <d v="1900-01-02T22:00:00"/>
    <x v="0"/>
    <x v="4"/>
    <n v="1"/>
    <x v="0"/>
    <n v="0.16"/>
    <x v="21"/>
    <n v="0.74"/>
    <x v="32"/>
    <x v="1"/>
    <n v="8.9599999999999999E-2"/>
    <x v="1"/>
    <x v="3"/>
    <x v="6"/>
    <x v="5"/>
  </r>
  <r>
    <n v="96"/>
    <x v="4"/>
    <x v="0"/>
    <n v="2011"/>
    <x v="0"/>
    <d v="1900-01-02T23:00:00"/>
    <x v="0"/>
    <x v="4"/>
    <n v="1"/>
    <x v="0"/>
    <n v="0.24"/>
    <x v="0"/>
    <n v="0.48"/>
    <x v="37"/>
    <x v="5"/>
    <n v="0.22389999999999999"/>
    <x v="6"/>
    <x v="3"/>
    <x v="6"/>
    <x v="5"/>
  </r>
  <r>
    <n v="97"/>
    <x v="4"/>
    <x v="0"/>
    <n v="2011"/>
    <x v="0"/>
    <d v="1900-01-03T00:00:00"/>
    <x v="0"/>
    <x v="4"/>
    <n v="1"/>
    <x v="0"/>
    <n v="0.22"/>
    <x v="1"/>
    <n v="0.47"/>
    <x v="19"/>
    <x v="5"/>
    <n v="0.16420000000000001"/>
    <x v="8"/>
    <x v="3"/>
    <x v="35"/>
    <x v="6"/>
  </r>
  <r>
    <n v="98"/>
    <x v="4"/>
    <x v="0"/>
    <n v="2011"/>
    <x v="0"/>
    <d v="1900-01-03T01:00:00"/>
    <x v="0"/>
    <x v="4"/>
    <n v="1"/>
    <x v="0"/>
    <n v="0.2"/>
    <x v="3"/>
    <n v="0.47"/>
    <x v="19"/>
    <x v="5"/>
    <n v="0.22389999999999999"/>
    <x v="6"/>
    <x v="3"/>
    <x v="39"/>
    <x v="63"/>
  </r>
  <r>
    <n v="99"/>
    <x v="4"/>
    <x v="0"/>
    <n v="2011"/>
    <x v="0"/>
    <d v="1900-01-03T02:00:00"/>
    <x v="0"/>
    <x v="4"/>
    <n v="1"/>
    <x v="0"/>
    <n v="0.18"/>
    <x v="23"/>
    <n v="0.43"/>
    <x v="21"/>
    <x v="5"/>
    <n v="0.19400000000000001"/>
    <x v="5"/>
    <x v="5"/>
    <x v="61"/>
    <x v="39"/>
  </r>
  <r>
    <n v="100"/>
    <x v="4"/>
    <x v="0"/>
    <n v="2011"/>
    <x v="0"/>
    <d v="1900-01-03T03:00:00"/>
    <x v="0"/>
    <x v="4"/>
    <n v="1"/>
    <x v="0"/>
    <n v="0.2"/>
    <x v="3"/>
    <n v="0.4"/>
    <x v="22"/>
    <x v="6"/>
    <n v="0.29849999999999999"/>
    <x v="4"/>
    <x v="0"/>
    <x v="62"/>
    <x v="64"/>
  </r>
  <r>
    <n v="101"/>
    <x v="4"/>
    <x v="0"/>
    <n v="2011"/>
    <x v="0"/>
    <d v="1900-01-03T04:00:00"/>
    <x v="0"/>
    <x v="4"/>
    <n v="1"/>
    <x v="0"/>
    <n v="0.22"/>
    <x v="1"/>
    <n v="0.37"/>
    <x v="38"/>
    <x v="6"/>
    <n v="0.32840000000000003"/>
    <x v="9"/>
    <x v="15"/>
    <x v="63"/>
    <x v="65"/>
  </r>
  <r>
    <n v="102"/>
    <x v="4"/>
    <x v="0"/>
    <n v="2011"/>
    <x v="0"/>
    <d v="1900-01-03T05:00:00"/>
    <x v="0"/>
    <x v="4"/>
    <n v="1"/>
    <x v="0"/>
    <n v="0.22"/>
    <x v="1"/>
    <n v="0.37"/>
    <x v="38"/>
    <x v="6"/>
    <n v="0.32840000000000003"/>
    <x v="9"/>
    <x v="17"/>
    <x v="42"/>
    <x v="52"/>
  </r>
  <r>
    <n v="103"/>
    <x v="4"/>
    <x v="0"/>
    <n v="2011"/>
    <x v="0"/>
    <d v="1900-01-03T06:00:00"/>
    <x v="0"/>
    <x v="4"/>
    <n v="1"/>
    <x v="0"/>
    <n v="0.26"/>
    <x v="20"/>
    <n v="0.33"/>
    <x v="39"/>
    <x v="6"/>
    <n v="0.32840000000000003"/>
    <x v="9"/>
    <x v="6"/>
    <x v="60"/>
    <x v="66"/>
  </r>
  <r>
    <n v="104"/>
    <x v="4"/>
    <x v="0"/>
    <n v="2011"/>
    <x v="0"/>
    <d v="1900-01-03T07:00:00"/>
    <x v="0"/>
    <x v="4"/>
    <n v="1"/>
    <x v="0"/>
    <n v="0.26"/>
    <x v="20"/>
    <n v="0.33"/>
    <x v="39"/>
    <x v="6"/>
    <n v="0.32840000000000003"/>
    <x v="9"/>
    <x v="2"/>
    <x v="64"/>
    <x v="67"/>
  </r>
  <r>
    <n v="105"/>
    <x v="4"/>
    <x v="0"/>
    <n v="2011"/>
    <x v="0"/>
    <d v="1900-01-03T08:00:00"/>
    <x v="0"/>
    <x v="4"/>
    <n v="1"/>
    <x v="0"/>
    <n v="0.28000000000000003"/>
    <x v="26"/>
    <n v="0.3"/>
    <x v="24"/>
    <x v="7"/>
    <n v="0.29849999999999999"/>
    <x v="4"/>
    <x v="15"/>
    <x v="65"/>
    <x v="68"/>
  </r>
  <r>
    <n v="106"/>
    <x v="4"/>
    <x v="0"/>
    <n v="2011"/>
    <x v="0"/>
    <d v="1900-01-03T09:00:00"/>
    <x v="0"/>
    <x v="4"/>
    <n v="1"/>
    <x v="0"/>
    <n v="0.3"/>
    <x v="19"/>
    <n v="0.28000000000000003"/>
    <x v="40"/>
    <x v="7"/>
    <n v="0.19400000000000001"/>
    <x v="5"/>
    <x v="22"/>
    <x v="15"/>
    <x v="69"/>
  </r>
  <r>
    <n v="107"/>
    <x v="4"/>
    <x v="0"/>
    <n v="2011"/>
    <x v="0"/>
    <d v="1900-01-03T10:00:00"/>
    <x v="0"/>
    <x v="4"/>
    <n v="1"/>
    <x v="0"/>
    <n v="0.3"/>
    <x v="19"/>
    <n v="0.28000000000000003"/>
    <x v="40"/>
    <x v="7"/>
    <n v="0.19400000000000001"/>
    <x v="5"/>
    <x v="18"/>
    <x v="11"/>
    <x v="69"/>
  </r>
  <r>
    <n v="108"/>
    <x v="4"/>
    <x v="0"/>
    <n v="2011"/>
    <x v="0"/>
    <d v="1900-01-03T11:00:00"/>
    <x v="0"/>
    <x v="4"/>
    <n v="1"/>
    <x v="0"/>
    <n v="0.3"/>
    <x v="19"/>
    <n v="0.28000000000000003"/>
    <x v="40"/>
    <x v="7"/>
    <n v="8.9599999999999999E-2"/>
    <x v="1"/>
    <x v="17"/>
    <x v="66"/>
    <x v="70"/>
  </r>
  <r>
    <n v="109"/>
    <x v="4"/>
    <x v="0"/>
    <n v="2011"/>
    <x v="0"/>
    <d v="1900-01-03T12:00:00"/>
    <x v="0"/>
    <x v="4"/>
    <n v="1"/>
    <x v="0"/>
    <n v="0.24"/>
    <x v="0"/>
    <n v="0.38"/>
    <x v="41"/>
    <x v="6"/>
    <n v="0.19400000000000001"/>
    <x v="5"/>
    <x v="17"/>
    <x v="67"/>
    <x v="71"/>
  </r>
  <r>
    <n v="110"/>
    <x v="4"/>
    <x v="0"/>
    <n v="2011"/>
    <x v="0"/>
    <d v="1900-01-03T13:00:00"/>
    <x v="0"/>
    <x v="4"/>
    <n v="1"/>
    <x v="0"/>
    <n v="0.24"/>
    <x v="0"/>
    <n v="0.38"/>
    <x v="41"/>
    <x v="6"/>
    <n v="0.1343"/>
    <x v="7"/>
    <x v="0"/>
    <x v="68"/>
    <x v="72"/>
  </r>
  <r>
    <n v="111"/>
    <x v="4"/>
    <x v="0"/>
    <n v="2011"/>
    <x v="0"/>
    <d v="1900-01-03T14:00:00"/>
    <x v="0"/>
    <x v="4"/>
    <n v="1"/>
    <x v="0"/>
    <n v="0.24"/>
    <x v="0"/>
    <n v="0.38"/>
    <x v="41"/>
    <x v="6"/>
    <n v="0.1045"/>
    <x v="14"/>
    <x v="2"/>
    <x v="69"/>
    <x v="73"/>
  </r>
  <r>
    <n v="112"/>
    <x v="4"/>
    <x v="0"/>
    <n v="2011"/>
    <x v="0"/>
    <d v="1900-01-03T15:00:00"/>
    <x v="0"/>
    <x v="4"/>
    <n v="1"/>
    <x v="0"/>
    <n v="0.22"/>
    <x v="1"/>
    <n v="0.47"/>
    <x v="19"/>
    <x v="5"/>
    <n v="0.16420000000000001"/>
    <x v="8"/>
    <x v="18"/>
    <x v="70"/>
    <x v="70"/>
  </r>
  <r>
    <n v="113"/>
    <x v="4"/>
    <x v="0"/>
    <n v="2011"/>
    <x v="0"/>
    <d v="1900-01-03T16:00:00"/>
    <x v="0"/>
    <x v="4"/>
    <n v="1"/>
    <x v="0"/>
    <n v="0.2"/>
    <x v="3"/>
    <n v="0.51"/>
    <x v="33"/>
    <x v="4"/>
    <n v="0.19400000000000001"/>
    <x v="5"/>
    <x v="0"/>
    <x v="71"/>
    <x v="74"/>
  </r>
  <r>
    <n v="114"/>
    <x v="4"/>
    <x v="0"/>
    <n v="2011"/>
    <x v="0"/>
    <d v="1900-01-03T17:00:00"/>
    <x v="0"/>
    <x v="4"/>
    <n v="1"/>
    <x v="0"/>
    <n v="0.18"/>
    <x v="23"/>
    <n v="0.55000000000000004"/>
    <x v="28"/>
    <x v="4"/>
    <n v="0.1343"/>
    <x v="7"/>
    <x v="5"/>
    <x v="40"/>
    <x v="51"/>
  </r>
  <r>
    <n v="115"/>
    <x v="4"/>
    <x v="0"/>
    <n v="2011"/>
    <x v="0"/>
    <d v="1900-01-03T18:00:00"/>
    <x v="0"/>
    <x v="4"/>
    <n v="1"/>
    <x v="0"/>
    <n v="0.2"/>
    <x v="3"/>
    <n v="0.47"/>
    <x v="19"/>
    <x v="5"/>
    <n v="0"/>
    <x v="0"/>
    <x v="5"/>
    <x v="72"/>
    <x v="75"/>
  </r>
  <r>
    <n v="116"/>
    <x v="5"/>
    <x v="0"/>
    <n v="2011"/>
    <x v="0"/>
    <d v="1900-01-03T19:00:00"/>
    <x v="0"/>
    <x v="5"/>
    <n v="1"/>
    <x v="0"/>
    <n v="0.18"/>
    <x v="23"/>
    <n v="0.55000000000000004"/>
    <x v="28"/>
    <x v="4"/>
    <n v="0"/>
    <x v="0"/>
    <x v="3"/>
    <x v="48"/>
    <x v="62"/>
  </r>
  <r>
    <n v="117"/>
    <x v="5"/>
    <x v="0"/>
    <n v="2011"/>
    <x v="0"/>
    <d v="1900-01-03T20:00:00"/>
    <x v="0"/>
    <x v="5"/>
    <n v="1"/>
    <x v="0"/>
    <n v="0.16"/>
    <x v="21"/>
    <n v="0.64"/>
    <x v="26"/>
    <x v="3"/>
    <n v="0"/>
    <x v="0"/>
    <x v="3"/>
    <x v="22"/>
    <x v="48"/>
  </r>
  <r>
    <n v="118"/>
    <x v="5"/>
    <x v="0"/>
    <n v="2011"/>
    <x v="0"/>
    <d v="1900-01-03T21:00:00"/>
    <x v="0"/>
    <x v="5"/>
    <n v="1"/>
    <x v="0"/>
    <n v="0.16"/>
    <x v="21"/>
    <n v="0.64"/>
    <x v="26"/>
    <x v="3"/>
    <n v="0"/>
    <x v="0"/>
    <x v="3"/>
    <x v="6"/>
    <x v="5"/>
  </r>
  <r>
    <n v="119"/>
    <x v="5"/>
    <x v="0"/>
    <n v="2011"/>
    <x v="0"/>
    <d v="1900-01-03T22:00:00"/>
    <x v="0"/>
    <x v="5"/>
    <n v="2"/>
    <x v="1"/>
    <n v="0.16"/>
    <x v="25"/>
    <n v="0.64"/>
    <x v="26"/>
    <x v="3"/>
    <n v="8.9599999999999999E-2"/>
    <x v="1"/>
    <x v="3"/>
    <x v="4"/>
    <x v="4"/>
  </r>
  <r>
    <n v="120"/>
    <x v="5"/>
    <x v="0"/>
    <n v="2011"/>
    <x v="0"/>
    <d v="1900-01-03T23:00:00"/>
    <x v="0"/>
    <x v="5"/>
    <n v="2"/>
    <x v="1"/>
    <n v="0.14000000000000001"/>
    <x v="27"/>
    <n v="0.69"/>
    <x v="27"/>
    <x v="3"/>
    <n v="8.9599999999999999E-2"/>
    <x v="1"/>
    <x v="3"/>
    <x v="22"/>
    <x v="48"/>
  </r>
  <r>
    <n v="121"/>
    <x v="5"/>
    <x v="0"/>
    <n v="2011"/>
    <x v="0"/>
    <d v="1900-01-04T00:00:00"/>
    <x v="0"/>
    <x v="5"/>
    <n v="2"/>
    <x v="1"/>
    <n v="0.14000000000000001"/>
    <x v="27"/>
    <n v="0.63"/>
    <x v="30"/>
    <x v="3"/>
    <n v="0.1045"/>
    <x v="14"/>
    <x v="3"/>
    <x v="49"/>
    <x v="9"/>
  </r>
  <r>
    <n v="122"/>
    <x v="5"/>
    <x v="0"/>
    <n v="2011"/>
    <x v="0"/>
    <d v="1900-01-04T01:00:00"/>
    <x v="0"/>
    <x v="5"/>
    <n v="2"/>
    <x v="1"/>
    <n v="0.16"/>
    <x v="25"/>
    <n v="0.59"/>
    <x v="29"/>
    <x v="4"/>
    <n v="0"/>
    <x v="0"/>
    <x v="3"/>
    <x v="73"/>
    <x v="76"/>
  </r>
  <r>
    <n v="123"/>
    <x v="5"/>
    <x v="0"/>
    <n v="2011"/>
    <x v="0"/>
    <d v="1900-01-04T02:00:00"/>
    <x v="0"/>
    <x v="5"/>
    <n v="1"/>
    <x v="0"/>
    <n v="0.16"/>
    <x v="21"/>
    <n v="0.59"/>
    <x v="29"/>
    <x v="4"/>
    <n v="0"/>
    <x v="0"/>
    <x v="0"/>
    <x v="74"/>
    <x v="77"/>
  </r>
  <r>
    <n v="124"/>
    <x v="5"/>
    <x v="0"/>
    <n v="2011"/>
    <x v="0"/>
    <d v="1900-01-04T03:00:00"/>
    <x v="0"/>
    <x v="5"/>
    <n v="2"/>
    <x v="1"/>
    <n v="0.18"/>
    <x v="28"/>
    <n v="0.51"/>
    <x v="33"/>
    <x v="4"/>
    <n v="0"/>
    <x v="0"/>
    <x v="15"/>
    <x v="75"/>
    <x v="78"/>
  </r>
  <r>
    <n v="125"/>
    <x v="5"/>
    <x v="0"/>
    <n v="2011"/>
    <x v="0"/>
    <d v="1900-01-04T04:00:00"/>
    <x v="0"/>
    <x v="5"/>
    <n v="1"/>
    <x v="0"/>
    <n v="0.2"/>
    <x v="3"/>
    <n v="0.47"/>
    <x v="19"/>
    <x v="5"/>
    <n v="0"/>
    <x v="0"/>
    <x v="0"/>
    <x v="76"/>
    <x v="79"/>
  </r>
  <r>
    <n v="126"/>
    <x v="5"/>
    <x v="0"/>
    <n v="2011"/>
    <x v="0"/>
    <d v="1900-01-04T05:00:00"/>
    <x v="0"/>
    <x v="5"/>
    <n v="1"/>
    <x v="0"/>
    <n v="0.22"/>
    <x v="1"/>
    <n v="0.44"/>
    <x v="18"/>
    <x v="5"/>
    <n v="8.9599999999999999E-2"/>
    <x v="1"/>
    <x v="4"/>
    <x v="77"/>
    <x v="29"/>
  </r>
  <r>
    <n v="127"/>
    <x v="5"/>
    <x v="0"/>
    <n v="2011"/>
    <x v="0"/>
    <d v="1900-01-04T06:00:00"/>
    <x v="0"/>
    <x v="5"/>
    <n v="1"/>
    <x v="0"/>
    <n v="0.26"/>
    <x v="20"/>
    <n v="0.35"/>
    <x v="23"/>
    <x v="6"/>
    <n v="0"/>
    <x v="0"/>
    <x v="15"/>
    <x v="78"/>
    <x v="11"/>
  </r>
  <r>
    <n v="128"/>
    <x v="5"/>
    <x v="0"/>
    <n v="2011"/>
    <x v="0"/>
    <d v="1900-01-04T07:00:00"/>
    <x v="0"/>
    <x v="5"/>
    <n v="1"/>
    <x v="0"/>
    <n v="0.26"/>
    <x v="20"/>
    <n v="0.35"/>
    <x v="23"/>
    <x v="6"/>
    <n v="0.1045"/>
    <x v="14"/>
    <x v="6"/>
    <x v="11"/>
    <x v="16"/>
  </r>
  <r>
    <n v="129"/>
    <x v="5"/>
    <x v="0"/>
    <n v="2011"/>
    <x v="0"/>
    <d v="1900-01-04T08:00:00"/>
    <x v="0"/>
    <x v="5"/>
    <n v="1"/>
    <x v="0"/>
    <n v="0.28000000000000003"/>
    <x v="26"/>
    <n v="0.36"/>
    <x v="42"/>
    <x v="6"/>
    <n v="0.16420000000000001"/>
    <x v="8"/>
    <x v="16"/>
    <x v="79"/>
    <x v="27"/>
  </r>
  <r>
    <n v="130"/>
    <x v="5"/>
    <x v="0"/>
    <n v="2011"/>
    <x v="0"/>
    <d v="1900-01-04T09:00:00"/>
    <x v="0"/>
    <x v="5"/>
    <n v="1"/>
    <x v="0"/>
    <n v="0.28000000000000003"/>
    <x v="26"/>
    <n v="0.36"/>
    <x v="42"/>
    <x v="6"/>
    <n v="0"/>
    <x v="0"/>
    <x v="1"/>
    <x v="25"/>
    <x v="69"/>
  </r>
  <r>
    <n v="131"/>
    <x v="5"/>
    <x v="0"/>
    <n v="2011"/>
    <x v="0"/>
    <d v="1900-01-04T10:00:00"/>
    <x v="0"/>
    <x v="5"/>
    <n v="1"/>
    <x v="0"/>
    <n v="0.26"/>
    <x v="20"/>
    <n v="0.38"/>
    <x v="41"/>
    <x v="6"/>
    <n v="0.16420000000000001"/>
    <x v="8"/>
    <x v="6"/>
    <x v="64"/>
    <x v="80"/>
  </r>
  <r>
    <n v="132"/>
    <x v="5"/>
    <x v="0"/>
    <n v="2011"/>
    <x v="0"/>
    <d v="1900-01-04T11:00:00"/>
    <x v="0"/>
    <x v="5"/>
    <n v="1"/>
    <x v="0"/>
    <n v="0.22"/>
    <x v="1"/>
    <n v="0.51"/>
    <x v="33"/>
    <x v="4"/>
    <n v="0.16420000000000001"/>
    <x v="8"/>
    <x v="14"/>
    <x v="80"/>
    <x v="81"/>
  </r>
  <r>
    <n v="133"/>
    <x v="5"/>
    <x v="0"/>
    <n v="2011"/>
    <x v="0"/>
    <d v="1900-01-04T12:00:00"/>
    <x v="0"/>
    <x v="5"/>
    <n v="1"/>
    <x v="0"/>
    <n v="0.22"/>
    <x v="1"/>
    <n v="0.51"/>
    <x v="33"/>
    <x v="4"/>
    <n v="0.1343"/>
    <x v="7"/>
    <x v="2"/>
    <x v="81"/>
    <x v="82"/>
  </r>
  <r>
    <n v="134"/>
    <x v="5"/>
    <x v="0"/>
    <n v="2011"/>
    <x v="0"/>
    <d v="1900-01-04T13:00:00"/>
    <x v="0"/>
    <x v="5"/>
    <n v="1"/>
    <x v="0"/>
    <n v="0.22"/>
    <x v="1"/>
    <n v="0.55000000000000004"/>
    <x v="28"/>
    <x v="4"/>
    <n v="8.9599999999999999E-2"/>
    <x v="1"/>
    <x v="0"/>
    <x v="63"/>
    <x v="59"/>
  </r>
  <r>
    <n v="135"/>
    <x v="5"/>
    <x v="0"/>
    <n v="2011"/>
    <x v="0"/>
    <d v="1900-01-04T14:00:00"/>
    <x v="0"/>
    <x v="5"/>
    <n v="1"/>
    <x v="0"/>
    <n v="0.2"/>
    <x v="3"/>
    <n v="0.51"/>
    <x v="33"/>
    <x v="4"/>
    <n v="0.16420000000000001"/>
    <x v="8"/>
    <x v="0"/>
    <x v="43"/>
    <x v="83"/>
  </r>
  <r>
    <n v="136"/>
    <x v="5"/>
    <x v="0"/>
    <n v="2011"/>
    <x v="0"/>
    <d v="1900-01-04T15:00:00"/>
    <x v="0"/>
    <x v="5"/>
    <n v="2"/>
    <x v="1"/>
    <n v="0.22"/>
    <x v="29"/>
    <n v="0.55000000000000004"/>
    <x v="28"/>
    <x v="4"/>
    <n v="0.22389999999999999"/>
    <x v="6"/>
    <x v="3"/>
    <x v="41"/>
    <x v="61"/>
  </r>
  <r>
    <n v="137"/>
    <x v="5"/>
    <x v="0"/>
    <n v="2011"/>
    <x v="0"/>
    <d v="1900-01-04T16:00:00"/>
    <x v="0"/>
    <x v="5"/>
    <n v="2"/>
    <x v="1"/>
    <n v="0.22"/>
    <x v="29"/>
    <n v="0.51"/>
    <x v="33"/>
    <x v="4"/>
    <n v="0.28360000000000002"/>
    <x v="3"/>
    <x v="5"/>
    <x v="82"/>
    <x v="46"/>
  </r>
  <r>
    <n v="138"/>
    <x v="5"/>
    <x v="0"/>
    <n v="2011"/>
    <x v="0"/>
    <d v="1900-01-04T17:00:00"/>
    <x v="0"/>
    <x v="5"/>
    <n v="2"/>
    <x v="1"/>
    <n v="0.2"/>
    <x v="30"/>
    <n v="0.59"/>
    <x v="29"/>
    <x v="4"/>
    <n v="0.19400000000000001"/>
    <x v="5"/>
    <x v="17"/>
    <x v="23"/>
    <x v="84"/>
  </r>
  <r>
    <n v="139"/>
    <x v="6"/>
    <x v="0"/>
    <n v="2011"/>
    <x v="0"/>
    <d v="1900-01-04T18:00:00"/>
    <x v="0"/>
    <x v="6"/>
    <n v="2"/>
    <x v="1"/>
    <n v="0.2"/>
    <x v="30"/>
    <n v="0.64"/>
    <x v="26"/>
    <x v="3"/>
    <n v="0.19400000000000001"/>
    <x v="5"/>
    <x v="17"/>
    <x v="0"/>
    <x v="22"/>
  </r>
  <r>
    <n v="140"/>
    <x v="6"/>
    <x v="0"/>
    <n v="2011"/>
    <x v="0"/>
    <d v="1900-01-04T19:00:00"/>
    <x v="0"/>
    <x v="6"/>
    <n v="2"/>
    <x v="1"/>
    <n v="0.2"/>
    <x v="30"/>
    <n v="0.69"/>
    <x v="27"/>
    <x v="3"/>
    <n v="0.22389999999999999"/>
    <x v="6"/>
    <x v="4"/>
    <x v="34"/>
    <x v="85"/>
  </r>
  <r>
    <n v="141"/>
    <x v="6"/>
    <x v="0"/>
    <n v="2011"/>
    <x v="0"/>
    <d v="1900-01-04T20:00:00"/>
    <x v="0"/>
    <x v="6"/>
    <n v="2"/>
    <x v="1"/>
    <n v="0.2"/>
    <x v="30"/>
    <n v="0.69"/>
    <x v="27"/>
    <x v="3"/>
    <n v="0.22389999999999999"/>
    <x v="6"/>
    <x v="3"/>
    <x v="4"/>
    <x v="4"/>
  </r>
  <r>
    <n v="142"/>
    <x v="6"/>
    <x v="0"/>
    <n v="2011"/>
    <x v="0"/>
    <d v="1900-01-04T21:00:00"/>
    <x v="0"/>
    <x v="6"/>
    <n v="2"/>
    <x v="1"/>
    <n v="0.2"/>
    <x v="30"/>
    <n v="0.69"/>
    <x v="27"/>
    <x v="3"/>
    <n v="0.1343"/>
    <x v="7"/>
    <x v="3"/>
    <x v="4"/>
    <x v="4"/>
  </r>
  <r>
    <n v="143"/>
    <x v="6"/>
    <x v="0"/>
    <n v="2011"/>
    <x v="0"/>
    <d v="1900-01-04T22:00:00"/>
    <x v="0"/>
    <x v="6"/>
    <n v="3"/>
    <x v="2"/>
    <n v="0.22"/>
    <x v="31"/>
    <n v="0.55000000000000004"/>
    <x v="28"/>
    <x v="4"/>
    <n v="0"/>
    <x v="0"/>
    <x v="3"/>
    <x v="34"/>
    <x v="36"/>
  </r>
  <r>
    <n v="144"/>
    <x v="6"/>
    <x v="0"/>
    <n v="2011"/>
    <x v="0"/>
    <d v="1900-01-04T23:00:00"/>
    <x v="0"/>
    <x v="6"/>
    <n v="2"/>
    <x v="1"/>
    <n v="0.2"/>
    <x v="30"/>
    <n v="0.69"/>
    <x v="27"/>
    <x v="3"/>
    <n v="0"/>
    <x v="0"/>
    <x v="1"/>
    <x v="16"/>
    <x v="19"/>
  </r>
  <r>
    <n v="145"/>
    <x v="6"/>
    <x v="0"/>
    <n v="2011"/>
    <x v="0"/>
    <d v="1900-01-05T00:00:00"/>
    <x v="0"/>
    <x v="6"/>
    <n v="1"/>
    <x v="0"/>
    <n v="0.2"/>
    <x v="3"/>
    <n v="0.69"/>
    <x v="27"/>
    <x v="3"/>
    <n v="0.1343"/>
    <x v="7"/>
    <x v="1"/>
    <x v="83"/>
    <x v="11"/>
  </r>
  <r>
    <n v="146"/>
    <x v="6"/>
    <x v="0"/>
    <n v="2011"/>
    <x v="0"/>
    <d v="1900-01-05T01:00:00"/>
    <x v="0"/>
    <x v="6"/>
    <n v="1"/>
    <x v="0"/>
    <n v="0.2"/>
    <x v="3"/>
    <n v="0.51"/>
    <x v="33"/>
    <x v="4"/>
    <n v="0.25369999999999998"/>
    <x v="2"/>
    <x v="20"/>
    <x v="84"/>
    <x v="86"/>
  </r>
  <r>
    <n v="147"/>
    <x v="6"/>
    <x v="0"/>
    <n v="2011"/>
    <x v="0"/>
    <d v="1900-01-05T02:00:00"/>
    <x v="0"/>
    <x v="6"/>
    <n v="1"/>
    <x v="0"/>
    <n v="0.2"/>
    <x v="3"/>
    <n v="0.47"/>
    <x v="19"/>
    <x v="5"/>
    <n v="0.29849999999999999"/>
    <x v="4"/>
    <x v="14"/>
    <x v="85"/>
    <x v="87"/>
  </r>
  <r>
    <n v="148"/>
    <x v="6"/>
    <x v="0"/>
    <n v="2011"/>
    <x v="0"/>
    <d v="1900-01-05T03:00:00"/>
    <x v="0"/>
    <x v="6"/>
    <n v="1"/>
    <x v="0"/>
    <n v="0.22"/>
    <x v="1"/>
    <n v="0.37"/>
    <x v="38"/>
    <x v="6"/>
    <n v="0.32840000000000003"/>
    <x v="9"/>
    <x v="19"/>
    <x v="12"/>
    <x v="55"/>
  </r>
  <r>
    <n v="149"/>
    <x v="6"/>
    <x v="0"/>
    <n v="2011"/>
    <x v="0"/>
    <d v="1900-01-05T04:00:00"/>
    <x v="0"/>
    <x v="6"/>
    <n v="2"/>
    <x v="1"/>
    <n v="0.2"/>
    <x v="30"/>
    <n v="0.4"/>
    <x v="22"/>
    <x v="6"/>
    <n v="0.22389999999999999"/>
    <x v="6"/>
    <x v="21"/>
    <x v="41"/>
    <x v="16"/>
  </r>
  <r>
    <n v="150"/>
    <x v="6"/>
    <x v="0"/>
    <n v="2011"/>
    <x v="0"/>
    <d v="1900-01-05T05:00:00"/>
    <x v="0"/>
    <x v="6"/>
    <n v="2"/>
    <x v="1"/>
    <n v="0.2"/>
    <x v="30"/>
    <n v="0.37"/>
    <x v="38"/>
    <x v="6"/>
    <n v="0.25369999999999998"/>
    <x v="2"/>
    <x v="14"/>
    <x v="54"/>
    <x v="29"/>
  </r>
  <r>
    <n v="151"/>
    <x v="6"/>
    <x v="0"/>
    <n v="2011"/>
    <x v="0"/>
    <d v="1900-01-05T06:00:00"/>
    <x v="0"/>
    <x v="6"/>
    <n v="2"/>
    <x v="1"/>
    <n v="0.2"/>
    <x v="30"/>
    <n v="0.37"/>
    <x v="38"/>
    <x v="6"/>
    <n v="0.28360000000000002"/>
    <x v="3"/>
    <x v="14"/>
    <x v="27"/>
    <x v="88"/>
  </r>
  <r>
    <n v="152"/>
    <x v="6"/>
    <x v="0"/>
    <n v="2011"/>
    <x v="0"/>
    <d v="1900-01-05T07:00:00"/>
    <x v="0"/>
    <x v="6"/>
    <n v="2"/>
    <x v="1"/>
    <n v="0.2"/>
    <x v="30"/>
    <n v="0.4"/>
    <x v="22"/>
    <x v="6"/>
    <n v="0.25369999999999998"/>
    <x v="2"/>
    <x v="18"/>
    <x v="30"/>
    <x v="89"/>
  </r>
  <r>
    <n v="153"/>
    <x v="6"/>
    <x v="0"/>
    <n v="2011"/>
    <x v="0"/>
    <d v="1900-01-05T08:00:00"/>
    <x v="0"/>
    <x v="6"/>
    <n v="2"/>
    <x v="1"/>
    <n v="0.2"/>
    <x v="30"/>
    <n v="0.37"/>
    <x v="38"/>
    <x v="6"/>
    <n v="0.16420000000000001"/>
    <x v="8"/>
    <x v="14"/>
    <x v="36"/>
    <x v="44"/>
  </r>
  <r>
    <n v="154"/>
    <x v="6"/>
    <x v="0"/>
    <n v="2011"/>
    <x v="0"/>
    <d v="1900-01-05T09:00:00"/>
    <x v="0"/>
    <x v="6"/>
    <n v="2"/>
    <x v="1"/>
    <n v="0.2"/>
    <x v="30"/>
    <n v="0.37"/>
    <x v="38"/>
    <x v="6"/>
    <n v="0.16420000000000001"/>
    <x v="8"/>
    <x v="2"/>
    <x v="70"/>
    <x v="90"/>
  </r>
  <r>
    <n v="155"/>
    <x v="6"/>
    <x v="0"/>
    <n v="2011"/>
    <x v="0"/>
    <d v="1900-01-05T10:00:00"/>
    <x v="0"/>
    <x v="6"/>
    <n v="2"/>
    <x v="1"/>
    <n v="0.2"/>
    <x v="30"/>
    <n v="0.37"/>
    <x v="38"/>
    <x v="6"/>
    <n v="0"/>
    <x v="0"/>
    <x v="14"/>
    <x v="86"/>
    <x v="91"/>
  </r>
  <r>
    <n v="156"/>
    <x v="6"/>
    <x v="0"/>
    <n v="2011"/>
    <x v="0"/>
    <d v="1900-01-05T11:00:00"/>
    <x v="0"/>
    <x v="6"/>
    <n v="1"/>
    <x v="0"/>
    <n v="0.2"/>
    <x v="3"/>
    <n v="0.4"/>
    <x v="22"/>
    <x v="6"/>
    <n v="8.9599999999999999E-2"/>
    <x v="1"/>
    <x v="18"/>
    <x v="75"/>
    <x v="92"/>
  </r>
  <r>
    <n v="157"/>
    <x v="6"/>
    <x v="0"/>
    <n v="2011"/>
    <x v="0"/>
    <d v="1900-01-05T12:00:00"/>
    <x v="0"/>
    <x v="6"/>
    <n v="1"/>
    <x v="0"/>
    <n v="0.16"/>
    <x v="21"/>
    <n v="0.55000000000000004"/>
    <x v="28"/>
    <x v="4"/>
    <n v="8.9599999999999999E-2"/>
    <x v="1"/>
    <x v="0"/>
    <x v="50"/>
    <x v="76"/>
  </r>
  <r>
    <n v="158"/>
    <x v="6"/>
    <x v="0"/>
    <n v="2011"/>
    <x v="0"/>
    <d v="1900-01-05T13:00:00"/>
    <x v="0"/>
    <x v="6"/>
    <n v="1"/>
    <x v="0"/>
    <n v="0.18"/>
    <x v="23"/>
    <n v="0.47"/>
    <x v="19"/>
    <x v="5"/>
    <n v="0.1045"/>
    <x v="14"/>
    <x v="5"/>
    <x v="54"/>
    <x v="41"/>
  </r>
  <r>
    <n v="159"/>
    <x v="6"/>
    <x v="0"/>
    <n v="2011"/>
    <x v="0"/>
    <d v="1900-01-05T14:00:00"/>
    <x v="0"/>
    <x v="6"/>
    <n v="1"/>
    <x v="0"/>
    <n v="0.18"/>
    <x v="23"/>
    <n v="0.47"/>
    <x v="19"/>
    <x v="5"/>
    <n v="0.1343"/>
    <x v="7"/>
    <x v="3"/>
    <x v="87"/>
    <x v="21"/>
  </r>
  <r>
    <n v="160"/>
    <x v="6"/>
    <x v="0"/>
    <n v="2011"/>
    <x v="0"/>
    <d v="1900-01-05T15:00:00"/>
    <x v="0"/>
    <x v="6"/>
    <n v="2"/>
    <x v="1"/>
    <n v="0.18"/>
    <x v="28"/>
    <n v="0.43"/>
    <x v="21"/>
    <x v="5"/>
    <n v="0.16420000000000001"/>
    <x v="8"/>
    <x v="4"/>
    <x v="60"/>
    <x v="9"/>
  </r>
  <r>
    <n v="161"/>
    <x v="6"/>
    <x v="0"/>
    <n v="2011"/>
    <x v="0"/>
    <d v="1900-01-05T16:00:00"/>
    <x v="0"/>
    <x v="6"/>
    <n v="2"/>
    <x v="1"/>
    <n v="0.18"/>
    <x v="28"/>
    <n v="0.51"/>
    <x v="33"/>
    <x v="4"/>
    <n v="0.16420000000000001"/>
    <x v="8"/>
    <x v="5"/>
    <x v="88"/>
    <x v="93"/>
  </r>
  <r>
    <n v="162"/>
    <x v="7"/>
    <x v="0"/>
    <n v="2011"/>
    <x v="0"/>
    <d v="1900-01-05T17:00:00"/>
    <x v="0"/>
    <x v="0"/>
    <n v="2"/>
    <x v="1"/>
    <n v="0.18"/>
    <x v="28"/>
    <n v="0.51"/>
    <x v="33"/>
    <x v="4"/>
    <n v="0.16420000000000001"/>
    <x v="8"/>
    <x v="5"/>
    <x v="9"/>
    <x v="94"/>
  </r>
  <r>
    <n v="163"/>
    <x v="7"/>
    <x v="0"/>
    <n v="2011"/>
    <x v="0"/>
    <d v="1900-01-05T18:00:00"/>
    <x v="0"/>
    <x v="0"/>
    <n v="2"/>
    <x v="1"/>
    <n v="0.18"/>
    <x v="28"/>
    <n v="0.55000000000000004"/>
    <x v="28"/>
    <x v="4"/>
    <n v="8.9599999999999999E-2"/>
    <x v="1"/>
    <x v="5"/>
    <x v="89"/>
    <x v="0"/>
  </r>
  <r>
    <n v="164"/>
    <x v="7"/>
    <x v="0"/>
    <n v="2011"/>
    <x v="0"/>
    <d v="1900-01-05T19:00:00"/>
    <x v="0"/>
    <x v="0"/>
    <n v="2"/>
    <x v="1"/>
    <n v="0.18"/>
    <x v="28"/>
    <n v="0.55000000000000004"/>
    <x v="28"/>
    <x v="4"/>
    <n v="0"/>
    <x v="0"/>
    <x v="0"/>
    <x v="0"/>
    <x v="0"/>
  </r>
  <r>
    <n v="165"/>
    <x v="7"/>
    <x v="0"/>
    <n v="2011"/>
    <x v="0"/>
    <d v="1900-01-05T20:00:00"/>
    <x v="0"/>
    <x v="0"/>
    <n v="3"/>
    <x v="2"/>
    <n v="0.18"/>
    <x v="32"/>
    <n v="0.55000000000000004"/>
    <x v="28"/>
    <x v="4"/>
    <n v="0.16420000000000001"/>
    <x v="8"/>
    <x v="3"/>
    <x v="7"/>
    <x v="85"/>
  </r>
  <r>
    <n v="166"/>
    <x v="7"/>
    <x v="0"/>
    <n v="2011"/>
    <x v="0"/>
    <d v="1900-01-05T21:00:00"/>
    <x v="0"/>
    <x v="0"/>
    <n v="3"/>
    <x v="2"/>
    <n v="0.18"/>
    <x v="32"/>
    <n v="0.55000000000000004"/>
    <x v="28"/>
    <x v="4"/>
    <n v="0.16420000000000001"/>
    <x v="8"/>
    <x v="3"/>
    <x v="4"/>
    <x v="4"/>
  </r>
  <r>
    <n v="167"/>
    <x v="7"/>
    <x v="0"/>
    <n v="2011"/>
    <x v="0"/>
    <d v="1900-01-05T22:00:00"/>
    <x v="0"/>
    <x v="0"/>
    <n v="2"/>
    <x v="1"/>
    <n v="0.16"/>
    <x v="25"/>
    <n v="0.74"/>
    <x v="32"/>
    <x v="1"/>
    <n v="0.16420000000000001"/>
    <x v="8"/>
    <x v="3"/>
    <x v="34"/>
    <x v="36"/>
  </r>
  <r>
    <n v="168"/>
    <x v="7"/>
    <x v="0"/>
    <n v="2011"/>
    <x v="0"/>
    <d v="1900-01-05T23:00:00"/>
    <x v="0"/>
    <x v="0"/>
    <n v="2"/>
    <x v="1"/>
    <n v="0.16"/>
    <x v="25"/>
    <n v="0.74"/>
    <x v="32"/>
    <x v="1"/>
    <n v="0.16420000000000001"/>
    <x v="8"/>
    <x v="3"/>
    <x v="6"/>
    <x v="5"/>
  </r>
  <r>
    <n v="169"/>
    <x v="7"/>
    <x v="0"/>
    <n v="2011"/>
    <x v="0"/>
    <d v="1900-01-06T00:00:00"/>
    <x v="0"/>
    <x v="0"/>
    <n v="2"/>
    <x v="1"/>
    <n v="0.16"/>
    <x v="25"/>
    <n v="0.74"/>
    <x v="32"/>
    <x v="1"/>
    <n v="0.1045"/>
    <x v="14"/>
    <x v="5"/>
    <x v="21"/>
    <x v="23"/>
  </r>
  <r>
    <n v="170"/>
    <x v="7"/>
    <x v="0"/>
    <n v="2011"/>
    <x v="0"/>
    <d v="1900-01-06T01:00:00"/>
    <x v="0"/>
    <x v="0"/>
    <n v="3"/>
    <x v="2"/>
    <n v="0.16"/>
    <x v="33"/>
    <n v="0.93"/>
    <x v="43"/>
    <x v="2"/>
    <n v="0.1045"/>
    <x v="14"/>
    <x v="3"/>
    <x v="89"/>
    <x v="93"/>
  </r>
  <r>
    <n v="171"/>
    <x v="7"/>
    <x v="0"/>
    <n v="2011"/>
    <x v="0"/>
    <d v="1900-01-06T02:00:00"/>
    <x v="0"/>
    <x v="0"/>
    <n v="3"/>
    <x v="2"/>
    <n v="0.16"/>
    <x v="33"/>
    <n v="0.93"/>
    <x v="43"/>
    <x v="2"/>
    <n v="0.1045"/>
    <x v="14"/>
    <x v="3"/>
    <x v="32"/>
    <x v="25"/>
  </r>
  <r>
    <n v="172"/>
    <x v="7"/>
    <x v="0"/>
    <n v="2011"/>
    <x v="0"/>
    <d v="1900-01-06T03:00:00"/>
    <x v="0"/>
    <x v="0"/>
    <n v="2"/>
    <x v="1"/>
    <n v="0.18"/>
    <x v="28"/>
    <n v="0.8"/>
    <x v="1"/>
    <x v="1"/>
    <n v="0.16420000000000001"/>
    <x v="8"/>
    <x v="2"/>
    <x v="90"/>
    <x v="42"/>
  </r>
  <r>
    <n v="173"/>
    <x v="7"/>
    <x v="0"/>
    <n v="2011"/>
    <x v="0"/>
    <d v="1900-01-06T04:00:00"/>
    <x v="0"/>
    <x v="0"/>
    <n v="2"/>
    <x v="1"/>
    <n v="0.2"/>
    <x v="30"/>
    <n v="0.69"/>
    <x v="27"/>
    <x v="3"/>
    <n v="0.3881"/>
    <x v="13"/>
    <x v="4"/>
    <x v="91"/>
    <x v="69"/>
  </r>
  <r>
    <n v="174"/>
    <x v="7"/>
    <x v="0"/>
    <n v="2011"/>
    <x v="0"/>
    <d v="1900-01-06T05:00:00"/>
    <x v="0"/>
    <x v="0"/>
    <n v="2"/>
    <x v="1"/>
    <n v="0.2"/>
    <x v="30"/>
    <n v="0.59"/>
    <x v="29"/>
    <x v="4"/>
    <n v="0.35820000000000002"/>
    <x v="11"/>
    <x v="1"/>
    <x v="92"/>
    <x v="95"/>
  </r>
  <r>
    <n v="175"/>
    <x v="7"/>
    <x v="0"/>
    <n v="2011"/>
    <x v="0"/>
    <d v="1900-01-06T06:00:00"/>
    <x v="0"/>
    <x v="0"/>
    <n v="1"/>
    <x v="0"/>
    <n v="0.2"/>
    <x v="3"/>
    <n v="0.44"/>
    <x v="18"/>
    <x v="5"/>
    <n v="0.32840000000000003"/>
    <x v="9"/>
    <x v="18"/>
    <x v="73"/>
    <x v="96"/>
  </r>
  <r>
    <n v="176"/>
    <x v="7"/>
    <x v="0"/>
    <n v="2011"/>
    <x v="0"/>
    <d v="1900-01-06T07:00:00"/>
    <x v="0"/>
    <x v="0"/>
    <n v="1"/>
    <x v="0"/>
    <n v="0.2"/>
    <x v="3"/>
    <n v="0.32"/>
    <x v="25"/>
    <x v="6"/>
    <n v="0.49249999999999999"/>
    <x v="15"/>
    <x v="6"/>
    <x v="93"/>
    <x v="76"/>
  </r>
  <r>
    <n v="177"/>
    <x v="7"/>
    <x v="0"/>
    <n v="2011"/>
    <x v="0"/>
    <d v="1900-01-06T08:00:00"/>
    <x v="0"/>
    <x v="0"/>
    <n v="1"/>
    <x v="0"/>
    <n v="0.2"/>
    <x v="3"/>
    <n v="0.32"/>
    <x v="25"/>
    <x v="6"/>
    <n v="0.44779999999999998"/>
    <x v="10"/>
    <x v="2"/>
    <x v="94"/>
    <x v="30"/>
  </r>
  <r>
    <n v="178"/>
    <x v="7"/>
    <x v="0"/>
    <n v="2011"/>
    <x v="0"/>
    <d v="1900-01-06T09:00:00"/>
    <x v="0"/>
    <x v="0"/>
    <n v="1"/>
    <x v="0"/>
    <n v="0.18"/>
    <x v="23"/>
    <n v="0.28999999999999998"/>
    <x v="44"/>
    <x v="7"/>
    <n v="0.44779999999999998"/>
    <x v="10"/>
    <x v="1"/>
    <x v="56"/>
    <x v="31"/>
  </r>
  <r>
    <n v="179"/>
    <x v="7"/>
    <x v="0"/>
    <n v="2011"/>
    <x v="0"/>
    <d v="1900-01-06T10:00:00"/>
    <x v="0"/>
    <x v="0"/>
    <n v="1"/>
    <x v="0"/>
    <n v="0.16"/>
    <x v="21"/>
    <n v="0.37"/>
    <x v="38"/>
    <x v="6"/>
    <n v="0.55220000000000002"/>
    <x v="16"/>
    <x v="2"/>
    <x v="27"/>
    <x v="83"/>
  </r>
  <r>
    <n v="180"/>
    <x v="7"/>
    <x v="0"/>
    <n v="2011"/>
    <x v="0"/>
    <d v="1900-01-06T11:00:00"/>
    <x v="0"/>
    <x v="0"/>
    <n v="1"/>
    <x v="0"/>
    <n v="0.14000000000000001"/>
    <x v="22"/>
    <n v="0.39"/>
    <x v="17"/>
    <x v="6"/>
    <n v="0.29849999999999999"/>
    <x v="4"/>
    <x v="0"/>
    <x v="15"/>
    <x v="97"/>
  </r>
  <r>
    <n v="181"/>
    <x v="7"/>
    <x v="0"/>
    <n v="2011"/>
    <x v="0"/>
    <d v="1900-01-06T12:00:00"/>
    <x v="0"/>
    <x v="0"/>
    <n v="1"/>
    <x v="0"/>
    <n v="0.14000000000000001"/>
    <x v="22"/>
    <n v="0.36"/>
    <x v="42"/>
    <x v="6"/>
    <n v="0.25369999999999998"/>
    <x v="2"/>
    <x v="17"/>
    <x v="16"/>
    <x v="33"/>
  </r>
  <r>
    <n v="182"/>
    <x v="7"/>
    <x v="0"/>
    <n v="2011"/>
    <x v="0"/>
    <d v="1900-01-06T13:00:00"/>
    <x v="0"/>
    <x v="0"/>
    <n v="1"/>
    <x v="0"/>
    <n v="0.12"/>
    <x v="24"/>
    <n v="0.36"/>
    <x v="42"/>
    <x v="6"/>
    <n v="0.25369999999999998"/>
    <x v="2"/>
    <x v="3"/>
    <x v="95"/>
    <x v="20"/>
  </r>
  <r>
    <n v="183"/>
    <x v="7"/>
    <x v="0"/>
    <n v="2011"/>
    <x v="0"/>
    <d v="1900-01-06T14:00:00"/>
    <x v="0"/>
    <x v="0"/>
    <n v="1"/>
    <x v="0"/>
    <n v="0.12"/>
    <x v="24"/>
    <n v="0.39"/>
    <x v="17"/>
    <x v="6"/>
    <n v="0.35820000000000002"/>
    <x v="11"/>
    <x v="4"/>
    <x v="96"/>
    <x v="18"/>
  </r>
  <r>
    <n v="184"/>
    <x v="7"/>
    <x v="0"/>
    <n v="2011"/>
    <x v="0"/>
    <d v="1900-01-06T15:00:00"/>
    <x v="0"/>
    <x v="0"/>
    <n v="1"/>
    <x v="0"/>
    <n v="0.12"/>
    <x v="24"/>
    <n v="0.36"/>
    <x v="42"/>
    <x v="6"/>
    <n v="0.3881"/>
    <x v="13"/>
    <x v="5"/>
    <x v="39"/>
    <x v="19"/>
  </r>
  <r>
    <n v="185"/>
    <x v="7"/>
    <x v="0"/>
    <n v="2011"/>
    <x v="0"/>
    <d v="1900-01-06T16:00:00"/>
    <x v="0"/>
    <x v="0"/>
    <n v="1"/>
    <x v="0"/>
    <n v="0.1"/>
    <x v="34"/>
    <n v="0.39"/>
    <x v="17"/>
    <x v="6"/>
    <n v="0.44779999999999998"/>
    <x v="10"/>
    <x v="3"/>
    <x v="97"/>
    <x v="34"/>
  </r>
  <r>
    <n v="186"/>
    <x v="8"/>
    <x v="0"/>
    <n v="2011"/>
    <x v="0"/>
    <d v="1900-01-06T17:00:00"/>
    <x v="0"/>
    <x v="1"/>
    <n v="1"/>
    <x v="0"/>
    <n v="0.1"/>
    <x v="34"/>
    <n v="0.42"/>
    <x v="16"/>
    <x v="5"/>
    <n v="0.3881"/>
    <x v="13"/>
    <x v="5"/>
    <x v="9"/>
    <x v="94"/>
  </r>
  <r>
    <n v="187"/>
    <x v="8"/>
    <x v="0"/>
    <n v="2011"/>
    <x v="0"/>
    <d v="1900-01-06T18:00:00"/>
    <x v="0"/>
    <x v="1"/>
    <n v="1"/>
    <x v="0"/>
    <n v="0.1"/>
    <x v="34"/>
    <n v="0.42"/>
    <x v="16"/>
    <x v="5"/>
    <n v="0.4627"/>
    <x v="17"/>
    <x v="3"/>
    <x v="98"/>
    <x v="47"/>
  </r>
  <r>
    <n v="188"/>
    <x v="8"/>
    <x v="0"/>
    <n v="2011"/>
    <x v="0"/>
    <d v="1900-01-06T19:00:00"/>
    <x v="0"/>
    <x v="1"/>
    <n v="1"/>
    <x v="0"/>
    <n v="0.1"/>
    <x v="34"/>
    <n v="0.46"/>
    <x v="15"/>
    <x v="5"/>
    <n v="0.4627"/>
    <x v="17"/>
    <x v="3"/>
    <x v="48"/>
    <x v="62"/>
  </r>
  <r>
    <n v="189"/>
    <x v="8"/>
    <x v="0"/>
    <n v="2011"/>
    <x v="0"/>
    <d v="1900-01-06T20:00:00"/>
    <x v="0"/>
    <x v="1"/>
    <n v="1"/>
    <x v="0"/>
    <n v="0.1"/>
    <x v="34"/>
    <n v="0.46"/>
    <x v="15"/>
    <x v="5"/>
    <n v="0.41789999999999999"/>
    <x v="12"/>
    <x v="3"/>
    <x v="22"/>
    <x v="48"/>
  </r>
  <r>
    <n v="190"/>
    <x v="8"/>
    <x v="0"/>
    <n v="2011"/>
    <x v="0"/>
    <d v="1900-01-06T21:00:00"/>
    <x v="0"/>
    <x v="1"/>
    <n v="1"/>
    <x v="0"/>
    <n v="0.08"/>
    <x v="35"/>
    <n v="0.53"/>
    <x v="45"/>
    <x v="4"/>
    <n v="0.19400000000000001"/>
    <x v="5"/>
    <x v="3"/>
    <x v="4"/>
    <x v="4"/>
  </r>
  <r>
    <n v="191"/>
    <x v="8"/>
    <x v="0"/>
    <n v="2011"/>
    <x v="0"/>
    <d v="1900-01-06T22:00:00"/>
    <x v="0"/>
    <x v="1"/>
    <n v="1"/>
    <x v="0"/>
    <n v="0.08"/>
    <x v="35"/>
    <n v="0.53"/>
    <x v="45"/>
    <x v="4"/>
    <n v="0.19400000000000001"/>
    <x v="5"/>
    <x v="3"/>
    <x v="4"/>
    <x v="4"/>
  </r>
  <r>
    <n v="192"/>
    <x v="8"/>
    <x v="0"/>
    <n v="2011"/>
    <x v="0"/>
    <d v="1900-01-06T23:00:00"/>
    <x v="0"/>
    <x v="1"/>
    <n v="1"/>
    <x v="0"/>
    <n v="0.1"/>
    <x v="34"/>
    <n v="0.49"/>
    <x v="36"/>
    <x v="5"/>
    <n v="0.28360000000000002"/>
    <x v="3"/>
    <x v="3"/>
    <x v="4"/>
    <x v="4"/>
  </r>
  <r>
    <n v="193"/>
    <x v="8"/>
    <x v="0"/>
    <n v="2011"/>
    <x v="0"/>
    <d v="1900-01-07T00:00:00"/>
    <x v="0"/>
    <x v="1"/>
    <n v="1"/>
    <x v="0"/>
    <n v="0.08"/>
    <x v="35"/>
    <n v="0.53"/>
    <x v="45"/>
    <x v="4"/>
    <n v="0.19400000000000001"/>
    <x v="5"/>
    <x v="5"/>
    <x v="34"/>
    <x v="24"/>
  </r>
  <r>
    <n v="194"/>
    <x v="8"/>
    <x v="0"/>
    <n v="2011"/>
    <x v="0"/>
    <d v="1900-01-07T01:00:00"/>
    <x v="0"/>
    <x v="1"/>
    <n v="1"/>
    <x v="0"/>
    <n v="0.1"/>
    <x v="34"/>
    <n v="0.49"/>
    <x v="36"/>
    <x v="5"/>
    <n v="0.28360000000000002"/>
    <x v="3"/>
    <x v="3"/>
    <x v="3"/>
    <x v="98"/>
  </r>
  <r>
    <n v="195"/>
    <x v="8"/>
    <x v="0"/>
    <n v="2011"/>
    <x v="0"/>
    <d v="1900-01-07T02:00:00"/>
    <x v="0"/>
    <x v="1"/>
    <n v="1"/>
    <x v="0"/>
    <n v="0.12"/>
    <x v="24"/>
    <n v="0.46"/>
    <x v="15"/>
    <x v="5"/>
    <n v="0.52239999999999998"/>
    <x v="18"/>
    <x v="3"/>
    <x v="23"/>
    <x v="75"/>
  </r>
  <r>
    <n v="196"/>
    <x v="8"/>
    <x v="0"/>
    <n v="2011"/>
    <x v="0"/>
    <d v="1900-01-07T03:00:00"/>
    <x v="0"/>
    <x v="1"/>
    <n v="1"/>
    <x v="0"/>
    <n v="0.14000000000000001"/>
    <x v="22"/>
    <n v="0.43"/>
    <x v="21"/>
    <x v="5"/>
    <n v="0.3881"/>
    <x v="13"/>
    <x v="3"/>
    <x v="47"/>
    <x v="99"/>
  </r>
  <r>
    <n v="197"/>
    <x v="8"/>
    <x v="0"/>
    <n v="2011"/>
    <x v="0"/>
    <d v="1900-01-07T04:00:00"/>
    <x v="0"/>
    <x v="1"/>
    <n v="1"/>
    <x v="0"/>
    <n v="0.16"/>
    <x v="21"/>
    <n v="0.4"/>
    <x v="22"/>
    <x v="6"/>
    <n v="0.52239999999999998"/>
    <x v="18"/>
    <x v="4"/>
    <x v="12"/>
    <x v="99"/>
  </r>
  <r>
    <n v="198"/>
    <x v="8"/>
    <x v="0"/>
    <n v="2011"/>
    <x v="0"/>
    <d v="1900-01-07T05:00:00"/>
    <x v="0"/>
    <x v="1"/>
    <n v="1"/>
    <x v="0"/>
    <n v="0.18"/>
    <x v="23"/>
    <n v="0.37"/>
    <x v="38"/>
    <x v="6"/>
    <n v="0.44779999999999998"/>
    <x v="10"/>
    <x v="17"/>
    <x v="55"/>
    <x v="56"/>
  </r>
  <r>
    <n v="199"/>
    <x v="8"/>
    <x v="0"/>
    <n v="2011"/>
    <x v="0"/>
    <d v="1900-01-07T06:00:00"/>
    <x v="0"/>
    <x v="1"/>
    <n v="1"/>
    <x v="0"/>
    <n v="0.2"/>
    <x v="3"/>
    <n v="0.34"/>
    <x v="46"/>
    <x v="6"/>
    <n v="0.44779999999999998"/>
    <x v="10"/>
    <x v="15"/>
    <x v="94"/>
    <x v="28"/>
  </r>
  <r>
    <n v="200"/>
    <x v="8"/>
    <x v="0"/>
    <n v="2011"/>
    <x v="0"/>
    <d v="1900-01-07T07:00:00"/>
    <x v="0"/>
    <x v="1"/>
    <n v="1"/>
    <x v="0"/>
    <n v="0.22"/>
    <x v="1"/>
    <n v="0.32"/>
    <x v="25"/>
    <x v="6"/>
    <n v="0.4627"/>
    <x v="17"/>
    <x v="1"/>
    <x v="27"/>
    <x v="44"/>
  </r>
  <r>
    <n v="201"/>
    <x v="8"/>
    <x v="0"/>
    <n v="2011"/>
    <x v="0"/>
    <d v="1900-01-07T08:00:00"/>
    <x v="0"/>
    <x v="1"/>
    <n v="1"/>
    <x v="0"/>
    <n v="0.22"/>
    <x v="1"/>
    <n v="0.35"/>
    <x v="23"/>
    <x v="6"/>
    <n v="0.35820000000000002"/>
    <x v="11"/>
    <x v="2"/>
    <x v="99"/>
    <x v="100"/>
  </r>
  <r>
    <n v="202"/>
    <x v="8"/>
    <x v="0"/>
    <n v="2011"/>
    <x v="0"/>
    <d v="1900-01-07T09:00:00"/>
    <x v="0"/>
    <x v="1"/>
    <n v="1"/>
    <x v="0"/>
    <n v="0.2"/>
    <x v="3"/>
    <n v="0.34"/>
    <x v="46"/>
    <x v="6"/>
    <n v="0.44779999999999998"/>
    <x v="10"/>
    <x v="23"/>
    <x v="55"/>
    <x v="101"/>
  </r>
  <r>
    <n v="203"/>
    <x v="8"/>
    <x v="0"/>
    <n v="2011"/>
    <x v="0"/>
    <d v="1900-01-07T10:00:00"/>
    <x v="0"/>
    <x v="1"/>
    <n v="1"/>
    <x v="0"/>
    <n v="0.18"/>
    <x v="23"/>
    <n v="0.37"/>
    <x v="38"/>
    <x v="6"/>
    <n v="0.3881"/>
    <x v="13"/>
    <x v="0"/>
    <x v="79"/>
    <x v="69"/>
  </r>
  <r>
    <n v="204"/>
    <x v="8"/>
    <x v="0"/>
    <n v="2011"/>
    <x v="0"/>
    <d v="1900-01-07T11:00:00"/>
    <x v="0"/>
    <x v="1"/>
    <n v="1"/>
    <x v="0"/>
    <n v="0.16"/>
    <x v="21"/>
    <n v="0.4"/>
    <x v="22"/>
    <x v="6"/>
    <n v="0.32840000000000003"/>
    <x v="9"/>
    <x v="17"/>
    <x v="100"/>
    <x v="61"/>
  </r>
  <r>
    <n v="205"/>
    <x v="8"/>
    <x v="0"/>
    <n v="2011"/>
    <x v="0"/>
    <d v="1900-01-07T12:00:00"/>
    <x v="0"/>
    <x v="1"/>
    <n v="1"/>
    <x v="0"/>
    <n v="0.16"/>
    <x v="21"/>
    <n v="0.43"/>
    <x v="21"/>
    <x v="5"/>
    <n v="0.32840000000000003"/>
    <x v="9"/>
    <x v="5"/>
    <x v="71"/>
    <x v="102"/>
  </r>
  <r>
    <n v="206"/>
    <x v="8"/>
    <x v="0"/>
    <n v="2011"/>
    <x v="0"/>
    <d v="1900-01-07T13:00:00"/>
    <x v="0"/>
    <x v="1"/>
    <n v="1"/>
    <x v="0"/>
    <n v="0.14000000000000001"/>
    <x v="22"/>
    <n v="0.46"/>
    <x v="15"/>
    <x v="5"/>
    <n v="0.25369999999999998"/>
    <x v="2"/>
    <x v="3"/>
    <x v="101"/>
    <x v="103"/>
  </r>
  <r>
    <n v="207"/>
    <x v="8"/>
    <x v="0"/>
    <n v="2011"/>
    <x v="0"/>
    <d v="1900-01-07T14:00:00"/>
    <x v="0"/>
    <x v="1"/>
    <n v="1"/>
    <x v="0"/>
    <n v="0.14000000000000001"/>
    <x v="22"/>
    <n v="0.46"/>
    <x v="15"/>
    <x v="5"/>
    <n v="0.41789999999999999"/>
    <x v="12"/>
    <x v="5"/>
    <x v="23"/>
    <x v="25"/>
  </r>
  <r>
    <n v="208"/>
    <x v="8"/>
    <x v="0"/>
    <n v="2011"/>
    <x v="0"/>
    <d v="1900-01-07T15:00:00"/>
    <x v="0"/>
    <x v="1"/>
    <n v="1"/>
    <x v="0"/>
    <n v="0.14000000000000001"/>
    <x v="22"/>
    <n v="0.46"/>
    <x v="15"/>
    <x v="5"/>
    <n v="0.29849999999999999"/>
    <x v="4"/>
    <x v="2"/>
    <x v="3"/>
    <x v="93"/>
  </r>
  <r>
    <n v="209"/>
    <x v="8"/>
    <x v="0"/>
    <n v="2011"/>
    <x v="0"/>
    <d v="1900-01-07T16:00:00"/>
    <x v="0"/>
    <x v="1"/>
    <n v="1"/>
    <x v="0"/>
    <n v="0.12"/>
    <x v="24"/>
    <n v="0.5"/>
    <x v="20"/>
    <x v="5"/>
    <n v="0.19400000000000001"/>
    <x v="5"/>
    <x v="3"/>
    <x v="8"/>
    <x v="24"/>
  </r>
  <r>
    <n v="210"/>
    <x v="9"/>
    <x v="0"/>
    <n v="2011"/>
    <x v="0"/>
    <d v="1900-01-07T17:00:00"/>
    <x v="0"/>
    <x v="2"/>
    <n v="1"/>
    <x v="0"/>
    <n v="0.12"/>
    <x v="24"/>
    <n v="0.5"/>
    <x v="20"/>
    <x v="5"/>
    <n v="0.28360000000000002"/>
    <x v="3"/>
    <x v="4"/>
    <x v="35"/>
    <x v="36"/>
  </r>
  <r>
    <n v="211"/>
    <x v="9"/>
    <x v="0"/>
    <n v="2011"/>
    <x v="0"/>
    <d v="1900-01-07T18:00:00"/>
    <x v="0"/>
    <x v="2"/>
    <n v="1"/>
    <x v="0"/>
    <n v="0.12"/>
    <x v="24"/>
    <n v="0.5"/>
    <x v="20"/>
    <x v="5"/>
    <n v="0.28360000000000002"/>
    <x v="3"/>
    <x v="5"/>
    <x v="5"/>
    <x v="4"/>
  </r>
  <r>
    <n v="212"/>
    <x v="9"/>
    <x v="0"/>
    <n v="2011"/>
    <x v="0"/>
    <d v="1900-01-07T19:00:00"/>
    <x v="0"/>
    <x v="2"/>
    <n v="1"/>
    <x v="0"/>
    <n v="0.12"/>
    <x v="24"/>
    <n v="0.5"/>
    <x v="20"/>
    <x v="5"/>
    <n v="0.22389999999999999"/>
    <x v="6"/>
    <x v="3"/>
    <x v="35"/>
    <x v="6"/>
  </r>
  <r>
    <n v="213"/>
    <x v="9"/>
    <x v="0"/>
    <n v="2011"/>
    <x v="0"/>
    <d v="1900-01-07T20:00:00"/>
    <x v="0"/>
    <x v="2"/>
    <n v="1"/>
    <x v="0"/>
    <n v="0.12"/>
    <x v="24"/>
    <n v="0.5"/>
    <x v="20"/>
    <x v="5"/>
    <n v="0.22389999999999999"/>
    <x v="6"/>
    <x v="3"/>
    <x v="4"/>
    <x v="4"/>
  </r>
  <r>
    <n v="214"/>
    <x v="9"/>
    <x v="0"/>
    <n v="2011"/>
    <x v="0"/>
    <d v="1900-01-07T21:00:00"/>
    <x v="0"/>
    <x v="2"/>
    <n v="1"/>
    <x v="0"/>
    <n v="0.1"/>
    <x v="34"/>
    <n v="0.54"/>
    <x v="47"/>
    <x v="4"/>
    <n v="0.1343"/>
    <x v="7"/>
    <x v="5"/>
    <x v="6"/>
    <x v="6"/>
  </r>
  <r>
    <n v="215"/>
    <x v="9"/>
    <x v="0"/>
    <n v="2011"/>
    <x v="0"/>
    <d v="1900-01-07T22:00:00"/>
    <x v="0"/>
    <x v="2"/>
    <n v="1"/>
    <x v="0"/>
    <n v="0.1"/>
    <x v="34"/>
    <n v="0.54"/>
    <x v="47"/>
    <x v="4"/>
    <n v="0.25369999999999998"/>
    <x v="2"/>
    <x v="3"/>
    <x v="35"/>
    <x v="6"/>
  </r>
  <r>
    <n v="216"/>
    <x v="9"/>
    <x v="0"/>
    <n v="2011"/>
    <x v="0"/>
    <d v="1900-01-07T23:00:00"/>
    <x v="0"/>
    <x v="2"/>
    <n v="1"/>
    <x v="0"/>
    <n v="0.12"/>
    <x v="24"/>
    <n v="0.5"/>
    <x v="20"/>
    <x v="5"/>
    <n v="0.28360000000000002"/>
    <x v="3"/>
    <x v="3"/>
    <x v="17"/>
    <x v="35"/>
  </r>
  <r>
    <n v="217"/>
    <x v="9"/>
    <x v="0"/>
    <n v="2011"/>
    <x v="0"/>
    <d v="1900-01-08T00:00:00"/>
    <x v="0"/>
    <x v="2"/>
    <n v="1"/>
    <x v="0"/>
    <n v="0.12"/>
    <x v="24"/>
    <n v="0.5"/>
    <x v="20"/>
    <x v="5"/>
    <n v="0.22389999999999999"/>
    <x v="6"/>
    <x v="4"/>
    <x v="102"/>
    <x v="43"/>
  </r>
  <r>
    <n v="218"/>
    <x v="9"/>
    <x v="0"/>
    <n v="2011"/>
    <x v="0"/>
    <d v="1900-01-08T01:00:00"/>
    <x v="0"/>
    <x v="2"/>
    <n v="2"/>
    <x v="1"/>
    <n v="0.12"/>
    <x v="36"/>
    <n v="0.5"/>
    <x v="20"/>
    <x v="5"/>
    <n v="0.28360000000000002"/>
    <x v="3"/>
    <x v="17"/>
    <x v="103"/>
    <x v="104"/>
  </r>
  <r>
    <n v="219"/>
    <x v="9"/>
    <x v="0"/>
    <n v="2011"/>
    <x v="0"/>
    <d v="1900-01-08T02:00:00"/>
    <x v="0"/>
    <x v="2"/>
    <n v="2"/>
    <x v="1"/>
    <n v="0.14000000000000001"/>
    <x v="27"/>
    <n v="0.5"/>
    <x v="20"/>
    <x v="5"/>
    <n v="0.25369999999999998"/>
    <x v="2"/>
    <x v="4"/>
    <x v="50"/>
    <x v="12"/>
  </r>
  <r>
    <n v="220"/>
    <x v="9"/>
    <x v="0"/>
    <n v="2011"/>
    <x v="0"/>
    <d v="1900-01-08T03:00:00"/>
    <x v="0"/>
    <x v="2"/>
    <n v="2"/>
    <x v="1"/>
    <n v="0.14000000000000001"/>
    <x v="27"/>
    <n v="0.5"/>
    <x v="20"/>
    <x v="5"/>
    <n v="0.29849999999999999"/>
    <x v="4"/>
    <x v="3"/>
    <x v="17"/>
    <x v="35"/>
  </r>
  <r>
    <n v="221"/>
    <x v="9"/>
    <x v="0"/>
    <n v="2011"/>
    <x v="0"/>
    <d v="1900-01-08T04:00:00"/>
    <x v="0"/>
    <x v="2"/>
    <n v="2"/>
    <x v="1"/>
    <n v="0.16"/>
    <x v="25"/>
    <n v="0.47"/>
    <x v="19"/>
    <x v="5"/>
    <n v="0.28360000000000002"/>
    <x v="3"/>
    <x v="4"/>
    <x v="95"/>
    <x v="33"/>
  </r>
  <r>
    <n v="222"/>
    <x v="9"/>
    <x v="0"/>
    <n v="2011"/>
    <x v="0"/>
    <d v="1900-01-08T05:00:00"/>
    <x v="0"/>
    <x v="2"/>
    <n v="2"/>
    <x v="1"/>
    <n v="0.2"/>
    <x v="30"/>
    <n v="0.4"/>
    <x v="22"/>
    <x v="6"/>
    <n v="0.28360000000000002"/>
    <x v="3"/>
    <x v="2"/>
    <x v="12"/>
    <x v="46"/>
  </r>
  <r>
    <n v="223"/>
    <x v="9"/>
    <x v="0"/>
    <n v="2011"/>
    <x v="0"/>
    <d v="1900-01-08T06:00:00"/>
    <x v="0"/>
    <x v="2"/>
    <n v="2"/>
    <x v="1"/>
    <n v="0.2"/>
    <x v="30"/>
    <n v="0.4"/>
    <x v="22"/>
    <x v="6"/>
    <n v="0.28360000000000002"/>
    <x v="3"/>
    <x v="17"/>
    <x v="54"/>
    <x v="60"/>
  </r>
  <r>
    <n v="224"/>
    <x v="9"/>
    <x v="0"/>
    <n v="2011"/>
    <x v="0"/>
    <d v="1900-01-08T07:00:00"/>
    <x v="0"/>
    <x v="2"/>
    <n v="2"/>
    <x v="1"/>
    <n v="0.2"/>
    <x v="30"/>
    <n v="0.4"/>
    <x v="22"/>
    <x v="6"/>
    <n v="0.22389999999999999"/>
    <x v="6"/>
    <x v="3"/>
    <x v="12"/>
    <x v="105"/>
  </r>
  <r>
    <n v="225"/>
    <x v="9"/>
    <x v="0"/>
    <n v="2011"/>
    <x v="0"/>
    <d v="1900-01-08T08:00:00"/>
    <x v="0"/>
    <x v="2"/>
    <n v="2"/>
    <x v="1"/>
    <n v="0.2"/>
    <x v="30"/>
    <n v="0.4"/>
    <x v="22"/>
    <x v="6"/>
    <n v="0.22389999999999999"/>
    <x v="6"/>
    <x v="4"/>
    <x v="30"/>
    <x v="79"/>
  </r>
  <r>
    <n v="226"/>
    <x v="9"/>
    <x v="0"/>
    <n v="2011"/>
    <x v="0"/>
    <d v="1900-01-08T09:00:00"/>
    <x v="0"/>
    <x v="2"/>
    <n v="1"/>
    <x v="0"/>
    <n v="0.2"/>
    <x v="3"/>
    <n v="0.4"/>
    <x v="22"/>
    <x v="6"/>
    <n v="0.1343"/>
    <x v="7"/>
    <x v="17"/>
    <x v="14"/>
    <x v="30"/>
  </r>
  <r>
    <n v="227"/>
    <x v="9"/>
    <x v="0"/>
    <n v="2011"/>
    <x v="0"/>
    <d v="1900-01-08T10:00:00"/>
    <x v="0"/>
    <x v="2"/>
    <n v="1"/>
    <x v="0"/>
    <n v="0.2"/>
    <x v="3"/>
    <n v="0.4"/>
    <x v="22"/>
    <x v="6"/>
    <n v="0.1045"/>
    <x v="14"/>
    <x v="17"/>
    <x v="104"/>
    <x v="106"/>
  </r>
  <r>
    <n v="228"/>
    <x v="9"/>
    <x v="0"/>
    <n v="2011"/>
    <x v="0"/>
    <d v="1900-01-08T11:00:00"/>
    <x v="0"/>
    <x v="2"/>
    <n v="1"/>
    <x v="0"/>
    <n v="0.2"/>
    <x v="3"/>
    <n v="0.4"/>
    <x v="22"/>
    <x v="6"/>
    <n v="0.22389999999999999"/>
    <x v="6"/>
    <x v="5"/>
    <x v="105"/>
    <x v="107"/>
  </r>
  <r>
    <n v="229"/>
    <x v="9"/>
    <x v="0"/>
    <n v="2011"/>
    <x v="0"/>
    <d v="1900-01-08T12:00:00"/>
    <x v="0"/>
    <x v="2"/>
    <n v="1"/>
    <x v="0"/>
    <n v="0.16"/>
    <x v="21"/>
    <n v="0.47"/>
    <x v="19"/>
    <x v="5"/>
    <n v="0.16420000000000001"/>
    <x v="8"/>
    <x v="0"/>
    <x v="50"/>
    <x v="76"/>
  </r>
  <r>
    <n v="230"/>
    <x v="9"/>
    <x v="0"/>
    <n v="2011"/>
    <x v="0"/>
    <d v="1900-01-08T13:00:00"/>
    <x v="0"/>
    <x v="2"/>
    <n v="1"/>
    <x v="0"/>
    <n v="0.16"/>
    <x v="21"/>
    <n v="0.5"/>
    <x v="20"/>
    <x v="5"/>
    <n v="0.16420000000000001"/>
    <x v="8"/>
    <x v="5"/>
    <x v="26"/>
    <x v="30"/>
  </r>
  <r>
    <n v="231"/>
    <x v="9"/>
    <x v="0"/>
    <n v="2011"/>
    <x v="0"/>
    <d v="1900-01-08T14:00:00"/>
    <x v="0"/>
    <x v="2"/>
    <n v="1"/>
    <x v="0"/>
    <n v="0.14000000000000001"/>
    <x v="22"/>
    <n v="0.59"/>
    <x v="29"/>
    <x v="4"/>
    <n v="0.19400000000000001"/>
    <x v="5"/>
    <x v="5"/>
    <x v="53"/>
    <x v="103"/>
  </r>
  <r>
    <n v="232"/>
    <x v="9"/>
    <x v="0"/>
    <n v="2011"/>
    <x v="0"/>
    <d v="1900-01-08T15:00:00"/>
    <x v="0"/>
    <x v="2"/>
    <n v="1"/>
    <x v="0"/>
    <n v="0.14000000000000001"/>
    <x v="22"/>
    <n v="0.59"/>
    <x v="29"/>
    <x v="4"/>
    <n v="0.16420000000000001"/>
    <x v="8"/>
    <x v="4"/>
    <x v="97"/>
    <x v="108"/>
  </r>
  <r>
    <n v="233"/>
    <x v="9"/>
    <x v="0"/>
    <n v="2011"/>
    <x v="0"/>
    <d v="1900-01-08T16:00:00"/>
    <x v="0"/>
    <x v="2"/>
    <n v="1"/>
    <x v="0"/>
    <n v="0.14000000000000001"/>
    <x v="22"/>
    <n v="0.59"/>
    <x v="29"/>
    <x v="4"/>
    <n v="0.16420000000000001"/>
    <x v="8"/>
    <x v="3"/>
    <x v="72"/>
    <x v="109"/>
  </r>
  <r>
    <n v="234"/>
    <x v="10"/>
    <x v="0"/>
    <n v="2011"/>
    <x v="0"/>
    <d v="1900-01-08T17:00:00"/>
    <x v="0"/>
    <x v="3"/>
    <n v="1"/>
    <x v="0"/>
    <n v="0.14000000000000001"/>
    <x v="22"/>
    <n v="0.59"/>
    <x v="29"/>
    <x v="4"/>
    <n v="0.1045"/>
    <x v="14"/>
    <x v="4"/>
    <x v="3"/>
    <x v="47"/>
  </r>
  <r>
    <n v="235"/>
    <x v="10"/>
    <x v="0"/>
    <n v="2011"/>
    <x v="0"/>
    <d v="1900-01-08T18:00:00"/>
    <x v="0"/>
    <x v="3"/>
    <n v="1"/>
    <x v="0"/>
    <n v="0.14000000000000001"/>
    <x v="22"/>
    <n v="0.59"/>
    <x v="29"/>
    <x v="4"/>
    <n v="0.16420000000000001"/>
    <x v="8"/>
    <x v="3"/>
    <x v="35"/>
    <x v="6"/>
  </r>
  <r>
    <n v="236"/>
    <x v="10"/>
    <x v="0"/>
    <n v="2011"/>
    <x v="0"/>
    <d v="1900-01-08T19:00:00"/>
    <x v="0"/>
    <x v="3"/>
    <n v="2"/>
    <x v="1"/>
    <n v="0.16"/>
    <x v="25"/>
    <n v="0.55000000000000004"/>
    <x v="28"/>
    <x v="4"/>
    <n v="0.19400000000000001"/>
    <x v="5"/>
    <x v="3"/>
    <x v="35"/>
    <x v="6"/>
  </r>
  <r>
    <n v="237"/>
    <x v="10"/>
    <x v="0"/>
    <n v="2011"/>
    <x v="0"/>
    <d v="1900-01-08T20:00:00"/>
    <x v="0"/>
    <x v="3"/>
    <n v="2"/>
    <x v="1"/>
    <n v="0.16"/>
    <x v="25"/>
    <n v="0.55000000000000004"/>
    <x v="28"/>
    <x v="4"/>
    <n v="0.1343"/>
    <x v="7"/>
    <x v="3"/>
    <x v="8"/>
    <x v="24"/>
  </r>
  <r>
    <n v="238"/>
    <x v="10"/>
    <x v="0"/>
    <n v="2011"/>
    <x v="0"/>
    <d v="1900-01-08T21:00:00"/>
    <x v="0"/>
    <x v="3"/>
    <n v="2"/>
    <x v="1"/>
    <n v="0.16"/>
    <x v="25"/>
    <n v="0.55000000000000004"/>
    <x v="28"/>
    <x v="4"/>
    <n v="0.1343"/>
    <x v="7"/>
    <x v="3"/>
    <x v="2"/>
    <x v="110"/>
  </r>
  <r>
    <n v="239"/>
    <x v="10"/>
    <x v="0"/>
    <n v="2011"/>
    <x v="0"/>
    <d v="1900-01-08T22:00:00"/>
    <x v="0"/>
    <x v="3"/>
    <n v="2"/>
    <x v="1"/>
    <n v="0.16"/>
    <x v="25"/>
    <n v="0.55000000000000004"/>
    <x v="28"/>
    <x v="4"/>
    <n v="0"/>
    <x v="0"/>
    <x v="4"/>
    <x v="106"/>
    <x v="111"/>
  </r>
  <r>
    <n v="240"/>
    <x v="10"/>
    <x v="0"/>
    <n v="2011"/>
    <x v="0"/>
    <d v="1900-01-08T23:00:00"/>
    <x v="0"/>
    <x v="3"/>
    <n v="2"/>
    <x v="1"/>
    <n v="0.18"/>
    <x v="28"/>
    <n v="0.51"/>
    <x v="33"/>
    <x v="4"/>
    <n v="8.9599999999999999E-2"/>
    <x v="1"/>
    <x v="0"/>
    <x v="107"/>
    <x v="112"/>
  </r>
  <r>
    <n v="241"/>
    <x v="10"/>
    <x v="0"/>
    <n v="2011"/>
    <x v="0"/>
    <d v="1900-01-09T00:00:00"/>
    <x v="0"/>
    <x v="3"/>
    <n v="2"/>
    <x v="1"/>
    <n v="0.18"/>
    <x v="28"/>
    <n v="0.51"/>
    <x v="33"/>
    <x v="4"/>
    <n v="0.16420000000000001"/>
    <x v="8"/>
    <x v="0"/>
    <x v="69"/>
    <x v="113"/>
  </r>
  <r>
    <n v="242"/>
    <x v="10"/>
    <x v="0"/>
    <n v="2011"/>
    <x v="0"/>
    <d v="1900-01-09T01:00:00"/>
    <x v="0"/>
    <x v="3"/>
    <n v="2"/>
    <x v="1"/>
    <n v="0.2"/>
    <x v="30"/>
    <n v="0.51"/>
    <x v="33"/>
    <x v="4"/>
    <n v="0.16420000000000001"/>
    <x v="8"/>
    <x v="0"/>
    <x v="82"/>
    <x v="60"/>
  </r>
  <r>
    <n v="243"/>
    <x v="10"/>
    <x v="0"/>
    <n v="2011"/>
    <x v="0"/>
    <d v="1900-01-09T02:00:00"/>
    <x v="0"/>
    <x v="3"/>
    <n v="2"/>
    <x v="1"/>
    <n v="0.2"/>
    <x v="30"/>
    <n v="0.47"/>
    <x v="19"/>
    <x v="5"/>
    <n v="0.1343"/>
    <x v="7"/>
    <x v="17"/>
    <x v="17"/>
    <x v="17"/>
  </r>
  <r>
    <n v="244"/>
    <x v="10"/>
    <x v="0"/>
    <n v="2011"/>
    <x v="0"/>
    <d v="1900-01-09T03:00:00"/>
    <x v="0"/>
    <x v="3"/>
    <n v="2"/>
    <x v="1"/>
    <n v="0.2"/>
    <x v="30"/>
    <n v="0.51"/>
    <x v="33"/>
    <x v="4"/>
    <n v="0.1045"/>
    <x v="14"/>
    <x v="4"/>
    <x v="11"/>
    <x v="52"/>
  </r>
  <r>
    <n v="245"/>
    <x v="10"/>
    <x v="0"/>
    <n v="2011"/>
    <x v="0"/>
    <d v="1900-01-09T04:00:00"/>
    <x v="0"/>
    <x v="3"/>
    <n v="2"/>
    <x v="1"/>
    <n v="0.2"/>
    <x v="30"/>
    <n v="0.59"/>
    <x v="29"/>
    <x v="4"/>
    <n v="8.9599999999999999E-2"/>
    <x v="1"/>
    <x v="15"/>
    <x v="24"/>
    <x v="46"/>
  </r>
  <r>
    <n v="246"/>
    <x v="10"/>
    <x v="0"/>
    <n v="2011"/>
    <x v="0"/>
    <d v="1900-01-09T05:00:00"/>
    <x v="0"/>
    <x v="3"/>
    <n v="2"/>
    <x v="1"/>
    <n v="0.2"/>
    <x v="30"/>
    <n v="0.59"/>
    <x v="29"/>
    <x v="4"/>
    <n v="8.9599999999999999E-2"/>
    <x v="1"/>
    <x v="0"/>
    <x v="91"/>
    <x v="55"/>
  </r>
  <r>
    <n v="247"/>
    <x v="10"/>
    <x v="0"/>
    <n v="2011"/>
    <x v="0"/>
    <d v="1900-01-09T06:00:00"/>
    <x v="0"/>
    <x v="3"/>
    <n v="2"/>
    <x v="1"/>
    <n v="0.16"/>
    <x v="25"/>
    <n v="0.8"/>
    <x v="1"/>
    <x v="1"/>
    <n v="8.9599999999999999E-2"/>
    <x v="1"/>
    <x v="4"/>
    <x v="108"/>
    <x v="105"/>
  </r>
  <r>
    <n v="248"/>
    <x v="10"/>
    <x v="0"/>
    <n v="2011"/>
    <x v="0"/>
    <d v="1900-01-09T07:00:00"/>
    <x v="0"/>
    <x v="3"/>
    <n v="2"/>
    <x v="1"/>
    <n v="0.16"/>
    <x v="25"/>
    <n v="0.86"/>
    <x v="3"/>
    <x v="0"/>
    <n v="0.22389999999999999"/>
    <x v="6"/>
    <x v="17"/>
    <x v="109"/>
    <x v="31"/>
  </r>
  <r>
    <n v="249"/>
    <x v="10"/>
    <x v="0"/>
    <n v="2011"/>
    <x v="0"/>
    <d v="1900-01-09T08:00:00"/>
    <x v="0"/>
    <x v="3"/>
    <n v="2"/>
    <x v="1"/>
    <n v="0.16"/>
    <x v="25"/>
    <n v="0.86"/>
    <x v="3"/>
    <x v="0"/>
    <n v="0.22389999999999999"/>
    <x v="6"/>
    <x v="15"/>
    <x v="110"/>
    <x v="114"/>
  </r>
  <r>
    <n v="250"/>
    <x v="10"/>
    <x v="0"/>
    <n v="2011"/>
    <x v="0"/>
    <d v="1900-01-09T09:00:00"/>
    <x v="0"/>
    <x v="3"/>
    <n v="3"/>
    <x v="2"/>
    <n v="0.16"/>
    <x v="33"/>
    <n v="0.93"/>
    <x v="43"/>
    <x v="2"/>
    <n v="0.1045"/>
    <x v="14"/>
    <x v="5"/>
    <x v="111"/>
    <x v="76"/>
  </r>
  <r>
    <n v="251"/>
    <x v="10"/>
    <x v="0"/>
    <n v="2011"/>
    <x v="0"/>
    <d v="1900-01-09T10:00:00"/>
    <x v="0"/>
    <x v="3"/>
    <n v="3"/>
    <x v="2"/>
    <n v="0.16"/>
    <x v="33"/>
    <n v="0.93"/>
    <x v="43"/>
    <x v="2"/>
    <n v="0"/>
    <x v="0"/>
    <x v="3"/>
    <x v="82"/>
    <x v="41"/>
  </r>
  <r>
    <n v="252"/>
    <x v="10"/>
    <x v="0"/>
    <n v="2011"/>
    <x v="0"/>
    <d v="1900-01-09T11:00:00"/>
    <x v="0"/>
    <x v="3"/>
    <n v="3"/>
    <x v="2"/>
    <n v="0.16"/>
    <x v="33"/>
    <n v="0.93"/>
    <x v="43"/>
    <x v="2"/>
    <n v="0.19400000000000001"/>
    <x v="5"/>
    <x v="3"/>
    <x v="1"/>
    <x v="2"/>
  </r>
  <r>
    <n v="253"/>
    <x v="10"/>
    <x v="0"/>
    <n v="2011"/>
    <x v="0"/>
    <d v="1900-01-09T12:00:00"/>
    <x v="0"/>
    <x v="3"/>
    <n v="3"/>
    <x v="2"/>
    <n v="0.16"/>
    <x v="33"/>
    <n v="0.86"/>
    <x v="3"/>
    <x v="0"/>
    <n v="8.9599999999999999E-2"/>
    <x v="1"/>
    <x v="3"/>
    <x v="32"/>
    <x v="25"/>
  </r>
  <r>
    <n v="254"/>
    <x v="10"/>
    <x v="0"/>
    <n v="2011"/>
    <x v="0"/>
    <d v="1900-01-09T13:00:00"/>
    <x v="0"/>
    <x v="3"/>
    <n v="3"/>
    <x v="2"/>
    <n v="0.16"/>
    <x v="33"/>
    <n v="0.93"/>
    <x v="43"/>
    <x v="2"/>
    <n v="0.1045"/>
    <x v="14"/>
    <x v="5"/>
    <x v="95"/>
    <x v="115"/>
  </r>
  <r>
    <n v="255"/>
    <x v="10"/>
    <x v="0"/>
    <n v="2011"/>
    <x v="0"/>
    <d v="1900-01-09T14:00:00"/>
    <x v="0"/>
    <x v="3"/>
    <n v="3"/>
    <x v="2"/>
    <n v="0.16"/>
    <x v="33"/>
    <n v="0.93"/>
    <x v="43"/>
    <x v="2"/>
    <n v="8.9599999999999999E-2"/>
    <x v="1"/>
    <x v="5"/>
    <x v="72"/>
    <x v="75"/>
  </r>
  <r>
    <n v="256"/>
    <x v="11"/>
    <x v="0"/>
    <n v="2011"/>
    <x v="0"/>
    <d v="1900-01-09T15:00:00"/>
    <x v="0"/>
    <x v="4"/>
    <n v="2"/>
    <x v="1"/>
    <n v="0.16"/>
    <x v="25"/>
    <n v="0.86"/>
    <x v="3"/>
    <x v="0"/>
    <n v="8.9599999999999999E-2"/>
    <x v="1"/>
    <x v="3"/>
    <x v="7"/>
    <x v="85"/>
  </r>
  <r>
    <n v="257"/>
    <x v="11"/>
    <x v="0"/>
    <n v="2011"/>
    <x v="0"/>
    <d v="1900-01-09T16:00:00"/>
    <x v="0"/>
    <x v="4"/>
    <n v="2"/>
    <x v="1"/>
    <n v="0.16"/>
    <x v="25"/>
    <n v="0.86"/>
    <x v="3"/>
    <x v="0"/>
    <n v="0.1045"/>
    <x v="14"/>
    <x v="3"/>
    <x v="8"/>
    <x v="24"/>
  </r>
  <r>
    <n v="258"/>
    <x v="11"/>
    <x v="0"/>
    <n v="2011"/>
    <x v="0"/>
    <d v="1900-01-09T17:00:00"/>
    <x v="0"/>
    <x v="4"/>
    <n v="1"/>
    <x v="0"/>
    <n v="0.14000000000000001"/>
    <x v="22"/>
    <n v="0.86"/>
    <x v="3"/>
    <x v="0"/>
    <n v="0.1343"/>
    <x v="7"/>
    <x v="3"/>
    <x v="4"/>
    <x v="4"/>
  </r>
  <r>
    <n v="259"/>
    <x v="11"/>
    <x v="0"/>
    <n v="2011"/>
    <x v="0"/>
    <d v="1900-01-09T18:00:00"/>
    <x v="0"/>
    <x v="4"/>
    <n v="1"/>
    <x v="0"/>
    <n v="0.14000000000000001"/>
    <x v="22"/>
    <n v="0.86"/>
    <x v="3"/>
    <x v="0"/>
    <n v="0.16420000000000001"/>
    <x v="8"/>
    <x v="3"/>
    <x v="34"/>
    <x v="36"/>
  </r>
  <r>
    <n v="260"/>
    <x v="11"/>
    <x v="0"/>
    <n v="2011"/>
    <x v="0"/>
    <d v="1900-01-09T19:00:00"/>
    <x v="0"/>
    <x v="4"/>
    <n v="1"/>
    <x v="0"/>
    <n v="0.12"/>
    <x v="24"/>
    <n v="0.93"/>
    <x v="43"/>
    <x v="2"/>
    <n v="0.1343"/>
    <x v="7"/>
    <x v="3"/>
    <x v="20"/>
    <x v="0"/>
  </r>
  <r>
    <n v="261"/>
    <x v="11"/>
    <x v="0"/>
    <n v="2011"/>
    <x v="0"/>
    <d v="1900-01-09T20:00:00"/>
    <x v="0"/>
    <x v="4"/>
    <n v="1"/>
    <x v="0"/>
    <n v="0.14000000000000001"/>
    <x v="22"/>
    <n v="0.69"/>
    <x v="27"/>
    <x v="3"/>
    <n v="0.1343"/>
    <x v="7"/>
    <x v="3"/>
    <x v="25"/>
    <x v="60"/>
  </r>
  <r>
    <n v="262"/>
    <x v="11"/>
    <x v="0"/>
    <n v="2011"/>
    <x v="0"/>
    <d v="1900-01-09T21:00:00"/>
    <x v="0"/>
    <x v="4"/>
    <n v="1"/>
    <x v="0"/>
    <n v="0.16"/>
    <x v="21"/>
    <n v="0.59"/>
    <x v="29"/>
    <x v="4"/>
    <n v="0.16420000000000001"/>
    <x v="8"/>
    <x v="0"/>
    <x v="85"/>
    <x v="116"/>
  </r>
  <r>
    <n v="263"/>
    <x v="11"/>
    <x v="0"/>
    <n v="2011"/>
    <x v="0"/>
    <d v="1900-01-09T22:00:00"/>
    <x v="0"/>
    <x v="4"/>
    <n v="1"/>
    <x v="0"/>
    <n v="0.16"/>
    <x v="21"/>
    <n v="0.59"/>
    <x v="29"/>
    <x v="4"/>
    <n v="0.32840000000000003"/>
    <x v="9"/>
    <x v="0"/>
    <x v="78"/>
    <x v="117"/>
  </r>
  <r>
    <n v="264"/>
    <x v="11"/>
    <x v="0"/>
    <n v="2011"/>
    <x v="0"/>
    <d v="1900-01-09T23:00:00"/>
    <x v="0"/>
    <x v="4"/>
    <n v="1"/>
    <x v="0"/>
    <n v="0.18"/>
    <x v="23"/>
    <n v="0.55000000000000004"/>
    <x v="28"/>
    <x v="4"/>
    <n v="0.22389999999999999"/>
    <x v="6"/>
    <x v="3"/>
    <x v="87"/>
    <x v="21"/>
  </r>
  <r>
    <n v="265"/>
    <x v="11"/>
    <x v="0"/>
    <n v="2011"/>
    <x v="0"/>
    <d v="1900-01-10T00:00:00"/>
    <x v="0"/>
    <x v="4"/>
    <n v="1"/>
    <x v="0"/>
    <n v="0.2"/>
    <x v="3"/>
    <n v="0.51"/>
    <x v="33"/>
    <x v="4"/>
    <n v="0.3881"/>
    <x v="13"/>
    <x v="0"/>
    <x v="1"/>
    <x v="17"/>
  </r>
  <r>
    <n v="266"/>
    <x v="11"/>
    <x v="0"/>
    <n v="2011"/>
    <x v="0"/>
    <d v="1900-01-10T01:00:00"/>
    <x v="0"/>
    <x v="4"/>
    <n v="1"/>
    <x v="0"/>
    <n v="0.2"/>
    <x v="3"/>
    <n v="0.47"/>
    <x v="19"/>
    <x v="5"/>
    <n v="0.58209999999999995"/>
    <x v="19"/>
    <x v="0"/>
    <x v="15"/>
    <x v="97"/>
  </r>
  <r>
    <n v="267"/>
    <x v="11"/>
    <x v="0"/>
    <n v="2011"/>
    <x v="0"/>
    <d v="1900-01-10T02:00:00"/>
    <x v="0"/>
    <x v="4"/>
    <n v="1"/>
    <x v="0"/>
    <n v="0.22"/>
    <x v="1"/>
    <n v="0.44"/>
    <x v="18"/>
    <x v="5"/>
    <n v="0.35820000000000002"/>
    <x v="11"/>
    <x v="3"/>
    <x v="47"/>
    <x v="99"/>
  </r>
  <r>
    <n v="268"/>
    <x v="11"/>
    <x v="0"/>
    <n v="2011"/>
    <x v="0"/>
    <d v="1900-01-10T03:00:00"/>
    <x v="0"/>
    <x v="4"/>
    <n v="1"/>
    <x v="0"/>
    <n v="0.2"/>
    <x v="3"/>
    <n v="0.47"/>
    <x v="19"/>
    <x v="5"/>
    <n v="0.32840000000000003"/>
    <x v="9"/>
    <x v="3"/>
    <x v="100"/>
    <x v="40"/>
  </r>
  <r>
    <n v="269"/>
    <x v="11"/>
    <x v="0"/>
    <n v="2011"/>
    <x v="0"/>
    <d v="1900-01-10T04:00:00"/>
    <x v="0"/>
    <x v="4"/>
    <n v="1"/>
    <x v="0"/>
    <n v="0.2"/>
    <x v="3"/>
    <n v="0.47"/>
    <x v="19"/>
    <x v="5"/>
    <n v="0.41789999999999999"/>
    <x v="12"/>
    <x v="5"/>
    <x v="41"/>
    <x v="99"/>
  </r>
  <r>
    <n v="270"/>
    <x v="11"/>
    <x v="0"/>
    <n v="2011"/>
    <x v="0"/>
    <d v="1900-01-10T05:00:00"/>
    <x v="0"/>
    <x v="4"/>
    <n v="1"/>
    <x v="0"/>
    <n v="0.22"/>
    <x v="1"/>
    <n v="0.44"/>
    <x v="18"/>
    <x v="5"/>
    <n v="0.32840000000000003"/>
    <x v="9"/>
    <x v="2"/>
    <x v="36"/>
    <x v="118"/>
  </r>
  <r>
    <n v="271"/>
    <x v="11"/>
    <x v="0"/>
    <n v="2011"/>
    <x v="0"/>
    <d v="1900-01-10T06:00:00"/>
    <x v="0"/>
    <x v="4"/>
    <n v="1"/>
    <x v="0"/>
    <n v="0.2"/>
    <x v="3"/>
    <n v="0.47"/>
    <x v="19"/>
    <x v="5"/>
    <n v="0.35820000000000002"/>
    <x v="11"/>
    <x v="3"/>
    <x v="112"/>
    <x v="119"/>
  </r>
  <r>
    <n v="272"/>
    <x v="11"/>
    <x v="0"/>
    <n v="2011"/>
    <x v="0"/>
    <d v="1900-01-10T07:00:00"/>
    <x v="0"/>
    <x v="4"/>
    <n v="1"/>
    <x v="0"/>
    <n v="0.2"/>
    <x v="3"/>
    <n v="0.47"/>
    <x v="19"/>
    <x v="5"/>
    <n v="0.52239999999999998"/>
    <x v="18"/>
    <x v="4"/>
    <x v="113"/>
    <x v="120"/>
  </r>
  <r>
    <n v="273"/>
    <x v="11"/>
    <x v="0"/>
    <n v="2011"/>
    <x v="0"/>
    <d v="1900-01-10T08:00:00"/>
    <x v="0"/>
    <x v="4"/>
    <n v="1"/>
    <x v="0"/>
    <n v="0.18"/>
    <x v="23"/>
    <n v="0.47"/>
    <x v="19"/>
    <x v="5"/>
    <n v="0.41789999999999999"/>
    <x v="12"/>
    <x v="5"/>
    <x v="70"/>
    <x v="56"/>
  </r>
  <r>
    <n v="274"/>
    <x v="11"/>
    <x v="0"/>
    <n v="2011"/>
    <x v="0"/>
    <d v="1900-01-10T09:00:00"/>
    <x v="0"/>
    <x v="4"/>
    <n v="1"/>
    <x v="0"/>
    <n v="0.16"/>
    <x v="21"/>
    <n v="0.5"/>
    <x v="20"/>
    <x v="5"/>
    <n v="0.32840000000000003"/>
    <x v="9"/>
    <x v="4"/>
    <x v="25"/>
    <x v="10"/>
  </r>
  <r>
    <n v="275"/>
    <x v="11"/>
    <x v="0"/>
    <n v="2011"/>
    <x v="0"/>
    <d v="1900-01-10T10:00:00"/>
    <x v="0"/>
    <x v="4"/>
    <n v="1"/>
    <x v="0"/>
    <n v="0.16"/>
    <x v="21"/>
    <n v="0.55000000000000004"/>
    <x v="28"/>
    <x v="4"/>
    <n v="0.32840000000000003"/>
    <x v="9"/>
    <x v="3"/>
    <x v="77"/>
    <x v="52"/>
  </r>
  <r>
    <n v="276"/>
    <x v="11"/>
    <x v="0"/>
    <n v="2011"/>
    <x v="0"/>
    <d v="1900-01-10T11:00:00"/>
    <x v="0"/>
    <x v="4"/>
    <n v="1"/>
    <x v="0"/>
    <n v="0.16"/>
    <x v="21"/>
    <n v="0.55000000000000004"/>
    <x v="28"/>
    <x v="4"/>
    <n v="0.44779999999999998"/>
    <x v="10"/>
    <x v="5"/>
    <x v="1"/>
    <x v="63"/>
  </r>
  <r>
    <n v="277"/>
    <x v="11"/>
    <x v="0"/>
    <n v="2011"/>
    <x v="0"/>
    <d v="1900-01-10T12:00:00"/>
    <x v="0"/>
    <x v="4"/>
    <n v="1"/>
    <x v="0"/>
    <n v="0.14000000000000001"/>
    <x v="22"/>
    <n v="0.59"/>
    <x v="29"/>
    <x v="4"/>
    <n v="0.41789999999999999"/>
    <x v="12"/>
    <x v="5"/>
    <x v="23"/>
    <x v="25"/>
  </r>
  <r>
    <n v="278"/>
    <x v="12"/>
    <x v="0"/>
    <n v="2011"/>
    <x v="0"/>
    <d v="1900-01-10T13:00:00"/>
    <x v="0"/>
    <x v="5"/>
    <n v="1"/>
    <x v="0"/>
    <n v="0.14000000000000001"/>
    <x v="22"/>
    <n v="0.59"/>
    <x v="29"/>
    <x v="4"/>
    <n v="0.28360000000000002"/>
    <x v="3"/>
    <x v="5"/>
    <x v="8"/>
    <x v="85"/>
  </r>
  <r>
    <n v="279"/>
    <x v="12"/>
    <x v="0"/>
    <n v="2011"/>
    <x v="0"/>
    <d v="1900-01-10T14:00:00"/>
    <x v="0"/>
    <x v="5"/>
    <n v="1"/>
    <x v="0"/>
    <n v="0.14000000000000001"/>
    <x v="22"/>
    <n v="0.5"/>
    <x v="20"/>
    <x v="5"/>
    <n v="0.28360000000000002"/>
    <x v="3"/>
    <x v="3"/>
    <x v="6"/>
    <x v="5"/>
  </r>
  <r>
    <n v="280"/>
    <x v="12"/>
    <x v="0"/>
    <n v="2011"/>
    <x v="0"/>
    <d v="1900-01-10T15:00:00"/>
    <x v="0"/>
    <x v="5"/>
    <n v="1"/>
    <x v="0"/>
    <n v="0.14000000000000001"/>
    <x v="22"/>
    <n v="0.5"/>
    <x v="20"/>
    <x v="5"/>
    <n v="0.35820000000000002"/>
    <x v="11"/>
    <x v="3"/>
    <x v="6"/>
    <x v="5"/>
  </r>
  <r>
    <n v="281"/>
    <x v="12"/>
    <x v="0"/>
    <n v="2011"/>
    <x v="0"/>
    <d v="1900-01-10T16:00:00"/>
    <x v="0"/>
    <x v="5"/>
    <n v="1"/>
    <x v="0"/>
    <n v="0.14000000000000001"/>
    <x v="22"/>
    <n v="0.5"/>
    <x v="20"/>
    <x v="5"/>
    <n v="0.32840000000000003"/>
    <x v="9"/>
    <x v="3"/>
    <x v="35"/>
    <x v="6"/>
  </r>
  <r>
    <n v="282"/>
    <x v="12"/>
    <x v="0"/>
    <n v="2011"/>
    <x v="0"/>
    <d v="1900-01-10T17:00:00"/>
    <x v="0"/>
    <x v="5"/>
    <n v="1"/>
    <x v="0"/>
    <n v="0.14000000000000001"/>
    <x v="22"/>
    <n v="0.5"/>
    <x v="20"/>
    <x v="5"/>
    <n v="0.25369999999999998"/>
    <x v="2"/>
    <x v="3"/>
    <x v="22"/>
    <x v="48"/>
  </r>
  <r>
    <n v="283"/>
    <x v="12"/>
    <x v="0"/>
    <n v="2011"/>
    <x v="0"/>
    <d v="1900-01-10T18:00:00"/>
    <x v="0"/>
    <x v="5"/>
    <n v="1"/>
    <x v="0"/>
    <n v="0.14000000000000001"/>
    <x v="22"/>
    <n v="0.5"/>
    <x v="20"/>
    <x v="5"/>
    <n v="0.29849999999999999"/>
    <x v="4"/>
    <x v="3"/>
    <x v="35"/>
    <x v="6"/>
  </r>
  <r>
    <n v="284"/>
    <x v="12"/>
    <x v="0"/>
    <n v="2011"/>
    <x v="0"/>
    <d v="1900-01-10T19:00:00"/>
    <x v="0"/>
    <x v="5"/>
    <n v="1"/>
    <x v="0"/>
    <n v="0.12"/>
    <x v="24"/>
    <n v="0.54"/>
    <x v="47"/>
    <x v="4"/>
    <n v="0.1343"/>
    <x v="7"/>
    <x v="3"/>
    <x v="95"/>
    <x v="20"/>
  </r>
  <r>
    <n v="285"/>
    <x v="12"/>
    <x v="0"/>
    <n v="2011"/>
    <x v="0"/>
    <d v="1900-01-10T20:00:00"/>
    <x v="0"/>
    <x v="5"/>
    <n v="1"/>
    <x v="0"/>
    <n v="0.12"/>
    <x v="24"/>
    <n v="0.54"/>
    <x v="47"/>
    <x v="4"/>
    <n v="0.1343"/>
    <x v="7"/>
    <x v="3"/>
    <x v="109"/>
    <x v="44"/>
  </r>
  <r>
    <n v="286"/>
    <x v="12"/>
    <x v="0"/>
    <n v="2011"/>
    <x v="0"/>
    <d v="1900-01-10T21:00:00"/>
    <x v="0"/>
    <x v="5"/>
    <n v="1"/>
    <x v="0"/>
    <n v="0.14000000000000001"/>
    <x v="22"/>
    <n v="0.5"/>
    <x v="20"/>
    <x v="5"/>
    <n v="0.19400000000000001"/>
    <x v="5"/>
    <x v="2"/>
    <x v="114"/>
    <x v="121"/>
  </r>
  <r>
    <n v="287"/>
    <x v="12"/>
    <x v="0"/>
    <n v="2011"/>
    <x v="0"/>
    <d v="1900-01-10T22:00:00"/>
    <x v="0"/>
    <x v="5"/>
    <n v="1"/>
    <x v="0"/>
    <n v="0.14000000000000001"/>
    <x v="22"/>
    <n v="0.5"/>
    <x v="20"/>
    <x v="5"/>
    <n v="0.32840000000000003"/>
    <x v="9"/>
    <x v="4"/>
    <x v="115"/>
    <x v="119"/>
  </r>
  <r>
    <n v="288"/>
    <x v="12"/>
    <x v="0"/>
    <n v="2011"/>
    <x v="0"/>
    <d v="1900-01-10T23:00:00"/>
    <x v="0"/>
    <x v="5"/>
    <n v="2"/>
    <x v="1"/>
    <n v="0.16"/>
    <x v="25"/>
    <n v="0.5"/>
    <x v="20"/>
    <x v="5"/>
    <n v="0.35820000000000002"/>
    <x v="11"/>
    <x v="4"/>
    <x v="49"/>
    <x v="103"/>
  </r>
  <r>
    <n v="289"/>
    <x v="12"/>
    <x v="0"/>
    <n v="2011"/>
    <x v="0"/>
    <d v="1900-01-11T00:00:00"/>
    <x v="0"/>
    <x v="5"/>
    <n v="2"/>
    <x v="1"/>
    <n v="0.2"/>
    <x v="30"/>
    <n v="0.44"/>
    <x v="18"/>
    <x v="5"/>
    <n v="0.44779999999999998"/>
    <x v="10"/>
    <x v="17"/>
    <x v="39"/>
    <x v="18"/>
  </r>
  <r>
    <n v="290"/>
    <x v="12"/>
    <x v="0"/>
    <n v="2011"/>
    <x v="0"/>
    <d v="1900-01-11T01:00:00"/>
    <x v="0"/>
    <x v="5"/>
    <n v="1"/>
    <x v="0"/>
    <n v="0.2"/>
    <x v="3"/>
    <n v="0.44"/>
    <x v="18"/>
    <x v="5"/>
    <n v="0.41789999999999999"/>
    <x v="12"/>
    <x v="0"/>
    <x v="47"/>
    <x v="46"/>
  </r>
  <r>
    <n v="291"/>
    <x v="12"/>
    <x v="0"/>
    <n v="2011"/>
    <x v="0"/>
    <d v="1900-01-11T02:00:00"/>
    <x v="0"/>
    <x v="5"/>
    <n v="1"/>
    <x v="0"/>
    <n v="0.22"/>
    <x v="1"/>
    <n v="0.41"/>
    <x v="48"/>
    <x v="5"/>
    <n v="0.44779999999999998"/>
    <x v="10"/>
    <x v="4"/>
    <x v="38"/>
    <x v="56"/>
  </r>
  <r>
    <n v="292"/>
    <x v="12"/>
    <x v="0"/>
    <n v="2011"/>
    <x v="0"/>
    <d v="1900-01-11T03:00:00"/>
    <x v="0"/>
    <x v="5"/>
    <n v="1"/>
    <x v="0"/>
    <n v="0.22"/>
    <x v="1"/>
    <n v="0.41"/>
    <x v="48"/>
    <x v="5"/>
    <n v="0.3881"/>
    <x v="13"/>
    <x v="0"/>
    <x v="87"/>
    <x v="51"/>
  </r>
  <r>
    <n v="293"/>
    <x v="12"/>
    <x v="0"/>
    <n v="2011"/>
    <x v="0"/>
    <d v="1900-01-11T04:00:00"/>
    <x v="0"/>
    <x v="5"/>
    <n v="1"/>
    <x v="0"/>
    <n v="0.24"/>
    <x v="0"/>
    <n v="0.38"/>
    <x v="41"/>
    <x v="6"/>
    <n v="0.29849999999999999"/>
    <x v="4"/>
    <x v="2"/>
    <x v="11"/>
    <x v="122"/>
  </r>
  <r>
    <n v="294"/>
    <x v="12"/>
    <x v="0"/>
    <n v="2011"/>
    <x v="0"/>
    <d v="1900-01-11T05:00:00"/>
    <x v="0"/>
    <x v="5"/>
    <n v="1"/>
    <x v="0"/>
    <n v="0.24"/>
    <x v="0"/>
    <n v="0.38"/>
    <x v="41"/>
    <x v="6"/>
    <n v="0.35820000000000002"/>
    <x v="11"/>
    <x v="4"/>
    <x v="83"/>
    <x v="53"/>
  </r>
  <r>
    <n v="295"/>
    <x v="12"/>
    <x v="0"/>
    <n v="2011"/>
    <x v="0"/>
    <d v="1900-01-11T06:00:00"/>
    <x v="0"/>
    <x v="5"/>
    <n v="1"/>
    <x v="0"/>
    <n v="0.2"/>
    <x v="3"/>
    <n v="0.4"/>
    <x v="22"/>
    <x v="6"/>
    <n v="0.28360000000000002"/>
    <x v="3"/>
    <x v="17"/>
    <x v="81"/>
    <x v="123"/>
  </r>
  <r>
    <n v="296"/>
    <x v="12"/>
    <x v="0"/>
    <n v="2011"/>
    <x v="0"/>
    <d v="1900-01-11T07:00:00"/>
    <x v="0"/>
    <x v="5"/>
    <n v="1"/>
    <x v="0"/>
    <n v="0.2"/>
    <x v="3"/>
    <n v="0.4"/>
    <x v="22"/>
    <x v="6"/>
    <n v="0.32840000000000003"/>
    <x v="9"/>
    <x v="0"/>
    <x v="116"/>
    <x v="124"/>
  </r>
  <r>
    <n v="297"/>
    <x v="12"/>
    <x v="0"/>
    <n v="2011"/>
    <x v="0"/>
    <d v="1900-01-11T08:00:00"/>
    <x v="0"/>
    <x v="5"/>
    <n v="1"/>
    <x v="0"/>
    <n v="0.16"/>
    <x v="21"/>
    <n v="0.47"/>
    <x v="19"/>
    <x v="5"/>
    <n v="0.25369999999999998"/>
    <x v="2"/>
    <x v="5"/>
    <x v="52"/>
    <x v="111"/>
  </r>
  <r>
    <n v="298"/>
    <x v="12"/>
    <x v="0"/>
    <n v="2011"/>
    <x v="0"/>
    <d v="1900-01-11T09:00:00"/>
    <x v="0"/>
    <x v="5"/>
    <n v="1"/>
    <x v="0"/>
    <n v="0.16"/>
    <x v="21"/>
    <n v="0.47"/>
    <x v="19"/>
    <x v="5"/>
    <n v="0.22389999999999999"/>
    <x v="6"/>
    <x v="3"/>
    <x v="27"/>
    <x v="37"/>
  </r>
  <r>
    <n v="299"/>
    <x v="12"/>
    <x v="0"/>
    <n v="2011"/>
    <x v="0"/>
    <d v="1900-01-11T10:00:00"/>
    <x v="0"/>
    <x v="5"/>
    <n v="1"/>
    <x v="0"/>
    <n v="0.14000000000000001"/>
    <x v="22"/>
    <n v="0.46"/>
    <x v="15"/>
    <x v="5"/>
    <n v="0.29849999999999999"/>
    <x v="4"/>
    <x v="3"/>
    <x v="71"/>
    <x v="1"/>
  </r>
  <r>
    <n v="300"/>
    <x v="12"/>
    <x v="0"/>
    <n v="2011"/>
    <x v="0"/>
    <d v="1900-01-11T11:00:00"/>
    <x v="0"/>
    <x v="5"/>
    <n v="1"/>
    <x v="0"/>
    <n v="0.14000000000000001"/>
    <x v="22"/>
    <n v="0.46"/>
    <x v="15"/>
    <x v="5"/>
    <n v="0.32840000000000003"/>
    <x v="9"/>
    <x v="3"/>
    <x v="10"/>
    <x v="33"/>
  </r>
  <r>
    <n v="301"/>
    <x v="12"/>
    <x v="0"/>
    <n v="2011"/>
    <x v="0"/>
    <d v="1900-01-11T12:00:00"/>
    <x v="0"/>
    <x v="5"/>
    <n v="1"/>
    <x v="0"/>
    <n v="0.12"/>
    <x v="24"/>
    <n v="0.5"/>
    <x v="20"/>
    <x v="5"/>
    <n v="0.19400000000000001"/>
    <x v="5"/>
    <x v="5"/>
    <x v="88"/>
    <x v="93"/>
  </r>
  <r>
    <n v="302"/>
    <x v="13"/>
    <x v="0"/>
    <n v="2011"/>
    <x v="0"/>
    <d v="1900-01-11T13:00:00"/>
    <x v="0"/>
    <x v="6"/>
    <n v="1"/>
    <x v="0"/>
    <n v="0.12"/>
    <x v="24"/>
    <n v="0.5"/>
    <x v="20"/>
    <x v="5"/>
    <n v="0.19400000000000001"/>
    <x v="5"/>
    <x v="3"/>
    <x v="88"/>
    <x v="8"/>
  </r>
  <r>
    <n v="303"/>
    <x v="13"/>
    <x v="0"/>
    <n v="2011"/>
    <x v="0"/>
    <d v="1900-01-11T14:00:00"/>
    <x v="0"/>
    <x v="6"/>
    <n v="1"/>
    <x v="0"/>
    <n v="0.1"/>
    <x v="34"/>
    <n v="0.54"/>
    <x v="47"/>
    <x v="4"/>
    <n v="0.16420000000000001"/>
    <x v="8"/>
    <x v="3"/>
    <x v="34"/>
    <x v="36"/>
  </r>
  <r>
    <n v="304"/>
    <x v="13"/>
    <x v="0"/>
    <n v="2011"/>
    <x v="0"/>
    <d v="1900-01-11T15:00:00"/>
    <x v="0"/>
    <x v="6"/>
    <n v="1"/>
    <x v="0"/>
    <n v="0.1"/>
    <x v="34"/>
    <n v="0.54"/>
    <x v="47"/>
    <x v="4"/>
    <n v="0.1343"/>
    <x v="7"/>
    <x v="3"/>
    <x v="4"/>
    <x v="4"/>
  </r>
  <r>
    <n v="305"/>
    <x v="13"/>
    <x v="0"/>
    <n v="2011"/>
    <x v="0"/>
    <d v="1900-01-11T16:00:00"/>
    <x v="0"/>
    <x v="6"/>
    <n v="1"/>
    <x v="0"/>
    <n v="0.1"/>
    <x v="34"/>
    <n v="0.54"/>
    <x v="47"/>
    <x v="4"/>
    <n v="0.1045"/>
    <x v="14"/>
    <x v="3"/>
    <x v="4"/>
    <x v="4"/>
  </r>
  <r>
    <n v="306"/>
    <x v="13"/>
    <x v="0"/>
    <n v="2011"/>
    <x v="0"/>
    <d v="1900-01-11T17:00:00"/>
    <x v="0"/>
    <x v="6"/>
    <n v="1"/>
    <x v="0"/>
    <n v="0.1"/>
    <x v="34"/>
    <n v="0.54"/>
    <x v="47"/>
    <x v="4"/>
    <n v="8.9599999999999999E-2"/>
    <x v="1"/>
    <x v="3"/>
    <x v="21"/>
    <x v="7"/>
  </r>
  <r>
    <n v="307"/>
    <x v="13"/>
    <x v="0"/>
    <n v="2011"/>
    <x v="0"/>
    <d v="1900-01-11T18:00:00"/>
    <x v="0"/>
    <x v="6"/>
    <n v="1"/>
    <x v="0"/>
    <n v="0.1"/>
    <x v="34"/>
    <n v="0.54"/>
    <x v="47"/>
    <x v="4"/>
    <n v="0"/>
    <x v="0"/>
    <x v="3"/>
    <x v="19"/>
    <x v="22"/>
  </r>
  <r>
    <n v="308"/>
    <x v="13"/>
    <x v="0"/>
    <n v="2011"/>
    <x v="0"/>
    <d v="1900-01-11T19:00:00"/>
    <x v="0"/>
    <x v="6"/>
    <n v="1"/>
    <x v="0"/>
    <n v="0.1"/>
    <x v="34"/>
    <n v="0.74"/>
    <x v="32"/>
    <x v="1"/>
    <n v="0.16420000000000001"/>
    <x v="8"/>
    <x v="3"/>
    <x v="14"/>
    <x v="27"/>
  </r>
  <r>
    <n v="309"/>
    <x v="13"/>
    <x v="0"/>
    <n v="2011"/>
    <x v="0"/>
    <d v="1900-01-11T20:00:00"/>
    <x v="0"/>
    <x v="6"/>
    <n v="1"/>
    <x v="0"/>
    <n v="0.12"/>
    <x v="24"/>
    <n v="0.68"/>
    <x v="31"/>
    <x v="3"/>
    <n v="0"/>
    <x v="0"/>
    <x v="4"/>
    <x v="117"/>
    <x v="125"/>
  </r>
  <r>
    <n v="310"/>
    <x v="13"/>
    <x v="0"/>
    <n v="2011"/>
    <x v="0"/>
    <d v="1900-01-11T21:00:00"/>
    <x v="0"/>
    <x v="6"/>
    <n v="1"/>
    <x v="0"/>
    <n v="0.14000000000000001"/>
    <x v="22"/>
    <n v="0.69"/>
    <x v="27"/>
    <x v="3"/>
    <n v="0.1343"/>
    <x v="7"/>
    <x v="3"/>
    <x v="118"/>
    <x v="126"/>
  </r>
  <r>
    <n v="311"/>
    <x v="13"/>
    <x v="0"/>
    <n v="2011"/>
    <x v="0"/>
    <d v="1900-01-11T22:00:00"/>
    <x v="0"/>
    <x v="6"/>
    <n v="1"/>
    <x v="0"/>
    <n v="0.18"/>
    <x v="23"/>
    <n v="0.55000000000000004"/>
    <x v="28"/>
    <x v="4"/>
    <n v="0.19400000000000001"/>
    <x v="5"/>
    <x v="17"/>
    <x v="71"/>
    <x v="40"/>
  </r>
  <r>
    <n v="312"/>
    <x v="13"/>
    <x v="0"/>
    <n v="2011"/>
    <x v="0"/>
    <d v="1900-01-11T23:00:00"/>
    <x v="0"/>
    <x v="6"/>
    <n v="1"/>
    <x v="0"/>
    <n v="0.18"/>
    <x v="23"/>
    <n v="0.51"/>
    <x v="33"/>
    <x v="4"/>
    <n v="0.28360000000000002"/>
    <x v="3"/>
    <x v="15"/>
    <x v="12"/>
    <x v="26"/>
  </r>
  <r>
    <n v="313"/>
    <x v="13"/>
    <x v="0"/>
    <n v="2011"/>
    <x v="0"/>
    <d v="1900-01-12T00:00:00"/>
    <x v="0"/>
    <x v="6"/>
    <n v="1"/>
    <x v="0"/>
    <n v="0.2"/>
    <x v="3"/>
    <n v="0.44"/>
    <x v="18"/>
    <x v="5"/>
    <n v="0.25369999999999998"/>
    <x v="2"/>
    <x v="4"/>
    <x v="79"/>
    <x v="42"/>
  </r>
  <r>
    <n v="314"/>
    <x v="13"/>
    <x v="0"/>
    <n v="2011"/>
    <x v="0"/>
    <d v="1900-01-12T01:00:00"/>
    <x v="0"/>
    <x v="6"/>
    <n v="1"/>
    <x v="0"/>
    <n v="0.22"/>
    <x v="1"/>
    <n v="0.37"/>
    <x v="38"/>
    <x v="6"/>
    <n v="0.3881"/>
    <x v="13"/>
    <x v="17"/>
    <x v="26"/>
    <x v="43"/>
  </r>
  <r>
    <n v="315"/>
    <x v="13"/>
    <x v="0"/>
    <n v="2011"/>
    <x v="0"/>
    <d v="1900-01-12T02:00:00"/>
    <x v="0"/>
    <x v="6"/>
    <n v="1"/>
    <x v="0"/>
    <n v="0.22"/>
    <x v="1"/>
    <n v="0.41"/>
    <x v="48"/>
    <x v="5"/>
    <n v="0.28360000000000002"/>
    <x v="3"/>
    <x v="2"/>
    <x v="79"/>
    <x v="37"/>
  </r>
  <r>
    <n v="316"/>
    <x v="13"/>
    <x v="0"/>
    <n v="2011"/>
    <x v="0"/>
    <d v="1900-01-12T03:00:00"/>
    <x v="0"/>
    <x v="6"/>
    <n v="1"/>
    <x v="0"/>
    <n v="0.24"/>
    <x v="0"/>
    <n v="0.38"/>
    <x v="41"/>
    <x v="6"/>
    <n v="0.16420000000000001"/>
    <x v="8"/>
    <x v="14"/>
    <x v="79"/>
    <x v="118"/>
  </r>
  <r>
    <n v="317"/>
    <x v="13"/>
    <x v="0"/>
    <n v="2011"/>
    <x v="0"/>
    <d v="1900-01-12T04:00:00"/>
    <x v="0"/>
    <x v="6"/>
    <n v="1"/>
    <x v="0"/>
    <n v="0.22"/>
    <x v="1"/>
    <n v="0.41"/>
    <x v="48"/>
    <x v="5"/>
    <n v="0.1045"/>
    <x v="14"/>
    <x v="0"/>
    <x v="61"/>
    <x v="127"/>
  </r>
  <r>
    <n v="318"/>
    <x v="13"/>
    <x v="0"/>
    <n v="2011"/>
    <x v="0"/>
    <d v="1900-01-12T05:00:00"/>
    <x v="0"/>
    <x v="6"/>
    <n v="1"/>
    <x v="0"/>
    <n v="0.22"/>
    <x v="1"/>
    <n v="0.41"/>
    <x v="48"/>
    <x v="5"/>
    <n v="0.16420000000000001"/>
    <x v="8"/>
    <x v="17"/>
    <x v="119"/>
    <x v="128"/>
  </r>
  <r>
    <n v="319"/>
    <x v="13"/>
    <x v="0"/>
    <n v="2011"/>
    <x v="0"/>
    <d v="1900-01-12T06:00:00"/>
    <x v="0"/>
    <x v="6"/>
    <n v="1"/>
    <x v="0"/>
    <n v="0.2"/>
    <x v="3"/>
    <n v="0.47"/>
    <x v="19"/>
    <x v="5"/>
    <n v="0"/>
    <x v="0"/>
    <x v="2"/>
    <x v="120"/>
    <x v="119"/>
  </r>
  <r>
    <n v="320"/>
    <x v="13"/>
    <x v="0"/>
    <n v="2011"/>
    <x v="0"/>
    <d v="1900-01-12T07:00:00"/>
    <x v="0"/>
    <x v="6"/>
    <n v="1"/>
    <x v="0"/>
    <n v="0.16"/>
    <x v="21"/>
    <n v="0.59"/>
    <x v="29"/>
    <x v="4"/>
    <n v="8.9599999999999999E-2"/>
    <x v="1"/>
    <x v="0"/>
    <x v="121"/>
    <x v="101"/>
  </r>
  <r>
    <n v="321"/>
    <x v="13"/>
    <x v="0"/>
    <n v="2011"/>
    <x v="0"/>
    <d v="1900-01-12T08:00:00"/>
    <x v="0"/>
    <x v="6"/>
    <n v="1"/>
    <x v="0"/>
    <n v="0.18"/>
    <x v="23"/>
    <n v="0.59"/>
    <x v="29"/>
    <x v="4"/>
    <n v="0"/>
    <x v="0"/>
    <x v="3"/>
    <x v="56"/>
    <x v="118"/>
  </r>
  <r>
    <n v="322"/>
    <x v="13"/>
    <x v="0"/>
    <n v="2011"/>
    <x v="0"/>
    <d v="1900-01-12T09:00:00"/>
    <x v="0"/>
    <x v="6"/>
    <n v="1"/>
    <x v="0"/>
    <n v="0.16"/>
    <x v="21"/>
    <n v="0.69"/>
    <x v="27"/>
    <x v="3"/>
    <n v="0"/>
    <x v="0"/>
    <x v="17"/>
    <x v="41"/>
    <x v="46"/>
  </r>
  <r>
    <n v="323"/>
    <x v="13"/>
    <x v="0"/>
    <n v="2011"/>
    <x v="0"/>
    <d v="1900-01-12T10:00:00"/>
    <x v="0"/>
    <x v="6"/>
    <n v="2"/>
    <x v="1"/>
    <n v="0.16"/>
    <x v="25"/>
    <n v="0.69"/>
    <x v="27"/>
    <x v="3"/>
    <n v="0"/>
    <x v="0"/>
    <x v="4"/>
    <x v="60"/>
    <x v="9"/>
  </r>
  <r>
    <n v="324"/>
    <x v="13"/>
    <x v="0"/>
    <n v="2011"/>
    <x v="0"/>
    <d v="1900-01-12T11:00:00"/>
    <x v="0"/>
    <x v="6"/>
    <n v="2"/>
    <x v="1"/>
    <n v="0.18"/>
    <x v="28"/>
    <n v="0.55000000000000004"/>
    <x v="28"/>
    <x v="4"/>
    <n v="0"/>
    <x v="0"/>
    <x v="5"/>
    <x v="16"/>
    <x v="110"/>
  </r>
  <r>
    <n v="325"/>
    <x v="14"/>
    <x v="0"/>
    <n v="2011"/>
    <x v="0"/>
    <d v="1900-01-12T12:00:00"/>
    <x v="0"/>
    <x v="0"/>
    <n v="1"/>
    <x v="0"/>
    <n v="0.18"/>
    <x v="23"/>
    <n v="0.55000000000000004"/>
    <x v="28"/>
    <x v="4"/>
    <n v="0"/>
    <x v="0"/>
    <x v="0"/>
    <x v="18"/>
    <x v="20"/>
  </r>
  <r>
    <n v="326"/>
    <x v="14"/>
    <x v="0"/>
    <n v="2011"/>
    <x v="0"/>
    <d v="1900-01-12T13:00:00"/>
    <x v="0"/>
    <x v="0"/>
    <n v="2"/>
    <x v="1"/>
    <n v="0.16"/>
    <x v="25"/>
    <n v="0.59"/>
    <x v="29"/>
    <x v="4"/>
    <n v="8.9599999999999999E-2"/>
    <x v="1"/>
    <x v="4"/>
    <x v="72"/>
    <x v="25"/>
  </r>
  <r>
    <n v="327"/>
    <x v="14"/>
    <x v="0"/>
    <n v="2011"/>
    <x v="0"/>
    <d v="1900-01-12T14:00:00"/>
    <x v="0"/>
    <x v="0"/>
    <n v="2"/>
    <x v="1"/>
    <n v="0.16"/>
    <x v="25"/>
    <n v="0.59"/>
    <x v="29"/>
    <x v="4"/>
    <n v="8.9599999999999999E-2"/>
    <x v="1"/>
    <x v="3"/>
    <x v="98"/>
    <x v="47"/>
  </r>
  <r>
    <n v="328"/>
    <x v="14"/>
    <x v="0"/>
    <n v="2011"/>
    <x v="0"/>
    <d v="1900-01-12T15:00:00"/>
    <x v="0"/>
    <x v="0"/>
    <n v="2"/>
    <x v="1"/>
    <n v="0.16"/>
    <x v="25"/>
    <n v="0.59"/>
    <x v="29"/>
    <x v="4"/>
    <n v="0"/>
    <x v="0"/>
    <x v="5"/>
    <x v="7"/>
    <x v="7"/>
  </r>
  <r>
    <n v="329"/>
    <x v="14"/>
    <x v="0"/>
    <n v="2011"/>
    <x v="0"/>
    <d v="1900-01-12T16:00:00"/>
    <x v="0"/>
    <x v="0"/>
    <n v="2"/>
    <x v="1"/>
    <n v="0.16"/>
    <x v="25"/>
    <n v="0.59"/>
    <x v="29"/>
    <x v="4"/>
    <n v="0"/>
    <x v="0"/>
    <x v="3"/>
    <x v="34"/>
    <x v="36"/>
  </r>
  <r>
    <n v="330"/>
    <x v="14"/>
    <x v="0"/>
    <n v="2011"/>
    <x v="0"/>
    <d v="1900-01-12T17:00:00"/>
    <x v="0"/>
    <x v="0"/>
    <n v="1"/>
    <x v="0"/>
    <n v="0.16"/>
    <x v="21"/>
    <n v="0.59"/>
    <x v="29"/>
    <x v="4"/>
    <n v="0"/>
    <x v="0"/>
    <x v="3"/>
    <x v="4"/>
    <x v="4"/>
  </r>
  <r>
    <n v="331"/>
    <x v="14"/>
    <x v="0"/>
    <n v="2011"/>
    <x v="0"/>
    <d v="1900-01-12T18:00:00"/>
    <x v="0"/>
    <x v="0"/>
    <n v="1"/>
    <x v="0"/>
    <n v="0.14000000000000001"/>
    <x v="22"/>
    <n v="0.63"/>
    <x v="30"/>
    <x v="3"/>
    <n v="0.1045"/>
    <x v="14"/>
    <x v="5"/>
    <x v="6"/>
    <x v="6"/>
  </r>
  <r>
    <n v="332"/>
    <x v="14"/>
    <x v="0"/>
    <n v="2011"/>
    <x v="0"/>
    <d v="1900-01-12T19:00:00"/>
    <x v="0"/>
    <x v="0"/>
    <n v="1"/>
    <x v="0"/>
    <n v="0.14000000000000001"/>
    <x v="22"/>
    <n v="0.63"/>
    <x v="30"/>
    <x v="3"/>
    <n v="0"/>
    <x v="0"/>
    <x v="5"/>
    <x v="33"/>
    <x v="98"/>
  </r>
  <r>
    <n v="333"/>
    <x v="14"/>
    <x v="0"/>
    <n v="2011"/>
    <x v="0"/>
    <d v="1900-01-12T20:00:00"/>
    <x v="0"/>
    <x v="0"/>
    <n v="1"/>
    <x v="0"/>
    <n v="0.14000000000000001"/>
    <x v="22"/>
    <n v="0.63"/>
    <x v="30"/>
    <x v="3"/>
    <n v="0.1343"/>
    <x v="7"/>
    <x v="5"/>
    <x v="97"/>
    <x v="84"/>
  </r>
  <r>
    <n v="334"/>
    <x v="14"/>
    <x v="0"/>
    <n v="2011"/>
    <x v="0"/>
    <d v="1900-01-12T21:00:00"/>
    <x v="0"/>
    <x v="0"/>
    <n v="1"/>
    <x v="0"/>
    <n v="0.16"/>
    <x v="21"/>
    <n v="0.64"/>
    <x v="26"/>
    <x v="3"/>
    <n v="0.1343"/>
    <x v="7"/>
    <x v="4"/>
    <x v="17"/>
    <x v="63"/>
  </r>
  <r>
    <n v="335"/>
    <x v="14"/>
    <x v="0"/>
    <n v="2011"/>
    <x v="0"/>
    <d v="1900-01-12T22:00:00"/>
    <x v="0"/>
    <x v="0"/>
    <n v="1"/>
    <x v="0"/>
    <n v="0.18"/>
    <x v="23"/>
    <n v="0.59"/>
    <x v="29"/>
    <x v="4"/>
    <n v="0.16420000000000001"/>
    <x v="8"/>
    <x v="4"/>
    <x v="77"/>
    <x v="29"/>
  </r>
  <r>
    <n v="336"/>
    <x v="14"/>
    <x v="0"/>
    <n v="2011"/>
    <x v="0"/>
    <d v="1900-01-12T23:00:00"/>
    <x v="0"/>
    <x v="0"/>
    <n v="1"/>
    <x v="0"/>
    <n v="0.2"/>
    <x v="3"/>
    <n v="0.55000000000000004"/>
    <x v="28"/>
    <x v="4"/>
    <n v="0.22389999999999999"/>
    <x v="6"/>
    <x v="25"/>
    <x v="25"/>
    <x v="44"/>
  </r>
  <r>
    <n v="337"/>
    <x v="14"/>
    <x v="0"/>
    <n v="2011"/>
    <x v="0"/>
    <d v="1900-01-13T00:00:00"/>
    <x v="0"/>
    <x v="0"/>
    <n v="1"/>
    <x v="0"/>
    <n v="0.24"/>
    <x v="0"/>
    <n v="0.48"/>
    <x v="37"/>
    <x v="5"/>
    <n v="0.22389999999999999"/>
    <x v="6"/>
    <x v="13"/>
    <x v="64"/>
    <x v="70"/>
  </r>
  <r>
    <n v="338"/>
    <x v="14"/>
    <x v="0"/>
    <n v="2011"/>
    <x v="0"/>
    <d v="1900-01-13T01:00:00"/>
    <x v="0"/>
    <x v="0"/>
    <n v="1"/>
    <x v="0"/>
    <n v="0.28000000000000003"/>
    <x v="26"/>
    <n v="0.38"/>
    <x v="41"/>
    <x v="6"/>
    <n v="0.29849999999999999"/>
    <x v="4"/>
    <x v="27"/>
    <x v="122"/>
    <x v="129"/>
  </r>
  <r>
    <n v="339"/>
    <x v="14"/>
    <x v="0"/>
    <n v="2011"/>
    <x v="0"/>
    <d v="1900-01-13T02:00:00"/>
    <x v="0"/>
    <x v="0"/>
    <n v="1"/>
    <x v="0"/>
    <n v="0.3"/>
    <x v="19"/>
    <n v="0.39"/>
    <x v="17"/>
    <x v="6"/>
    <n v="0.28360000000000002"/>
    <x v="3"/>
    <x v="7"/>
    <x v="50"/>
    <x v="130"/>
  </r>
  <r>
    <n v="340"/>
    <x v="14"/>
    <x v="0"/>
    <n v="2011"/>
    <x v="0"/>
    <d v="1900-01-13T03:00:00"/>
    <x v="0"/>
    <x v="0"/>
    <n v="2"/>
    <x v="1"/>
    <n v="0.32"/>
    <x v="37"/>
    <n v="0.36"/>
    <x v="42"/>
    <x v="6"/>
    <n v="0.19400000000000001"/>
    <x v="5"/>
    <x v="27"/>
    <x v="123"/>
    <x v="131"/>
  </r>
  <r>
    <n v="341"/>
    <x v="14"/>
    <x v="0"/>
    <n v="2011"/>
    <x v="0"/>
    <d v="1900-01-13T04:00:00"/>
    <x v="0"/>
    <x v="0"/>
    <n v="2"/>
    <x v="1"/>
    <n v="0.34"/>
    <x v="38"/>
    <n v="0.34"/>
    <x v="46"/>
    <x v="6"/>
    <n v="0.19400000000000001"/>
    <x v="5"/>
    <x v="28"/>
    <x v="73"/>
    <x v="116"/>
  </r>
  <r>
    <n v="342"/>
    <x v="14"/>
    <x v="0"/>
    <n v="2011"/>
    <x v="0"/>
    <d v="1900-01-13T05:00:00"/>
    <x v="0"/>
    <x v="0"/>
    <n v="2"/>
    <x v="1"/>
    <n v="0.32"/>
    <x v="37"/>
    <n v="0.36"/>
    <x v="42"/>
    <x v="6"/>
    <n v="0.28360000000000002"/>
    <x v="3"/>
    <x v="8"/>
    <x v="25"/>
    <x v="56"/>
  </r>
  <r>
    <n v="343"/>
    <x v="14"/>
    <x v="0"/>
    <n v="2011"/>
    <x v="0"/>
    <d v="1900-01-13T06:00:00"/>
    <x v="0"/>
    <x v="0"/>
    <n v="2"/>
    <x v="1"/>
    <n v="0.3"/>
    <x v="39"/>
    <n v="0.45"/>
    <x v="49"/>
    <x v="5"/>
    <n v="0.25369999999999998"/>
    <x v="2"/>
    <x v="13"/>
    <x v="94"/>
    <x v="11"/>
  </r>
  <r>
    <n v="344"/>
    <x v="14"/>
    <x v="0"/>
    <n v="2011"/>
    <x v="0"/>
    <d v="1900-01-13T07:00:00"/>
    <x v="0"/>
    <x v="0"/>
    <n v="2"/>
    <x v="1"/>
    <n v="0.32"/>
    <x v="37"/>
    <n v="0.39"/>
    <x v="17"/>
    <x v="6"/>
    <n v="0.25369999999999998"/>
    <x v="2"/>
    <x v="24"/>
    <x v="91"/>
    <x v="30"/>
  </r>
  <r>
    <n v="345"/>
    <x v="14"/>
    <x v="0"/>
    <n v="2011"/>
    <x v="0"/>
    <d v="1900-01-13T08:00:00"/>
    <x v="0"/>
    <x v="0"/>
    <n v="2"/>
    <x v="1"/>
    <n v="0.32"/>
    <x v="37"/>
    <n v="0.39"/>
    <x v="17"/>
    <x v="6"/>
    <n v="0.25369999999999998"/>
    <x v="2"/>
    <x v="15"/>
    <x v="96"/>
    <x v="102"/>
  </r>
  <r>
    <n v="346"/>
    <x v="14"/>
    <x v="0"/>
    <n v="2011"/>
    <x v="0"/>
    <d v="1900-01-13T09:00:00"/>
    <x v="0"/>
    <x v="0"/>
    <n v="2"/>
    <x v="1"/>
    <n v="0.32"/>
    <x v="37"/>
    <n v="0.39"/>
    <x v="17"/>
    <x v="6"/>
    <n v="0.22389999999999999"/>
    <x v="6"/>
    <x v="15"/>
    <x v="82"/>
    <x v="52"/>
  </r>
  <r>
    <n v="347"/>
    <x v="14"/>
    <x v="0"/>
    <n v="2011"/>
    <x v="0"/>
    <d v="1900-01-13T10:00:00"/>
    <x v="0"/>
    <x v="0"/>
    <n v="2"/>
    <x v="1"/>
    <n v="0.3"/>
    <x v="39"/>
    <n v="0.42"/>
    <x v="16"/>
    <x v="5"/>
    <n v="0.1045"/>
    <x v="14"/>
    <x v="3"/>
    <x v="16"/>
    <x v="132"/>
  </r>
  <r>
    <n v="348"/>
    <x v="14"/>
    <x v="0"/>
    <n v="2011"/>
    <x v="0"/>
    <d v="1900-01-13T11:00:00"/>
    <x v="0"/>
    <x v="0"/>
    <n v="1"/>
    <x v="0"/>
    <n v="0.3"/>
    <x v="19"/>
    <n v="0.45"/>
    <x v="49"/>
    <x v="5"/>
    <n v="0.28360000000000002"/>
    <x v="3"/>
    <x v="2"/>
    <x v="87"/>
    <x v="40"/>
  </r>
  <r>
    <n v="349"/>
    <x v="15"/>
    <x v="0"/>
    <n v="2011"/>
    <x v="0"/>
    <d v="1900-01-13T12:00:00"/>
    <x v="0"/>
    <x v="1"/>
    <n v="1"/>
    <x v="0"/>
    <n v="0.26"/>
    <x v="20"/>
    <n v="0.56000000000000005"/>
    <x v="34"/>
    <x v="4"/>
    <n v="0"/>
    <x v="0"/>
    <x v="15"/>
    <x v="39"/>
    <x v="21"/>
  </r>
  <r>
    <n v="350"/>
    <x v="15"/>
    <x v="0"/>
    <n v="2011"/>
    <x v="0"/>
    <d v="1900-01-13T13:00:00"/>
    <x v="0"/>
    <x v="1"/>
    <n v="1"/>
    <x v="0"/>
    <n v="0.26"/>
    <x v="20"/>
    <n v="0.56000000000000005"/>
    <x v="34"/>
    <x v="4"/>
    <n v="0.1343"/>
    <x v="7"/>
    <x v="17"/>
    <x v="23"/>
    <x v="84"/>
  </r>
  <r>
    <n v="351"/>
    <x v="15"/>
    <x v="0"/>
    <n v="2011"/>
    <x v="0"/>
    <d v="1900-01-13T14:00:00"/>
    <x v="0"/>
    <x v="1"/>
    <n v="1"/>
    <x v="0"/>
    <n v="0.26"/>
    <x v="20"/>
    <n v="0.56000000000000005"/>
    <x v="34"/>
    <x v="4"/>
    <n v="8.9599999999999999E-2"/>
    <x v="1"/>
    <x v="0"/>
    <x v="0"/>
    <x v="0"/>
  </r>
  <r>
    <n v="352"/>
    <x v="15"/>
    <x v="0"/>
    <n v="2011"/>
    <x v="0"/>
    <d v="1900-01-13T15:00:00"/>
    <x v="0"/>
    <x v="1"/>
    <n v="1"/>
    <x v="0"/>
    <n v="0.22"/>
    <x v="1"/>
    <n v="0.69"/>
    <x v="27"/>
    <x v="3"/>
    <n v="0"/>
    <x v="0"/>
    <x v="14"/>
    <x v="8"/>
    <x v="93"/>
  </r>
  <r>
    <n v="353"/>
    <x v="15"/>
    <x v="0"/>
    <n v="2011"/>
    <x v="0"/>
    <d v="1900-01-13T16:00:00"/>
    <x v="0"/>
    <x v="1"/>
    <n v="1"/>
    <x v="0"/>
    <n v="0.26"/>
    <x v="20"/>
    <n v="0.56000000000000005"/>
    <x v="34"/>
    <x v="4"/>
    <n v="0.16420000000000001"/>
    <x v="8"/>
    <x v="3"/>
    <x v="4"/>
    <x v="4"/>
  </r>
  <r>
    <n v="354"/>
    <x v="15"/>
    <x v="0"/>
    <n v="2011"/>
    <x v="0"/>
    <d v="1900-01-13T17:00:00"/>
    <x v="0"/>
    <x v="1"/>
    <n v="2"/>
    <x v="1"/>
    <n v="0.26"/>
    <x v="40"/>
    <n v="0.56000000000000005"/>
    <x v="34"/>
    <x v="4"/>
    <n v="0.16420000000000001"/>
    <x v="8"/>
    <x v="5"/>
    <x v="4"/>
    <x v="5"/>
  </r>
  <r>
    <n v="355"/>
    <x v="15"/>
    <x v="0"/>
    <n v="2011"/>
    <x v="0"/>
    <d v="1900-01-13T18:00:00"/>
    <x v="0"/>
    <x v="1"/>
    <n v="2"/>
    <x v="1"/>
    <n v="0.26"/>
    <x v="40"/>
    <n v="0.56000000000000005"/>
    <x v="34"/>
    <x v="4"/>
    <n v="0.16420000000000001"/>
    <x v="8"/>
    <x v="3"/>
    <x v="4"/>
    <x v="4"/>
  </r>
  <r>
    <n v="356"/>
    <x v="15"/>
    <x v="0"/>
    <n v="2011"/>
    <x v="0"/>
    <d v="1900-01-13T19:00:00"/>
    <x v="0"/>
    <x v="1"/>
    <n v="2"/>
    <x v="1"/>
    <n v="0.24"/>
    <x v="2"/>
    <n v="0.56000000000000005"/>
    <x v="34"/>
    <x v="4"/>
    <n v="0.29849999999999999"/>
    <x v="4"/>
    <x v="3"/>
    <x v="35"/>
    <x v="6"/>
  </r>
  <r>
    <n v="357"/>
    <x v="15"/>
    <x v="0"/>
    <n v="2011"/>
    <x v="0"/>
    <d v="1900-01-13T20:00:00"/>
    <x v="0"/>
    <x v="1"/>
    <n v="1"/>
    <x v="0"/>
    <n v="0.22"/>
    <x v="1"/>
    <n v="0.55000000000000004"/>
    <x v="28"/>
    <x v="4"/>
    <n v="0.28360000000000002"/>
    <x v="3"/>
    <x v="3"/>
    <x v="72"/>
    <x v="109"/>
  </r>
  <r>
    <n v="358"/>
    <x v="15"/>
    <x v="0"/>
    <n v="2011"/>
    <x v="0"/>
    <d v="1900-01-13T21:00:00"/>
    <x v="0"/>
    <x v="1"/>
    <n v="1"/>
    <x v="0"/>
    <n v="0.22"/>
    <x v="1"/>
    <n v="0.51"/>
    <x v="33"/>
    <x v="4"/>
    <n v="0.25369999999999998"/>
    <x v="2"/>
    <x v="0"/>
    <x v="31"/>
    <x v="2"/>
  </r>
  <r>
    <n v="359"/>
    <x v="15"/>
    <x v="0"/>
    <n v="2011"/>
    <x v="0"/>
    <d v="1900-01-13T22:00:00"/>
    <x v="0"/>
    <x v="1"/>
    <n v="1"/>
    <x v="0"/>
    <n v="0.22"/>
    <x v="1"/>
    <n v="0.51"/>
    <x v="33"/>
    <x v="4"/>
    <n v="0.28360000000000002"/>
    <x v="3"/>
    <x v="1"/>
    <x v="13"/>
    <x v="67"/>
  </r>
  <r>
    <n v="360"/>
    <x v="15"/>
    <x v="0"/>
    <n v="2011"/>
    <x v="0"/>
    <d v="1900-01-13T23:00:00"/>
    <x v="0"/>
    <x v="1"/>
    <n v="1"/>
    <x v="0"/>
    <n v="0.24"/>
    <x v="0"/>
    <n v="0.44"/>
    <x v="18"/>
    <x v="5"/>
    <n v="0.25369999999999998"/>
    <x v="2"/>
    <x v="29"/>
    <x v="14"/>
    <x v="15"/>
  </r>
  <r>
    <n v="361"/>
    <x v="15"/>
    <x v="0"/>
    <n v="2011"/>
    <x v="0"/>
    <d v="1900-01-14T00:00:00"/>
    <x v="0"/>
    <x v="1"/>
    <n v="1"/>
    <x v="0"/>
    <n v="0.24"/>
    <x v="0"/>
    <n v="0.41"/>
    <x v="48"/>
    <x v="5"/>
    <n v="0.28360000000000002"/>
    <x v="3"/>
    <x v="8"/>
    <x v="102"/>
    <x v="133"/>
  </r>
  <r>
    <n v="362"/>
    <x v="15"/>
    <x v="0"/>
    <n v="2011"/>
    <x v="0"/>
    <d v="1900-01-14T01:00:00"/>
    <x v="0"/>
    <x v="1"/>
    <n v="1"/>
    <x v="0"/>
    <n v="0.26"/>
    <x v="20"/>
    <n v="0.35"/>
    <x v="23"/>
    <x v="6"/>
    <n v="0.29849999999999999"/>
    <x v="4"/>
    <x v="29"/>
    <x v="73"/>
    <x v="130"/>
  </r>
  <r>
    <n v="363"/>
    <x v="15"/>
    <x v="0"/>
    <n v="2011"/>
    <x v="0"/>
    <d v="1900-01-14T02:00:00"/>
    <x v="0"/>
    <x v="1"/>
    <n v="1"/>
    <x v="0"/>
    <n v="0.28000000000000003"/>
    <x v="26"/>
    <n v="0.36"/>
    <x v="42"/>
    <x v="6"/>
    <n v="0.25369999999999998"/>
    <x v="2"/>
    <x v="30"/>
    <x v="94"/>
    <x v="134"/>
  </r>
  <r>
    <n v="364"/>
    <x v="15"/>
    <x v="0"/>
    <n v="2011"/>
    <x v="0"/>
    <d v="1900-01-14T03:00:00"/>
    <x v="0"/>
    <x v="1"/>
    <n v="1"/>
    <x v="0"/>
    <n v="0.26"/>
    <x v="20"/>
    <n v="0.38"/>
    <x v="41"/>
    <x v="6"/>
    <n v="0.25369999999999998"/>
    <x v="2"/>
    <x v="10"/>
    <x v="78"/>
    <x v="135"/>
  </r>
  <r>
    <n v="365"/>
    <x v="15"/>
    <x v="0"/>
    <n v="2011"/>
    <x v="0"/>
    <d v="1900-01-14T04:00:00"/>
    <x v="0"/>
    <x v="1"/>
    <n v="1"/>
    <x v="0"/>
    <n v="0.24"/>
    <x v="0"/>
    <n v="0.38"/>
    <x v="41"/>
    <x v="6"/>
    <n v="0.22389999999999999"/>
    <x v="6"/>
    <x v="30"/>
    <x v="99"/>
    <x v="111"/>
  </r>
  <r>
    <n v="366"/>
    <x v="15"/>
    <x v="0"/>
    <n v="2011"/>
    <x v="0"/>
    <d v="1900-01-14T05:00:00"/>
    <x v="0"/>
    <x v="1"/>
    <n v="1"/>
    <x v="0"/>
    <n v="0.22"/>
    <x v="1"/>
    <n v="0.37"/>
    <x v="38"/>
    <x v="6"/>
    <n v="0.25369999999999998"/>
    <x v="2"/>
    <x v="29"/>
    <x v="70"/>
    <x v="136"/>
  </r>
  <r>
    <n v="367"/>
    <x v="15"/>
    <x v="0"/>
    <n v="2011"/>
    <x v="0"/>
    <d v="1900-01-14T06:00:00"/>
    <x v="0"/>
    <x v="1"/>
    <n v="1"/>
    <x v="0"/>
    <n v="0.2"/>
    <x v="3"/>
    <n v="0.4"/>
    <x v="22"/>
    <x v="6"/>
    <n v="0.16420000000000001"/>
    <x v="8"/>
    <x v="16"/>
    <x v="90"/>
    <x v="16"/>
  </r>
  <r>
    <n v="368"/>
    <x v="15"/>
    <x v="0"/>
    <n v="2011"/>
    <x v="0"/>
    <d v="1900-01-14T07:00:00"/>
    <x v="0"/>
    <x v="1"/>
    <n v="1"/>
    <x v="0"/>
    <n v="0.18"/>
    <x v="23"/>
    <n v="0.47"/>
    <x v="19"/>
    <x v="5"/>
    <n v="0.1343"/>
    <x v="7"/>
    <x v="24"/>
    <x v="12"/>
    <x v="42"/>
  </r>
  <r>
    <n v="369"/>
    <x v="15"/>
    <x v="0"/>
    <n v="2011"/>
    <x v="0"/>
    <d v="1900-01-14T08:00:00"/>
    <x v="0"/>
    <x v="1"/>
    <n v="1"/>
    <x v="0"/>
    <n v="0.18"/>
    <x v="23"/>
    <n v="0.47"/>
    <x v="19"/>
    <x v="5"/>
    <n v="0.16420000000000001"/>
    <x v="8"/>
    <x v="18"/>
    <x v="54"/>
    <x v="52"/>
  </r>
  <r>
    <n v="370"/>
    <x v="15"/>
    <x v="0"/>
    <n v="2011"/>
    <x v="0"/>
    <d v="1900-01-14T09:00:00"/>
    <x v="0"/>
    <x v="1"/>
    <n v="1"/>
    <x v="0"/>
    <n v="0.18"/>
    <x v="23"/>
    <n v="0.51"/>
    <x v="33"/>
    <x v="4"/>
    <n v="0.16420000000000001"/>
    <x v="8"/>
    <x v="15"/>
    <x v="97"/>
    <x v="20"/>
  </r>
  <r>
    <n v="371"/>
    <x v="15"/>
    <x v="0"/>
    <n v="2011"/>
    <x v="0"/>
    <d v="1900-01-14T10:00:00"/>
    <x v="0"/>
    <x v="1"/>
    <n v="2"/>
    <x v="1"/>
    <n v="0.2"/>
    <x v="30"/>
    <n v="0.49"/>
    <x v="36"/>
    <x v="5"/>
    <n v="0.1343"/>
    <x v="7"/>
    <x v="4"/>
    <x v="23"/>
    <x v="137"/>
  </r>
  <r>
    <n v="372"/>
    <x v="15"/>
    <x v="0"/>
    <n v="2011"/>
    <x v="0"/>
    <d v="1900-01-14T11:00:00"/>
    <x v="0"/>
    <x v="1"/>
    <n v="2"/>
    <x v="1"/>
    <n v="0.2"/>
    <x v="30"/>
    <n v="0.4"/>
    <x v="22"/>
    <x v="6"/>
    <n v="0.1045"/>
    <x v="14"/>
    <x v="3"/>
    <x v="72"/>
    <x v="109"/>
  </r>
  <r>
    <n v="373"/>
    <x v="16"/>
    <x v="0"/>
    <n v="2011"/>
    <x v="0"/>
    <d v="1900-01-14T12:00:00"/>
    <x v="1"/>
    <x v="2"/>
    <n v="2"/>
    <x v="1"/>
    <n v="0.2"/>
    <x v="30"/>
    <n v="0.47"/>
    <x v="19"/>
    <x v="5"/>
    <n v="0.22389999999999999"/>
    <x v="6"/>
    <x v="5"/>
    <x v="20"/>
    <x v="22"/>
  </r>
  <r>
    <n v="374"/>
    <x v="16"/>
    <x v="0"/>
    <n v="2011"/>
    <x v="0"/>
    <d v="1900-01-14T13:00:00"/>
    <x v="1"/>
    <x v="2"/>
    <n v="2"/>
    <x v="1"/>
    <n v="0.2"/>
    <x v="30"/>
    <n v="0.44"/>
    <x v="18"/>
    <x v="5"/>
    <n v="0.19400000000000001"/>
    <x v="5"/>
    <x v="5"/>
    <x v="89"/>
    <x v="0"/>
  </r>
  <r>
    <n v="375"/>
    <x v="16"/>
    <x v="0"/>
    <n v="2011"/>
    <x v="0"/>
    <d v="1900-01-14T14:00:00"/>
    <x v="1"/>
    <x v="2"/>
    <n v="2"/>
    <x v="1"/>
    <n v="0.18"/>
    <x v="28"/>
    <n v="0.43"/>
    <x v="21"/>
    <x v="5"/>
    <n v="0.25369999999999998"/>
    <x v="2"/>
    <x v="3"/>
    <x v="21"/>
    <x v="7"/>
  </r>
  <r>
    <n v="376"/>
    <x v="16"/>
    <x v="0"/>
    <n v="2011"/>
    <x v="0"/>
    <d v="1900-01-14T15:00:00"/>
    <x v="1"/>
    <x v="2"/>
    <n v="2"/>
    <x v="1"/>
    <n v="0.18"/>
    <x v="28"/>
    <n v="0.43"/>
    <x v="21"/>
    <x v="5"/>
    <n v="0.19400000000000001"/>
    <x v="5"/>
    <x v="3"/>
    <x v="6"/>
    <x v="5"/>
  </r>
  <r>
    <n v="377"/>
    <x v="16"/>
    <x v="0"/>
    <n v="2011"/>
    <x v="0"/>
    <d v="1900-01-14T16:00:00"/>
    <x v="1"/>
    <x v="2"/>
    <n v="2"/>
    <x v="1"/>
    <n v="0.18"/>
    <x v="28"/>
    <n v="0.43"/>
    <x v="21"/>
    <x v="5"/>
    <n v="0.1343"/>
    <x v="7"/>
    <x v="5"/>
    <x v="6"/>
    <x v="6"/>
  </r>
  <r>
    <n v="378"/>
    <x v="16"/>
    <x v="0"/>
    <n v="2011"/>
    <x v="0"/>
    <d v="1900-01-14T17:00:00"/>
    <x v="1"/>
    <x v="2"/>
    <n v="2"/>
    <x v="1"/>
    <n v="0.18"/>
    <x v="28"/>
    <n v="0.43"/>
    <x v="21"/>
    <x v="5"/>
    <n v="0.16420000000000001"/>
    <x v="8"/>
    <x v="3"/>
    <x v="4"/>
    <x v="4"/>
  </r>
  <r>
    <n v="379"/>
    <x v="16"/>
    <x v="0"/>
    <n v="2011"/>
    <x v="0"/>
    <d v="1900-01-14T18:00:00"/>
    <x v="1"/>
    <x v="2"/>
    <n v="2"/>
    <x v="1"/>
    <n v="0.18"/>
    <x v="28"/>
    <n v="0.43"/>
    <x v="21"/>
    <x v="5"/>
    <n v="0.19400000000000001"/>
    <x v="5"/>
    <x v="3"/>
    <x v="34"/>
    <x v="36"/>
  </r>
  <r>
    <n v="380"/>
    <x v="16"/>
    <x v="0"/>
    <n v="2011"/>
    <x v="0"/>
    <d v="1900-01-14T19:00:00"/>
    <x v="1"/>
    <x v="2"/>
    <n v="2"/>
    <x v="1"/>
    <n v="0.16"/>
    <x v="25"/>
    <n v="0.5"/>
    <x v="20"/>
    <x v="5"/>
    <n v="0.1343"/>
    <x v="7"/>
    <x v="17"/>
    <x v="33"/>
    <x v="3"/>
  </r>
  <r>
    <n v="381"/>
    <x v="16"/>
    <x v="0"/>
    <n v="2011"/>
    <x v="0"/>
    <d v="1900-01-14T20:00:00"/>
    <x v="1"/>
    <x v="2"/>
    <n v="2"/>
    <x v="1"/>
    <n v="0.16"/>
    <x v="25"/>
    <n v="0.47"/>
    <x v="19"/>
    <x v="5"/>
    <n v="0.22389999999999999"/>
    <x v="6"/>
    <x v="0"/>
    <x v="10"/>
    <x v="63"/>
  </r>
  <r>
    <n v="382"/>
    <x v="16"/>
    <x v="0"/>
    <n v="2011"/>
    <x v="0"/>
    <d v="1900-01-14T21:00:00"/>
    <x v="1"/>
    <x v="2"/>
    <n v="2"/>
    <x v="1"/>
    <n v="0.16"/>
    <x v="25"/>
    <n v="0.47"/>
    <x v="19"/>
    <x v="5"/>
    <n v="0.22389999999999999"/>
    <x v="6"/>
    <x v="1"/>
    <x v="87"/>
    <x v="105"/>
  </r>
  <r>
    <n v="383"/>
    <x v="16"/>
    <x v="0"/>
    <n v="2011"/>
    <x v="0"/>
    <d v="1900-01-14T22:00:00"/>
    <x v="1"/>
    <x v="2"/>
    <n v="2"/>
    <x v="1"/>
    <n v="0.16"/>
    <x v="25"/>
    <n v="0.5"/>
    <x v="20"/>
    <x v="5"/>
    <n v="0.25369999999999998"/>
    <x v="2"/>
    <x v="18"/>
    <x v="54"/>
    <x v="52"/>
  </r>
  <r>
    <n v="384"/>
    <x v="16"/>
    <x v="0"/>
    <n v="2011"/>
    <x v="0"/>
    <d v="1900-01-14T23:00:00"/>
    <x v="1"/>
    <x v="2"/>
    <n v="2"/>
    <x v="1"/>
    <n v="0.16"/>
    <x v="25"/>
    <n v="0.55000000000000004"/>
    <x v="28"/>
    <x v="4"/>
    <n v="0.19400000000000001"/>
    <x v="5"/>
    <x v="14"/>
    <x v="11"/>
    <x v="37"/>
  </r>
  <r>
    <n v="385"/>
    <x v="16"/>
    <x v="0"/>
    <n v="2011"/>
    <x v="0"/>
    <d v="1900-01-15T00:00:00"/>
    <x v="1"/>
    <x v="2"/>
    <n v="2"/>
    <x v="1"/>
    <n v="0.18"/>
    <x v="28"/>
    <n v="0.47"/>
    <x v="19"/>
    <x v="5"/>
    <n v="0.1343"/>
    <x v="7"/>
    <x v="22"/>
    <x v="14"/>
    <x v="138"/>
  </r>
  <r>
    <n v="386"/>
    <x v="16"/>
    <x v="0"/>
    <n v="2011"/>
    <x v="0"/>
    <d v="1900-01-15T01:00:00"/>
    <x v="1"/>
    <x v="2"/>
    <n v="2"/>
    <x v="1"/>
    <n v="0.18"/>
    <x v="28"/>
    <n v="0.47"/>
    <x v="19"/>
    <x v="5"/>
    <n v="0.1343"/>
    <x v="7"/>
    <x v="23"/>
    <x v="122"/>
    <x v="15"/>
  </r>
  <r>
    <n v="387"/>
    <x v="16"/>
    <x v="0"/>
    <n v="2011"/>
    <x v="0"/>
    <d v="1900-01-15T02:00:00"/>
    <x v="1"/>
    <x v="2"/>
    <n v="2"/>
    <x v="1"/>
    <n v="0.18"/>
    <x v="28"/>
    <n v="0.43"/>
    <x v="21"/>
    <x v="5"/>
    <n v="0.1045"/>
    <x v="14"/>
    <x v="6"/>
    <x v="64"/>
    <x v="80"/>
  </r>
  <r>
    <n v="388"/>
    <x v="16"/>
    <x v="0"/>
    <n v="2011"/>
    <x v="0"/>
    <d v="1900-01-15T03:00:00"/>
    <x v="1"/>
    <x v="2"/>
    <n v="2"/>
    <x v="1"/>
    <n v="0.2"/>
    <x v="30"/>
    <n v="0.47"/>
    <x v="19"/>
    <x v="5"/>
    <n v="0.16420000000000001"/>
    <x v="8"/>
    <x v="27"/>
    <x v="109"/>
    <x v="15"/>
  </r>
  <r>
    <n v="389"/>
    <x v="16"/>
    <x v="0"/>
    <n v="2011"/>
    <x v="0"/>
    <d v="1900-01-15T04:00:00"/>
    <x v="1"/>
    <x v="2"/>
    <n v="2"/>
    <x v="1"/>
    <n v="0.2"/>
    <x v="30"/>
    <n v="0.47"/>
    <x v="19"/>
    <x v="5"/>
    <n v="0.16420000000000001"/>
    <x v="8"/>
    <x v="15"/>
    <x v="83"/>
    <x v="100"/>
  </r>
  <r>
    <n v="390"/>
    <x v="16"/>
    <x v="0"/>
    <n v="2011"/>
    <x v="0"/>
    <d v="1900-01-15T05:00:00"/>
    <x v="1"/>
    <x v="2"/>
    <n v="1"/>
    <x v="0"/>
    <n v="0.2"/>
    <x v="3"/>
    <n v="0.51"/>
    <x v="33"/>
    <x v="4"/>
    <n v="0.19400000000000001"/>
    <x v="5"/>
    <x v="17"/>
    <x v="28"/>
    <x v="68"/>
  </r>
  <r>
    <n v="391"/>
    <x v="16"/>
    <x v="0"/>
    <n v="2011"/>
    <x v="0"/>
    <d v="1900-01-15T06:00:00"/>
    <x v="1"/>
    <x v="2"/>
    <n v="2"/>
    <x v="1"/>
    <n v="0.18"/>
    <x v="28"/>
    <n v="0.55000000000000004"/>
    <x v="28"/>
    <x v="4"/>
    <n v="0.25369999999999998"/>
    <x v="2"/>
    <x v="18"/>
    <x v="66"/>
    <x v="101"/>
  </r>
  <r>
    <n v="392"/>
    <x v="16"/>
    <x v="0"/>
    <n v="2011"/>
    <x v="0"/>
    <d v="1900-01-15T07:00:00"/>
    <x v="1"/>
    <x v="2"/>
    <n v="3"/>
    <x v="2"/>
    <n v="0.18"/>
    <x v="32"/>
    <n v="0.59"/>
    <x v="29"/>
    <x v="4"/>
    <n v="0.19400000000000001"/>
    <x v="5"/>
    <x v="4"/>
    <x v="29"/>
    <x v="122"/>
  </r>
  <r>
    <n v="393"/>
    <x v="16"/>
    <x v="0"/>
    <n v="2011"/>
    <x v="0"/>
    <d v="1900-01-15T08:00:00"/>
    <x v="1"/>
    <x v="2"/>
    <n v="3"/>
    <x v="2"/>
    <n v="0.16"/>
    <x v="33"/>
    <n v="0.8"/>
    <x v="1"/>
    <x v="1"/>
    <n v="0.19400000000000001"/>
    <x v="5"/>
    <x v="17"/>
    <x v="31"/>
    <x v="63"/>
  </r>
  <r>
    <n v="394"/>
    <x v="16"/>
    <x v="0"/>
    <n v="2011"/>
    <x v="0"/>
    <d v="1900-01-15T09:00:00"/>
    <x v="1"/>
    <x v="2"/>
    <n v="3"/>
    <x v="2"/>
    <n v="0.16"/>
    <x v="33"/>
    <n v="0.8"/>
    <x v="1"/>
    <x v="1"/>
    <n v="0.19400000000000001"/>
    <x v="5"/>
    <x v="0"/>
    <x v="9"/>
    <x v="110"/>
  </r>
  <r>
    <n v="395"/>
    <x v="16"/>
    <x v="0"/>
    <n v="2011"/>
    <x v="0"/>
    <d v="1900-01-15T10:00:00"/>
    <x v="1"/>
    <x v="2"/>
    <n v="3"/>
    <x v="2"/>
    <n v="0.14000000000000001"/>
    <x v="41"/>
    <n v="0.93"/>
    <x v="43"/>
    <x v="2"/>
    <n v="0.25369999999999998"/>
    <x v="2"/>
    <x v="3"/>
    <x v="0"/>
    <x v="3"/>
  </r>
  <r>
    <n v="396"/>
    <x v="16"/>
    <x v="0"/>
    <n v="2011"/>
    <x v="0"/>
    <d v="1900-01-15T11:00:00"/>
    <x v="1"/>
    <x v="2"/>
    <n v="3"/>
    <x v="2"/>
    <n v="0.16"/>
    <x v="33"/>
    <n v="0.86"/>
    <x v="3"/>
    <x v="0"/>
    <n v="0.28360000000000002"/>
    <x v="3"/>
    <x v="5"/>
    <x v="35"/>
    <x v="48"/>
  </r>
  <r>
    <n v="397"/>
    <x v="17"/>
    <x v="0"/>
    <n v="2011"/>
    <x v="0"/>
    <d v="1900-01-15T12:00:00"/>
    <x v="0"/>
    <x v="3"/>
    <n v="2"/>
    <x v="1"/>
    <n v="0.2"/>
    <x v="30"/>
    <n v="0.86"/>
    <x v="3"/>
    <x v="0"/>
    <n v="0.32840000000000003"/>
    <x v="9"/>
    <x v="3"/>
    <x v="35"/>
    <x v="6"/>
  </r>
  <r>
    <n v="398"/>
    <x v="17"/>
    <x v="0"/>
    <n v="2011"/>
    <x v="0"/>
    <d v="1900-01-15T13:00:00"/>
    <x v="0"/>
    <x v="3"/>
    <n v="2"/>
    <x v="1"/>
    <n v="0.2"/>
    <x v="30"/>
    <n v="0.86"/>
    <x v="3"/>
    <x v="0"/>
    <n v="0.22389999999999999"/>
    <x v="6"/>
    <x v="3"/>
    <x v="97"/>
    <x v="34"/>
  </r>
  <r>
    <n v="399"/>
    <x v="17"/>
    <x v="0"/>
    <n v="2011"/>
    <x v="0"/>
    <d v="1900-01-15T14:00:00"/>
    <x v="0"/>
    <x v="3"/>
    <n v="2"/>
    <x v="1"/>
    <n v="0.22"/>
    <x v="29"/>
    <n v="0.8"/>
    <x v="1"/>
    <x v="1"/>
    <n v="0.16420000000000001"/>
    <x v="8"/>
    <x v="4"/>
    <x v="16"/>
    <x v="20"/>
  </r>
  <r>
    <n v="400"/>
    <x v="17"/>
    <x v="0"/>
    <n v="2011"/>
    <x v="0"/>
    <d v="1900-01-15T15:00:00"/>
    <x v="0"/>
    <x v="3"/>
    <n v="2"/>
    <x v="1"/>
    <n v="0.22"/>
    <x v="29"/>
    <n v="0.87"/>
    <x v="9"/>
    <x v="0"/>
    <n v="0.16420000000000001"/>
    <x v="8"/>
    <x v="0"/>
    <x v="1"/>
    <x v="17"/>
  </r>
  <r>
    <n v="401"/>
    <x v="17"/>
    <x v="0"/>
    <n v="2011"/>
    <x v="0"/>
    <d v="1900-01-15T16:00:00"/>
    <x v="0"/>
    <x v="3"/>
    <n v="2"/>
    <x v="1"/>
    <n v="0.22"/>
    <x v="29"/>
    <n v="0.87"/>
    <x v="9"/>
    <x v="0"/>
    <n v="0.19400000000000001"/>
    <x v="5"/>
    <x v="3"/>
    <x v="124"/>
    <x v="42"/>
  </r>
  <r>
    <n v="402"/>
    <x v="17"/>
    <x v="0"/>
    <n v="2011"/>
    <x v="0"/>
    <d v="1900-01-15T17:00:00"/>
    <x v="0"/>
    <x v="3"/>
    <n v="2"/>
    <x v="1"/>
    <n v="0.22"/>
    <x v="29"/>
    <n v="0.82"/>
    <x v="7"/>
    <x v="0"/>
    <n v="0.19400000000000001"/>
    <x v="5"/>
    <x v="5"/>
    <x v="125"/>
    <x v="139"/>
  </r>
  <r>
    <n v="403"/>
    <x v="17"/>
    <x v="0"/>
    <n v="2011"/>
    <x v="0"/>
    <d v="1900-01-15T18:00:00"/>
    <x v="0"/>
    <x v="3"/>
    <n v="2"/>
    <x v="1"/>
    <n v="0.22"/>
    <x v="29"/>
    <n v="0.8"/>
    <x v="1"/>
    <x v="1"/>
    <n v="0.16420000000000001"/>
    <x v="8"/>
    <x v="5"/>
    <x v="126"/>
    <x v="140"/>
  </r>
  <r>
    <n v="404"/>
    <x v="17"/>
    <x v="0"/>
    <n v="2011"/>
    <x v="0"/>
    <d v="1900-01-15T19:00:00"/>
    <x v="0"/>
    <x v="3"/>
    <n v="2"/>
    <x v="1"/>
    <n v="0.22"/>
    <x v="29"/>
    <n v="0.8"/>
    <x v="1"/>
    <x v="1"/>
    <n v="0.1343"/>
    <x v="7"/>
    <x v="5"/>
    <x v="52"/>
    <x v="111"/>
  </r>
  <r>
    <n v="405"/>
    <x v="17"/>
    <x v="0"/>
    <n v="2011"/>
    <x v="0"/>
    <d v="1900-01-15T20:00:00"/>
    <x v="0"/>
    <x v="3"/>
    <n v="2"/>
    <x v="1"/>
    <n v="0.22"/>
    <x v="29"/>
    <n v="0.87"/>
    <x v="9"/>
    <x v="0"/>
    <n v="0"/>
    <x v="0"/>
    <x v="3"/>
    <x v="93"/>
    <x v="56"/>
  </r>
  <r>
    <n v="406"/>
    <x v="17"/>
    <x v="0"/>
    <n v="2011"/>
    <x v="0"/>
    <d v="1900-01-15T21:00:00"/>
    <x v="0"/>
    <x v="3"/>
    <n v="2"/>
    <x v="1"/>
    <n v="0.22"/>
    <x v="29"/>
    <n v="0.93"/>
    <x v="43"/>
    <x v="2"/>
    <n v="0.1045"/>
    <x v="14"/>
    <x v="3"/>
    <x v="40"/>
    <x v="102"/>
  </r>
  <r>
    <n v="407"/>
    <x v="17"/>
    <x v="0"/>
    <n v="2011"/>
    <x v="0"/>
    <d v="1900-01-15T22:00:00"/>
    <x v="0"/>
    <x v="3"/>
    <n v="2"/>
    <x v="1"/>
    <n v="0.22"/>
    <x v="29"/>
    <n v="0.93"/>
    <x v="43"/>
    <x v="2"/>
    <n v="8.9599999999999999E-2"/>
    <x v="1"/>
    <x v="3"/>
    <x v="39"/>
    <x v="63"/>
  </r>
  <r>
    <n v="408"/>
    <x v="17"/>
    <x v="0"/>
    <n v="2011"/>
    <x v="0"/>
    <d v="1900-01-15T23:00:00"/>
    <x v="0"/>
    <x v="3"/>
    <n v="2"/>
    <x v="1"/>
    <n v="0.22"/>
    <x v="29"/>
    <n v="0.93"/>
    <x v="43"/>
    <x v="2"/>
    <n v="0"/>
    <x v="0"/>
    <x v="5"/>
    <x v="23"/>
    <x v="25"/>
  </r>
  <r>
    <n v="409"/>
    <x v="18"/>
    <x v="0"/>
    <n v="2011"/>
    <x v="0"/>
    <d v="1900-01-16T00:00:00"/>
    <x v="0"/>
    <x v="4"/>
    <n v="2"/>
    <x v="1"/>
    <n v="0.22"/>
    <x v="29"/>
    <n v="0.93"/>
    <x v="43"/>
    <x v="2"/>
    <n v="0"/>
    <x v="0"/>
    <x v="3"/>
    <x v="35"/>
    <x v="6"/>
  </r>
  <r>
    <n v="410"/>
    <x v="18"/>
    <x v="0"/>
    <n v="2011"/>
    <x v="0"/>
    <d v="1900-01-16T01:00:00"/>
    <x v="0"/>
    <x v="4"/>
    <n v="3"/>
    <x v="2"/>
    <n v="0.22"/>
    <x v="31"/>
    <n v="0.93"/>
    <x v="43"/>
    <x v="2"/>
    <n v="0.1343"/>
    <x v="7"/>
    <x v="5"/>
    <x v="8"/>
    <x v="85"/>
  </r>
  <r>
    <n v="411"/>
    <x v="18"/>
    <x v="0"/>
    <n v="2011"/>
    <x v="0"/>
    <d v="1900-01-16T02:00:00"/>
    <x v="0"/>
    <x v="4"/>
    <n v="3"/>
    <x v="2"/>
    <n v="0.22"/>
    <x v="31"/>
    <n v="0.93"/>
    <x v="43"/>
    <x v="2"/>
    <n v="0.1343"/>
    <x v="7"/>
    <x v="3"/>
    <x v="35"/>
    <x v="6"/>
  </r>
  <r>
    <n v="412"/>
    <x v="18"/>
    <x v="0"/>
    <n v="2011"/>
    <x v="0"/>
    <d v="1900-01-16T03:00:00"/>
    <x v="0"/>
    <x v="4"/>
    <n v="3"/>
    <x v="2"/>
    <n v="0.22"/>
    <x v="31"/>
    <n v="0.93"/>
    <x v="43"/>
    <x v="2"/>
    <n v="0.1343"/>
    <x v="7"/>
    <x v="5"/>
    <x v="4"/>
    <x v="5"/>
  </r>
  <r>
    <n v="413"/>
    <x v="18"/>
    <x v="0"/>
    <n v="2011"/>
    <x v="0"/>
    <d v="1900-01-16T04:00:00"/>
    <x v="0"/>
    <x v="4"/>
    <n v="2"/>
    <x v="1"/>
    <n v="0.22"/>
    <x v="29"/>
    <n v="0.93"/>
    <x v="43"/>
    <x v="2"/>
    <n v="8.9599999999999999E-2"/>
    <x v="1"/>
    <x v="3"/>
    <x v="7"/>
    <x v="85"/>
  </r>
  <r>
    <n v="414"/>
    <x v="18"/>
    <x v="0"/>
    <n v="2011"/>
    <x v="0"/>
    <d v="1900-01-16T05:00:00"/>
    <x v="0"/>
    <x v="4"/>
    <n v="2"/>
    <x v="1"/>
    <n v="0.22"/>
    <x v="29"/>
    <n v="0.93"/>
    <x v="43"/>
    <x v="2"/>
    <n v="8.9599999999999999E-2"/>
    <x v="1"/>
    <x v="3"/>
    <x v="1"/>
    <x v="2"/>
  </r>
  <r>
    <n v="415"/>
    <x v="18"/>
    <x v="0"/>
    <n v="2011"/>
    <x v="0"/>
    <d v="1900-01-16T06:00:00"/>
    <x v="0"/>
    <x v="4"/>
    <n v="2"/>
    <x v="1"/>
    <n v="0.24"/>
    <x v="2"/>
    <n v="0.92"/>
    <x v="50"/>
    <x v="2"/>
    <n v="0.1045"/>
    <x v="14"/>
    <x v="5"/>
    <x v="121"/>
    <x v="127"/>
  </r>
  <r>
    <n v="416"/>
    <x v="18"/>
    <x v="0"/>
    <n v="2011"/>
    <x v="0"/>
    <d v="1900-01-16T07:00:00"/>
    <x v="0"/>
    <x v="4"/>
    <n v="2"/>
    <x v="1"/>
    <n v="0.24"/>
    <x v="2"/>
    <n v="0.93"/>
    <x v="43"/>
    <x v="2"/>
    <n v="0.1045"/>
    <x v="14"/>
    <x v="5"/>
    <x v="127"/>
    <x v="141"/>
  </r>
  <r>
    <n v="417"/>
    <x v="18"/>
    <x v="0"/>
    <n v="2011"/>
    <x v="0"/>
    <d v="1900-01-16T08:00:00"/>
    <x v="0"/>
    <x v="4"/>
    <n v="2"/>
    <x v="1"/>
    <n v="0.24"/>
    <x v="2"/>
    <n v="0.93"/>
    <x v="43"/>
    <x v="2"/>
    <n v="0.1045"/>
    <x v="14"/>
    <x v="4"/>
    <x v="128"/>
    <x v="142"/>
  </r>
  <r>
    <n v="418"/>
    <x v="18"/>
    <x v="0"/>
    <n v="2011"/>
    <x v="0"/>
    <d v="1900-01-16T09:00:00"/>
    <x v="0"/>
    <x v="4"/>
    <n v="2"/>
    <x v="1"/>
    <n v="0.26"/>
    <x v="40"/>
    <n v="0.93"/>
    <x v="43"/>
    <x v="2"/>
    <n v="0.1343"/>
    <x v="7"/>
    <x v="5"/>
    <x v="24"/>
    <x v="105"/>
  </r>
  <r>
    <n v="419"/>
    <x v="18"/>
    <x v="0"/>
    <n v="2011"/>
    <x v="0"/>
    <d v="1900-01-16T10:00:00"/>
    <x v="0"/>
    <x v="4"/>
    <n v="2"/>
    <x v="1"/>
    <n v="0.28000000000000003"/>
    <x v="42"/>
    <n v="0.87"/>
    <x v="9"/>
    <x v="0"/>
    <n v="8.9599999999999999E-2"/>
    <x v="1"/>
    <x v="2"/>
    <x v="12"/>
    <x v="46"/>
  </r>
  <r>
    <n v="420"/>
    <x v="18"/>
    <x v="0"/>
    <n v="2011"/>
    <x v="0"/>
    <d v="1900-01-16T11:00:00"/>
    <x v="0"/>
    <x v="4"/>
    <n v="2"/>
    <x v="1"/>
    <n v="0.3"/>
    <x v="39"/>
    <n v="0.81"/>
    <x v="0"/>
    <x v="0"/>
    <n v="8.9599999999999999E-2"/>
    <x v="1"/>
    <x v="2"/>
    <x v="65"/>
    <x v="27"/>
  </r>
  <r>
    <n v="421"/>
    <x v="18"/>
    <x v="0"/>
    <n v="2011"/>
    <x v="0"/>
    <d v="1900-01-16T12:00:00"/>
    <x v="0"/>
    <x v="4"/>
    <n v="1"/>
    <x v="0"/>
    <n v="0.4"/>
    <x v="43"/>
    <n v="0.62"/>
    <x v="51"/>
    <x v="3"/>
    <n v="0.28360000000000002"/>
    <x v="3"/>
    <x v="16"/>
    <x v="28"/>
    <x v="53"/>
  </r>
  <r>
    <n v="422"/>
    <x v="18"/>
    <x v="0"/>
    <n v="2011"/>
    <x v="0"/>
    <d v="1900-01-16T13:00:00"/>
    <x v="0"/>
    <x v="4"/>
    <n v="1"/>
    <x v="0"/>
    <n v="0.4"/>
    <x v="43"/>
    <n v="0.57999999999999996"/>
    <x v="52"/>
    <x v="4"/>
    <n v="0.25369999999999998"/>
    <x v="2"/>
    <x v="18"/>
    <x v="56"/>
    <x v="28"/>
  </r>
  <r>
    <n v="423"/>
    <x v="18"/>
    <x v="0"/>
    <n v="2011"/>
    <x v="0"/>
    <d v="1900-01-16T14:00:00"/>
    <x v="0"/>
    <x v="4"/>
    <n v="1"/>
    <x v="0"/>
    <n v="0.4"/>
    <x v="43"/>
    <n v="0.54"/>
    <x v="47"/>
    <x v="4"/>
    <n v="0.28360000000000002"/>
    <x v="3"/>
    <x v="17"/>
    <x v="78"/>
    <x v="100"/>
  </r>
  <r>
    <n v="424"/>
    <x v="18"/>
    <x v="0"/>
    <n v="2011"/>
    <x v="0"/>
    <d v="1900-01-16T15:00:00"/>
    <x v="0"/>
    <x v="4"/>
    <n v="1"/>
    <x v="0"/>
    <n v="0.38"/>
    <x v="5"/>
    <n v="0.57999999999999996"/>
    <x v="52"/>
    <x v="4"/>
    <n v="0.3881"/>
    <x v="13"/>
    <x v="22"/>
    <x v="111"/>
    <x v="133"/>
  </r>
  <r>
    <n v="425"/>
    <x v="18"/>
    <x v="0"/>
    <n v="2011"/>
    <x v="0"/>
    <d v="1900-01-16T16:00:00"/>
    <x v="0"/>
    <x v="4"/>
    <n v="1"/>
    <x v="0"/>
    <n v="0.36"/>
    <x v="6"/>
    <n v="0.56999999999999995"/>
    <x v="14"/>
    <x v="4"/>
    <n v="0.32840000000000003"/>
    <x v="9"/>
    <x v="18"/>
    <x v="84"/>
    <x v="141"/>
  </r>
  <r>
    <n v="426"/>
    <x v="18"/>
    <x v="0"/>
    <n v="2011"/>
    <x v="0"/>
    <d v="1900-01-16T17:00:00"/>
    <x v="0"/>
    <x v="4"/>
    <n v="1"/>
    <x v="0"/>
    <n v="0.34"/>
    <x v="18"/>
    <n v="0.61"/>
    <x v="53"/>
    <x v="3"/>
    <n v="0.28360000000000002"/>
    <x v="3"/>
    <x v="2"/>
    <x v="117"/>
    <x v="143"/>
  </r>
  <r>
    <n v="427"/>
    <x v="18"/>
    <x v="0"/>
    <n v="2011"/>
    <x v="0"/>
    <d v="1900-01-16T18:00:00"/>
    <x v="0"/>
    <x v="4"/>
    <n v="1"/>
    <x v="0"/>
    <n v="0.32"/>
    <x v="4"/>
    <n v="0.56999999999999995"/>
    <x v="14"/>
    <x v="4"/>
    <n v="0.41789999999999999"/>
    <x v="12"/>
    <x v="17"/>
    <x v="123"/>
    <x v="59"/>
  </r>
  <r>
    <n v="428"/>
    <x v="18"/>
    <x v="0"/>
    <n v="2011"/>
    <x v="0"/>
    <d v="1900-01-16T19:00:00"/>
    <x v="0"/>
    <x v="4"/>
    <n v="1"/>
    <x v="0"/>
    <n v="0.32"/>
    <x v="4"/>
    <n v="0.49"/>
    <x v="36"/>
    <x v="5"/>
    <n v="0.29849999999999999"/>
    <x v="4"/>
    <x v="4"/>
    <x v="64"/>
    <x v="31"/>
  </r>
  <r>
    <n v="429"/>
    <x v="18"/>
    <x v="0"/>
    <n v="2011"/>
    <x v="0"/>
    <d v="1900-01-16T20:00:00"/>
    <x v="0"/>
    <x v="4"/>
    <n v="1"/>
    <x v="0"/>
    <n v="0.32"/>
    <x v="4"/>
    <n v="0.49"/>
    <x v="36"/>
    <x v="5"/>
    <n v="0.41789999999999999"/>
    <x v="12"/>
    <x v="17"/>
    <x v="11"/>
    <x v="29"/>
  </r>
  <r>
    <n v="430"/>
    <x v="18"/>
    <x v="0"/>
    <n v="2011"/>
    <x v="0"/>
    <d v="1900-01-16T21:00:00"/>
    <x v="0"/>
    <x v="4"/>
    <n v="1"/>
    <x v="0"/>
    <n v="0.3"/>
    <x v="19"/>
    <n v="0.52"/>
    <x v="35"/>
    <x v="4"/>
    <n v="0.16420000000000001"/>
    <x v="8"/>
    <x v="15"/>
    <x v="42"/>
    <x v="29"/>
  </r>
  <r>
    <n v="431"/>
    <x v="18"/>
    <x v="0"/>
    <n v="2011"/>
    <x v="0"/>
    <d v="1900-01-16T22:00:00"/>
    <x v="0"/>
    <x v="4"/>
    <n v="1"/>
    <x v="0"/>
    <n v="0.3"/>
    <x v="19"/>
    <n v="0.52"/>
    <x v="35"/>
    <x v="4"/>
    <n v="0.4627"/>
    <x v="17"/>
    <x v="5"/>
    <x v="2"/>
    <x v="20"/>
  </r>
  <r>
    <n v="432"/>
    <x v="19"/>
    <x v="0"/>
    <n v="2011"/>
    <x v="0"/>
    <d v="1900-01-16T23:00:00"/>
    <x v="0"/>
    <x v="5"/>
    <n v="1"/>
    <x v="0"/>
    <n v="0.26"/>
    <x v="20"/>
    <n v="0.56000000000000005"/>
    <x v="34"/>
    <x v="4"/>
    <n v="0.3881"/>
    <x v="13"/>
    <x v="2"/>
    <x v="21"/>
    <x v="3"/>
  </r>
  <r>
    <n v="433"/>
    <x v="19"/>
    <x v="0"/>
    <n v="2011"/>
    <x v="0"/>
    <d v="1900-01-17T00:00:00"/>
    <x v="0"/>
    <x v="5"/>
    <n v="1"/>
    <x v="0"/>
    <n v="0.26"/>
    <x v="20"/>
    <n v="0.56000000000000005"/>
    <x v="34"/>
    <x v="4"/>
    <n v="0"/>
    <x v="0"/>
    <x v="4"/>
    <x v="35"/>
    <x v="36"/>
  </r>
  <r>
    <n v="434"/>
    <x v="19"/>
    <x v="0"/>
    <n v="2011"/>
    <x v="0"/>
    <d v="1900-01-17T01:00:00"/>
    <x v="0"/>
    <x v="5"/>
    <n v="1"/>
    <x v="0"/>
    <n v="0.26"/>
    <x v="20"/>
    <n v="0.56000000000000005"/>
    <x v="34"/>
    <x v="4"/>
    <n v="0"/>
    <x v="0"/>
    <x v="3"/>
    <x v="6"/>
    <x v="5"/>
  </r>
  <r>
    <n v="435"/>
    <x v="19"/>
    <x v="0"/>
    <n v="2011"/>
    <x v="0"/>
    <d v="1900-01-17T02:00:00"/>
    <x v="0"/>
    <x v="5"/>
    <n v="1"/>
    <x v="0"/>
    <n v="0.26"/>
    <x v="20"/>
    <n v="0.56000000000000005"/>
    <x v="34"/>
    <x v="4"/>
    <n v="0.16420000000000001"/>
    <x v="8"/>
    <x v="3"/>
    <x v="4"/>
    <x v="4"/>
  </r>
  <r>
    <n v="436"/>
    <x v="19"/>
    <x v="0"/>
    <n v="2011"/>
    <x v="0"/>
    <d v="1900-01-17T03:00:00"/>
    <x v="0"/>
    <x v="5"/>
    <n v="1"/>
    <x v="0"/>
    <n v="0.26"/>
    <x v="20"/>
    <n v="0.56000000000000005"/>
    <x v="34"/>
    <x v="4"/>
    <n v="0.16420000000000001"/>
    <x v="8"/>
    <x v="3"/>
    <x v="4"/>
    <x v="4"/>
  </r>
  <r>
    <n v="437"/>
    <x v="19"/>
    <x v="0"/>
    <n v="2011"/>
    <x v="0"/>
    <d v="1900-01-17T04:00:00"/>
    <x v="0"/>
    <x v="5"/>
    <n v="1"/>
    <x v="0"/>
    <n v="0.24"/>
    <x v="0"/>
    <n v="0.6"/>
    <x v="54"/>
    <x v="4"/>
    <n v="0.22389999999999999"/>
    <x v="6"/>
    <x v="3"/>
    <x v="8"/>
    <x v="24"/>
  </r>
  <r>
    <n v="438"/>
    <x v="19"/>
    <x v="0"/>
    <n v="2011"/>
    <x v="0"/>
    <d v="1900-01-17T05:00:00"/>
    <x v="0"/>
    <x v="5"/>
    <n v="1"/>
    <x v="0"/>
    <n v="0.22"/>
    <x v="1"/>
    <n v="0.6"/>
    <x v="54"/>
    <x v="4"/>
    <n v="0.22389999999999999"/>
    <x v="6"/>
    <x v="3"/>
    <x v="96"/>
    <x v="17"/>
  </r>
  <r>
    <n v="439"/>
    <x v="19"/>
    <x v="0"/>
    <n v="2011"/>
    <x v="0"/>
    <d v="1900-01-17T06:00:00"/>
    <x v="0"/>
    <x v="5"/>
    <n v="1"/>
    <x v="0"/>
    <n v="0.22"/>
    <x v="1"/>
    <n v="0.55000000000000004"/>
    <x v="28"/>
    <x v="4"/>
    <n v="0.22389999999999999"/>
    <x v="6"/>
    <x v="5"/>
    <x v="129"/>
    <x v="129"/>
  </r>
  <r>
    <n v="440"/>
    <x v="19"/>
    <x v="0"/>
    <n v="2011"/>
    <x v="0"/>
    <d v="1900-01-17T07:00:00"/>
    <x v="0"/>
    <x v="5"/>
    <n v="1"/>
    <x v="0"/>
    <n v="0.22"/>
    <x v="1"/>
    <n v="0.55000000000000004"/>
    <x v="28"/>
    <x v="4"/>
    <n v="0.28360000000000002"/>
    <x v="3"/>
    <x v="4"/>
    <x v="130"/>
    <x v="144"/>
  </r>
  <r>
    <n v="441"/>
    <x v="19"/>
    <x v="0"/>
    <n v="2011"/>
    <x v="0"/>
    <d v="1900-01-17T08:00:00"/>
    <x v="0"/>
    <x v="5"/>
    <n v="2"/>
    <x v="1"/>
    <n v="0.24"/>
    <x v="2"/>
    <n v="0.52"/>
    <x v="35"/>
    <x v="4"/>
    <n v="0.22389999999999999"/>
    <x v="6"/>
    <x v="0"/>
    <x v="131"/>
    <x v="145"/>
  </r>
  <r>
    <n v="442"/>
    <x v="19"/>
    <x v="0"/>
    <n v="2011"/>
    <x v="0"/>
    <d v="1900-01-17T09:00:00"/>
    <x v="0"/>
    <x v="5"/>
    <n v="1"/>
    <x v="0"/>
    <n v="0.26"/>
    <x v="20"/>
    <n v="0.48"/>
    <x v="37"/>
    <x v="5"/>
    <n v="0.29849999999999999"/>
    <x v="4"/>
    <x v="5"/>
    <x v="90"/>
    <x v="52"/>
  </r>
  <r>
    <n v="443"/>
    <x v="19"/>
    <x v="0"/>
    <n v="2011"/>
    <x v="0"/>
    <d v="1900-01-17T10:00:00"/>
    <x v="0"/>
    <x v="5"/>
    <n v="2"/>
    <x v="1"/>
    <n v="0.28000000000000003"/>
    <x v="42"/>
    <n v="0.45"/>
    <x v="49"/>
    <x v="5"/>
    <n v="0.16420000000000001"/>
    <x v="8"/>
    <x v="2"/>
    <x v="36"/>
    <x v="118"/>
  </r>
  <r>
    <n v="444"/>
    <x v="19"/>
    <x v="0"/>
    <n v="2011"/>
    <x v="0"/>
    <d v="1900-01-17T11:00:00"/>
    <x v="0"/>
    <x v="5"/>
    <n v="2"/>
    <x v="1"/>
    <n v="0.3"/>
    <x v="39"/>
    <n v="0.42"/>
    <x v="16"/>
    <x v="5"/>
    <n v="0"/>
    <x v="0"/>
    <x v="18"/>
    <x v="99"/>
    <x v="11"/>
  </r>
  <r>
    <n v="445"/>
    <x v="19"/>
    <x v="0"/>
    <n v="2011"/>
    <x v="0"/>
    <d v="1900-01-17T12:00:00"/>
    <x v="0"/>
    <x v="5"/>
    <n v="2"/>
    <x v="1"/>
    <n v="0.28000000000000003"/>
    <x v="42"/>
    <n v="0.45"/>
    <x v="49"/>
    <x v="5"/>
    <n v="0.1045"/>
    <x v="14"/>
    <x v="6"/>
    <x v="132"/>
    <x v="95"/>
  </r>
  <r>
    <n v="446"/>
    <x v="19"/>
    <x v="0"/>
    <n v="2011"/>
    <x v="0"/>
    <d v="1900-01-17T13:00:00"/>
    <x v="0"/>
    <x v="5"/>
    <n v="2"/>
    <x v="1"/>
    <n v="0.3"/>
    <x v="39"/>
    <n v="0.45"/>
    <x v="49"/>
    <x v="5"/>
    <n v="0.1343"/>
    <x v="7"/>
    <x v="15"/>
    <x v="102"/>
    <x v="117"/>
  </r>
  <r>
    <n v="447"/>
    <x v="19"/>
    <x v="0"/>
    <n v="2011"/>
    <x v="0"/>
    <d v="1900-01-17T14:00:00"/>
    <x v="0"/>
    <x v="5"/>
    <n v="2"/>
    <x v="1"/>
    <n v="0.32"/>
    <x v="37"/>
    <n v="0.45"/>
    <x v="49"/>
    <x v="5"/>
    <n v="0.19400000000000001"/>
    <x v="5"/>
    <x v="1"/>
    <x v="133"/>
    <x v="27"/>
  </r>
  <r>
    <n v="448"/>
    <x v="19"/>
    <x v="0"/>
    <n v="2011"/>
    <x v="0"/>
    <d v="1900-01-17T15:00:00"/>
    <x v="0"/>
    <x v="5"/>
    <n v="2"/>
    <x v="1"/>
    <n v="0.3"/>
    <x v="39"/>
    <n v="0.49"/>
    <x v="36"/>
    <x v="5"/>
    <n v="0.1343"/>
    <x v="7"/>
    <x v="1"/>
    <x v="93"/>
    <x v="134"/>
  </r>
  <r>
    <n v="449"/>
    <x v="19"/>
    <x v="0"/>
    <n v="2011"/>
    <x v="0"/>
    <d v="1900-01-17T16:00:00"/>
    <x v="0"/>
    <x v="5"/>
    <n v="2"/>
    <x v="1"/>
    <n v="0.3"/>
    <x v="39"/>
    <n v="0.49"/>
    <x v="36"/>
    <x v="5"/>
    <n v="0.1045"/>
    <x v="14"/>
    <x v="1"/>
    <x v="134"/>
    <x v="146"/>
  </r>
  <r>
    <n v="450"/>
    <x v="19"/>
    <x v="0"/>
    <n v="2011"/>
    <x v="0"/>
    <d v="1900-01-17T17:00:00"/>
    <x v="0"/>
    <x v="5"/>
    <n v="2"/>
    <x v="1"/>
    <n v="0.26"/>
    <x v="40"/>
    <n v="0.56000000000000005"/>
    <x v="34"/>
    <x v="4"/>
    <n v="0.19400000000000001"/>
    <x v="5"/>
    <x v="5"/>
    <x v="103"/>
    <x v="147"/>
  </r>
  <r>
    <n v="451"/>
    <x v="19"/>
    <x v="0"/>
    <n v="2011"/>
    <x v="0"/>
    <d v="1900-01-17T18:00:00"/>
    <x v="0"/>
    <x v="5"/>
    <n v="1"/>
    <x v="0"/>
    <n v="0.26"/>
    <x v="20"/>
    <n v="0.56000000000000005"/>
    <x v="34"/>
    <x v="4"/>
    <n v="0.32840000000000003"/>
    <x v="9"/>
    <x v="15"/>
    <x v="44"/>
    <x v="148"/>
  </r>
  <r>
    <n v="452"/>
    <x v="19"/>
    <x v="0"/>
    <n v="2011"/>
    <x v="0"/>
    <d v="1900-01-17T19:00:00"/>
    <x v="0"/>
    <x v="5"/>
    <n v="2"/>
    <x v="1"/>
    <n v="0.26"/>
    <x v="40"/>
    <n v="0.6"/>
    <x v="54"/>
    <x v="4"/>
    <n v="0.28360000000000002"/>
    <x v="3"/>
    <x v="4"/>
    <x v="125"/>
    <x v="149"/>
  </r>
  <r>
    <n v="453"/>
    <x v="19"/>
    <x v="0"/>
    <n v="2011"/>
    <x v="0"/>
    <d v="1900-01-17T20:00:00"/>
    <x v="0"/>
    <x v="5"/>
    <n v="2"/>
    <x v="1"/>
    <n v="0.24"/>
    <x v="2"/>
    <n v="0.6"/>
    <x v="54"/>
    <x v="4"/>
    <n v="0.25369999999999998"/>
    <x v="2"/>
    <x v="0"/>
    <x v="25"/>
    <x v="52"/>
  </r>
  <r>
    <n v="454"/>
    <x v="19"/>
    <x v="0"/>
    <n v="2011"/>
    <x v="0"/>
    <d v="1900-01-17T21:00:00"/>
    <x v="0"/>
    <x v="5"/>
    <n v="2"/>
    <x v="1"/>
    <n v="0.24"/>
    <x v="2"/>
    <n v="0.65"/>
    <x v="55"/>
    <x v="3"/>
    <n v="0.28360000000000002"/>
    <x v="3"/>
    <x v="3"/>
    <x v="90"/>
    <x v="10"/>
  </r>
  <r>
    <n v="455"/>
    <x v="19"/>
    <x v="0"/>
    <n v="2011"/>
    <x v="0"/>
    <d v="1900-01-17T22:00:00"/>
    <x v="0"/>
    <x v="5"/>
    <n v="2"/>
    <x v="1"/>
    <n v="0.24"/>
    <x v="2"/>
    <n v="0.65"/>
    <x v="55"/>
    <x v="3"/>
    <n v="0.32840000000000003"/>
    <x v="9"/>
    <x v="0"/>
    <x v="95"/>
    <x v="35"/>
  </r>
  <r>
    <n v="456"/>
    <x v="20"/>
    <x v="0"/>
    <n v="2011"/>
    <x v="0"/>
    <d v="1900-01-17T23:00:00"/>
    <x v="0"/>
    <x v="6"/>
    <n v="2"/>
    <x v="1"/>
    <n v="0.24"/>
    <x v="2"/>
    <n v="0.7"/>
    <x v="56"/>
    <x v="3"/>
    <n v="0.25369999999999998"/>
    <x v="2"/>
    <x v="5"/>
    <x v="32"/>
    <x v="137"/>
  </r>
  <r>
    <n v="457"/>
    <x v="20"/>
    <x v="0"/>
    <n v="2011"/>
    <x v="0"/>
    <d v="1900-01-18T00:00:00"/>
    <x v="0"/>
    <x v="6"/>
    <n v="2"/>
    <x v="1"/>
    <n v="0.24"/>
    <x v="2"/>
    <n v="0.7"/>
    <x v="56"/>
    <x v="3"/>
    <n v="0.25369999999999998"/>
    <x v="2"/>
    <x v="3"/>
    <x v="8"/>
    <x v="24"/>
  </r>
  <r>
    <n v="458"/>
    <x v="20"/>
    <x v="0"/>
    <n v="2011"/>
    <x v="0"/>
    <d v="1900-01-18T01:00:00"/>
    <x v="0"/>
    <x v="6"/>
    <n v="3"/>
    <x v="2"/>
    <n v="0.24"/>
    <x v="44"/>
    <n v="0.75"/>
    <x v="2"/>
    <x v="1"/>
    <n v="0.16420000000000001"/>
    <x v="8"/>
    <x v="3"/>
    <x v="6"/>
    <x v="5"/>
  </r>
  <r>
    <n v="459"/>
    <x v="20"/>
    <x v="0"/>
    <n v="2011"/>
    <x v="0"/>
    <d v="1900-01-18T02:00:00"/>
    <x v="0"/>
    <x v="6"/>
    <n v="3"/>
    <x v="2"/>
    <n v="0.22"/>
    <x v="31"/>
    <n v="0.8"/>
    <x v="1"/>
    <x v="1"/>
    <n v="0.29849999999999999"/>
    <x v="4"/>
    <x v="3"/>
    <x v="4"/>
    <x v="4"/>
  </r>
  <r>
    <n v="460"/>
    <x v="20"/>
    <x v="0"/>
    <n v="2011"/>
    <x v="0"/>
    <d v="1900-01-18T03:00:00"/>
    <x v="0"/>
    <x v="6"/>
    <n v="2"/>
    <x v="1"/>
    <n v="0.22"/>
    <x v="29"/>
    <n v="0.87"/>
    <x v="9"/>
    <x v="0"/>
    <n v="8.9599999999999999E-2"/>
    <x v="1"/>
    <x v="3"/>
    <x v="4"/>
    <x v="4"/>
  </r>
  <r>
    <n v="461"/>
    <x v="20"/>
    <x v="0"/>
    <n v="2011"/>
    <x v="0"/>
    <d v="1900-01-18T04:00:00"/>
    <x v="0"/>
    <x v="6"/>
    <n v="1"/>
    <x v="0"/>
    <n v="0.24"/>
    <x v="0"/>
    <n v="0.6"/>
    <x v="54"/>
    <x v="4"/>
    <n v="0.41789999999999999"/>
    <x v="12"/>
    <x v="5"/>
    <x v="22"/>
    <x v="36"/>
  </r>
  <r>
    <n v="462"/>
    <x v="20"/>
    <x v="0"/>
    <n v="2011"/>
    <x v="0"/>
    <d v="1900-01-18T05:00:00"/>
    <x v="0"/>
    <x v="6"/>
    <n v="1"/>
    <x v="0"/>
    <n v="0.22"/>
    <x v="1"/>
    <n v="0.55000000000000004"/>
    <x v="28"/>
    <x v="4"/>
    <n v="0.25369999999999998"/>
    <x v="2"/>
    <x v="3"/>
    <x v="2"/>
    <x v="110"/>
  </r>
  <r>
    <n v="463"/>
    <x v="20"/>
    <x v="0"/>
    <n v="2011"/>
    <x v="0"/>
    <d v="1900-01-18T06:00:00"/>
    <x v="0"/>
    <x v="6"/>
    <n v="1"/>
    <x v="0"/>
    <n v="0.2"/>
    <x v="3"/>
    <n v="0.51"/>
    <x v="33"/>
    <x v="4"/>
    <n v="0.28360000000000002"/>
    <x v="3"/>
    <x v="4"/>
    <x v="43"/>
    <x v="118"/>
  </r>
  <r>
    <n v="464"/>
    <x v="20"/>
    <x v="0"/>
    <n v="2011"/>
    <x v="0"/>
    <d v="1900-01-18T07:00:00"/>
    <x v="0"/>
    <x v="6"/>
    <n v="1"/>
    <x v="0"/>
    <n v="0.2"/>
    <x v="3"/>
    <n v="0.47"/>
    <x v="19"/>
    <x v="5"/>
    <n v="0.32840000000000003"/>
    <x v="9"/>
    <x v="18"/>
    <x v="135"/>
    <x v="112"/>
  </r>
  <r>
    <n v="465"/>
    <x v="20"/>
    <x v="0"/>
    <n v="2011"/>
    <x v="0"/>
    <d v="1900-01-18T08:00:00"/>
    <x v="0"/>
    <x v="6"/>
    <n v="1"/>
    <x v="0"/>
    <n v="0.2"/>
    <x v="3"/>
    <n v="0.51"/>
    <x v="33"/>
    <x v="4"/>
    <n v="0.35820000000000002"/>
    <x v="11"/>
    <x v="18"/>
    <x v="136"/>
    <x v="150"/>
  </r>
  <r>
    <n v="466"/>
    <x v="20"/>
    <x v="0"/>
    <n v="2011"/>
    <x v="0"/>
    <d v="1900-01-18T09:00:00"/>
    <x v="0"/>
    <x v="6"/>
    <n v="1"/>
    <x v="0"/>
    <n v="0.2"/>
    <x v="3"/>
    <n v="0.47"/>
    <x v="19"/>
    <x v="5"/>
    <n v="0.4627"/>
    <x v="17"/>
    <x v="15"/>
    <x v="77"/>
    <x v="55"/>
  </r>
  <r>
    <n v="467"/>
    <x v="20"/>
    <x v="0"/>
    <n v="2011"/>
    <x v="0"/>
    <d v="1900-01-18T10:00:00"/>
    <x v="0"/>
    <x v="6"/>
    <n v="1"/>
    <x v="0"/>
    <n v="0.22"/>
    <x v="1"/>
    <n v="0.41"/>
    <x v="48"/>
    <x v="5"/>
    <n v="0.4627"/>
    <x v="17"/>
    <x v="15"/>
    <x v="42"/>
    <x v="29"/>
  </r>
  <r>
    <n v="468"/>
    <x v="20"/>
    <x v="0"/>
    <n v="2011"/>
    <x v="0"/>
    <d v="1900-01-18T11:00:00"/>
    <x v="0"/>
    <x v="6"/>
    <n v="1"/>
    <x v="0"/>
    <n v="0.22"/>
    <x v="1"/>
    <n v="0.27"/>
    <x v="57"/>
    <x v="7"/>
    <n v="0.58209999999999995"/>
    <x v="19"/>
    <x v="16"/>
    <x v="28"/>
    <x v="53"/>
  </r>
  <r>
    <n v="469"/>
    <x v="20"/>
    <x v="0"/>
    <n v="2011"/>
    <x v="0"/>
    <d v="1900-01-18T12:00:00"/>
    <x v="0"/>
    <x v="6"/>
    <n v="1"/>
    <x v="0"/>
    <n v="0.2"/>
    <x v="3"/>
    <n v="0.21"/>
    <x v="58"/>
    <x v="7"/>
    <n v="0.58209999999999995"/>
    <x v="19"/>
    <x v="1"/>
    <x v="65"/>
    <x v="88"/>
  </r>
  <r>
    <n v="470"/>
    <x v="20"/>
    <x v="0"/>
    <n v="2011"/>
    <x v="0"/>
    <d v="1900-01-18T13:00:00"/>
    <x v="0"/>
    <x v="6"/>
    <n v="1"/>
    <x v="0"/>
    <n v="0.2"/>
    <x v="3"/>
    <n v="0.25"/>
    <x v="59"/>
    <x v="7"/>
    <n v="0.52239999999999998"/>
    <x v="18"/>
    <x v="15"/>
    <x v="90"/>
    <x v="69"/>
  </r>
  <r>
    <n v="471"/>
    <x v="20"/>
    <x v="0"/>
    <n v="2011"/>
    <x v="0"/>
    <d v="1900-01-18T14:00:00"/>
    <x v="0"/>
    <x v="6"/>
    <n v="1"/>
    <x v="0"/>
    <n v="0.16"/>
    <x v="21"/>
    <n v="0.26"/>
    <x v="60"/>
    <x v="7"/>
    <n v="0.44779999999999998"/>
    <x v="10"/>
    <x v="17"/>
    <x v="124"/>
    <x v="32"/>
  </r>
  <r>
    <n v="472"/>
    <x v="20"/>
    <x v="0"/>
    <n v="2011"/>
    <x v="0"/>
    <d v="1900-01-18T15:00:00"/>
    <x v="0"/>
    <x v="6"/>
    <n v="1"/>
    <x v="0"/>
    <n v="0.16"/>
    <x v="21"/>
    <n v="0.26"/>
    <x v="60"/>
    <x v="7"/>
    <n v="0.35820000000000002"/>
    <x v="11"/>
    <x v="3"/>
    <x v="106"/>
    <x v="54"/>
  </r>
  <r>
    <n v="473"/>
    <x v="20"/>
    <x v="0"/>
    <n v="2011"/>
    <x v="0"/>
    <d v="1900-01-18T16:00:00"/>
    <x v="0"/>
    <x v="6"/>
    <n v="1"/>
    <x v="0"/>
    <n v="0.14000000000000001"/>
    <x v="22"/>
    <n v="0.28000000000000003"/>
    <x v="40"/>
    <x v="7"/>
    <n v="0.35820000000000002"/>
    <x v="11"/>
    <x v="22"/>
    <x v="137"/>
    <x v="143"/>
  </r>
  <r>
    <n v="474"/>
    <x v="20"/>
    <x v="0"/>
    <n v="2011"/>
    <x v="0"/>
    <d v="1900-01-18T17:00:00"/>
    <x v="0"/>
    <x v="6"/>
    <n v="1"/>
    <x v="0"/>
    <n v="0.12"/>
    <x v="24"/>
    <n v="0.3"/>
    <x v="24"/>
    <x v="7"/>
    <n v="0.25369999999999998"/>
    <x v="2"/>
    <x v="5"/>
    <x v="138"/>
    <x v="151"/>
  </r>
  <r>
    <n v="475"/>
    <x v="20"/>
    <x v="0"/>
    <n v="2011"/>
    <x v="0"/>
    <d v="1900-01-18T18:00:00"/>
    <x v="0"/>
    <x v="6"/>
    <n v="1"/>
    <x v="0"/>
    <n v="0.12"/>
    <x v="24"/>
    <n v="0.3"/>
    <x v="24"/>
    <x v="7"/>
    <n v="0.32840000000000003"/>
    <x v="9"/>
    <x v="0"/>
    <x v="139"/>
    <x v="152"/>
  </r>
  <r>
    <n v="476"/>
    <x v="20"/>
    <x v="0"/>
    <n v="2011"/>
    <x v="0"/>
    <d v="1900-01-18T19:00:00"/>
    <x v="0"/>
    <x v="6"/>
    <n v="1"/>
    <x v="0"/>
    <n v="0.1"/>
    <x v="34"/>
    <n v="0.33"/>
    <x v="39"/>
    <x v="6"/>
    <n v="0.41789999999999999"/>
    <x v="12"/>
    <x v="5"/>
    <x v="15"/>
    <x v="26"/>
  </r>
  <r>
    <n v="477"/>
    <x v="20"/>
    <x v="0"/>
    <n v="2011"/>
    <x v="0"/>
    <d v="1900-01-18T20:00:00"/>
    <x v="0"/>
    <x v="6"/>
    <n v="1"/>
    <x v="0"/>
    <n v="0.08"/>
    <x v="35"/>
    <n v="0.38"/>
    <x v="41"/>
    <x v="6"/>
    <n v="0.28360000000000002"/>
    <x v="3"/>
    <x v="3"/>
    <x v="40"/>
    <x v="102"/>
  </r>
  <r>
    <n v="478"/>
    <x v="20"/>
    <x v="0"/>
    <n v="2011"/>
    <x v="0"/>
    <d v="1900-01-18T21:00:00"/>
    <x v="0"/>
    <x v="6"/>
    <n v="1"/>
    <x v="0"/>
    <n v="0.06"/>
    <x v="45"/>
    <n v="0.41"/>
    <x v="48"/>
    <x v="5"/>
    <n v="0.3881"/>
    <x v="13"/>
    <x v="5"/>
    <x v="39"/>
    <x v="19"/>
  </r>
  <r>
    <n v="479"/>
    <x v="20"/>
    <x v="0"/>
    <n v="2011"/>
    <x v="0"/>
    <d v="1900-01-18T22:00:00"/>
    <x v="0"/>
    <x v="6"/>
    <n v="1"/>
    <x v="0"/>
    <n v="0.06"/>
    <x v="45"/>
    <n v="0.38"/>
    <x v="41"/>
    <x v="6"/>
    <n v="0.32840000000000003"/>
    <x v="9"/>
    <x v="3"/>
    <x v="2"/>
    <x v="110"/>
  </r>
  <r>
    <n v="480"/>
    <x v="21"/>
    <x v="0"/>
    <n v="2011"/>
    <x v="0"/>
    <d v="1900-01-18T23:00:00"/>
    <x v="0"/>
    <x v="0"/>
    <n v="1"/>
    <x v="0"/>
    <n v="0.04"/>
    <x v="46"/>
    <n v="0.45"/>
    <x v="49"/>
    <x v="5"/>
    <n v="0.25369999999999998"/>
    <x v="2"/>
    <x v="3"/>
    <x v="0"/>
    <x v="3"/>
  </r>
  <r>
    <n v="481"/>
    <x v="21"/>
    <x v="0"/>
    <n v="2011"/>
    <x v="0"/>
    <d v="1900-01-19T00:00:00"/>
    <x v="0"/>
    <x v="0"/>
    <n v="2"/>
    <x v="1"/>
    <n v="0.04"/>
    <x v="47"/>
    <n v="0.41"/>
    <x v="48"/>
    <x v="5"/>
    <n v="0.3881"/>
    <x v="13"/>
    <x v="0"/>
    <x v="33"/>
    <x v="47"/>
  </r>
  <r>
    <n v="482"/>
    <x v="21"/>
    <x v="0"/>
    <n v="2011"/>
    <x v="0"/>
    <d v="1900-01-19T01:00:00"/>
    <x v="0"/>
    <x v="0"/>
    <n v="2"/>
    <x v="1"/>
    <n v="0.04"/>
    <x v="47"/>
    <n v="0.41"/>
    <x v="48"/>
    <x v="5"/>
    <n v="0.25369999999999998"/>
    <x v="2"/>
    <x v="3"/>
    <x v="48"/>
    <x v="62"/>
  </r>
  <r>
    <n v="483"/>
    <x v="21"/>
    <x v="0"/>
    <n v="2011"/>
    <x v="0"/>
    <d v="1900-01-19T02:00:00"/>
    <x v="0"/>
    <x v="0"/>
    <n v="2"/>
    <x v="1"/>
    <n v="0.04"/>
    <x v="47"/>
    <n v="0.41"/>
    <x v="48"/>
    <x v="5"/>
    <n v="0.28360000000000002"/>
    <x v="3"/>
    <x v="5"/>
    <x v="8"/>
    <x v="85"/>
  </r>
  <r>
    <n v="484"/>
    <x v="21"/>
    <x v="0"/>
    <n v="2011"/>
    <x v="0"/>
    <d v="1900-01-19T03:00:00"/>
    <x v="0"/>
    <x v="0"/>
    <n v="2"/>
    <x v="1"/>
    <n v="0.02"/>
    <x v="48"/>
    <n v="0.48"/>
    <x v="37"/>
    <x v="5"/>
    <n v="0.29849999999999999"/>
    <x v="4"/>
    <x v="3"/>
    <x v="35"/>
    <x v="6"/>
  </r>
  <r>
    <n v="485"/>
    <x v="21"/>
    <x v="0"/>
    <n v="2011"/>
    <x v="0"/>
    <d v="1900-01-19T04:00:00"/>
    <x v="0"/>
    <x v="0"/>
    <n v="2"/>
    <x v="1"/>
    <n v="0.02"/>
    <x v="48"/>
    <n v="0.44"/>
    <x v="18"/>
    <x v="5"/>
    <n v="0.22389999999999999"/>
    <x v="6"/>
    <x v="3"/>
    <x v="6"/>
    <x v="5"/>
  </r>
  <r>
    <n v="486"/>
    <x v="21"/>
    <x v="0"/>
    <n v="2011"/>
    <x v="0"/>
    <d v="1900-01-19T05:00:00"/>
    <x v="0"/>
    <x v="0"/>
    <n v="1"/>
    <x v="0"/>
    <n v="0.02"/>
    <x v="49"/>
    <n v="0.44"/>
    <x v="18"/>
    <x v="5"/>
    <n v="0.28360000000000002"/>
    <x v="3"/>
    <x v="3"/>
    <x v="21"/>
    <x v="7"/>
  </r>
  <r>
    <n v="487"/>
    <x v="21"/>
    <x v="0"/>
    <n v="2011"/>
    <x v="0"/>
    <d v="1900-01-19T06:00:00"/>
    <x v="0"/>
    <x v="0"/>
    <n v="1"/>
    <x v="0"/>
    <n v="0.02"/>
    <x v="49"/>
    <n v="0.44"/>
    <x v="18"/>
    <x v="5"/>
    <n v="0.32840000000000003"/>
    <x v="9"/>
    <x v="5"/>
    <x v="16"/>
    <x v="110"/>
  </r>
  <r>
    <n v="488"/>
    <x v="21"/>
    <x v="0"/>
    <n v="2011"/>
    <x v="0"/>
    <d v="1900-01-19T07:00:00"/>
    <x v="0"/>
    <x v="0"/>
    <n v="1"/>
    <x v="0"/>
    <n v="0.04"/>
    <x v="46"/>
    <n v="0.41"/>
    <x v="48"/>
    <x v="5"/>
    <n v="0.25369999999999998"/>
    <x v="2"/>
    <x v="0"/>
    <x v="53"/>
    <x v="1"/>
  </r>
  <r>
    <n v="489"/>
    <x v="21"/>
    <x v="0"/>
    <n v="2011"/>
    <x v="0"/>
    <d v="1900-01-19T08:00:00"/>
    <x v="0"/>
    <x v="0"/>
    <n v="2"/>
    <x v="1"/>
    <n v="0.04"/>
    <x v="47"/>
    <n v="0.41"/>
    <x v="48"/>
    <x v="5"/>
    <n v="0.16420000000000001"/>
    <x v="8"/>
    <x v="0"/>
    <x v="54"/>
    <x v="26"/>
  </r>
  <r>
    <n v="490"/>
    <x v="21"/>
    <x v="0"/>
    <n v="2011"/>
    <x v="0"/>
    <d v="1900-01-19T09:00:00"/>
    <x v="0"/>
    <x v="0"/>
    <n v="2"/>
    <x v="1"/>
    <n v="0.06"/>
    <x v="50"/>
    <n v="0.38"/>
    <x v="41"/>
    <x v="6"/>
    <n v="0.1343"/>
    <x v="7"/>
    <x v="17"/>
    <x v="79"/>
    <x v="55"/>
  </r>
  <r>
    <n v="491"/>
    <x v="21"/>
    <x v="0"/>
    <n v="2011"/>
    <x v="0"/>
    <d v="1900-01-19T10:00:00"/>
    <x v="0"/>
    <x v="0"/>
    <n v="2"/>
    <x v="1"/>
    <n v="0.06"/>
    <x v="50"/>
    <n v="0.38"/>
    <x v="41"/>
    <x v="6"/>
    <n v="0.1045"/>
    <x v="14"/>
    <x v="22"/>
    <x v="91"/>
    <x v="27"/>
  </r>
  <r>
    <n v="492"/>
    <x v="21"/>
    <x v="0"/>
    <n v="2011"/>
    <x v="0"/>
    <d v="1900-01-19T11:00:00"/>
    <x v="0"/>
    <x v="0"/>
    <n v="1"/>
    <x v="0"/>
    <n v="0.08"/>
    <x v="35"/>
    <n v="0.35"/>
    <x v="23"/>
    <x v="6"/>
    <n v="0"/>
    <x v="0"/>
    <x v="6"/>
    <x v="109"/>
    <x v="11"/>
  </r>
  <r>
    <n v="493"/>
    <x v="21"/>
    <x v="0"/>
    <n v="2011"/>
    <x v="0"/>
    <d v="1900-01-19T12:00:00"/>
    <x v="0"/>
    <x v="0"/>
    <n v="1"/>
    <x v="0"/>
    <n v="0.1"/>
    <x v="34"/>
    <n v="0.33"/>
    <x v="39"/>
    <x v="6"/>
    <n v="0.1045"/>
    <x v="14"/>
    <x v="16"/>
    <x v="27"/>
    <x v="28"/>
  </r>
  <r>
    <n v="494"/>
    <x v="21"/>
    <x v="0"/>
    <n v="2011"/>
    <x v="0"/>
    <d v="1900-01-19T13:00:00"/>
    <x v="0"/>
    <x v="0"/>
    <n v="1"/>
    <x v="0"/>
    <n v="0.12"/>
    <x v="24"/>
    <n v="0.28000000000000003"/>
    <x v="40"/>
    <x v="7"/>
    <n v="0"/>
    <x v="0"/>
    <x v="22"/>
    <x v="139"/>
    <x v="153"/>
  </r>
  <r>
    <n v="495"/>
    <x v="21"/>
    <x v="0"/>
    <n v="2011"/>
    <x v="0"/>
    <d v="1900-01-19T14:00:00"/>
    <x v="0"/>
    <x v="0"/>
    <n v="1"/>
    <x v="0"/>
    <n v="0.12"/>
    <x v="24"/>
    <n v="0.28000000000000003"/>
    <x v="40"/>
    <x v="7"/>
    <n v="0.19400000000000001"/>
    <x v="5"/>
    <x v="16"/>
    <x v="109"/>
    <x v="56"/>
  </r>
  <r>
    <n v="496"/>
    <x v="21"/>
    <x v="0"/>
    <n v="2011"/>
    <x v="0"/>
    <d v="1900-01-19T15:00:00"/>
    <x v="0"/>
    <x v="0"/>
    <n v="1"/>
    <x v="0"/>
    <n v="0.12"/>
    <x v="24"/>
    <n v="0.28000000000000003"/>
    <x v="40"/>
    <x v="7"/>
    <n v="0"/>
    <x v="0"/>
    <x v="1"/>
    <x v="79"/>
    <x v="16"/>
  </r>
  <r>
    <n v="497"/>
    <x v="21"/>
    <x v="0"/>
    <n v="2011"/>
    <x v="0"/>
    <d v="1900-01-19T16:00:00"/>
    <x v="0"/>
    <x v="0"/>
    <n v="1"/>
    <x v="0"/>
    <n v="0.08"/>
    <x v="35"/>
    <n v="0.35"/>
    <x v="23"/>
    <x v="6"/>
    <n v="0.19400000000000001"/>
    <x v="5"/>
    <x v="3"/>
    <x v="25"/>
    <x v="60"/>
  </r>
  <r>
    <n v="498"/>
    <x v="21"/>
    <x v="0"/>
    <n v="2011"/>
    <x v="0"/>
    <d v="1900-01-19T17:00:00"/>
    <x v="0"/>
    <x v="0"/>
    <n v="1"/>
    <x v="0"/>
    <n v="0.08"/>
    <x v="35"/>
    <n v="0.35"/>
    <x v="23"/>
    <x v="6"/>
    <n v="0.1343"/>
    <x v="7"/>
    <x v="15"/>
    <x v="42"/>
    <x v="29"/>
  </r>
  <r>
    <n v="499"/>
    <x v="21"/>
    <x v="0"/>
    <n v="2011"/>
    <x v="0"/>
    <d v="1900-01-19T18:00:00"/>
    <x v="0"/>
    <x v="0"/>
    <n v="1"/>
    <x v="0"/>
    <n v="0.06"/>
    <x v="45"/>
    <n v="0.45"/>
    <x v="49"/>
    <x v="5"/>
    <n v="0.16420000000000001"/>
    <x v="8"/>
    <x v="5"/>
    <x v="100"/>
    <x v="79"/>
  </r>
  <r>
    <n v="500"/>
    <x v="21"/>
    <x v="0"/>
    <n v="2011"/>
    <x v="0"/>
    <d v="1900-01-19T19:00:00"/>
    <x v="0"/>
    <x v="0"/>
    <n v="1"/>
    <x v="0"/>
    <n v="0.06"/>
    <x v="45"/>
    <n v="0.41"/>
    <x v="48"/>
    <x v="5"/>
    <n v="8.9599999999999999E-2"/>
    <x v="1"/>
    <x v="3"/>
    <x v="87"/>
    <x v="21"/>
  </r>
  <r>
    <n v="501"/>
    <x v="21"/>
    <x v="0"/>
    <n v="2011"/>
    <x v="0"/>
    <d v="1900-01-19T20:00:00"/>
    <x v="0"/>
    <x v="0"/>
    <n v="1"/>
    <x v="0"/>
    <n v="0.06"/>
    <x v="45"/>
    <n v="0.49"/>
    <x v="36"/>
    <x v="5"/>
    <n v="0"/>
    <x v="0"/>
    <x v="18"/>
    <x v="140"/>
    <x v="33"/>
  </r>
  <r>
    <n v="502"/>
    <x v="21"/>
    <x v="0"/>
    <n v="2011"/>
    <x v="0"/>
    <d v="1900-01-19T21:00:00"/>
    <x v="0"/>
    <x v="0"/>
    <n v="1"/>
    <x v="0"/>
    <n v="0.04"/>
    <x v="46"/>
    <n v="0.56999999999999995"/>
    <x v="14"/>
    <x v="4"/>
    <n v="0.1045"/>
    <x v="14"/>
    <x v="4"/>
    <x v="17"/>
    <x v="63"/>
  </r>
  <r>
    <n v="503"/>
    <x v="22"/>
    <x v="0"/>
    <n v="2011"/>
    <x v="0"/>
    <d v="1900-01-19T22:00:00"/>
    <x v="0"/>
    <x v="1"/>
    <n v="1"/>
    <x v="0"/>
    <n v="0.04"/>
    <x v="46"/>
    <n v="0.56999999999999995"/>
    <x v="14"/>
    <x v="4"/>
    <n v="0.1045"/>
    <x v="14"/>
    <x v="4"/>
    <x v="32"/>
    <x v="34"/>
  </r>
  <r>
    <n v="504"/>
    <x v="22"/>
    <x v="0"/>
    <n v="2011"/>
    <x v="0"/>
    <d v="1900-01-19T23:00:00"/>
    <x v="0"/>
    <x v="1"/>
    <n v="1"/>
    <x v="0"/>
    <n v="0.04"/>
    <x v="46"/>
    <n v="0.56999999999999995"/>
    <x v="14"/>
    <x v="4"/>
    <n v="0.1045"/>
    <x v="14"/>
    <x v="5"/>
    <x v="98"/>
    <x v="3"/>
  </r>
  <r>
    <n v="505"/>
    <x v="22"/>
    <x v="0"/>
    <n v="2011"/>
    <x v="0"/>
    <d v="1900-01-20T00:00:00"/>
    <x v="0"/>
    <x v="1"/>
    <n v="1"/>
    <x v="0"/>
    <n v="0.02"/>
    <x v="49"/>
    <n v="0.62"/>
    <x v="51"/>
    <x v="3"/>
    <n v="0.1343"/>
    <x v="7"/>
    <x v="0"/>
    <x v="89"/>
    <x v="109"/>
  </r>
  <r>
    <n v="506"/>
    <x v="22"/>
    <x v="0"/>
    <n v="2011"/>
    <x v="0"/>
    <d v="1900-01-20T01:00:00"/>
    <x v="0"/>
    <x v="1"/>
    <n v="1"/>
    <x v="0"/>
    <n v="0.02"/>
    <x v="49"/>
    <n v="0.62"/>
    <x v="51"/>
    <x v="3"/>
    <n v="0.1343"/>
    <x v="7"/>
    <x v="5"/>
    <x v="22"/>
    <x v="36"/>
  </r>
  <r>
    <n v="507"/>
    <x v="22"/>
    <x v="0"/>
    <n v="2011"/>
    <x v="0"/>
    <d v="1900-01-20T02:00:00"/>
    <x v="0"/>
    <x v="1"/>
    <n v="2"/>
    <x v="1"/>
    <n v="0.04"/>
    <x v="47"/>
    <n v="0.56999999999999995"/>
    <x v="14"/>
    <x v="4"/>
    <n v="0.1045"/>
    <x v="14"/>
    <x v="3"/>
    <x v="35"/>
    <x v="6"/>
  </r>
  <r>
    <n v="508"/>
    <x v="22"/>
    <x v="0"/>
    <n v="2011"/>
    <x v="0"/>
    <d v="1900-01-20T03:00:00"/>
    <x v="0"/>
    <x v="1"/>
    <n v="2"/>
    <x v="1"/>
    <n v="0.04"/>
    <x v="47"/>
    <n v="0.56999999999999995"/>
    <x v="14"/>
    <x v="4"/>
    <n v="0.1045"/>
    <x v="14"/>
    <x v="3"/>
    <x v="4"/>
    <x v="4"/>
  </r>
  <r>
    <n v="509"/>
    <x v="22"/>
    <x v="0"/>
    <n v="2011"/>
    <x v="0"/>
    <d v="1900-01-20T04:00:00"/>
    <x v="0"/>
    <x v="1"/>
    <n v="1"/>
    <x v="0"/>
    <n v="0.08"/>
    <x v="35"/>
    <n v="0.57999999999999996"/>
    <x v="52"/>
    <x v="4"/>
    <n v="0.16420000000000001"/>
    <x v="8"/>
    <x v="5"/>
    <x v="4"/>
    <x v="5"/>
  </r>
  <r>
    <n v="510"/>
    <x v="22"/>
    <x v="0"/>
    <n v="2011"/>
    <x v="0"/>
    <d v="1900-01-20T05:00:00"/>
    <x v="0"/>
    <x v="1"/>
    <n v="1"/>
    <x v="0"/>
    <n v="0.06"/>
    <x v="45"/>
    <n v="0.62"/>
    <x v="51"/>
    <x v="3"/>
    <n v="0.16420000000000001"/>
    <x v="8"/>
    <x v="4"/>
    <x v="19"/>
    <x v="75"/>
  </r>
  <r>
    <n v="511"/>
    <x v="22"/>
    <x v="0"/>
    <n v="2011"/>
    <x v="0"/>
    <d v="1900-01-20T06:00:00"/>
    <x v="0"/>
    <x v="1"/>
    <n v="1"/>
    <x v="0"/>
    <n v="0.1"/>
    <x v="34"/>
    <n v="0.54"/>
    <x v="47"/>
    <x v="4"/>
    <n v="0.35820000000000002"/>
    <x v="11"/>
    <x v="0"/>
    <x v="18"/>
    <x v="20"/>
  </r>
  <r>
    <n v="512"/>
    <x v="22"/>
    <x v="0"/>
    <n v="2011"/>
    <x v="0"/>
    <d v="1900-01-20T07:00:00"/>
    <x v="0"/>
    <x v="1"/>
    <n v="1"/>
    <x v="0"/>
    <n v="0.14000000000000001"/>
    <x v="22"/>
    <n v="0.46"/>
    <x v="15"/>
    <x v="5"/>
    <n v="0.3881"/>
    <x v="13"/>
    <x v="18"/>
    <x v="82"/>
    <x v="154"/>
  </r>
  <r>
    <n v="513"/>
    <x v="22"/>
    <x v="0"/>
    <n v="2011"/>
    <x v="0"/>
    <d v="1900-01-20T08:00:00"/>
    <x v="0"/>
    <x v="1"/>
    <n v="1"/>
    <x v="0"/>
    <n v="0.14000000000000001"/>
    <x v="22"/>
    <n v="0.43"/>
    <x v="21"/>
    <x v="5"/>
    <n v="0.22389999999999999"/>
    <x v="6"/>
    <x v="30"/>
    <x v="99"/>
    <x v="111"/>
  </r>
  <r>
    <n v="514"/>
    <x v="22"/>
    <x v="0"/>
    <n v="2011"/>
    <x v="0"/>
    <d v="1900-01-20T09:00:00"/>
    <x v="0"/>
    <x v="1"/>
    <n v="1"/>
    <x v="0"/>
    <n v="0.16"/>
    <x v="21"/>
    <n v="0.37"/>
    <x v="38"/>
    <x v="6"/>
    <n v="0.4627"/>
    <x v="17"/>
    <x v="31"/>
    <x v="50"/>
    <x v="155"/>
  </r>
  <r>
    <n v="515"/>
    <x v="22"/>
    <x v="0"/>
    <n v="2011"/>
    <x v="0"/>
    <d v="1900-01-20T10:00:00"/>
    <x v="0"/>
    <x v="1"/>
    <n v="1"/>
    <x v="0"/>
    <n v="0.14000000000000001"/>
    <x v="22"/>
    <n v="0.33"/>
    <x v="39"/>
    <x v="6"/>
    <n v="0.3881"/>
    <x v="13"/>
    <x v="6"/>
    <x v="102"/>
    <x v="90"/>
  </r>
  <r>
    <n v="516"/>
    <x v="22"/>
    <x v="0"/>
    <n v="2011"/>
    <x v="0"/>
    <d v="1900-01-20T11:00:00"/>
    <x v="0"/>
    <x v="1"/>
    <n v="1"/>
    <x v="0"/>
    <n v="0.16"/>
    <x v="21"/>
    <n v="0.28000000000000003"/>
    <x v="40"/>
    <x v="7"/>
    <n v="0.35820000000000002"/>
    <x v="11"/>
    <x v="26"/>
    <x v="139"/>
    <x v="14"/>
  </r>
  <r>
    <n v="517"/>
    <x v="22"/>
    <x v="0"/>
    <n v="2011"/>
    <x v="0"/>
    <d v="1900-01-20T12:00:00"/>
    <x v="0"/>
    <x v="1"/>
    <n v="1"/>
    <x v="0"/>
    <n v="0.16"/>
    <x v="21"/>
    <n v="0.28000000000000003"/>
    <x v="40"/>
    <x v="7"/>
    <n v="0.35820000000000002"/>
    <x v="11"/>
    <x v="23"/>
    <x v="27"/>
    <x v="43"/>
  </r>
  <r>
    <n v="518"/>
    <x v="22"/>
    <x v="0"/>
    <n v="2011"/>
    <x v="0"/>
    <d v="1900-01-20T13:00:00"/>
    <x v="0"/>
    <x v="1"/>
    <n v="1"/>
    <x v="0"/>
    <n v="0.16"/>
    <x v="21"/>
    <n v="0.26"/>
    <x v="60"/>
    <x v="7"/>
    <n v="0.32840000000000003"/>
    <x v="9"/>
    <x v="14"/>
    <x v="90"/>
    <x v="32"/>
  </r>
  <r>
    <n v="519"/>
    <x v="22"/>
    <x v="0"/>
    <n v="2011"/>
    <x v="0"/>
    <d v="1900-01-20T14:00:00"/>
    <x v="0"/>
    <x v="1"/>
    <n v="1"/>
    <x v="0"/>
    <n v="0.14000000000000001"/>
    <x v="22"/>
    <n v="0.26"/>
    <x v="60"/>
    <x v="7"/>
    <n v="0.3881"/>
    <x v="13"/>
    <x v="2"/>
    <x v="54"/>
    <x v="97"/>
  </r>
  <r>
    <n v="520"/>
    <x v="22"/>
    <x v="0"/>
    <n v="2011"/>
    <x v="0"/>
    <d v="1900-01-20T15:00:00"/>
    <x v="0"/>
    <x v="1"/>
    <n v="1"/>
    <x v="0"/>
    <n v="0.12"/>
    <x v="24"/>
    <n v="0.3"/>
    <x v="24"/>
    <x v="7"/>
    <n v="0.25369999999999998"/>
    <x v="2"/>
    <x v="2"/>
    <x v="100"/>
    <x v="99"/>
  </r>
  <r>
    <n v="521"/>
    <x v="22"/>
    <x v="0"/>
    <n v="2011"/>
    <x v="0"/>
    <d v="1900-01-20T16:00:00"/>
    <x v="0"/>
    <x v="1"/>
    <n v="1"/>
    <x v="0"/>
    <n v="0.12"/>
    <x v="24"/>
    <n v="0.3"/>
    <x v="24"/>
    <x v="7"/>
    <n v="0.28360000000000002"/>
    <x v="3"/>
    <x v="2"/>
    <x v="108"/>
    <x v="89"/>
  </r>
  <r>
    <n v="522"/>
    <x v="22"/>
    <x v="0"/>
    <n v="2011"/>
    <x v="0"/>
    <d v="1900-01-20T17:00:00"/>
    <x v="0"/>
    <x v="1"/>
    <n v="1"/>
    <x v="0"/>
    <n v="0.1"/>
    <x v="34"/>
    <n v="0.36"/>
    <x v="42"/>
    <x v="6"/>
    <n v="0.25369999999999998"/>
    <x v="2"/>
    <x v="17"/>
    <x v="17"/>
    <x v="17"/>
  </r>
  <r>
    <n v="523"/>
    <x v="22"/>
    <x v="0"/>
    <n v="2011"/>
    <x v="0"/>
    <d v="1900-01-20T18:00:00"/>
    <x v="0"/>
    <x v="1"/>
    <n v="1"/>
    <x v="0"/>
    <n v="0.1"/>
    <x v="34"/>
    <n v="0.36"/>
    <x v="42"/>
    <x v="6"/>
    <n v="0.19400000000000001"/>
    <x v="5"/>
    <x v="2"/>
    <x v="32"/>
    <x v="94"/>
  </r>
  <r>
    <n v="524"/>
    <x v="22"/>
    <x v="0"/>
    <n v="2011"/>
    <x v="0"/>
    <d v="1900-01-20T19:00:00"/>
    <x v="0"/>
    <x v="1"/>
    <n v="1"/>
    <x v="0"/>
    <n v="0.08"/>
    <x v="35"/>
    <n v="0.38"/>
    <x v="41"/>
    <x v="6"/>
    <n v="0.19400000000000001"/>
    <x v="5"/>
    <x v="2"/>
    <x v="140"/>
    <x v="20"/>
  </r>
  <r>
    <n v="525"/>
    <x v="22"/>
    <x v="0"/>
    <n v="2011"/>
    <x v="0"/>
    <d v="1900-01-20T20:00:00"/>
    <x v="0"/>
    <x v="1"/>
    <n v="1"/>
    <x v="0"/>
    <n v="0.06"/>
    <x v="45"/>
    <n v="0.41"/>
    <x v="48"/>
    <x v="5"/>
    <n v="0.22389999999999999"/>
    <x v="6"/>
    <x v="17"/>
    <x v="19"/>
    <x v="137"/>
  </r>
  <r>
    <n v="526"/>
    <x v="23"/>
    <x v="0"/>
    <n v="2011"/>
    <x v="0"/>
    <d v="1900-01-20T21:00:00"/>
    <x v="0"/>
    <x v="2"/>
    <n v="1"/>
    <x v="0"/>
    <n v="0.06"/>
    <x v="45"/>
    <n v="0.41"/>
    <x v="48"/>
    <x v="5"/>
    <n v="0.19400000000000001"/>
    <x v="5"/>
    <x v="3"/>
    <x v="7"/>
    <x v="85"/>
  </r>
  <r>
    <n v="527"/>
    <x v="23"/>
    <x v="0"/>
    <n v="2011"/>
    <x v="0"/>
    <d v="1900-01-20T22:00:00"/>
    <x v="0"/>
    <x v="2"/>
    <n v="1"/>
    <x v="0"/>
    <n v="0.04"/>
    <x v="46"/>
    <n v="0.45"/>
    <x v="49"/>
    <x v="5"/>
    <n v="0.19400000000000001"/>
    <x v="5"/>
    <x v="3"/>
    <x v="4"/>
    <x v="4"/>
  </r>
  <r>
    <n v="528"/>
    <x v="23"/>
    <x v="0"/>
    <n v="2011"/>
    <x v="0"/>
    <d v="1900-01-20T23:00:00"/>
    <x v="0"/>
    <x v="2"/>
    <n v="1"/>
    <x v="0"/>
    <n v="0.04"/>
    <x v="46"/>
    <n v="0.45"/>
    <x v="49"/>
    <x v="5"/>
    <n v="0.25369999999999998"/>
    <x v="2"/>
    <x v="3"/>
    <x v="4"/>
    <x v="4"/>
  </r>
  <r>
    <n v="529"/>
    <x v="23"/>
    <x v="0"/>
    <n v="2011"/>
    <x v="0"/>
    <d v="1900-01-21T00:00:00"/>
    <x v="0"/>
    <x v="2"/>
    <n v="1"/>
    <x v="0"/>
    <n v="0.02"/>
    <x v="49"/>
    <n v="0.48"/>
    <x v="37"/>
    <x v="5"/>
    <n v="0.1343"/>
    <x v="7"/>
    <x v="3"/>
    <x v="4"/>
    <x v="4"/>
  </r>
  <r>
    <n v="530"/>
    <x v="23"/>
    <x v="0"/>
    <n v="2011"/>
    <x v="0"/>
    <d v="1900-01-21T01:00:00"/>
    <x v="0"/>
    <x v="2"/>
    <n v="1"/>
    <x v="0"/>
    <n v="0.02"/>
    <x v="49"/>
    <n v="0.48"/>
    <x v="37"/>
    <x v="5"/>
    <n v="0.1343"/>
    <x v="7"/>
    <x v="3"/>
    <x v="34"/>
    <x v="36"/>
  </r>
  <r>
    <n v="531"/>
    <x v="23"/>
    <x v="0"/>
    <n v="2011"/>
    <x v="0"/>
    <d v="1900-01-21T02:00:00"/>
    <x v="0"/>
    <x v="2"/>
    <n v="1"/>
    <x v="0"/>
    <n v="0.02"/>
    <x v="49"/>
    <n v="0.48"/>
    <x v="37"/>
    <x v="5"/>
    <n v="8.9599999999999999E-2"/>
    <x v="1"/>
    <x v="3"/>
    <x v="89"/>
    <x v="93"/>
  </r>
  <r>
    <n v="532"/>
    <x v="23"/>
    <x v="0"/>
    <n v="2011"/>
    <x v="0"/>
    <d v="1900-01-21T03:00:00"/>
    <x v="0"/>
    <x v="2"/>
    <n v="1"/>
    <x v="0"/>
    <n v="0.02"/>
    <x v="49"/>
    <n v="0.48"/>
    <x v="37"/>
    <x v="5"/>
    <n v="0"/>
    <x v="0"/>
    <x v="2"/>
    <x v="55"/>
    <x v="11"/>
  </r>
  <r>
    <n v="533"/>
    <x v="23"/>
    <x v="0"/>
    <n v="2011"/>
    <x v="0"/>
    <d v="1900-01-21T04:00:00"/>
    <x v="0"/>
    <x v="2"/>
    <n v="1"/>
    <x v="0"/>
    <n v="0.04"/>
    <x v="46"/>
    <n v="0.49"/>
    <x v="36"/>
    <x v="5"/>
    <n v="0"/>
    <x v="0"/>
    <x v="15"/>
    <x v="141"/>
    <x v="156"/>
  </r>
  <r>
    <n v="534"/>
    <x v="23"/>
    <x v="0"/>
    <n v="2011"/>
    <x v="0"/>
    <d v="1900-01-21T05:00:00"/>
    <x v="0"/>
    <x v="2"/>
    <n v="1"/>
    <x v="0"/>
    <n v="0.06"/>
    <x v="45"/>
    <n v="0.41"/>
    <x v="48"/>
    <x v="5"/>
    <n v="0"/>
    <x v="0"/>
    <x v="17"/>
    <x v="52"/>
    <x v="96"/>
  </r>
  <r>
    <n v="535"/>
    <x v="23"/>
    <x v="0"/>
    <n v="2011"/>
    <x v="0"/>
    <d v="1900-01-21T06:00:00"/>
    <x v="0"/>
    <x v="2"/>
    <n v="1"/>
    <x v="0"/>
    <n v="0.1"/>
    <x v="34"/>
    <n v="0.42"/>
    <x v="16"/>
    <x v="5"/>
    <n v="0"/>
    <x v="0"/>
    <x v="15"/>
    <x v="60"/>
    <x v="1"/>
  </r>
  <r>
    <n v="536"/>
    <x v="23"/>
    <x v="0"/>
    <n v="2011"/>
    <x v="0"/>
    <d v="1900-01-21T07:00:00"/>
    <x v="0"/>
    <x v="2"/>
    <n v="1"/>
    <x v="0"/>
    <n v="0.1"/>
    <x v="34"/>
    <n v="0.46"/>
    <x v="15"/>
    <x v="5"/>
    <n v="0.1343"/>
    <x v="7"/>
    <x v="0"/>
    <x v="30"/>
    <x v="66"/>
  </r>
  <r>
    <n v="537"/>
    <x v="23"/>
    <x v="0"/>
    <n v="2011"/>
    <x v="0"/>
    <d v="1900-01-21T08:00:00"/>
    <x v="0"/>
    <x v="2"/>
    <n v="2"/>
    <x v="1"/>
    <n v="0.12"/>
    <x v="36"/>
    <n v="0.42"/>
    <x v="16"/>
    <x v="5"/>
    <n v="0.19400000000000001"/>
    <x v="5"/>
    <x v="16"/>
    <x v="15"/>
    <x v="55"/>
  </r>
  <r>
    <n v="538"/>
    <x v="23"/>
    <x v="0"/>
    <n v="2011"/>
    <x v="0"/>
    <d v="1900-01-21T09:00:00"/>
    <x v="0"/>
    <x v="2"/>
    <n v="2"/>
    <x v="1"/>
    <n v="0.14000000000000001"/>
    <x v="27"/>
    <n v="0.43"/>
    <x v="21"/>
    <x v="5"/>
    <n v="0.22389999999999999"/>
    <x v="6"/>
    <x v="15"/>
    <x v="25"/>
    <x v="122"/>
  </r>
  <r>
    <n v="539"/>
    <x v="23"/>
    <x v="0"/>
    <n v="2011"/>
    <x v="0"/>
    <d v="1900-01-21T10:00:00"/>
    <x v="0"/>
    <x v="2"/>
    <n v="2"/>
    <x v="1"/>
    <n v="0.14000000000000001"/>
    <x v="27"/>
    <n v="0.46"/>
    <x v="15"/>
    <x v="5"/>
    <n v="0.22389999999999999"/>
    <x v="6"/>
    <x v="4"/>
    <x v="30"/>
    <x v="79"/>
  </r>
  <r>
    <n v="540"/>
    <x v="23"/>
    <x v="0"/>
    <n v="2011"/>
    <x v="0"/>
    <d v="1900-01-21T11:00:00"/>
    <x v="0"/>
    <x v="2"/>
    <n v="1"/>
    <x v="0"/>
    <n v="0.16"/>
    <x v="21"/>
    <n v="0.4"/>
    <x v="22"/>
    <x v="6"/>
    <n v="0.16420000000000001"/>
    <x v="8"/>
    <x v="18"/>
    <x v="54"/>
    <x v="52"/>
  </r>
  <r>
    <n v="541"/>
    <x v="23"/>
    <x v="0"/>
    <n v="2011"/>
    <x v="0"/>
    <d v="1900-01-21T12:00:00"/>
    <x v="0"/>
    <x v="2"/>
    <n v="1"/>
    <x v="0"/>
    <n v="0.16"/>
    <x v="21"/>
    <n v="0.47"/>
    <x v="19"/>
    <x v="5"/>
    <n v="0.25369999999999998"/>
    <x v="2"/>
    <x v="17"/>
    <x v="43"/>
    <x v="27"/>
  </r>
  <r>
    <n v="542"/>
    <x v="23"/>
    <x v="0"/>
    <n v="2011"/>
    <x v="0"/>
    <d v="1900-01-21T13:00:00"/>
    <x v="0"/>
    <x v="2"/>
    <n v="1"/>
    <x v="0"/>
    <n v="0.14000000000000001"/>
    <x v="22"/>
    <n v="0.5"/>
    <x v="20"/>
    <x v="5"/>
    <n v="0.25369999999999998"/>
    <x v="2"/>
    <x v="15"/>
    <x v="86"/>
    <x v="157"/>
  </r>
  <r>
    <n v="543"/>
    <x v="23"/>
    <x v="0"/>
    <n v="2011"/>
    <x v="0"/>
    <d v="1900-01-21T14:00:00"/>
    <x v="0"/>
    <x v="2"/>
    <n v="1"/>
    <x v="0"/>
    <n v="0.14000000000000001"/>
    <x v="22"/>
    <n v="0.59"/>
    <x v="29"/>
    <x v="4"/>
    <n v="0.19400000000000001"/>
    <x v="5"/>
    <x v="1"/>
    <x v="142"/>
    <x v="158"/>
  </r>
  <r>
    <n v="544"/>
    <x v="23"/>
    <x v="0"/>
    <n v="2011"/>
    <x v="0"/>
    <d v="1900-01-21T15:00:00"/>
    <x v="0"/>
    <x v="2"/>
    <n v="1"/>
    <x v="0"/>
    <n v="0.14000000000000001"/>
    <x v="22"/>
    <n v="0.54"/>
    <x v="47"/>
    <x v="4"/>
    <n v="0.16420000000000001"/>
    <x v="8"/>
    <x v="2"/>
    <x v="143"/>
    <x v="13"/>
  </r>
  <r>
    <n v="545"/>
    <x v="23"/>
    <x v="0"/>
    <n v="2011"/>
    <x v="0"/>
    <d v="1900-01-21T16:00:00"/>
    <x v="0"/>
    <x v="2"/>
    <n v="1"/>
    <x v="0"/>
    <n v="0.14000000000000001"/>
    <x v="22"/>
    <n v="0.59"/>
    <x v="29"/>
    <x v="4"/>
    <n v="0.19400000000000001"/>
    <x v="5"/>
    <x v="5"/>
    <x v="122"/>
    <x v="117"/>
  </r>
  <r>
    <n v="546"/>
    <x v="23"/>
    <x v="0"/>
    <n v="2011"/>
    <x v="0"/>
    <d v="1900-01-21T17:00:00"/>
    <x v="0"/>
    <x v="2"/>
    <n v="1"/>
    <x v="0"/>
    <n v="0.14000000000000001"/>
    <x v="22"/>
    <n v="0.63"/>
    <x v="30"/>
    <x v="3"/>
    <n v="0.16420000000000001"/>
    <x v="8"/>
    <x v="15"/>
    <x v="42"/>
    <x v="29"/>
  </r>
  <r>
    <n v="547"/>
    <x v="23"/>
    <x v="0"/>
    <n v="2011"/>
    <x v="0"/>
    <d v="1900-01-21T18:00:00"/>
    <x v="0"/>
    <x v="2"/>
    <n v="2"/>
    <x v="1"/>
    <n v="0.14000000000000001"/>
    <x v="27"/>
    <n v="0.63"/>
    <x v="30"/>
    <x v="3"/>
    <n v="0.22389999999999999"/>
    <x v="6"/>
    <x v="0"/>
    <x v="1"/>
    <x v="17"/>
  </r>
  <r>
    <n v="548"/>
    <x v="23"/>
    <x v="0"/>
    <n v="2011"/>
    <x v="0"/>
    <d v="1900-01-21T19:00:00"/>
    <x v="0"/>
    <x v="2"/>
    <n v="2"/>
    <x v="1"/>
    <n v="0.16"/>
    <x v="25"/>
    <n v="0.64"/>
    <x v="26"/>
    <x v="3"/>
    <n v="0.25369999999999998"/>
    <x v="2"/>
    <x v="0"/>
    <x v="144"/>
    <x v="108"/>
  </r>
  <r>
    <n v="549"/>
    <x v="24"/>
    <x v="0"/>
    <n v="2011"/>
    <x v="0"/>
    <d v="1900-01-21T20:00:00"/>
    <x v="0"/>
    <x v="3"/>
    <n v="2"/>
    <x v="1"/>
    <n v="0.16"/>
    <x v="25"/>
    <n v="0.69"/>
    <x v="27"/>
    <x v="3"/>
    <n v="0.28360000000000002"/>
    <x v="3"/>
    <x v="0"/>
    <x v="8"/>
    <x v="23"/>
  </r>
  <r>
    <n v="550"/>
    <x v="24"/>
    <x v="0"/>
    <n v="2011"/>
    <x v="0"/>
    <d v="1900-01-21T21:00:00"/>
    <x v="0"/>
    <x v="3"/>
    <n v="2"/>
    <x v="1"/>
    <n v="0.16"/>
    <x v="25"/>
    <n v="0.69"/>
    <x v="27"/>
    <x v="3"/>
    <n v="0.16420000000000001"/>
    <x v="8"/>
    <x v="3"/>
    <x v="34"/>
    <x v="36"/>
  </r>
  <r>
    <n v="551"/>
    <x v="24"/>
    <x v="0"/>
    <n v="2011"/>
    <x v="0"/>
    <d v="1900-01-21T22:00:00"/>
    <x v="0"/>
    <x v="3"/>
    <n v="1"/>
    <x v="0"/>
    <n v="0.16"/>
    <x v="21"/>
    <n v="0.69"/>
    <x v="27"/>
    <x v="3"/>
    <n v="0.22389999999999999"/>
    <x v="6"/>
    <x v="3"/>
    <x v="6"/>
    <x v="5"/>
  </r>
  <r>
    <n v="552"/>
    <x v="24"/>
    <x v="0"/>
    <n v="2011"/>
    <x v="0"/>
    <d v="1900-01-21T23:00:00"/>
    <x v="0"/>
    <x v="3"/>
    <n v="1"/>
    <x v="0"/>
    <n v="0.14000000000000001"/>
    <x v="22"/>
    <n v="0.74"/>
    <x v="32"/>
    <x v="1"/>
    <n v="0.1045"/>
    <x v="14"/>
    <x v="3"/>
    <x v="4"/>
    <x v="4"/>
  </r>
  <r>
    <n v="553"/>
    <x v="24"/>
    <x v="0"/>
    <n v="2011"/>
    <x v="0"/>
    <d v="1900-01-22T00:00:00"/>
    <x v="0"/>
    <x v="3"/>
    <n v="1"/>
    <x v="0"/>
    <n v="0.14000000000000001"/>
    <x v="22"/>
    <n v="0.74"/>
    <x v="32"/>
    <x v="1"/>
    <n v="0.22389999999999999"/>
    <x v="6"/>
    <x v="3"/>
    <x v="33"/>
    <x v="23"/>
  </r>
  <r>
    <n v="554"/>
    <x v="24"/>
    <x v="0"/>
    <n v="2011"/>
    <x v="0"/>
    <d v="1900-01-22T01:00:00"/>
    <x v="0"/>
    <x v="3"/>
    <n v="1"/>
    <x v="0"/>
    <n v="0.16"/>
    <x v="21"/>
    <n v="0.74"/>
    <x v="32"/>
    <x v="1"/>
    <n v="0.1045"/>
    <x v="14"/>
    <x v="5"/>
    <x v="96"/>
    <x v="9"/>
  </r>
  <r>
    <n v="555"/>
    <x v="24"/>
    <x v="0"/>
    <n v="2011"/>
    <x v="0"/>
    <d v="1900-01-22T02:00:00"/>
    <x v="0"/>
    <x v="3"/>
    <n v="1"/>
    <x v="0"/>
    <n v="0.16"/>
    <x v="21"/>
    <n v="0.74"/>
    <x v="32"/>
    <x v="1"/>
    <n v="0.22389999999999999"/>
    <x v="6"/>
    <x v="2"/>
    <x v="145"/>
    <x v="159"/>
  </r>
  <r>
    <n v="556"/>
    <x v="24"/>
    <x v="0"/>
    <n v="2011"/>
    <x v="0"/>
    <d v="1900-01-22T03:00:00"/>
    <x v="0"/>
    <x v="3"/>
    <n v="2"/>
    <x v="1"/>
    <n v="0.16"/>
    <x v="25"/>
    <n v="0.74"/>
    <x v="32"/>
    <x v="1"/>
    <n v="0.1343"/>
    <x v="7"/>
    <x v="2"/>
    <x v="146"/>
    <x v="160"/>
  </r>
  <r>
    <n v="557"/>
    <x v="24"/>
    <x v="0"/>
    <n v="2011"/>
    <x v="0"/>
    <d v="1900-01-22T04:00:00"/>
    <x v="0"/>
    <x v="3"/>
    <n v="2"/>
    <x v="1"/>
    <n v="0.2"/>
    <x v="30"/>
    <n v="0.64"/>
    <x v="26"/>
    <x v="3"/>
    <n v="8.9599999999999999E-2"/>
    <x v="1"/>
    <x v="22"/>
    <x v="120"/>
    <x v="124"/>
  </r>
  <r>
    <n v="558"/>
    <x v="24"/>
    <x v="0"/>
    <n v="2011"/>
    <x v="0"/>
    <d v="1900-01-22T05:00:00"/>
    <x v="0"/>
    <x v="3"/>
    <n v="2"/>
    <x v="1"/>
    <n v="0.22"/>
    <x v="29"/>
    <n v="0.6"/>
    <x v="54"/>
    <x v="4"/>
    <n v="0.1045"/>
    <x v="14"/>
    <x v="15"/>
    <x v="47"/>
    <x v="97"/>
  </r>
  <r>
    <n v="559"/>
    <x v="24"/>
    <x v="0"/>
    <n v="2011"/>
    <x v="0"/>
    <d v="1900-01-22T06:00:00"/>
    <x v="0"/>
    <x v="3"/>
    <n v="2"/>
    <x v="1"/>
    <n v="0.24"/>
    <x v="2"/>
    <n v="0.6"/>
    <x v="54"/>
    <x v="4"/>
    <n v="0.1343"/>
    <x v="7"/>
    <x v="15"/>
    <x v="11"/>
    <x v="42"/>
  </r>
  <r>
    <n v="560"/>
    <x v="24"/>
    <x v="0"/>
    <n v="2011"/>
    <x v="0"/>
    <d v="1900-01-22T07:00:00"/>
    <x v="0"/>
    <x v="3"/>
    <n v="2"/>
    <x v="1"/>
    <n v="0.26"/>
    <x v="40"/>
    <n v="0.56000000000000005"/>
    <x v="34"/>
    <x v="4"/>
    <n v="8.9599999999999999E-2"/>
    <x v="1"/>
    <x v="27"/>
    <x v="66"/>
    <x v="13"/>
  </r>
  <r>
    <n v="561"/>
    <x v="24"/>
    <x v="0"/>
    <n v="2011"/>
    <x v="0"/>
    <d v="1900-01-22T08:00:00"/>
    <x v="0"/>
    <x v="3"/>
    <n v="2"/>
    <x v="1"/>
    <n v="0.26"/>
    <x v="40"/>
    <n v="0.56000000000000005"/>
    <x v="34"/>
    <x v="4"/>
    <n v="0.1343"/>
    <x v="7"/>
    <x v="27"/>
    <x v="109"/>
    <x v="15"/>
  </r>
  <r>
    <n v="562"/>
    <x v="24"/>
    <x v="0"/>
    <n v="2011"/>
    <x v="0"/>
    <d v="1900-01-22T09:00:00"/>
    <x v="0"/>
    <x v="3"/>
    <n v="2"/>
    <x v="1"/>
    <n v="0.3"/>
    <x v="39"/>
    <n v="0.45"/>
    <x v="49"/>
    <x v="5"/>
    <n v="0"/>
    <x v="0"/>
    <x v="16"/>
    <x v="77"/>
    <x v="118"/>
  </r>
  <r>
    <n v="563"/>
    <x v="24"/>
    <x v="0"/>
    <n v="2011"/>
    <x v="0"/>
    <d v="1900-01-22T10:00:00"/>
    <x v="0"/>
    <x v="3"/>
    <n v="2"/>
    <x v="1"/>
    <n v="0.32"/>
    <x v="37"/>
    <n v="0.42"/>
    <x v="16"/>
    <x v="5"/>
    <n v="0"/>
    <x v="0"/>
    <x v="27"/>
    <x v="36"/>
    <x v="11"/>
  </r>
  <r>
    <n v="564"/>
    <x v="24"/>
    <x v="0"/>
    <n v="2011"/>
    <x v="0"/>
    <d v="1900-01-22T11:00:00"/>
    <x v="0"/>
    <x v="3"/>
    <n v="2"/>
    <x v="1"/>
    <n v="0.32"/>
    <x v="37"/>
    <n v="0.42"/>
    <x v="16"/>
    <x v="5"/>
    <n v="0"/>
    <x v="0"/>
    <x v="24"/>
    <x v="46"/>
    <x v="155"/>
  </r>
  <r>
    <n v="565"/>
    <x v="24"/>
    <x v="0"/>
    <n v="2011"/>
    <x v="0"/>
    <d v="1900-01-22T12:00:00"/>
    <x v="0"/>
    <x v="3"/>
    <n v="1"/>
    <x v="0"/>
    <n v="0.3"/>
    <x v="19"/>
    <n v="0.45"/>
    <x v="49"/>
    <x v="5"/>
    <n v="0"/>
    <x v="0"/>
    <x v="24"/>
    <x v="147"/>
    <x v="161"/>
  </r>
  <r>
    <n v="566"/>
    <x v="24"/>
    <x v="0"/>
    <n v="2011"/>
    <x v="0"/>
    <d v="1900-01-22T13:00:00"/>
    <x v="0"/>
    <x v="3"/>
    <n v="2"/>
    <x v="1"/>
    <n v="0.3"/>
    <x v="39"/>
    <n v="0.49"/>
    <x v="36"/>
    <x v="5"/>
    <n v="8.9599999999999999E-2"/>
    <x v="1"/>
    <x v="18"/>
    <x v="148"/>
    <x v="162"/>
  </r>
  <r>
    <n v="567"/>
    <x v="24"/>
    <x v="0"/>
    <n v="2011"/>
    <x v="0"/>
    <d v="1900-01-22T14:00:00"/>
    <x v="0"/>
    <x v="3"/>
    <n v="2"/>
    <x v="1"/>
    <n v="0.26"/>
    <x v="40"/>
    <n v="0.65"/>
    <x v="55"/>
    <x v="3"/>
    <n v="0.16420000000000001"/>
    <x v="8"/>
    <x v="23"/>
    <x v="149"/>
    <x v="163"/>
  </r>
  <r>
    <n v="568"/>
    <x v="24"/>
    <x v="0"/>
    <n v="2011"/>
    <x v="0"/>
    <d v="1900-01-22T15:00:00"/>
    <x v="0"/>
    <x v="3"/>
    <n v="1"/>
    <x v="0"/>
    <n v="0.24"/>
    <x v="0"/>
    <n v="0.65"/>
    <x v="55"/>
    <x v="3"/>
    <n v="0.19400000000000001"/>
    <x v="5"/>
    <x v="19"/>
    <x v="145"/>
    <x v="164"/>
  </r>
  <r>
    <n v="569"/>
    <x v="24"/>
    <x v="0"/>
    <n v="2011"/>
    <x v="0"/>
    <d v="1900-01-22T16:00:00"/>
    <x v="0"/>
    <x v="3"/>
    <n v="1"/>
    <x v="0"/>
    <n v="0.24"/>
    <x v="0"/>
    <n v="0.65"/>
    <x v="55"/>
    <x v="3"/>
    <n v="0.19400000000000001"/>
    <x v="5"/>
    <x v="2"/>
    <x v="71"/>
    <x v="79"/>
  </r>
  <r>
    <n v="570"/>
    <x v="24"/>
    <x v="0"/>
    <n v="2011"/>
    <x v="0"/>
    <d v="1900-01-22T17:00:00"/>
    <x v="0"/>
    <x v="3"/>
    <n v="1"/>
    <x v="0"/>
    <n v="0.22"/>
    <x v="1"/>
    <n v="0.64"/>
    <x v="26"/>
    <x v="3"/>
    <n v="0.16420000000000001"/>
    <x v="8"/>
    <x v="17"/>
    <x v="47"/>
    <x v="26"/>
  </r>
  <r>
    <n v="571"/>
    <x v="24"/>
    <x v="0"/>
    <n v="2011"/>
    <x v="0"/>
    <d v="1900-01-22T18:00:00"/>
    <x v="0"/>
    <x v="3"/>
    <n v="2"/>
    <x v="1"/>
    <n v="0.22"/>
    <x v="29"/>
    <n v="0.64"/>
    <x v="26"/>
    <x v="3"/>
    <n v="0.16420000000000001"/>
    <x v="8"/>
    <x v="0"/>
    <x v="53"/>
    <x v="1"/>
  </r>
  <r>
    <n v="572"/>
    <x v="25"/>
    <x v="0"/>
    <n v="2011"/>
    <x v="0"/>
    <d v="1900-01-22T19:00:00"/>
    <x v="0"/>
    <x v="4"/>
    <n v="2"/>
    <x v="1"/>
    <n v="0.22"/>
    <x v="29"/>
    <n v="0.69"/>
    <x v="27"/>
    <x v="3"/>
    <n v="0.1343"/>
    <x v="7"/>
    <x v="0"/>
    <x v="88"/>
    <x v="22"/>
  </r>
  <r>
    <n v="573"/>
    <x v="25"/>
    <x v="0"/>
    <n v="2011"/>
    <x v="0"/>
    <d v="1900-01-22T20:00:00"/>
    <x v="0"/>
    <x v="4"/>
    <n v="2"/>
    <x v="1"/>
    <n v="0.24"/>
    <x v="2"/>
    <n v="0.65"/>
    <x v="55"/>
    <x v="3"/>
    <n v="0.1343"/>
    <x v="7"/>
    <x v="3"/>
    <x v="34"/>
    <x v="36"/>
  </r>
  <r>
    <n v="574"/>
    <x v="25"/>
    <x v="0"/>
    <n v="2011"/>
    <x v="0"/>
    <d v="1900-01-22T21:00:00"/>
    <x v="0"/>
    <x v="4"/>
    <n v="3"/>
    <x v="2"/>
    <n v="0.22"/>
    <x v="31"/>
    <n v="0.69"/>
    <x v="27"/>
    <x v="3"/>
    <n v="0.19400000000000001"/>
    <x v="5"/>
    <x v="0"/>
    <x v="7"/>
    <x v="98"/>
  </r>
  <r>
    <n v="575"/>
    <x v="25"/>
    <x v="0"/>
    <n v="2011"/>
    <x v="0"/>
    <d v="1900-01-22T22:00:00"/>
    <x v="0"/>
    <x v="4"/>
    <n v="3"/>
    <x v="2"/>
    <n v="0.2"/>
    <x v="51"/>
    <n v="0.86"/>
    <x v="3"/>
    <x v="0"/>
    <n v="0.28360000000000002"/>
    <x v="3"/>
    <x v="3"/>
    <x v="4"/>
    <x v="4"/>
  </r>
  <r>
    <n v="576"/>
    <x v="25"/>
    <x v="0"/>
    <n v="2011"/>
    <x v="0"/>
    <d v="1900-01-22T23:00:00"/>
    <x v="0"/>
    <x v="4"/>
    <n v="3"/>
    <x v="2"/>
    <n v="0.2"/>
    <x v="51"/>
    <n v="0.86"/>
    <x v="3"/>
    <x v="0"/>
    <n v="0.28360000000000002"/>
    <x v="3"/>
    <x v="3"/>
    <x v="21"/>
    <x v="7"/>
  </r>
  <r>
    <n v="577"/>
    <x v="25"/>
    <x v="0"/>
    <n v="2011"/>
    <x v="0"/>
    <d v="1900-01-23T00:00:00"/>
    <x v="0"/>
    <x v="4"/>
    <n v="3"/>
    <x v="2"/>
    <n v="0.22"/>
    <x v="31"/>
    <n v="0.87"/>
    <x v="9"/>
    <x v="0"/>
    <n v="0.29849999999999999"/>
    <x v="4"/>
    <x v="5"/>
    <x v="31"/>
    <x v="33"/>
  </r>
  <r>
    <n v="578"/>
    <x v="25"/>
    <x v="0"/>
    <n v="2011"/>
    <x v="0"/>
    <d v="1900-01-23T01:00:00"/>
    <x v="0"/>
    <x v="4"/>
    <n v="3"/>
    <x v="2"/>
    <n v="0.22"/>
    <x v="31"/>
    <n v="0.87"/>
    <x v="9"/>
    <x v="0"/>
    <n v="0.29849999999999999"/>
    <x v="4"/>
    <x v="0"/>
    <x v="94"/>
    <x v="44"/>
  </r>
  <r>
    <n v="579"/>
    <x v="25"/>
    <x v="0"/>
    <n v="2011"/>
    <x v="0"/>
    <d v="1900-01-23T02:00:00"/>
    <x v="0"/>
    <x v="4"/>
    <n v="3"/>
    <x v="2"/>
    <n v="0.22"/>
    <x v="31"/>
    <n v="0.87"/>
    <x v="9"/>
    <x v="0"/>
    <n v="0.29849999999999999"/>
    <x v="4"/>
    <x v="0"/>
    <x v="11"/>
    <x v="154"/>
  </r>
  <r>
    <n v="580"/>
    <x v="25"/>
    <x v="0"/>
    <n v="2011"/>
    <x v="0"/>
    <d v="1900-01-23T03:00:00"/>
    <x v="0"/>
    <x v="4"/>
    <n v="3"/>
    <x v="2"/>
    <n v="0.22"/>
    <x v="31"/>
    <n v="0.93"/>
    <x v="43"/>
    <x v="2"/>
    <n v="0.28360000000000002"/>
    <x v="3"/>
    <x v="4"/>
    <x v="16"/>
    <x v="20"/>
  </r>
  <r>
    <n v="581"/>
    <x v="25"/>
    <x v="0"/>
    <n v="2011"/>
    <x v="0"/>
    <d v="1900-01-23T04:00:00"/>
    <x v="0"/>
    <x v="4"/>
    <n v="3"/>
    <x v="2"/>
    <n v="0.22"/>
    <x v="31"/>
    <n v="0.93"/>
    <x v="43"/>
    <x v="2"/>
    <n v="0.32840000000000003"/>
    <x v="9"/>
    <x v="15"/>
    <x v="96"/>
    <x v="102"/>
  </r>
  <r>
    <n v="582"/>
    <x v="25"/>
    <x v="0"/>
    <n v="2011"/>
    <x v="0"/>
    <d v="1900-01-23T05:00:00"/>
    <x v="0"/>
    <x v="4"/>
    <n v="3"/>
    <x v="2"/>
    <n v="0.22"/>
    <x v="31"/>
    <n v="0.93"/>
    <x v="43"/>
    <x v="2"/>
    <n v="0.32840000000000003"/>
    <x v="9"/>
    <x v="18"/>
    <x v="40"/>
    <x v="61"/>
  </r>
  <r>
    <n v="583"/>
    <x v="25"/>
    <x v="0"/>
    <n v="2011"/>
    <x v="0"/>
    <d v="1900-01-23T06:00:00"/>
    <x v="0"/>
    <x v="4"/>
    <n v="3"/>
    <x v="2"/>
    <n v="0.22"/>
    <x v="31"/>
    <n v="0.93"/>
    <x v="43"/>
    <x v="2"/>
    <n v="0.32840000000000003"/>
    <x v="9"/>
    <x v="17"/>
    <x v="30"/>
    <x v="105"/>
  </r>
  <r>
    <n v="584"/>
    <x v="25"/>
    <x v="0"/>
    <n v="2011"/>
    <x v="0"/>
    <d v="1900-01-23T07:00:00"/>
    <x v="0"/>
    <x v="4"/>
    <n v="3"/>
    <x v="2"/>
    <n v="0.22"/>
    <x v="31"/>
    <n v="0.93"/>
    <x v="43"/>
    <x v="2"/>
    <n v="0.35820000000000002"/>
    <x v="11"/>
    <x v="3"/>
    <x v="49"/>
    <x v="9"/>
  </r>
  <r>
    <n v="585"/>
    <x v="25"/>
    <x v="0"/>
    <n v="2011"/>
    <x v="0"/>
    <d v="1900-01-23T08:00:00"/>
    <x v="0"/>
    <x v="4"/>
    <n v="3"/>
    <x v="2"/>
    <n v="0.22"/>
    <x v="31"/>
    <n v="0.93"/>
    <x v="43"/>
    <x v="2"/>
    <n v="0.4627"/>
    <x v="17"/>
    <x v="5"/>
    <x v="76"/>
    <x v="74"/>
  </r>
  <r>
    <n v="586"/>
    <x v="25"/>
    <x v="0"/>
    <n v="2011"/>
    <x v="0"/>
    <d v="1900-01-23T09:00:00"/>
    <x v="0"/>
    <x v="4"/>
    <n v="4"/>
    <x v="3"/>
    <n v="0.22"/>
    <x v="52"/>
    <n v="0.93"/>
    <x v="43"/>
    <x v="2"/>
    <n v="0.32840000000000003"/>
    <x v="9"/>
    <x v="5"/>
    <x v="96"/>
    <x v="9"/>
  </r>
  <r>
    <n v="587"/>
    <x v="25"/>
    <x v="0"/>
    <n v="2011"/>
    <x v="0"/>
    <d v="1900-01-23T10:00:00"/>
    <x v="0"/>
    <x v="4"/>
    <n v="3"/>
    <x v="2"/>
    <n v="0.2"/>
    <x v="51"/>
    <n v="0.93"/>
    <x v="43"/>
    <x v="2"/>
    <n v="0.35820000000000002"/>
    <x v="11"/>
    <x v="3"/>
    <x v="16"/>
    <x v="132"/>
  </r>
  <r>
    <n v="588"/>
    <x v="26"/>
    <x v="0"/>
    <n v="2011"/>
    <x v="0"/>
    <d v="1900-01-23T11:00:00"/>
    <x v="0"/>
    <x v="5"/>
    <n v="1"/>
    <x v="0"/>
    <n v="0.22"/>
    <x v="1"/>
    <n v="0.55000000000000004"/>
    <x v="28"/>
    <x v="4"/>
    <n v="0.19400000000000001"/>
    <x v="5"/>
    <x v="5"/>
    <x v="140"/>
    <x v="108"/>
  </r>
  <r>
    <n v="589"/>
    <x v="26"/>
    <x v="0"/>
    <n v="2011"/>
    <x v="0"/>
    <d v="1900-01-23T12:00:00"/>
    <x v="0"/>
    <x v="5"/>
    <n v="1"/>
    <x v="0"/>
    <n v="0.22"/>
    <x v="1"/>
    <n v="0.55000000000000004"/>
    <x v="28"/>
    <x v="4"/>
    <n v="0.1045"/>
    <x v="14"/>
    <x v="4"/>
    <x v="70"/>
    <x v="11"/>
  </r>
  <r>
    <n v="590"/>
    <x v="26"/>
    <x v="0"/>
    <n v="2011"/>
    <x v="0"/>
    <d v="1900-01-23T13:00:00"/>
    <x v="0"/>
    <x v="5"/>
    <n v="1"/>
    <x v="0"/>
    <n v="0.2"/>
    <x v="3"/>
    <n v="0.69"/>
    <x v="27"/>
    <x v="3"/>
    <n v="8.9599999999999999E-2"/>
    <x v="1"/>
    <x v="0"/>
    <x v="143"/>
    <x v="133"/>
  </r>
  <r>
    <n v="591"/>
    <x v="26"/>
    <x v="0"/>
    <n v="2011"/>
    <x v="0"/>
    <d v="1900-01-23T14:00:00"/>
    <x v="0"/>
    <x v="5"/>
    <n v="1"/>
    <x v="0"/>
    <n v="0.2"/>
    <x v="3"/>
    <n v="0.69"/>
    <x v="27"/>
    <x v="3"/>
    <n v="8.9599999999999999E-2"/>
    <x v="1"/>
    <x v="0"/>
    <x v="83"/>
    <x v="67"/>
  </r>
  <r>
    <n v="592"/>
    <x v="26"/>
    <x v="0"/>
    <n v="2011"/>
    <x v="0"/>
    <d v="1900-01-23T15:00:00"/>
    <x v="0"/>
    <x v="5"/>
    <n v="1"/>
    <x v="0"/>
    <n v="0.18"/>
    <x v="23"/>
    <n v="0.74"/>
    <x v="32"/>
    <x v="1"/>
    <n v="8.9599999999999999E-2"/>
    <x v="1"/>
    <x v="17"/>
    <x v="11"/>
    <x v="29"/>
  </r>
  <r>
    <n v="593"/>
    <x v="26"/>
    <x v="0"/>
    <n v="2011"/>
    <x v="0"/>
    <d v="1900-01-23T16:00:00"/>
    <x v="0"/>
    <x v="5"/>
    <n v="1"/>
    <x v="0"/>
    <n v="0.18"/>
    <x v="23"/>
    <n v="0.74"/>
    <x v="32"/>
    <x v="1"/>
    <n v="8.9599999999999999E-2"/>
    <x v="1"/>
    <x v="4"/>
    <x v="49"/>
    <x v="103"/>
  </r>
  <r>
    <n v="594"/>
    <x v="26"/>
    <x v="0"/>
    <n v="2011"/>
    <x v="0"/>
    <d v="1900-01-23T17:00:00"/>
    <x v="0"/>
    <x v="5"/>
    <n v="1"/>
    <x v="0"/>
    <n v="0.18"/>
    <x v="23"/>
    <n v="0.74"/>
    <x v="32"/>
    <x v="1"/>
    <n v="8.9599999999999999E-2"/>
    <x v="1"/>
    <x v="3"/>
    <x v="2"/>
    <x v="110"/>
  </r>
  <r>
    <n v="595"/>
    <x v="26"/>
    <x v="0"/>
    <n v="2011"/>
    <x v="0"/>
    <d v="1900-01-23T18:00:00"/>
    <x v="0"/>
    <x v="5"/>
    <n v="1"/>
    <x v="0"/>
    <n v="0.18"/>
    <x v="23"/>
    <n v="0.8"/>
    <x v="1"/>
    <x v="1"/>
    <n v="0.16420000000000001"/>
    <x v="8"/>
    <x v="3"/>
    <x v="20"/>
    <x v="0"/>
  </r>
  <r>
    <n v="596"/>
    <x v="27"/>
    <x v="0"/>
    <n v="2011"/>
    <x v="0"/>
    <d v="1900-01-23T19:00:00"/>
    <x v="0"/>
    <x v="6"/>
    <n v="2"/>
    <x v="1"/>
    <n v="0.2"/>
    <x v="30"/>
    <n v="0.75"/>
    <x v="2"/>
    <x v="1"/>
    <n v="0.1343"/>
    <x v="7"/>
    <x v="3"/>
    <x v="33"/>
    <x v="23"/>
  </r>
  <r>
    <n v="597"/>
    <x v="27"/>
    <x v="0"/>
    <n v="2011"/>
    <x v="0"/>
    <d v="1900-01-23T20:00:00"/>
    <x v="0"/>
    <x v="6"/>
    <n v="2"/>
    <x v="1"/>
    <n v="0.2"/>
    <x v="30"/>
    <n v="0.75"/>
    <x v="2"/>
    <x v="1"/>
    <n v="0.1343"/>
    <x v="7"/>
    <x v="5"/>
    <x v="6"/>
    <x v="6"/>
  </r>
  <r>
    <n v="598"/>
    <x v="27"/>
    <x v="0"/>
    <n v="2011"/>
    <x v="0"/>
    <d v="1900-01-23T21:00:00"/>
    <x v="0"/>
    <x v="6"/>
    <n v="2"/>
    <x v="1"/>
    <n v="0.2"/>
    <x v="30"/>
    <n v="0.75"/>
    <x v="2"/>
    <x v="1"/>
    <n v="0.16420000000000001"/>
    <x v="8"/>
    <x v="3"/>
    <x v="6"/>
    <x v="5"/>
  </r>
  <r>
    <n v="599"/>
    <x v="27"/>
    <x v="0"/>
    <n v="2011"/>
    <x v="0"/>
    <d v="1900-01-23T22:00:00"/>
    <x v="0"/>
    <x v="6"/>
    <n v="2"/>
    <x v="1"/>
    <n v="0.2"/>
    <x v="30"/>
    <n v="0.75"/>
    <x v="2"/>
    <x v="1"/>
    <n v="0.1045"/>
    <x v="14"/>
    <x v="5"/>
    <x v="5"/>
    <x v="4"/>
  </r>
  <r>
    <n v="600"/>
    <x v="27"/>
    <x v="0"/>
    <n v="2011"/>
    <x v="0"/>
    <d v="1900-01-23T23:00:00"/>
    <x v="0"/>
    <x v="6"/>
    <n v="2"/>
    <x v="1"/>
    <n v="0.18"/>
    <x v="28"/>
    <n v="0.8"/>
    <x v="1"/>
    <x v="1"/>
    <n v="0.1045"/>
    <x v="14"/>
    <x v="3"/>
    <x v="22"/>
    <x v="48"/>
  </r>
  <r>
    <n v="601"/>
    <x v="27"/>
    <x v="0"/>
    <n v="2011"/>
    <x v="0"/>
    <d v="1900-01-24T00:00:00"/>
    <x v="0"/>
    <x v="6"/>
    <n v="2"/>
    <x v="1"/>
    <n v="0.18"/>
    <x v="28"/>
    <n v="0.8"/>
    <x v="1"/>
    <x v="1"/>
    <n v="0.1343"/>
    <x v="7"/>
    <x v="3"/>
    <x v="20"/>
    <x v="0"/>
  </r>
  <r>
    <n v="602"/>
    <x v="27"/>
    <x v="0"/>
    <n v="2011"/>
    <x v="0"/>
    <d v="1900-01-24T01:00:00"/>
    <x v="0"/>
    <x v="6"/>
    <n v="2"/>
    <x v="1"/>
    <n v="0.16"/>
    <x v="25"/>
    <n v="0.86"/>
    <x v="3"/>
    <x v="0"/>
    <n v="8.9599999999999999E-2"/>
    <x v="1"/>
    <x v="4"/>
    <x v="29"/>
    <x v="122"/>
  </r>
  <r>
    <n v="603"/>
    <x v="27"/>
    <x v="0"/>
    <n v="2011"/>
    <x v="0"/>
    <d v="1900-01-24T02:00:00"/>
    <x v="0"/>
    <x v="6"/>
    <n v="2"/>
    <x v="1"/>
    <n v="0.16"/>
    <x v="25"/>
    <n v="0.86"/>
    <x v="3"/>
    <x v="0"/>
    <n v="8.9599999999999999E-2"/>
    <x v="1"/>
    <x v="4"/>
    <x v="119"/>
    <x v="45"/>
  </r>
  <r>
    <n v="604"/>
    <x v="27"/>
    <x v="0"/>
    <n v="2011"/>
    <x v="0"/>
    <d v="1900-01-24T03:00:00"/>
    <x v="0"/>
    <x v="6"/>
    <n v="3"/>
    <x v="2"/>
    <n v="0.18"/>
    <x v="32"/>
    <n v="0.86"/>
    <x v="3"/>
    <x v="0"/>
    <n v="8.9599999999999999E-2"/>
    <x v="1"/>
    <x v="15"/>
    <x v="73"/>
    <x v="129"/>
  </r>
  <r>
    <n v="605"/>
    <x v="27"/>
    <x v="0"/>
    <n v="2011"/>
    <x v="0"/>
    <d v="1900-01-24T04:00:00"/>
    <x v="0"/>
    <x v="6"/>
    <n v="3"/>
    <x v="2"/>
    <n v="0.18"/>
    <x v="32"/>
    <n v="0.86"/>
    <x v="3"/>
    <x v="0"/>
    <n v="0.1045"/>
    <x v="14"/>
    <x v="3"/>
    <x v="47"/>
    <x v="99"/>
  </r>
  <r>
    <n v="606"/>
    <x v="27"/>
    <x v="0"/>
    <n v="2011"/>
    <x v="0"/>
    <d v="1900-01-24T05:00:00"/>
    <x v="0"/>
    <x v="6"/>
    <n v="3"/>
    <x v="2"/>
    <n v="0.18"/>
    <x v="32"/>
    <n v="0.93"/>
    <x v="43"/>
    <x v="2"/>
    <n v="0.1045"/>
    <x v="14"/>
    <x v="3"/>
    <x v="10"/>
    <x v="33"/>
  </r>
  <r>
    <n v="607"/>
    <x v="27"/>
    <x v="0"/>
    <n v="2011"/>
    <x v="0"/>
    <d v="1900-01-24T06:00:00"/>
    <x v="0"/>
    <x v="6"/>
    <n v="3"/>
    <x v="2"/>
    <n v="0.18"/>
    <x v="32"/>
    <n v="0.93"/>
    <x v="43"/>
    <x v="2"/>
    <n v="0.1045"/>
    <x v="14"/>
    <x v="5"/>
    <x v="95"/>
    <x v="115"/>
  </r>
  <r>
    <n v="608"/>
    <x v="27"/>
    <x v="0"/>
    <n v="2011"/>
    <x v="0"/>
    <d v="1900-01-24T07:00:00"/>
    <x v="0"/>
    <x v="6"/>
    <n v="3"/>
    <x v="2"/>
    <n v="0.18"/>
    <x v="32"/>
    <n v="0.93"/>
    <x v="43"/>
    <x v="2"/>
    <n v="0.1045"/>
    <x v="14"/>
    <x v="3"/>
    <x v="17"/>
    <x v="35"/>
  </r>
  <r>
    <n v="609"/>
    <x v="27"/>
    <x v="0"/>
    <n v="2011"/>
    <x v="0"/>
    <d v="1900-01-24T08:00:00"/>
    <x v="0"/>
    <x v="6"/>
    <n v="3"/>
    <x v="2"/>
    <n v="0.22"/>
    <x v="31"/>
    <n v="0.8"/>
    <x v="1"/>
    <x v="1"/>
    <n v="0"/>
    <x v="0"/>
    <x v="4"/>
    <x v="49"/>
    <x v="103"/>
  </r>
  <r>
    <n v="610"/>
    <x v="27"/>
    <x v="0"/>
    <n v="2011"/>
    <x v="0"/>
    <d v="1900-01-24T09:00:00"/>
    <x v="0"/>
    <x v="6"/>
    <n v="2"/>
    <x v="1"/>
    <n v="0.2"/>
    <x v="30"/>
    <n v="0.86"/>
    <x v="3"/>
    <x v="0"/>
    <n v="0"/>
    <x v="0"/>
    <x v="5"/>
    <x v="71"/>
    <x v="102"/>
  </r>
  <r>
    <n v="611"/>
    <x v="27"/>
    <x v="0"/>
    <n v="2011"/>
    <x v="0"/>
    <d v="1900-01-24T10:00:00"/>
    <x v="0"/>
    <x v="6"/>
    <n v="1"/>
    <x v="0"/>
    <n v="0.22"/>
    <x v="1"/>
    <n v="0.8"/>
    <x v="1"/>
    <x v="1"/>
    <n v="0"/>
    <x v="0"/>
    <x v="22"/>
    <x v="14"/>
    <x v="138"/>
  </r>
  <r>
    <n v="612"/>
    <x v="27"/>
    <x v="0"/>
    <n v="2011"/>
    <x v="0"/>
    <d v="1900-01-24T11:00:00"/>
    <x v="0"/>
    <x v="6"/>
    <n v="1"/>
    <x v="0"/>
    <n v="0.24"/>
    <x v="0"/>
    <n v="0.75"/>
    <x v="2"/>
    <x v="1"/>
    <n v="0.1343"/>
    <x v="7"/>
    <x v="4"/>
    <x v="150"/>
    <x v="165"/>
  </r>
  <r>
    <n v="613"/>
    <x v="27"/>
    <x v="0"/>
    <n v="2011"/>
    <x v="0"/>
    <d v="1900-01-24T12:00:00"/>
    <x v="0"/>
    <x v="6"/>
    <n v="1"/>
    <x v="0"/>
    <n v="0.24"/>
    <x v="0"/>
    <n v="0.75"/>
    <x v="2"/>
    <x v="1"/>
    <n v="0.19400000000000001"/>
    <x v="5"/>
    <x v="4"/>
    <x v="128"/>
    <x v="142"/>
  </r>
  <r>
    <n v="614"/>
    <x v="27"/>
    <x v="0"/>
    <n v="2011"/>
    <x v="0"/>
    <d v="1900-01-24T13:00:00"/>
    <x v="0"/>
    <x v="6"/>
    <n v="2"/>
    <x v="1"/>
    <n v="0.24"/>
    <x v="2"/>
    <n v="0.75"/>
    <x v="2"/>
    <x v="1"/>
    <n v="0.1343"/>
    <x v="7"/>
    <x v="2"/>
    <x v="151"/>
    <x v="70"/>
  </r>
  <r>
    <n v="615"/>
    <x v="27"/>
    <x v="0"/>
    <n v="2011"/>
    <x v="0"/>
    <d v="1900-01-24T14:00:00"/>
    <x v="0"/>
    <x v="6"/>
    <n v="2"/>
    <x v="1"/>
    <n v="0.24"/>
    <x v="2"/>
    <n v="0.7"/>
    <x v="56"/>
    <x v="3"/>
    <n v="0.19400000000000001"/>
    <x v="5"/>
    <x v="5"/>
    <x v="124"/>
    <x v="69"/>
  </r>
  <r>
    <n v="616"/>
    <x v="27"/>
    <x v="0"/>
    <n v="2011"/>
    <x v="0"/>
    <d v="1900-01-24T15:00:00"/>
    <x v="0"/>
    <x v="6"/>
    <n v="2"/>
    <x v="1"/>
    <n v="0.22"/>
    <x v="29"/>
    <n v="0.75"/>
    <x v="2"/>
    <x v="1"/>
    <n v="0.1343"/>
    <x v="7"/>
    <x v="5"/>
    <x v="77"/>
    <x v="154"/>
  </r>
  <r>
    <n v="617"/>
    <x v="27"/>
    <x v="0"/>
    <n v="2011"/>
    <x v="0"/>
    <d v="1900-01-24T16:00:00"/>
    <x v="0"/>
    <x v="6"/>
    <n v="1"/>
    <x v="0"/>
    <n v="0.24"/>
    <x v="0"/>
    <n v="0.65"/>
    <x v="55"/>
    <x v="3"/>
    <n v="0.35820000000000002"/>
    <x v="11"/>
    <x v="3"/>
    <x v="16"/>
    <x v="132"/>
  </r>
  <r>
    <n v="618"/>
    <x v="27"/>
    <x v="0"/>
    <n v="2011"/>
    <x v="0"/>
    <d v="1900-01-24T17:00:00"/>
    <x v="0"/>
    <x v="6"/>
    <n v="1"/>
    <x v="0"/>
    <n v="0.24"/>
    <x v="0"/>
    <n v="0.6"/>
    <x v="54"/>
    <x v="4"/>
    <n v="0.22389999999999999"/>
    <x v="6"/>
    <x v="5"/>
    <x v="97"/>
    <x v="84"/>
  </r>
  <r>
    <n v="619"/>
    <x v="28"/>
    <x v="0"/>
    <n v="2011"/>
    <x v="0"/>
    <d v="1900-01-24T18:00:00"/>
    <x v="0"/>
    <x v="0"/>
    <n v="1"/>
    <x v="0"/>
    <n v="0.22"/>
    <x v="1"/>
    <n v="0.64"/>
    <x v="26"/>
    <x v="3"/>
    <n v="0.35820000000000002"/>
    <x v="11"/>
    <x v="4"/>
    <x v="16"/>
    <x v="20"/>
  </r>
  <r>
    <n v="620"/>
    <x v="28"/>
    <x v="0"/>
    <n v="2011"/>
    <x v="0"/>
    <d v="1900-01-24T19:00:00"/>
    <x v="0"/>
    <x v="0"/>
    <n v="1"/>
    <x v="0"/>
    <n v="0.22"/>
    <x v="1"/>
    <n v="0.64"/>
    <x v="26"/>
    <x v="3"/>
    <n v="0.19400000000000001"/>
    <x v="5"/>
    <x v="3"/>
    <x v="32"/>
    <x v="25"/>
  </r>
  <r>
    <n v="621"/>
    <x v="28"/>
    <x v="0"/>
    <n v="2011"/>
    <x v="0"/>
    <d v="1900-01-24T20:00:00"/>
    <x v="0"/>
    <x v="0"/>
    <n v="1"/>
    <x v="0"/>
    <n v="0.22"/>
    <x v="1"/>
    <n v="0.64"/>
    <x v="26"/>
    <x v="3"/>
    <n v="0.16420000000000001"/>
    <x v="8"/>
    <x v="3"/>
    <x v="89"/>
    <x v="93"/>
  </r>
  <r>
    <n v="622"/>
    <x v="28"/>
    <x v="0"/>
    <n v="2011"/>
    <x v="0"/>
    <d v="1900-01-24T21:00:00"/>
    <x v="0"/>
    <x v="0"/>
    <n v="1"/>
    <x v="0"/>
    <n v="0.2"/>
    <x v="3"/>
    <n v="0.64"/>
    <x v="26"/>
    <x v="3"/>
    <n v="0.1343"/>
    <x v="7"/>
    <x v="0"/>
    <x v="34"/>
    <x v="7"/>
  </r>
  <r>
    <n v="623"/>
    <x v="28"/>
    <x v="0"/>
    <n v="2011"/>
    <x v="0"/>
    <d v="1900-01-24T22:00:00"/>
    <x v="0"/>
    <x v="0"/>
    <n v="1"/>
    <x v="0"/>
    <n v="0.16"/>
    <x v="21"/>
    <n v="0.69"/>
    <x v="27"/>
    <x v="3"/>
    <n v="0.1045"/>
    <x v="14"/>
    <x v="5"/>
    <x v="6"/>
    <x v="6"/>
  </r>
  <r>
    <n v="624"/>
    <x v="28"/>
    <x v="0"/>
    <n v="2011"/>
    <x v="0"/>
    <d v="1900-01-24T23:00:00"/>
    <x v="0"/>
    <x v="0"/>
    <n v="1"/>
    <x v="0"/>
    <n v="0.16"/>
    <x v="21"/>
    <n v="0.64"/>
    <x v="26"/>
    <x v="3"/>
    <n v="0.1343"/>
    <x v="7"/>
    <x v="3"/>
    <x v="6"/>
    <x v="5"/>
  </r>
  <r>
    <n v="625"/>
    <x v="28"/>
    <x v="0"/>
    <n v="2011"/>
    <x v="0"/>
    <d v="1900-01-25T00:00:00"/>
    <x v="0"/>
    <x v="0"/>
    <n v="1"/>
    <x v="0"/>
    <n v="0.16"/>
    <x v="21"/>
    <n v="0.59"/>
    <x v="29"/>
    <x v="4"/>
    <n v="0.1045"/>
    <x v="14"/>
    <x v="5"/>
    <x v="22"/>
    <x v="36"/>
  </r>
  <r>
    <n v="626"/>
    <x v="28"/>
    <x v="0"/>
    <n v="2011"/>
    <x v="0"/>
    <d v="1900-01-25T01:00:00"/>
    <x v="0"/>
    <x v="0"/>
    <n v="1"/>
    <x v="0"/>
    <n v="0.18"/>
    <x v="23"/>
    <n v="0.55000000000000004"/>
    <x v="28"/>
    <x v="4"/>
    <n v="0.16420000000000001"/>
    <x v="8"/>
    <x v="0"/>
    <x v="17"/>
    <x v="19"/>
  </r>
  <r>
    <n v="627"/>
    <x v="28"/>
    <x v="0"/>
    <n v="2011"/>
    <x v="0"/>
    <d v="1900-01-25T02:00:00"/>
    <x v="0"/>
    <x v="0"/>
    <n v="1"/>
    <x v="0"/>
    <n v="0.18"/>
    <x v="23"/>
    <n v="0.59"/>
    <x v="29"/>
    <x v="4"/>
    <n v="8.9599999999999999E-2"/>
    <x v="1"/>
    <x v="3"/>
    <x v="60"/>
    <x v="19"/>
  </r>
  <r>
    <n v="628"/>
    <x v="28"/>
    <x v="0"/>
    <n v="2011"/>
    <x v="0"/>
    <d v="1900-01-25T03:00:00"/>
    <x v="0"/>
    <x v="0"/>
    <n v="2"/>
    <x v="1"/>
    <n v="0.18"/>
    <x v="28"/>
    <n v="0.64"/>
    <x v="26"/>
    <x v="3"/>
    <n v="0.1045"/>
    <x v="14"/>
    <x v="17"/>
    <x v="82"/>
    <x v="97"/>
  </r>
  <r>
    <n v="629"/>
    <x v="28"/>
    <x v="0"/>
    <n v="2011"/>
    <x v="0"/>
    <d v="1900-01-25T04:00:00"/>
    <x v="0"/>
    <x v="0"/>
    <n v="2"/>
    <x v="1"/>
    <n v="0.18"/>
    <x v="28"/>
    <n v="0.64"/>
    <x v="26"/>
    <x v="3"/>
    <n v="0.1343"/>
    <x v="7"/>
    <x v="17"/>
    <x v="91"/>
    <x v="37"/>
  </r>
  <r>
    <n v="630"/>
    <x v="28"/>
    <x v="0"/>
    <n v="2011"/>
    <x v="0"/>
    <d v="1900-01-25T05:00:00"/>
    <x v="0"/>
    <x v="0"/>
    <n v="2"/>
    <x v="1"/>
    <n v="0.2"/>
    <x v="30"/>
    <n v="0.59"/>
    <x v="29"/>
    <x v="4"/>
    <n v="0.19400000000000001"/>
    <x v="5"/>
    <x v="6"/>
    <x v="43"/>
    <x v="53"/>
  </r>
  <r>
    <n v="631"/>
    <x v="28"/>
    <x v="0"/>
    <n v="2011"/>
    <x v="0"/>
    <d v="1900-01-25T06:00:00"/>
    <x v="0"/>
    <x v="0"/>
    <n v="2"/>
    <x v="1"/>
    <n v="0.22"/>
    <x v="29"/>
    <n v="0.55000000000000004"/>
    <x v="28"/>
    <x v="4"/>
    <n v="0.16420000000000001"/>
    <x v="8"/>
    <x v="14"/>
    <x v="90"/>
    <x v="32"/>
  </r>
  <r>
    <n v="632"/>
    <x v="28"/>
    <x v="0"/>
    <n v="2011"/>
    <x v="0"/>
    <d v="1900-01-25T07:00:00"/>
    <x v="0"/>
    <x v="0"/>
    <n v="2"/>
    <x v="1"/>
    <n v="0.22"/>
    <x v="29"/>
    <n v="0.6"/>
    <x v="54"/>
    <x v="4"/>
    <n v="0.1343"/>
    <x v="7"/>
    <x v="22"/>
    <x v="121"/>
    <x v="111"/>
  </r>
  <r>
    <n v="633"/>
    <x v="28"/>
    <x v="0"/>
    <n v="2011"/>
    <x v="0"/>
    <d v="1900-01-25T08:00:00"/>
    <x v="0"/>
    <x v="0"/>
    <n v="1"/>
    <x v="0"/>
    <n v="0.22"/>
    <x v="1"/>
    <n v="0.69"/>
    <x v="27"/>
    <x v="3"/>
    <n v="0.25369999999999998"/>
    <x v="2"/>
    <x v="30"/>
    <x v="52"/>
    <x v="151"/>
  </r>
  <r>
    <n v="634"/>
    <x v="28"/>
    <x v="0"/>
    <n v="2011"/>
    <x v="0"/>
    <d v="1900-01-25T09:00:00"/>
    <x v="0"/>
    <x v="0"/>
    <n v="1"/>
    <x v="0"/>
    <n v="0.24"/>
    <x v="0"/>
    <n v="0.6"/>
    <x v="54"/>
    <x v="4"/>
    <n v="0.16420000000000001"/>
    <x v="8"/>
    <x v="21"/>
    <x v="152"/>
    <x v="166"/>
  </r>
  <r>
    <n v="635"/>
    <x v="28"/>
    <x v="0"/>
    <n v="2011"/>
    <x v="0"/>
    <d v="1900-01-25T10:00:00"/>
    <x v="0"/>
    <x v="0"/>
    <n v="1"/>
    <x v="0"/>
    <n v="0.24"/>
    <x v="0"/>
    <n v="0.6"/>
    <x v="54"/>
    <x v="4"/>
    <n v="0"/>
    <x v="0"/>
    <x v="14"/>
    <x v="70"/>
    <x v="134"/>
  </r>
  <r>
    <n v="636"/>
    <x v="28"/>
    <x v="0"/>
    <n v="2011"/>
    <x v="0"/>
    <d v="1900-01-25T11:00:00"/>
    <x v="0"/>
    <x v="0"/>
    <n v="1"/>
    <x v="0"/>
    <n v="0.22"/>
    <x v="1"/>
    <n v="0.69"/>
    <x v="27"/>
    <x v="3"/>
    <n v="0.1343"/>
    <x v="7"/>
    <x v="14"/>
    <x v="79"/>
    <x v="118"/>
  </r>
  <r>
    <n v="637"/>
    <x v="28"/>
    <x v="0"/>
    <n v="2011"/>
    <x v="0"/>
    <d v="1900-01-25T12:00:00"/>
    <x v="0"/>
    <x v="0"/>
    <n v="2"/>
    <x v="1"/>
    <n v="0.22"/>
    <x v="29"/>
    <n v="0.69"/>
    <x v="27"/>
    <x v="3"/>
    <n v="0.25369999999999998"/>
    <x v="2"/>
    <x v="15"/>
    <x v="15"/>
    <x v="154"/>
  </r>
  <r>
    <n v="638"/>
    <x v="28"/>
    <x v="0"/>
    <n v="2011"/>
    <x v="0"/>
    <d v="1900-01-25T13:00:00"/>
    <x v="0"/>
    <x v="0"/>
    <n v="1"/>
    <x v="0"/>
    <n v="0.18"/>
    <x v="23"/>
    <n v="0.74"/>
    <x v="32"/>
    <x v="1"/>
    <n v="8.9599999999999999E-2"/>
    <x v="1"/>
    <x v="5"/>
    <x v="76"/>
    <x v="74"/>
  </r>
  <r>
    <n v="639"/>
    <x v="28"/>
    <x v="0"/>
    <n v="2011"/>
    <x v="0"/>
    <d v="1900-01-25T14:00:00"/>
    <x v="0"/>
    <x v="0"/>
    <n v="1"/>
    <x v="0"/>
    <n v="0.18"/>
    <x v="23"/>
    <n v="0.74"/>
    <x v="32"/>
    <x v="1"/>
    <n v="8.9599999999999999E-2"/>
    <x v="1"/>
    <x v="5"/>
    <x v="96"/>
    <x v="9"/>
  </r>
  <r>
    <n v="640"/>
    <x v="28"/>
    <x v="0"/>
    <n v="2011"/>
    <x v="0"/>
    <d v="1900-01-25T15:00:00"/>
    <x v="0"/>
    <x v="0"/>
    <n v="1"/>
    <x v="0"/>
    <n v="0.16"/>
    <x v="21"/>
    <n v="0.8"/>
    <x v="1"/>
    <x v="1"/>
    <n v="8.9599999999999999E-2"/>
    <x v="1"/>
    <x v="17"/>
    <x v="95"/>
    <x v="2"/>
  </r>
  <r>
    <n v="641"/>
    <x v="28"/>
    <x v="0"/>
    <n v="2011"/>
    <x v="0"/>
    <d v="1900-01-25T16:00:00"/>
    <x v="0"/>
    <x v="0"/>
    <n v="1"/>
    <x v="0"/>
    <n v="0.16"/>
    <x v="21"/>
    <n v="0.8"/>
    <x v="1"/>
    <x v="1"/>
    <n v="8.9599999999999999E-2"/>
    <x v="1"/>
    <x v="0"/>
    <x v="10"/>
    <x v="63"/>
  </r>
  <r>
    <n v="642"/>
    <x v="29"/>
    <x v="0"/>
    <n v="2011"/>
    <x v="0"/>
    <d v="1900-01-25T17:00:00"/>
    <x v="0"/>
    <x v="1"/>
    <n v="1"/>
    <x v="0"/>
    <n v="0.16"/>
    <x v="21"/>
    <n v="0.8"/>
    <x v="1"/>
    <x v="1"/>
    <n v="0.1045"/>
    <x v="14"/>
    <x v="3"/>
    <x v="39"/>
    <x v="63"/>
  </r>
  <r>
    <n v="643"/>
    <x v="29"/>
    <x v="0"/>
    <n v="2011"/>
    <x v="0"/>
    <d v="1900-01-25T18:00:00"/>
    <x v="0"/>
    <x v="1"/>
    <n v="1"/>
    <x v="0"/>
    <n v="0.14000000000000001"/>
    <x v="22"/>
    <n v="0.8"/>
    <x v="1"/>
    <x v="1"/>
    <n v="0"/>
    <x v="0"/>
    <x v="18"/>
    <x v="97"/>
    <x v="115"/>
  </r>
  <r>
    <n v="644"/>
    <x v="29"/>
    <x v="0"/>
    <n v="2011"/>
    <x v="0"/>
    <d v="1900-01-25T19:00:00"/>
    <x v="0"/>
    <x v="1"/>
    <n v="1"/>
    <x v="0"/>
    <n v="0.16"/>
    <x v="21"/>
    <n v="0.8"/>
    <x v="1"/>
    <x v="1"/>
    <n v="0"/>
    <x v="0"/>
    <x v="5"/>
    <x v="3"/>
    <x v="62"/>
  </r>
  <r>
    <n v="645"/>
    <x v="29"/>
    <x v="0"/>
    <n v="2011"/>
    <x v="0"/>
    <d v="1900-01-25T20:00:00"/>
    <x v="0"/>
    <x v="1"/>
    <n v="1"/>
    <x v="0"/>
    <n v="0.14000000000000001"/>
    <x v="22"/>
    <n v="0.93"/>
    <x v="43"/>
    <x v="2"/>
    <n v="0"/>
    <x v="0"/>
    <x v="5"/>
    <x v="7"/>
    <x v="7"/>
  </r>
  <r>
    <n v="646"/>
    <x v="29"/>
    <x v="0"/>
    <n v="2011"/>
    <x v="0"/>
    <d v="1900-01-25T21:00:00"/>
    <x v="0"/>
    <x v="1"/>
    <n v="1"/>
    <x v="0"/>
    <n v="0.14000000000000001"/>
    <x v="22"/>
    <n v="0.93"/>
    <x v="43"/>
    <x v="2"/>
    <n v="0"/>
    <x v="0"/>
    <x v="3"/>
    <x v="4"/>
    <x v="4"/>
  </r>
  <r>
    <n v="647"/>
    <x v="29"/>
    <x v="0"/>
    <n v="2011"/>
    <x v="0"/>
    <d v="1900-01-25T22:00:00"/>
    <x v="0"/>
    <x v="1"/>
    <n v="1"/>
    <x v="0"/>
    <n v="0.14000000000000001"/>
    <x v="22"/>
    <n v="0.86"/>
    <x v="3"/>
    <x v="0"/>
    <n v="0"/>
    <x v="0"/>
    <x v="3"/>
    <x v="35"/>
    <x v="6"/>
  </r>
  <r>
    <n v="648"/>
    <x v="29"/>
    <x v="0"/>
    <n v="2011"/>
    <x v="0"/>
    <d v="1900-01-25T23:00:00"/>
    <x v="0"/>
    <x v="1"/>
    <n v="1"/>
    <x v="0"/>
    <n v="0.14000000000000001"/>
    <x v="22"/>
    <n v="0.86"/>
    <x v="3"/>
    <x v="0"/>
    <n v="0"/>
    <x v="0"/>
    <x v="3"/>
    <x v="35"/>
    <x v="6"/>
  </r>
  <r>
    <n v="649"/>
    <x v="29"/>
    <x v="0"/>
    <n v="2011"/>
    <x v="0"/>
    <d v="1900-01-26T00:00:00"/>
    <x v="0"/>
    <x v="1"/>
    <n v="2"/>
    <x v="1"/>
    <n v="0.14000000000000001"/>
    <x v="27"/>
    <n v="0.86"/>
    <x v="3"/>
    <x v="0"/>
    <n v="0"/>
    <x v="0"/>
    <x v="5"/>
    <x v="48"/>
    <x v="47"/>
  </r>
  <r>
    <n v="650"/>
    <x v="29"/>
    <x v="0"/>
    <n v="2011"/>
    <x v="0"/>
    <d v="1900-01-26T01:00:00"/>
    <x v="0"/>
    <x v="1"/>
    <n v="2"/>
    <x v="1"/>
    <n v="0.16"/>
    <x v="25"/>
    <n v="0.8"/>
    <x v="1"/>
    <x v="1"/>
    <n v="0"/>
    <x v="0"/>
    <x v="17"/>
    <x v="60"/>
    <x v="103"/>
  </r>
  <r>
    <n v="651"/>
    <x v="29"/>
    <x v="0"/>
    <n v="2011"/>
    <x v="0"/>
    <d v="1900-01-26T02:00:00"/>
    <x v="0"/>
    <x v="1"/>
    <n v="2"/>
    <x v="1"/>
    <n v="0.18"/>
    <x v="28"/>
    <n v="0.8"/>
    <x v="1"/>
    <x v="1"/>
    <n v="0"/>
    <x v="0"/>
    <x v="18"/>
    <x v="77"/>
    <x v="37"/>
  </r>
  <r>
    <n v="652"/>
    <x v="29"/>
    <x v="0"/>
    <n v="2011"/>
    <x v="0"/>
    <d v="1900-01-26T03:00:00"/>
    <x v="0"/>
    <x v="1"/>
    <n v="1"/>
    <x v="0"/>
    <n v="0.22"/>
    <x v="1"/>
    <n v="0.75"/>
    <x v="2"/>
    <x v="1"/>
    <n v="0"/>
    <x v="0"/>
    <x v="14"/>
    <x v="54"/>
    <x v="29"/>
  </r>
  <r>
    <n v="653"/>
    <x v="29"/>
    <x v="0"/>
    <n v="2011"/>
    <x v="0"/>
    <d v="1900-01-26T04:00:00"/>
    <x v="0"/>
    <x v="1"/>
    <n v="1"/>
    <x v="0"/>
    <n v="0.3"/>
    <x v="19"/>
    <n v="0.52"/>
    <x v="35"/>
    <x v="4"/>
    <n v="0.1045"/>
    <x v="14"/>
    <x v="22"/>
    <x v="61"/>
    <x v="54"/>
  </r>
  <r>
    <n v="654"/>
    <x v="29"/>
    <x v="0"/>
    <n v="2011"/>
    <x v="0"/>
    <d v="1900-01-26T05:00:00"/>
    <x v="0"/>
    <x v="1"/>
    <n v="1"/>
    <x v="0"/>
    <n v="0.28000000000000003"/>
    <x v="26"/>
    <n v="0.61"/>
    <x v="53"/>
    <x v="3"/>
    <n v="0.1045"/>
    <x v="14"/>
    <x v="23"/>
    <x v="13"/>
    <x v="11"/>
  </r>
  <r>
    <n v="655"/>
    <x v="29"/>
    <x v="0"/>
    <n v="2011"/>
    <x v="0"/>
    <d v="1900-01-26T06:00:00"/>
    <x v="0"/>
    <x v="1"/>
    <n v="1"/>
    <x v="0"/>
    <n v="0.28000000000000003"/>
    <x v="26"/>
    <n v="0.61"/>
    <x v="53"/>
    <x v="3"/>
    <n v="8.9599999999999999E-2"/>
    <x v="1"/>
    <x v="25"/>
    <x v="153"/>
    <x v="78"/>
  </r>
  <r>
    <n v="656"/>
    <x v="29"/>
    <x v="0"/>
    <n v="2011"/>
    <x v="0"/>
    <d v="1900-01-26T07:00:00"/>
    <x v="0"/>
    <x v="1"/>
    <n v="1"/>
    <x v="0"/>
    <n v="0.3"/>
    <x v="19"/>
    <n v="0.56000000000000005"/>
    <x v="34"/>
    <x v="4"/>
    <n v="0"/>
    <x v="0"/>
    <x v="24"/>
    <x v="73"/>
    <x v="142"/>
  </r>
  <r>
    <n v="657"/>
    <x v="29"/>
    <x v="0"/>
    <n v="2011"/>
    <x v="0"/>
    <d v="1900-01-26T08:00:00"/>
    <x v="0"/>
    <x v="1"/>
    <n v="1"/>
    <x v="0"/>
    <n v="0.3"/>
    <x v="19"/>
    <n v="0.56000000000000005"/>
    <x v="34"/>
    <x v="4"/>
    <n v="0"/>
    <x v="0"/>
    <x v="21"/>
    <x v="153"/>
    <x v="92"/>
  </r>
  <r>
    <n v="658"/>
    <x v="29"/>
    <x v="0"/>
    <n v="2011"/>
    <x v="0"/>
    <d v="1900-01-26T09:00:00"/>
    <x v="0"/>
    <x v="1"/>
    <n v="1"/>
    <x v="0"/>
    <n v="0.3"/>
    <x v="19"/>
    <n v="0.56000000000000005"/>
    <x v="34"/>
    <x v="4"/>
    <n v="0.19400000000000001"/>
    <x v="5"/>
    <x v="15"/>
    <x v="13"/>
    <x v="43"/>
  </r>
  <r>
    <n v="659"/>
    <x v="29"/>
    <x v="0"/>
    <n v="2011"/>
    <x v="0"/>
    <d v="1900-01-26T10:00:00"/>
    <x v="0"/>
    <x v="1"/>
    <n v="1"/>
    <x v="0"/>
    <n v="0.26"/>
    <x v="20"/>
    <n v="0.65"/>
    <x v="55"/>
    <x v="3"/>
    <n v="0.16420000000000001"/>
    <x v="8"/>
    <x v="1"/>
    <x v="77"/>
    <x v="32"/>
  </r>
  <r>
    <n v="660"/>
    <x v="29"/>
    <x v="0"/>
    <n v="2011"/>
    <x v="0"/>
    <d v="1900-01-26T11:00:00"/>
    <x v="0"/>
    <x v="1"/>
    <n v="1"/>
    <x v="0"/>
    <n v="0.26"/>
    <x v="20"/>
    <n v="0.65"/>
    <x v="55"/>
    <x v="3"/>
    <n v="0.19400000000000001"/>
    <x v="5"/>
    <x v="14"/>
    <x v="24"/>
    <x v="97"/>
  </r>
  <r>
    <n v="661"/>
    <x v="29"/>
    <x v="0"/>
    <n v="2011"/>
    <x v="0"/>
    <d v="1900-01-26T12:00:00"/>
    <x v="0"/>
    <x v="1"/>
    <n v="2"/>
    <x v="1"/>
    <n v="0.26"/>
    <x v="40"/>
    <n v="0.65"/>
    <x v="55"/>
    <x v="3"/>
    <n v="0.1045"/>
    <x v="14"/>
    <x v="0"/>
    <x v="10"/>
    <x v="63"/>
  </r>
  <r>
    <n v="662"/>
    <x v="29"/>
    <x v="0"/>
    <n v="2011"/>
    <x v="0"/>
    <d v="1900-01-26T13:00:00"/>
    <x v="0"/>
    <x v="1"/>
    <n v="2"/>
    <x v="1"/>
    <n v="0.24"/>
    <x v="2"/>
    <n v="0.7"/>
    <x v="56"/>
    <x v="3"/>
    <n v="0.16420000000000001"/>
    <x v="8"/>
    <x v="0"/>
    <x v="18"/>
    <x v="20"/>
  </r>
  <r>
    <n v="663"/>
    <x v="29"/>
    <x v="0"/>
    <n v="2011"/>
    <x v="0"/>
    <d v="1900-01-26T14:00:00"/>
    <x v="0"/>
    <x v="1"/>
    <n v="2"/>
    <x v="1"/>
    <n v="0.24"/>
    <x v="2"/>
    <n v="0.7"/>
    <x v="56"/>
    <x v="3"/>
    <n v="0.19400000000000001"/>
    <x v="5"/>
    <x v="4"/>
    <x v="23"/>
    <x v="137"/>
  </r>
  <r>
    <n v="664"/>
    <x v="29"/>
    <x v="0"/>
    <n v="2011"/>
    <x v="0"/>
    <d v="1900-01-26T15:00:00"/>
    <x v="0"/>
    <x v="1"/>
    <n v="2"/>
    <x v="1"/>
    <n v="0.24"/>
    <x v="2"/>
    <n v="0.65"/>
    <x v="55"/>
    <x v="3"/>
    <n v="0.28360000000000002"/>
    <x v="3"/>
    <x v="2"/>
    <x v="20"/>
    <x v="137"/>
  </r>
  <r>
    <n v="665"/>
    <x v="30"/>
    <x v="0"/>
    <n v="2011"/>
    <x v="0"/>
    <d v="1900-01-26T16:00:00"/>
    <x v="0"/>
    <x v="2"/>
    <n v="2"/>
    <x v="1"/>
    <n v="0.24"/>
    <x v="2"/>
    <n v="0.65"/>
    <x v="55"/>
    <x v="3"/>
    <n v="0.22389999999999999"/>
    <x v="6"/>
    <x v="5"/>
    <x v="8"/>
    <x v="85"/>
  </r>
  <r>
    <n v="666"/>
    <x v="30"/>
    <x v="0"/>
    <n v="2011"/>
    <x v="0"/>
    <d v="1900-01-26T17:00:00"/>
    <x v="0"/>
    <x v="2"/>
    <n v="1"/>
    <x v="0"/>
    <n v="0.22"/>
    <x v="1"/>
    <n v="0.64"/>
    <x v="26"/>
    <x v="3"/>
    <n v="0.25369999999999998"/>
    <x v="2"/>
    <x v="4"/>
    <x v="34"/>
    <x v="85"/>
  </r>
  <r>
    <n v="667"/>
    <x v="30"/>
    <x v="0"/>
    <n v="2011"/>
    <x v="0"/>
    <d v="1900-01-26T18:00:00"/>
    <x v="0"/>
    <x v="2"/>
    <n v="1"/>
    <x v="0"/>
    <n v="0.22"/>
    <x v="1"/>
    <n v="0.64"/>
    <x v="26"/>
    <x v="3"/>
    <n v="0.19400000000000001"/>
    <x v="5"/>
    <x v="3"/>
    <x v="4"/>
    <x v="4"/>
  </r>
  <r>
    <n v="668"/>
    <x v="30"/>
    <x v="0"/>
    <n v="2011"/>
    <x v="0"/>
    <d v="1900-01-26T19:00:00"/>
    <x v="0"/>
    <x v="2"/>
    <n v="1"/>
    <x v="0"/>
    <n v="0.22"/>
    <x v="1"/>
    <n v="0.64"/>
    <x v="26"/>
    <x v="3"/>
    <n v="0.19400000000000001"/>
    <x v="5"/>
    <x v="3"/>
    <x v="6"/>
    <x v="5"/>
  </r>
  <r>
    <n v="669"/>
    <x v="30"/>
    <x v="0"/>
    <n v="2011"/>
    <x v="0"/>
    <d v="1900-01-26T20:00:00"/>
    <x v="0"/>
    <x v="2"/>
    <n v="1"/>
    <x v="0"/>
    <n v="0.2"/>
    <x v="3"/>
    <n v="0.59"/>
    <x v="29"/>
    <x v="4"/>
    <n v="0.22389999999999999"/>
    <x v="6"/>
    <x v="3"/>
    <x v="6"/>
    <x v="5"/>
  </r>
  <r>
    <n v="670"/>
    <x v="30"/>
    <x v="0"/>
    <n v="2011"/>
    <x v="0"/>
    <d v="1900-01-26T21:00:00"/>
    <x v="0"/>
    <x v="2"/>
    <n v="1"/>
    <x v="0"/>
    <n v="0.18"/>
    <x v="23"/>
    <n v="0.64"/>
    <x v="26"/>
    <x v="3"/>
    <n v="0.28360000000000002"/>
    <x v="3"/>
    <x v="3"/>
    <x v="21"/>
    <x v="7"/>
  </r>
  <r>
    <n v="671"/>
    <x v="30"/>
    <x v="0"/>
    <n v="2011"/>
    <x v="0"/>
    <d v="1900-01-26T22:00:00"/>
    <x v="0"/>
    <x v="2"/>
    <n v="1"/>
    <x v="0"/>
    <n v="0.16"/>
    <x v="21"/>
    <n v="0.69"/>
    <x v="27"/>
    <x v="3"/>
    <n v="0.32840000000000003"/>
    <x v="9"/>
    <x v="3"/>
    <x v="53"/>
    <x v="18"/>
  </r>
  <r>
    <n v="672"/>
    <x v="30"/>
    <x v="0"/>
    <n v="2011"/>
    <x v="0"/>
    <d v="1900-01-26T23:00:00"/>
    <x v="0"/>
    <x v="2"/>
    <n v="2"/>
    <x v="1"/>
    <n v="0.16"/>
    <x v="25"/>
    <n v="0.64"/>
    <x v="26"/>
    <x v="3"/>
    <n v="0.28360000000000002"/>
    <x v="3"/>
    <x v="5"/>
    <x v="13"/>
    <x v="44"/>
  </r>
  <r>
    <n v="673"/>
    <x v="30"/>
    <x v="0"/>
    <n v="2011"/>
    <x v="0"/>
    <d v="1900-01-27T00:00:00"/>
    <x v="0"/>
    <x v="2"/>
    <n v="2"/>
    <x v="1"/>
    <n v="0.16"/>
    <x v="25"/>
    <n v="0.59"/>
    <x v="29"/>
    <x v="4"/>
    <n v="0.28360000000000002"/>
    <x v="3"/>
    <x v="0"/>
    <x v="154"/>
    <x v="147"/>
  </r>
  <r>
    <n v="674"/>
    <x v="30"/>
    <x v="0"/>
    <n v="2011"/>
    <x v="0"/>
    <d v="1900-01-27T01:00:00"/>
    <x v="0"/>
    <x v="2"/>
    <n v="2"/>
    <x v="1"/>
    <n v="0.16"/>
    <x v="25"/>
    <n v="0.59"/>
    <x v="29"/>
    <x v="4"/>
    <n v="0.29849999999999999"/>
    <x v="4"/>
    <x v="3"/>
    <x v="155"/>
    <x v="59"/>
  </r>
  <r>
    <n v="675"/>
    <x v="30"/>
    <x v="0"/>
    <n v="2011"/>
    <x v="0"/>
    <d v="1900-01-27T02:00:00"/>
    <x v="0"/>
    <x v="2"/>
    <n v="2"/>
    <x v="1"/>
    <n v="0.16"/>
    <x v="25"/>
    <n v="0.59"/>
    <x v="29"/>
    <x v="4"/>
    <n v="0.19400000000000001"/>
    <x v="5"/>
    <x v="5"/>
    <x v="56"/>
    <x v="83"/>
  </r>
  <r>
    <n v="676"/>
    <x v="30"/>
    <x v="0"/>
    <n v="2011"/>
    <x v="0"/>
    <d v="1900-01-27T03:00:00"/>
    <x v="0"/>
    <x v="2"/>
    <n v="2"/>
    <x v="1"/>
    <n v="0.16"/>
    <x v="25"/>
    <n v="0.59"/>
    <x v="29"/>
    <x v="4"/>
    <n v="0.19400000000000001"/>
    <x v="5"/>
    <x v="4"/>
    <x v="24"/>
    <x v="61"/>
  </r>
  <r>
    <n v="677"/>
    <x v="30"/>
    <x v="0"/>
    <n v="2011"/>
    <x v="0"/>
    <d v="1900-01-27T04:00:00"/>
    <x v="0"/>
    <x v="2"/>
    <n v="2"/>
    <x v="1"/>
    <n v="0.18"/>
    <x v="28"/>
    <n v="0.55000000000000004"/>
    <x v="28"/>
    <x v="4"/>
    <n v="0.1045"/>
    <x v="14"/>
    <x v="15"/>
    <x v="133"/>
    <x v="118"/>
  </r>
  <r>
    <n v="678"/>
    <x v="30"/>
    <x v="0"/>
    <n v="2011"/>
    <x v="0"/>
    <d v="1900-01-27T05:00:00"/>
    <x v="0"/>
    <x v="2"/>
    <n v="2"/>
    <x v="1"/>
    <n v="0.16"/>
    <x v="25"/>
    <n v="0.59"/>
    <x v="29"/>
    <x v="4"/>
    <n v="0"/>
    <x v="0"/>
    <x v="4"/>
    <x v="15"/>
    <x v="60"/>
  </r>
  <r>
    <n v="679"/>
    <x v="30"/>
    <x v="0"/>
    <n v="2011"/>
    <x v="0"/>
    <d v="1900-01-27T06:00:00"/>
    <x v="0"/>
    <x v="2"/>
    <n v="2"/>
    <x v="1"/>
    <n v="0.18"/>
    <x v="28"/>
    <n v="0.55000000000000004"/>
    <x v="28"/>
    <x v="4"/>
    <n v="0.1343"/>
    <x v="7"/>
    <x v="5"/>
    <x v="66"/>
    <x v="80"/>
  </r>
  <r>
    <n v="680"/>
    <x v="30"/>
    <x v="0"/>
    <n v="2011"/>
    <x v="0"/>
    <d v="1900-01-27T07:00:00"/>
    <x v="0"/>
    <x v="2"/>
    <n v="2"/>
    <x v="1"/>
    <n v="0.16"/>
    <x v="25"/>
    <n v="0.59"/>
    <x v="29"/>
    <x v="4"/>
    <n v="0.1343"/>
    <x v="7"/>
    <x v="0"/>
    <x v="40"/>
    <x v="40"/>
  </r>
  <r>
    <n v="681"/>
    <x v="30"/>
    <x v="0"/>
    <n v="2011"/>
    <x v="0"/>
    <d v="1900-01-27T08:00:00"/>
    <x v="0"/>
    <x v="2"/>
    <n v="2"/>
    <x v="1"/>
    <n v="0.16"/>
    <x v="25"/>
    <n v="0.56000000000000005"/>
    <x v="34"/>
    <x v="4"/>
    <n v="0.19400000000000001"/>
    <x v="5"/>
    <x v="0"/>
    <x v="93"/>
    <x v="80"/>
  </r>
  <r>
    <n v="682"/>
    <x v="30"/>
    <x v="0"/>
    <n v="2011"/>
    <x v="0"/>
    <d v="1900-01-27T09:00:00"/>
    <x v="0"/>
    <x v="2"/>
    <n v="2"/>
    <x v="1"/>
    <n v="0.16"/>
    <x v="25"/>
    <n v="0.59"/>
    <x v="29"/>
    <x v="4"/>
    <n v="0.19400000000000001"/>
    <x v="5"/>
    <x v="15"/>
    <x v="119"/>
    <x v="143"/>
  </r>
  <r>
    <n v="683"/>
    <x v="30"/>
    <x v="0"/>
    <n v="2011"/>
    <x v="0"/>
    <d v="1900-01-27T10:00:00"/>
    <x v="0"/>
    <x v="2"/>
    <n v="2"/>
    <x v="1"/>
    <n v="0.16"/>
    <x v="25"/>
    <n v="0.55000000000000004"/>
    <x v="28"/>
    <x v="4"/>
    <n v="0.22389999999999999"/>
    <x v="6"/>
    <x v="0"/>
    <x v="37"/>
    <x v="167"/>
  </r>
  <r>
    <n v="684"/>
    <x v="30"/>
    <x v="0"/>
    <n v="2011"/>
    <x v="0"/>
    <d v="1900-01-27T11:00:00"/>
    <x v="0"/>
    <x v="2"/>
    <n v="1"/>
    <x v="0"/>
    <n v="0.3"/>
    <x v="19"/>
    <n v="0.61"/>
    <x v="53"/>
    <x v="3"/>
    <n v="0.1045"/>
    <x v="14"/>
    <x v="0"/>
    <x v="123"/>
    <x v="168"/>
  </r>
  <r>
    <n v="685"/>
    <x v="30"/>
    <x v="0"/>
    <n v="2011"/>
    <x v="0"/>
    <d v="1900-01-27T12:00:00"/>
    <x v="0"/>
    <x v="2"/>
    <n v="3"/>
    <x v="2"/>
    <n v="0.16"/>
    <x v="33"/>
    <n v="0.59"/>
    <x v="29"/>
    <x v="4"/>
    <n v="0.16420000000000001"/>
    <x v="8"/>
    <x v="3"/>
    <x v="78"/>
    <x v="53"/>
  </r>
  <r>
    <n v="686"/>
    <x v="30"/>
    <x v="0"/>
    <n v="2011"/>
    <x v="0"/>
    <d v="1900-01-27T13:00:00"/>
    <x v="0"/>
    <x v="2"/>
    <n v="3"/>
    <x v="2"/>
    <n v="0.16"/>
    <x v="33"/>
    <n v="0.59"/>
    <x v="29"/>
    <x v="4"/>
    <n v="8.9599999999999999E-2"/>
    <x v="1"/>
    <x v="0"/>
    <x v="42"/>
    <x v="10"/>
  </r>
  <r>
    <n v="687"/>
    <x v="30"/>
    <x v="0"/>
    <n v="2011"/>
    <x v="0"/>
    <d v="1900-01-27T14:00:00"/>
    <x v="0"/>
    <x v="2"/>
    <n v="2"/>
    <x v="1"/>
    <n v="0.16"/>
    <x v="25"/>
    <n v="0.59"/>
    <x v="29"/>
    <x v="4"/>
    <n v="0.1045"/>
    <x v="14"/>
    <x v="3"/>
    <x v="60"/>
    <x v="19"/>
  </r>
  <r>
    <n v="688"/>
    <x v="30"/>
    <x v="0"/>
    <n v="2011"/>
    <x v="0"/>
    <d v="1900-01-27T15:00:00"/>
    <x v="0"/>
    <x v="2"/>
    <n v="2"/>
    <x v="1"/>
    <n v="0.16"/>
    <x v="25"/>
    <n v="0.64"/>
    <x v="26"/>
    <x v="3"/>
    <n v="8.9599999999999999E-2"/>
    <x v="1"/>
    <x v="4"/>
    <x v="89"/>
    <x v="22"/>
  </r>
  <r>
    <n v="689"/>
    <x v="31"/>
    <x v="0"/>
    <n v="2011"/>
    <x v="1"/>
    <d v="1900-01-27T16:00:00"/>
    <x v="0"/>
    <x v="3"/>
    <n v="2"/>
    <x v="1"/>
    <n v="0.16"/>
    <x v="25"/>
    <n v="0.64"/>
    <x v="26"/>
    <x v="3"/>
    <n v="0.1045"/>
    <x v="14"/>
    <x v="4"/>
    <x v="8"/>
    <x v="7"/>
  </r>
  <r>
    <n v="690"/>
    <x v="31"/>
    <x v="0"/>
    <n v="2011"/>
    <x v="1"/>
    <d v="1900-01-27T17:00:00"/>
    <x v="0"/>
    <x v="3"/>
    <n v="2"/>
    <x v="1"/>
    <n v="0.16"/>
    <x v="25"/>
    <n v="0.69"/>
    <x v="27"/>
    <x v="3"/>
    <n v="0.1045"/>
    <x v="14"/>
    <x v="3"/>
    <x v="35"/>
    <x v="6"/>
  </r>
  <r>
    <n v="691"/>
    <x v="31"/>
    <x v="0"/>
    <n v="2011"/>
    <x v="1"/>
    <d v="1900-01-27T18:00:00"/>
    <x v="0"/>
    <x v="3"/>
    <n v="2"/>
    <x v="1"/>
    <n v="0.16"/>
    <x v="25"/>
    <n v="0.69"/>
    <x v="27"/>
    <x v="3"/>
    <n v="0"/>
    <x v="0"/>
    <x v="3"/>
    <x v="6"/>
    <x v="5"/>
  </r>
  <r>
    <n v="692"/>
    <x v="31"/>
    <x v="0"/>
    <n v="2011"/>
    <x v="1"/>
    <d v="1900-01-27T19:00:00"/>
    <x v="0"/>
    <x v="3"/>
    <n v="2"/>
    <x v="1"/>
    <n v="0.16"/>
    <x v="25"/>
    <n v="0.69"/>
    <x v="27"/>
    <x v="3"/>
    <n v="0"/>
    <x v="0"/>
    <x v="3"/>
    <x v="6"/>
    <x v="5"/>
  </r>
  <r>
    <n v="693"/>
    <x v="31"/>
    <x v="0"/>
    <n v="2011"/>
    <x v="1"/>
    <d v="1900-01-27T20:00:00"/>
    <x v="0"/>
    <x v="3"/>
    <n v="3"/>
    <x v="2"/>
    <n v="0.14000000000000001"/>
    <x v="41"/>
    <n v="0.93"/>
    <x v="43"/>
    <x v="2"/>
    <n v="0"/>
    <x v="0"/>
    <x v="3"/>
    <x v="35"/>
    <x v="6"/>
  </r>
  <r>
    <n v="694"/>
    <x v="31"/>
    <x v="0"/>
    <n v="2011"/>
    <x v="1"/>
    <d v="1900-01-27T21:00:00"/>
    <x v="0"/>
    <x v="3"/>
    <n v="3"/>
    <x v="2"/>
    <n v="0.14000000000000001"/>
    <x v="41"/>
    <n v="0.93"/>
    <x v="43"/>
    <x v="2"/>
    <n v="0"/>
    <x v="0"/>
    <x v="3"/>
    <x v="97"/>
    <x v="34"/>
  </r>
  <r>
    <n v="695"/>
    <x v="31"/>
    <x v="0"/>
    <n v="2011"/>
    <x v="1"/>
    <d v="1900-01-27T22:00:00"/>
    <x v="0"/>
    <x v="3"/>
    <n v="3"/>
    <x v="2"/>
    <n v="0.16"/>
    <x v="33"/>
    <n v="0.93"/>
    <x v="43"/>
    <x v="2"/>
    <n v="0"/>
    <x v="0"/>
    <x v="3"/>
    <x v="15"/>
    <x v="46"/>
  </r>
  <r>
    <n v="696"/>
    <x v="31"/>
    <x v="0"/>
    <n v="2011"/>
    <x v="1"/>
    <d v="1900-01-27T23:00:00"/>
    <x v="0"/>
    <x v="3"/>
    <n v="3"/>
    <x v="2"/>
    <n v="0.16"/>
    <x v="33"/>
    <n v="0.93"/>
    <x v="43"/>
    <x v="2"/>
    <n v="0"/>
    <x v="0"/>
    <x v="0"/>
    <x v="126"/>
    <x v="169"/>
  </r>
  <r>
    <n v="697"/>
    <x v="31"/>
    <x v="0"/>
    <n v="2011"/>
    <x v="1"/>
    <d v="1900-01-28T00:00:00"/>
    <x v="0"/>
    <x v="3"/>
    <n v="2"/>
    <x v="1"/>
    <n v="0.16"/>
    <x v="25"/>
    <n v="0.93"/>
    <x v="43"/>
    <x v="2"/>
    <n v="0"/>
    <x v="0"/>
    <x v="4"/>
    <x v="156"/>
    <x v="155"/>
  </r>
  <r>
    <n v="698"/>
    <x v="31"/>
    <x v="0"/>
    <n v="2011"/>
    <x v="1"/>
    <d v="1900-01-28T01:00:00"/>
    <x v="0"/>
    <x v="3"/>
    <n v="2"/>
    <x v="1"/>
    <n v="0.16"/>
    <x v="25"/>
    <n v="0.93"/>
    <x v="43"/>
    <x v="2"/>
    <n v="0"/>
    <x v="0"/>
    <x v="3"/>
    <x v="12"/>
    <x v="105"/>
  </r>
  <r>
    <n v="699"/>
    <x v="31"/>
    <x v="0"/>
    <n v="2011"/>
    <x v="1"/>
    <d v="1900-01-28T02:00:00"/>
    <x v="0"/>
    <x v="3"/>
    <n v="2"/>
    <x v="1"/>
    <n v="0.18"/>
    <x v="28"/>
    <n v="0.86"/>
    <x v="3"/>
    <x v="0"/>
    <n v="0"/>
    <x v="0"/>
    <x v="4"/>
    <x v="47"/>
    <x v="41"/>
  </r>
  <r>
    <n v="700"/>
    <x v="31"/>
    <x v="0"/>
    <n v="2011"/>
    <x v="1"/>
    <d v="1900-01-28T03:00:00"/>
    <x v="0"/>
    <x v="3"/>
    <n v="2"/>
    <x v="1"/>
    <n v="0.2"/>
    <x v="30"/>
    <n v="0.86"/>
    <x v="3"/>
    <x v="0"/>
    <n v="0"/>
    <x v="0"/>
    <x v="4"/>
    <x v="42"/>
    <x v="97"/>
  </r>
  <r>
    <n v="701"/>
    <x v="31"/>
    <x v="0"/>
    <n v="2011"/>
    <x v="1"/>
    <d v="1900-01-28T04:00:00"/>
    <x v="0"/>
    <x v="3"/>
    <n v="2"/>
    <x v="1"/>
    <n v="0.2"/>
    <x v="30"/>
    <n v="0.86"/>
    <x v="3"/>
    <x v="0"/>
    <n v="0"/>
    <x v="0"/>
    <x v="0"/>
    <x v="47"/>
    <x v="46"/>
  </r>
  <r>
    <n v="702"/>
    <x v="31"/>
    <x v="0"/>
    <n v="2011"/>
    <x v="1"/>
    <d v="1900-01-28T05:00:00"/>
    <x v="0"/>
    <x v="3"/>
    <n v="2"/>
    <x v="1"/>
    <n v="0.22"/>
    <x v="29"/>
    <n v="0.8"/>
    <x v="1"/>
    <x v="1"/>
    <n v="8.9599999999999999E-2"/>
    <x v="1"/>
    <x v="2"/>
    <x v="47"/>
    <x v="60"/>
  </r>
  <r>
    <n v="703"/>
    <x v="31"/>
    <x v="0"/>
    <n v="2011"/>
    <x v="1"/>
    <d v="1900-01-28T06:00:00"/>
    <x v="0"/>
    <x v="3"/>
    <n v="2"/>
    <x v="1"/>
    <n v="0.24"/>
    <x v="2"/>
    <n v="0.75"/>
    <x v="2"/>
    <x v="1"/>
    <n v="0"/>
    <x v="0"/>
    <x v="18"/>
    <x v="108"/>
    <x v="46"/>
  </r>
  <r>
    <n v="704"/>
    <x v="31"/>
    <x v="0"/>
    <n v="2011"/>
    <x v="1"/>
    <d v="1900-01-28T07:00:00"/>
    <x v="0"/>
    <x v="3"/>
    <n v="2"/>
    <x v="1"/>
    <n v="0.24"/>
    <x v="2"/>
    <n v="0.75"/>
    <x v="2"/>
    <x v="1"/>
    <n v="0.1343"/>
    <x v="7"/>
    <x v="0"/>
    <x v="124"/>
    <x v="37"/>
  </r>
  <r>
    <n v="705"/>
    <x v="31"/>
    <x v="0"/>
    <n v="2011"/>
    <x v="1"/>
    <d v="1900-01-28T08:00:00"/>
    <x v="0"/>
    <x v="3"/>
    <n v="2"/>
    <x v="1"/>
    <n v="0.24"/>
    <x v="2"/>
    <n v="0.75"/>
    <x v="2"/>
    <x v="1"/>
    <n v="0"/>
    <x v="0"/>
    <x v="17"/>
    <x v="157"/>
    <x v="170"/>
  </r>
  <r>
    <n v="706"/>
    <x v="31"/>
    <x v="0"/>
    <n v="2011"/>
    <x v="1"/>
    <d v="1900-01-28T09:00:00"/>
    <x v="0"/>
    <x v="3"/>
    <n v="2"/>
    <x v="1"/>
    <n v="0.24"/>
    <x v="2"/>
    <n v="0.81"/>
    <x v="0"/>
    <x v="0"/>
    <n v="0.1045"/>
    <x v="14"/>
    <x v="0"/>
    <x v="158"/>
    <x v="171"/>
  </r>
  <r>
    <n v="707"/>
    <x v="31"/>
    <x v="0"/>
    <n v="2011"/>
    <x v="1"/>
    <d v="1900-01-28T10:00:00"/>
    <x v="0"/>
    <x v="3"/>
    <n v="2"/>
    <x v="1"/>
    <n v="0.24"/>
    <x v="2"/>
    <n v="0.81"/>
    <x v="0"/>
    <x v="0"/>
    <n v="0.1343"/>
    <x v="7"/>
    <x v="0"/>
    <x v="159"/>
    <x v="159"/>
  </r>
  <r>
    <n v="708"/>
    <x v="31"/>
    <x v="0"/>
    <n v="2011"/>
    <x v="1"/>
    <d v="1900-01-28T11:00:00"/>
    <x v="0"/>
    <x v="3"/>
    <n v="2"/>
    <x v="1"/>
    <n v="0.22"/>
    <x v="29"/>
    <n v="0.87"/>
    <x v="9"/>
    <x v="0"/>
    <n v="0.1343"/>
    <x v="7"/>
    <x v="2"/>
    <x v="94"/>
    <x v="30"/>
  </r>
  <r>
    <n v="709"/>
    <x v="31"/>
    <x v="0"/>
    <n v="2011"/>
    <x v="1"/>
    <d v="1900-01-28T12:00:00"/>
    <x v="0"/>
    <x v="3"/>
    <n v="2"/>
    <x v="1"/>
    <n v="0.22"/>
    <x v="29"/>
    <n v="0.87"/>
    <x v="9"/>
    <x v="0"/>
    <n v="0.1343"/>
    <x v="7"/>
    <x v="3"/>
    <x v="27"/>
    <x v="37"/>
  </r>
  <r>
    <n v="710"/>
    <x v="31"/>
    <x v="0"/>
    <n v="2011"/>
    <x v="1"/>
    <d v="1900-01-28T13:00:00"/>
    <x v="0"/>
    <x v="3"/>
    <n v="2"/>
    <x v="1"/>
    <n v="0.22"/>
    <x v="29"/>
    <n v="0.87"/>
    <x v="9"/>
    <x v="0"/>
    <n v="8.9599999999999999E-2"/>
    <x v="1"/>
    <x v="4"/>
    <x v="60"/>
    <x v="9"/>
  </r>
  <r>
    <n v="711"/>
    <x v="31"/>
    <x v="0"/>
    <n v="2011"/>
    <x v="1"/>
    <d v="1900-01-28T14:00:00"/>
    <x v="0"/>
    <x v="3"/>
    <n v="3"/>
    <x v="2"/>
    <n v="0.2"/>
    <x v="51"/>
    <n v="0.93"/>
    <x v="43"/>
    <x v="2"/>
    <n v="0.19400000000000001"/>
    <x v="5"/>
    <x v="5"/>
    <x v="89"/>
    <x v="0"/>
  </r>
  <r>
    <n v="712"/>
    <x v="32"/>
    <x v="0"/>
    <n v="2011"/>
    <x v="1"/>
    <d v="1900-01-28T15:00:00"/>
    <x v="0"/>
    <x v="4"/>
    <n v="3"/>
    <x v="2"/>
    <n v="0.22"/>
    <x v="31"/>
    <n v="0.93"/>
    <x v="43"/>
    <x v="2"/>
    <n v="0.1045"/>
    <x v="14"/>
    <x v="3"/>
    <x v="6"/>
    <x v="5"/>
  </r>
  <r>
    <n v="713"/>
    <x v="32"/>
    <x v="0"/>
    <n v="2011"/>
    <x v="1"/>
    <d v="1900-01-28T16:00:00"/>
    <x v="0"/>
    <x v="4"/>
    <n v="3"/>
    <x v="2"/>
    <n v="0.22"/>
    <x v="31"/>
    <n v="0.93"/>
    <x v="43"/>
    <x v="2"/>
    <n v="0.19400000000000001"/>
    <x v="5"/>
    <x v="3"/>
    <x v="35"/>
    <x v="6"/>
  </r>
  <r>
    <n v="714"/>
    <x v="32"/>
    <x v="0"/>
    <n v="2011"/>
    <x v="1"/>
    <d v="1900-01-28T17:00:00"/>
    <x v="0"/>
    <x v="4"/>
    <n v="3"/>
    <x v="2"/>
    <n v="0.22"/>
    <x v="31"/>
    <n v="0.93"/>
    <x v="43"/>
    <x v="2"/>
    <n v="0.1343"/>
    <x v="7"/>
    <x v="17"/>
    <x v="5"/>
    <x v="48"/>
  </r>
  <r>
    <n v="715"/>
    <x v="32"/>
    <x v="0"/>
    <n v="2011"/>
    <x v="1"/>
    <d v="1900-01-28T18:00:00"/>
    <x v="0"/>
    <x v="4"/>
    <n v="3"/>
    <x v="2"/>
    <n v="0.22"/>
    <x v="31"/>
    <n v="0.93"/>
    <x v="43"/>
    <x v="2"/>
    <n v="0.1343"/>
    <x v="7"/>
    <x v="3"/>
    <x v="4"/>
    <x v="4"/>
  </r>
  <r>
    <n v="716"/>
    <x v="32"/>
    <x v="0"/>
    <n v="2011"/>
    <x v="1"/>
    <d v="1900-01-28T19:00:00"/>
    <x v="0"/>
    <x v="4"/>
    <n v="3"/>
    <x v="2"/>
    <n v="0.22"/>
    <x v="31"/>
    <n v="0.93"/>
    <x v="43"/>
    <x v="2"/>
    <n v="0.28360000000000002"/>
    <x v="3"/>
    <x v="3"/>
    <x v="4"/>
    <x v="4"/>
  </r>
  <r>
    <n v="717"/>
    <x v="32"/>
    <x v="0"/>
    <n v="2011"/>
    <x v="1"/>
    <d v="1900-01-28T20:00:00"/>
    <x v="0"/>
    <x v="4"/>
    <n v="3"/>
    <x v="2"/>
    <n v="0.22"/>
    <x v="31"/>
    <n v="0.93"/>
    <x v="43"/>
    <x v="2"/>
    <n v="0.1045"/>
    <x v="14"/>
    <x v="3"/>
    <x v="35"/>
    <x v="6"/>
  </r>
  <r>
    <n v="718"/>
    <x v="32"/>
    <x v="0"/>
    <n v="2011"/>
    <x v="1"/>
    <d v="1900-01-28T21:00:00"/>
    <x v="0"/>
    <x v="4"/>
    <n v="3"/>
    <x v="2"/>
    <n v="0.22"/>
    <x v="31"/>
    <n v="0.93"/>
    <x v="43"/>
    <x v="2"/>
    <n v="0.1045"/>
    <x v="14"/>
    <x v="5"/>
    <x v="19"/>
    <x v="109"/>
  </r>
  <r>
    <n v="719"/>
    <x v="32"/>
    <x v="0"/>
    <n v="2011"/>
    <x v="1"/>
    <d v="1900-01-28T22:00:00"/>
    <x v="0"/>
    <x v="4"/>
    <n v="3"/>
    <x v="2"/>
    <n v="0.22"/>
    <x v="31"/>
    <n v="0.93"/>
    <x v="43"/>
    <x v="2"/>
    <n v="0.22389999999999999"/>
    <x v="6"/>
    <x v="5"/>
    <x v="41"/>
    <x v="99"/>
  </r>
  <r>
    <n v="720"/>
    <x v="32"/>
    <x v="0"/>
    <n v="2011"/>
    <x v="1"/>
    <d v="1900-01-28T23:00:00"/>
    <x v="0"/>
    <x v="4"/>
    <n v="3"/>
    <x v="2"/>
    <n v="0.22"/>
    <x v="31"/>
    <n v="0.93"/>
    <x v="43"/>
    <x v="2"/>
    <n v="0.22389999999999999"/>
    <x v="6"/>
    <x v="5"/>
    <x v="105"/>
    <x v="107"/>
  </r>
  <r>
    <n v="721"/>
    <x v="32"/>
    <x v="0"/>
    <n v="2011"/>
    <x v="1"/>
    <d v="1900-01-29T00:00:00"/>
    <x v="0"/>
    <x v="4"/>
    <n v="2"/>
    <x v="1"/>
    <n v="0.24"/>
    <x v="2"/>
    <n v="0.93"/>
    <x v="43"/>
    <x v="2"/>
    <n v="8.9599999999999999E-2"/>
    <x v="1"/>
    <x v="17"/>
    <x v="138"/>
    <x v="92"/>
  </r>
  <r>
    <n v="722"/>
    <x v="32"/>
    <x v="0"/>
    <n v="2011"/>
    <x v="1"/>
    <d v="1900-01-29T01:00:00"/>
    <x v="0"/>
    <x v="4"/>
    <n v="2"/>
    <x v="1"/>
    <n v="0.22"/>
    <x v="29"/>
    <n v="1"/>
    <x v="11"/>
    <x v="2"/>
    <n v="0"/>
    <x v="0"/>
    <x v="4"/>
    <x v="79"/>
    <x v="42"/>
  </r>
  <r>
    <n v="723"/>
    <x v="32"/>
    <x v="0"/>
    <n v="2011"/>
    <x v="1"/>
    <d v="1900-01-29T02:00:00"/>
    <x v="0"/>
    <x v="4"/>
    <n v="2"/>
    <x v="1"/>
    <n v="0.24"/>
    <x v="2"/>
    <n v="0.93"/>
    <x v="43"/>
    <x v="2"/>
    <n v="0.19400000000000001"/>
    <x v="5"/>
    <x v="2"/>
    <x v="12"/>
    <x v="46"/>
  </r>
  <r>
    <n v="724"/>
    <x v="32"/>
    <x v="0"/>
    <n v="2011"/>
    <x v="1"/>
    <d v="1900-01-29T03:00:00"/>
    <x v="0"/>
    <x v="4"/>
    <n v="2"/>
    <x v="1"/>
    <n v="0.24"/>
    <x v="2"/>
    <n v="0.93"/>
    <x v="43"/>
    <x v="2"/>
    <n v="0.22389999999999999"/>
    <x v="6"/>
    <x v="0"/>
    <x v="124"/>
    <x v="37"/>
  </r>
  <r>
    <n v="725"/>
    <x v="32"/>
    <x v="0"/>
    <n v="2011"/>
    <x v="1"/>
    <d v="1900-01-29T04:00:00"/>
    <x v="0"/>
    <x v="4"/>
    <n v="1"/>
    <x v="0"/>
    <n v="0.34"/>
    <x v="18"/>
    <n v="0.93"/>
    <x v="43"/>
    <x v="2"/>
    <n v="0.16420000000000001"/>
    <x v="8"/>
    <x v="5"/>
    <x v="64"/>
    <x v="28"/>
  </r>
  <r>
    <n v="726"/>
    <x v="32"/>
    <x v="0"/>
    <n v="2011"/>
    <x v="1"/>
    <d v="1900-01-29T05:00:00"/>
    <x v="0"/>
    <x v="4"/>
    <n v="1"/>
    <x v="0"/>
    <n v="0.38"/>
    <x v="5"/>
    <n v="0.82"/>
    <x v="7"/>
    <x v="0"/>
    <n v="0.3881"/>
    <x v="13"/>
    <x v="4"/>
    <x v="124"/>
    <x v="55"/>
  </r>
  <r>
    <n v="727"/>
    <x v="32"/>
    <x v="0"/>
    <n v="2011"/>
    <x v="1"/>
    <d v="1900-01-29T06:00:00"/>
    <x v="0"/>
    <x v="4"/>
    <n v="1"/>
    <x v="0"/>
    <n v="0.38"/>
    <x v="5"/>
    <n v="0.76"/>
    <x v="4"/>
    <x v="1"/>
    <n v="0.32840000000000003"/>
    <x v="9"/>
    <x v="22"/>
    <x v="43"/>
    <x v="31"/>
  </r>
  <r>
    <n v="728"/>
    <x v="32"/>
    <x v="0"/>
    <n v="2011"/>
    <x v="1"/>
    <d v="1900-01-29T07:00:00"/>
    <x v="0"/>
    <x v="4"/>
    <n v="1"/>
    <x v="0"/>
    <n v="0.36"/>
    <x v="6"/>
    <n v="0.71"/>
    <x v="12"/>
    <x v="1"/>
    <n v="0.29849999999999999"/>
    <x v="4"/>
    <x v="1"/>
    <x v="73"/>
    <x v="153"/>
  </r>
  <r>
    <n v="729"/>
    <x v="32"/>
    <x v="0"/>
    <n v="2011"/>
    <x v="1"/>
    <d v="1900-01-29T08:00:00"/>
    <x v="0"/>
    <x v="4"/>
    <n v="1"/>
    <x v="0"/>
    <n v="0.36"/>
    <x v="6"/>
    <n v="0.53"/>
    <x v="45"/>
    <x v="4"/>
    <n v="0.52239999999999998"/>
    <x v="18"/>
    <x v="18"/>
    <x v="160"/>
    <x v="71"/>
  </r>
  <r>
    <n v="730"/>
    <x v="32"/>
    <x v="0"/>
    <n v="2011"/>
    <x v="1"/>
    <d v="1900-01-29T09:00:00"/>
    <x v="0"/>
    <x v="4"/>
    <n v="1"/>
    <x v="0"/>
    <n v="0.34"/>
    <x v="18"/>
    <n v="0.42"/>
    <x v="16"/>
    <x v="5"/>
    <n v="0.55220000000000002"/>
    <x v="16"/>
    <x v="18"/>
    <x v="161"/>
    <x v="58"/>
  </r>
  <r>
    <n v="731"/>
    <x v="32"/>
    <x v="0"/>
    <n v="2011"/>
    <x v="1"/>
    <d v="1900-01-29T10:00:00"/>
    <x v="0"/>
    <x v="4"/>
    <n v="1"/>
    <x v="0"/>
    <n v="0.28000000000000003"/>
    <x v="26"/>
    <n v="0.45"/>
    <x v="49"/>
    <x v="5"/>
    <n v="0.49249999999999999"/>
    <x v="15"/>
    <x v="0"/>
    <x v="152"/>
    <x v="134"/>
  </r>
  <r>
    <n v="732"/>
    <x v="32"/>
    <x v="0"/>
    <n v="2011"/>
    <x v="1"/>
    <d v="1900-01-29T11:00:00"/>
    <x v="0"/>
    <x v="4"/>
    <n v="1"/>
    <x v="0"/>
    <n v="0.24"/>
    <x v="0"/>
    <n v="0.48"/>
    <x v="37"/>
    <x v="5"/>
    <n v="0.55220000000000002"/>
    <x v="16"/>
    <x v="17"/>
    <x v="13"/>
    <x v="28"/>
  </r>
  <r>
    <n v="733"/>
    <x v="32"/>
    <x v="0"/>
    <n v="2011"/>
    <x v="1"/>
    <d v="1900-01-29T12:00:00"/>
    <x v="0"/>
    <x v="4"/>
    <n v="1"/>
    <x v="0"/>
    <n v="0.22"/>
    <x v="1"/>
    <n v="0.47"/>
    <x v="19"/>
    <x v="5"/>
    <n v="0.32840000000000003"/>
    <x v="9"/>
    <x v="5"/>
    <x v="133"/>
    <x v="55"/>
  </r>
  <r>
    <n v="734"/>
    <x v="32"/>
    <x v="0"/>
    <n v="2011"/>
    <x v="1"/>
    <d v="1900-01-29T13:00:00"/>
    <x v="0"/>
    <x v="4"/>
    <n v="1"/>
    <x v="0"/>
    <n v="0.22"/>
    <x v="1"/>
    <n v="0.44"/>
    <x v="18"/>
    <x v="5"/>
    <n v="0.25369999999999998"/>
    <x v="2"/>
    <x v="2"/>
    <x v="96"/>
    <x v="1"/>
  </r>
  <r>
    <n v="735"/>
    <x v="32"/>
    <x v="0"/>
    <n v="2011"/>
    <x v="1"/>
    <d v="1900-01-29T14:00:00"/>
    <x v="0"/>
    <x v="4"/>
    <n v="1"/>
    <x v="0"/>
    <n v="0.2"/>
    <x v="3"/>
    <n v="0.44"/>
    <x v="18"/>
    <x v="5"/>
    <n v="0.44779999999999998"/>
    <x v="10"/>
    <x v="0"/>
    <x v="31"/>
    <x v="2"/>
  </r>
  <r>
    <n v="736"/>
    <x v="33"/>
    <x v="0"/>
    <n v="2011"/>
    <x v="1"/>
    <d v="1900-01-29T15:00:00"/>
    <x v="0"/>
    <x v="5"/>
    <n v="1"/>
    <x v="0"/>
    <n v="0.2"/>
    <x v="3"/>
    <n v="0.4"/>
    <x v="22"/>
    <x v="6"/>
    <n v="0.44779999999999998"/>
    <x v="10"/>
    <x v="5"/>
    <x v="48"/>
    <x v="47"/>
  </r>
  <r>
    <n v="737"/>
    <x v="33"/>
    <x v="0"/>
    <n v="2011"/>
    <x v="1"/>
    <d v="1900-01-29T16:00:00"/>
    <x v="0"/>
    <x v="5"/>
    <n v="1"/>
    <x v="0"/>
    <n v="0.2"/>
    <x v="3"/>
    <n v="0.44"/>
    <x v="18"/>
    <x v="5"/>
    <n v="0.52239999999999998"/>
    <x v="18"/>
    <x v="3"/>
    <x v="34"/>
    <x v="36"/>
  </r>
  <r>
    <n v="738"/>
    <x v="33"/>
    <x v="0"/>
    <n v="2011"/>
    <x v="1"/>
    <d v="1900-01-29T17:00:00"/>
    <x v="0"/>
    <x v="5"/>
    <n v="1"/>
    <x v="0"/>
    <n v="0.18"/>
    <x v="23"/>
    <n v="0.43"/>
    <x v="21"/>
    <x v="5"/>
    <n v="0.25369999999999998"/>
    <x v="2"/>
    <x v="3"/>
    <x v="6"/>
    <x v="5"/>
  </r>
  <r>
    <n v="739"/>
    <x v="33"/>
    <x v="0"/>
    <n v="2011"/>
    <x v="1"/>
    <d v="1900-01-29T18:00:00"/>
    <x v="0"/>
    <x v="5"/>
    <n v="1"/>
    <x v="0"/>
    <n v="0.18"/>
    <x v="23"/>
    <n v="0.43"/>
    <x v="21"/>
    <x v="5"/>
    <n v="0.25369999999999998"/>
    <x v="2"/>
    <x v="3"/>
    <x v="4"/>
    <x v="4"/>
  </r>
  <r>
    <n v="740"/>
    <x v="33"/>
    <x v="0"/>
    <n v="2011"/>
    <x v="1"/>
    <d v="1900-01-29T19:00:00"/>
    <x v="0"/>
    <x v="5"/>
    <n v="1"/>
    <x v="0"/>
    <n v="0.16"/>
    <x v="21"/>
    <n v="0.5"/>
    <x v="20"/>
    <x v="5"/>
    <n v="0.29849999999999999"/>
    <x v="4"/>
    <x v="3"/>
    <x v="6"/>
    <x v="5"/>
  </r>
  <r>
    <n v="741"/>
    <x v="33"/>
    <x v="0"/>
    <n v="2011"/>
    <x v="1"/>
    <d v="1900-01-29T20:00:00"/>
    <x v="0"/>
    <x v="5"/>
    <n v="1"/>
    <x v="0"/>
    <n v="0.16"/>
    <x v="21"/>
    <n v="0.43"/>
    <x v="21"/>
    <x v="5"/>
    <n v="0.35820000000000002"/>
    <x v="11"/>
    <x v="3"/>
    <x v="87"/>
    <x v="21"/>
  </r>
  <r>
    <n v="742"/>
    <x v="33"/>
    <x v="0"/>
    <n v="2011"/>
    <x v="1"/>
    <d v="1900-01-29T21:00:00"/>
    <x v="0"/>
    <x v="5"/>
    <n v="1"/>
    <x v="0"/>
    <n v="0.14000000000000001"/>
    <x v="22"/>
    <n v="0.5"/>
    <x v="20"/>
    <x v="5"/>
    <n v="0.32840000000000003"/>
    <x v="9"/>
    <x v="5"/>
    <x v="132"/>
    <x v="90"/>
  </r>
  <r>
    <n v="743"/>
    <x v="33"/>
    <x v="0"/>
    <n v="2011"/>
    <x v="1"/>
    <d v="1900-01-29T22:00:00"/>
    <x v="0"/>
    <x v="5"/>
    <n v="1"/>
    <x v="0"/>
    <n v="0.14000000000000001"/>
    <x v="22"/>
    <n v="0.5"/>
    <x v="20"/>
    <x v="5"/>
    <n v="0.35820000000000002"/>
    <x v="11"/>
    <x v="17"/>
    <x v="103"/>
    <x v="104"/>
  </r>
  <r>
    <n v="744"/>
    <x v="33"/>
    <x v="0"/>
    <n v="2011"/>
    <x v="1"/>
    <d v="1900-01-29T23:00:00"/>
    <x v="0"/>
    <x v="5"/>
    <n v="1"/>
    <x v="0"/>
    <n v="0.16"/>
    <x v="21"/>
    <n v="0.47"/>
    <x v="19"/>
    <x v="5"/>
    <n v="0.29849999999999999"/>
    <x v="4"/>
    <x v="15"/>
    <x v="69"/>
    <x v="140"/>
  </r>
  <r>
    <n v="745"/>
    <x v="33"/>
    <x v="0"/>
    <n v="2011"/>
    <x v="1"/>
    <d v="1900-01-30T00:00:00"/>
    <x v="0"/>
    <x v="5"/>
    <n v="1"/>
    <x v="0"/>
    <n v="0.18"/>
    <x v="23"/>
    <n v="0.43"/>
    <x v="21"/>
    <x v="5"/>
    <n v="0.32840000000000003"/>
    <x v="9"/>
    <x v="4"/>
    <x v="54"/>
    <x v="46"/>
  </r>
  <r>
    <n v="746"/>
    <x v="33"/>
    <x v="0"/>
    <n v="2011"/>
    <x v="1"/>
    <d v="1900-01-30T01:00:00"/>
    <x v="0"/>
    <x v="5"/>
    <n v="1"/>
    <x v="0"/>
    <n v="0.18"/>
    <x v="23"/>
    <n v="0.43"/>
    <x v="21"/>
    <x v="5"/>
    <n v="0.44779999999999998"/>
    <x v="10"/>
    <x v="14"/>
    <x v="11"/>
    <x v="37"/>
  </r>
  <r>
    <n v="747"/>
    <x v="33"/>
    <x v="0"/>
    <n v="2011"/>
    <x v="1"/>
    <d v="1900-01-30T02:00:00"/>
    <x v="0"/>
    <x v="5"/>
    <n v="1"/>
    <x v="0"/>
    <n v="0.2"/>
    <x v="3"/>
    <n v="0.4"/>
    <x v="22"/>
    <x v="6"/>
    <n v="0.35820000000000002"/>
    <x v="11"/>
    <x v="4"/>
    <x v="28"/>
    <x v="83"/>
  </r>
  <r>
    <n v="748"/>
    <x v="33"/>
    <x v="0"/>
    <n v="2011"/>
    <x v="1"/>
    <d v="1900-01-30T03:00:00"/>
    <x v="0"/>
    <x v="5"/>
    <n v="1"/>
    <x v="0"/>
    <n v="0.2"/>
    <x v="3"/>
    <n v="0.4"/>
    <x v="22"/>
    <x v="6"/>
    <n v="0.41789999999999999"/>
    <x v="12"/>
    <x v="17"/>
    <x v="12"/>
    <x v="41"/>
  </r>
  <r>
    <n v="749"/>
    <x v="33"/>
    <x v="0"/>
    <n v="2011"/>
    <x v="1"/>
    <d v="1900-01-30T04:00:00"/>
    <x v="0"/>
    <x v="5"/>
    <n v="1"/>
    <x v="0"/>
    <n v="0.22"/>
    <x v="1"/>
    <n v="0.37"/>
    <x v="38"/>
    <x v="6"/>
    <n v="0.3881"/>
    <x v="13"/>
    <x v="17"/>
    <x v="30"/>
    <x v="105"/>
  </r>
  <r>
    <n v="750"/>
    <x v="33"/>
    <x v="0"/>
    <n v="2011"/>
    <x v="1"/>
    <d v="1900-01-30T05:00:00"/>
    <x v="0"/>
    <x v="5"/>
    <n v="1"/>
    <x v="0"/>
    <n v="0.22"/>
    <x v="1"/>
    <n v="0.37"/>
    <x v="38"/>
    <x v="6"/>
    <n v="0.32840000000000003"/>
    <x v="9"/>
    <x v="17"/>
    <x v="90"/>
    <x v="122"/>
  </r>
  <r>
    <n v="751"/>
    <x v="33"/>
    <x v="0"/>
    <n v="2011"/>
    <x v="1"/>
    <d v="1900-01-30T06:00:00"/>
    <x v="0"/>
    <x v="5"/>
    <n v="1"/>
    <x v="0"/>
    <n v="0.22"/>
    <x v="1"/>
    <n v="0.37"/>
    <x v="38"/>
    <x v="6"/>
    <n v="0.25369999999999998"/>
    <x v="2"/>
    <x v="2"/>
    <x v="26"/>
    <x v="53"/>
  </r>
  <r>
    <n v="752"/>
    <x v="33"/>
    <x v="0"/>
    <n v="2011"/>
    <x v="1"/>
    <d v="1900-01-30T07:00:00"/>
    <x v="0"/>
    <x v="5"/>
    <n v="1"/>
    <x v="0"/>
    <n v="0.2"/>
    <x v="3"/>
    <n v="0.4"/>
    <x v="22"/>
    <x v="6"/>
    <n v="0.19400000000000001"/>
    <x v="5"/>
    <x v="2"/>
    <x v="162"/>
    <x v="172"/>
  </r>
  <r>
    <n v="753"/>
    <x v="33"/>
    <x v="0"/>
    <n v="2011"/>
    <x v="1"/>
    <d v="1900-01-30T08:00:00"/>
    <x v="0"/>
    <x v="5"/>
    <n v="1"/>
    <x v="0"/>
    <n v="0.2"/>
    <x v="3"/>
    <n v="0.4"/>
    <x v="22"/>
    <x v="6"/>
    <n v="0.16420000000000001"/>
    <x v="8"/>
    <x v="4"/>
    <x v="142"/>
    <x v="173"/>
  </r>
  <r>
    <n v="754"/>
    <x v="33"/>
    <x v="0"/>
    <n v="2011"/>
    <x v="1"/>
    <d v="1900-01-30T09:00:00"/>
    <x v="0"/>
    <x v="5"/>
    <n v="1"/>
    <x v="0"/>
    <n v="0.2"/>
    <x v="3"/>
    <n v="0.4"/>
    <x v="22"/>
    <x v="6"/>
    <n v="0"/>
    <x v="0"/>
    <x v="17"/>
    <x v="50"/>
    <x v="152"/>
  </r>
  <r>
    <n v="755"/>
    <x v="33"/>
    <x v="0"/>
    <n v="2011"/>
    <x v="1"/>
    <d v="1900-01-30T10:00:00"/>
    <x v="0"/>
    <x v="5"/>
    <n v="1"/>
    <x v="0"/>
    <n v="0.2"/>
    <x v="3"/>
    <n v="0.47"/>
    <x v="19"/>
    <x v="5"/>
    <n v="8.9599999999999999E-2"/>
    <x v="1"/>
    <x v="5"/>
    <x v="123"/>
    <x v="142"/>
  </r>
  <r>
    <n v="756"/>
    <x v="33"/>
    <x v="0"/>
    <n v="2011"/>
    <x v="1"/>
    <d v="1900-01-30T11:00:00"/>
    <x v="0"/>
    <x v="5"/>
    <n v="1"/>
    <x v="0"/>
    <n v="0.18"/>
    <x v="23"/>
    <n v="0.55000000000000004"/>
    <x v="28"/>
    <x v="4"/>
    <n v="0.1045"/>
    <x v="14"/>
    <x v="5"/>
    <x v="42"/>
    <x v="60"/>
  </r>
  <r>
    <n v="757"/>
    <x v="33"/>
    <x v="0"/>
    <n v="2011"/>
    <x v="1"/>
    <d v="1900-01-30T12:00:00"/>
    <x v="0"/>
    <x v="5"/>
    <n v="1"/>
    <x v="0"/>
    <n v="0.18"/>
    <x v="23"/>
    <n v="0.51"/>
    <x v="33"/>
    <x v="4"/>
    <n v="8.9599999999999999E-2"/>
    <x v="1"/>
    <x v="4"/>
    <x v="87"/>
    <x v="102"/>
  </r>
  <r>
    <n v="758"/>
    <x v="33"/>
    <x v="0"/>
    <n v="2011"/>
    <x v="1"/>
    <d v="1900-01-30T13:00:00"/>
    <x v="0"/>
    <x v="5"/>
    <n v="1"/>
    <x v="0"/>
    <n v="0.2"/>
    <x v="3"/>
    <n v="0.47"/>
    <x v="19"/>
    <x v="5"/>
    <n v="0.1045"/>
    <x v="14"/>
    <x v="17"/>
    <x v="60"/>
    <x v="103"/>
  </r>
  <r>
    <n v="759"/>
    <x v="34"/>
    <x v="0"/>
    <n v="2011"/>
    <x v="1"/>
    <d v="1900-01-30T14:00:00"/>
    <x v="0"/>
    <x v="6"/>
    <n v="2"/>
    <x v="1"/>
    <n v="0.2"/>
    <x v="30"/>
    <n v="0.44"/>
    <x v="18"/>
    <x v="5"/>
    <n v="0"/>
    <x v="0"/>
    <x v="0"/>
    <x v="3"/>
    <x v="3"/>
  </r>
  <r>
    <n v="760"/>
    <x v="34"/>
    <x v="0"/>
    <n v="2011"/>
    <x v="1"/>
    <d v="1900-01-30T15:00:00"/>
    <x v="0"/>
    <x v="6"/>
    <n v="2"/>
    <x v="1"/>
    <n v="0.16"/>
    <x v="25"/>
    <n v="0.59"/>
    <x v="29"/>
    <x v="4"/>
    <n v="0"/>
    <x v="0"/>
    <x v="3"/>
    <x v="7"/>
    <x v="85"/>
  </r>
  <r>
    <n v="761"/>
    <x v="34"/>
    <x v="0"/>
    <n v="2011"/>
    <x v="1"/>
    <d v="1900-01-30T16:00:00"/>
    <x v="0"/>
    <x v="6"/>
    <n v="2"/>
    <x v="1"/>
    <n v="0.14000000000000001"/>
    <x v="27"/>
    <n v="0.63"/>
    <x v="30"/>
    <x v="3"/>
    <n v="0.1045"/>
    <x v="14"/>
    <x v="3"/>
    <x v="4"/>
    <x v="4"/>
  </r>
  <r>
    <n v="762"/>
    <x v="34"/>
    <x v="0"/>
    <n v="2011"/>
    <x v="1"/>
    <d v="1900-01-30T17:00:00"/>
    <x v="0"/>
    <x v="6"/>
    <n v="2"/>
    <x v="1"/>
    <n v="0.14000000000000001"/>
    <x v="27"/>
    <n v="0.63"/>
    <x v="30"/>
    <x v="3"/>
    <n v="0.1045"/>
    <x v="14"/>
    <x v="3"/>
    <x v="4"/>
    <x v="4"/>
  </r>
  <r>
    <n v="763"/>
    <x v="34"/>
    <x v="0"/>
    <n v="2011"/>
    <x v="1"/>
    <d v="1900-01-30T18:00:00"/>
    <x v="0"/>
    <x v="6"/>
    <n v="2"/>
    <x v="1"/>
    <n v="0.14000000000000001"/>
    <x v="27"/>
    <n v="0.63"/>
    <x v="30"/>
    <x v="3"/>
    <n v="0.1343"/>
    <x v="7"/>
    <x v="3"/>
    <x v="7"/>
    <x v="85"/>
  </r>
  <r>
    <n v="764"/>
    <x v="34"/>
    <x v="0"/>
    <n v="2011"/>
    <x v="1"/>
    <d v="1900-01-30T19:00:00"/>
    <x v="0"/>
    <x v="6"/>
    <n v="2"/>
    <x v="1"/>
    <n v="0.16"/>
    <x v="25"/>
    <n v="0.55000000000000004"/>
    <x v="28"/>
    <x v="4"/>
    <n v="0"/>
    <x v="0"/>
    <x v="4"/>
    <x v="16"/>
    <x v="20"/>
  </r>
  <r>
    <n v="765"/>
    <x v="34"/>
    <x v="0"/>
    <n v="2011"/>
    <x v="1"/>
    <d v="1900-01-30T20:00:00"/>
    <x v="0"/>
    <x v="6"/>
    <n v="1"/>
    <x v="0"/>
    <n v="0.14000000000000001"/>
    <x v="22"/>
    <n v="0.59"/>
    <x v="29"/>
    <x v="4"/>
    <n v="0"/>
    <x v="0"/>
    <x v="3"/>
    <x v="61"/>
    <x v="90"/>
  </r>
  <r>
    <n v="766"/>
    <x v="34"/>
    <x v="0"/>
    <n v="2011"/>
    <x v="1"/>
    <d v="1900-01-30T21:00:00"/>
    <x v="0"/>
    <x v="6"/>
    <n v="1"/>
    <x v="0"/>
    <n v="0.14000000000000001"/>
    <x v="22"/>
    <n v="0.74"/>
    <x v="32"/>
    <x v="1"/>
    <n v="0.1343"/>
    <x v="7"/>
    <x v="0"/>
    <x v="163"/>
    <x v="174"/>
  </r>
  <r>
    <n v="767"/>
    <x v="34"/>
    <x v="0"/>
    <n v="2011"/>
    <x v="1"/>
    <d v="1900-01-30T22:00:00"/>
    <x v="0"/>
    <x v="6"/>
    <n v="2"/>
    <x v="1"/>
    <n v="0.16"/>
    <x v="25"/>
    <n v="0.8"/>
    <x v="1"/>
    <x v="1"/>
    <n v="0.1343"/>
    <x v="7"/>
    <x v="0"/>
    <x v="125"/>
    <x v="175"/>
  </r>
  <r>
    <n v="768"/>
    <x v="34"/>
    <x v="0"/>
    <n v="2011"/>
    <x v="1"/>
    <d v="1900-01-30T23:00:00"/>
    <x v="0"/>
    <x v="6"/>
    <n v="2"/>
    <x v="1"/>
    <n v="0.2"/>
    <x v="30"/>
    <n v="0.51"/>
    <x v="33"/>
    <x v="4"/>
    <n v="0.1343"/>
    <x v="7"/>
    <x v="2"/>
    <x v="24"/>
    <x v="41"/>
  </r>
  <r>
    <n v="769"/>
    <x v="34"/>
    <x v="0"/>
    <n v="2011"/>
    <x v="1"/>
    <d v="1900-01-31T00:00:00"/>
    <x v="0"/>
    <x v="6"/>
    <n v="1"/>
    <x v="0"/>
    <n v="0.22"/>
    <x v="1"/>
    <n v="0.51"/>
    <x v="33"/>
    <x v="4"/>
    <n v="0.16420000000000001"/>
    <x v="8"/>
    <x v="0"/>
    <x v="124"/>
    <x v="37"/>
  </r>
  <r>
    <n v="770"/>
    <x v="34"/>
    <x v="0"/>
    <n v="2011"/>
    <x v="1"/>
    <d v="1900-01-31T01:00:00"/>
    <x v="0"/>
    <x v="6"/>
    <n v="2"/>
    <x v="1"/>
    <n v="0.24"/>
    <x v="2"/>
    <n v="0.48"/>
    <x v="37"/>
    <x v="5"/>
    <n v="0.16420000000000001"/>
    <x v="8"/>
    <x v="1"/>
    <x v="78"/>
    <x v="80"/>
  </r>
  <r>
    <n v="771"/>
    <x v="34"/>
    <x v="0"/>
    <n v="2011"/>
    <x v="1"/>
    <d v="1900-01-31T02:00:00"/>
    <x v="0"/>
    <x v="6"/>
    <n v="2"/>
    <x v="1"/>
    <n v="0.26"/>
    <x v="40"/>
    <n v="0.5"/>
    <x v="20"/>
    <x v="5"/>
    <n v="0.22389999999999999"/>
    <x v="6"/>
    <x v="14"/>
    <x v="26"/>
    <x v="100"/>
  </r>
  <r>
    <n v="772"/>
    <x v="34"/>
    <x v="0"/>
    <n v="2011"/>
    <x v="1"/>
    <d v="1900-01-31T03:00:00"/>
    <x v="0"/>
    <x v="6"/>
    <n v="2"/>
    <x v="1"/>
    <n v="0.28000000000000003"/>
    <x v="42"/>
    <n v="0.45"/>
    <x v="49"/>
    <x v="5"/>
    <n v="0.16420000000000001"/>
    <x v="8"/>
    <x v="13"/>
    <x v="83"/>
    <x v="134"/>
  </r>
  <r>
    <n v="773"/>
    <x v="34"/>
    <x v="0"/>
    <n v="2011"/>
    <x v="1"/>
    <d v="1900-01-31T04:00:00"/>
    <x v="0"/>
    <x v="6"/>
    <n v="2"/>
    <x v="1"/>
    <n v="0.28000000000000003"/>
    <x v="42"/>
    <n v="0.48"/>
    <x v="37"/>
    <x v="5"/>
    <n v="0.25369999999999998"/>
    <x v="2"/>
    <x v="14"/>
    <x v="38"/>
    <x v="127"/>
  </r>
  <r>
    <n v="774"/>
    <x v="34"/>
    <x v="0"/>
    <n v="2011"/>
    <x v="1"/>
    <d v="1900-01-31T05:00:00"/>
    <x v="0"/>
    <x v="6"/>
    <n v="2"/>
    <x v="1"/>
    <n v="0.3"/>
    <x v="39"/>
    <n v="0.42"/>
    <x v="16"/>
    <x v="5"/>
    <n v="0.22389999999999999"/>
    <x v="6"/>
    <x v="1"/>
    <x v="164"/>
    <x v="111"/>
  </r>
  <r>
    <n v="775"/>
    <x v="34"/>
    <x v="0"/>
    <n v="2011"/>
    <x v="1"/>
    <d v="1900-01-31T06:00:00"/>
    <x v="0"/>
    <x v="6"/>
    <n v="2"/>
    <x v="1"/>
    <n v="0.26"/>
    <x v="40"/>
    <n v="0.56000000000000005"/>
    <x v="34"/>
    <x v="4"/>
    <n v="0.1343"/>
    <x v="7"/>
    <x v="22"/>
    <x v="165"/>
    <x v="176"/>
  </r>
  <r>
    <n v="776"/>
    <x v="34"/>
    <x v="0"/>
    <n v="2011"/>
    <x v="1"/>
    <d v="1900-01-31T07:00:00"/>
    <x v="0"/>
    <x v="6"/>
    <n v="2"/>
    <x v="1"/>
    <n v="0.24"/>
    <x v="2"/>
    <n v="0.6"/>
    <x v="54"/>
    <x v="4"/>
    <n v="0.1045"/>
    <x v="14"/>
    <x v="0"/>
    <x v="166"/>
    <x v="107"/>
  </r>
  <r>
    <n v="777"/>
    <x v="34"/>
    <x v="0"/>
    <n v="2011"/>
    <x v="1"/>
    <d v="1900-01-31T08:00:00"/>
    <x v="0"/>
    <x v="6"/>
    <n v="2"/>
    <x v="1"/>
    <n v="0.24"/>
    <x v="2"/>
    <n v="0.65"/>
    <x v="55"/>
    <x v="3"/>
    <n v="0.1343"/>
    <x v="7"/>
    <x v="5"/>
    <x v="46"/>
    <x v="153"/>
  </r>
  <r>
    <n v="778"/>
    <x v="34"/>
    <x v="0"/>
    <n v="2011"/>
    <x v="1"/>
    <d v="1900-01-31T09:00:00"/>
    <x v="0"/>
    <x v="6"/>
    <n v="2"/>
    <x v="1"/>
    <n v="0.24"/>
    <x v="2"/>
    <n v="0.65"/>
    <x v="55"/>
    <x v="3"/>
    <n v="0.16420000000000001"/>
    <x v="8"/>
    <x v="4"/>
    <x v="94"/>
    <x v="68"/>
  </r>
  <r>
    <n v="779"/>
    <x v="34"/>
    <x v="0"/>
    <n v="2011"/>
    <x v="1"/>
    <d v="1900-01-31T10:00:00"/>
    <x v="0"/>
    <x v="6"/>
    <n v="2"/>
    <x v="1"/>
    <n v="0.24"/>
    <x v="2"/>
    <n v="0.7"/>
    <x v="56"/>
    <x v="3"/>
    <n v="0.16420000000000001"/>
    <x v="8"/>
    <x v="4"/>
    <x v="40"/>
    <x v="74"/>
  </r>
  <r>
    <n v="780"/>
    <x v="34"/>
    <x v="0"/>
    <n v="2011"/>
    <x v="1"/>
    <d v="1900-01-31T11:00:00"/>
    <x v="0"/>
    <x v="6"/>
    <n v="2"/>
    <x v="1"/>
    <n v="0.24"/>
    <x v="2"/>
    <n v="0.65"/>
    <x v="55"/>
    <x v="3"/>
    <n v="0.16420000000000001"/>
    <x v="8"/>
    <x v="5"/>
    <x v="108"/>
    <x v="66"/>
  </r>
  <r>
    <n v="781"/>
    <x v="34"/>
    <x v="0"/>
    <n v="2011"/>
    <x v="1"/>
    <d v="1900-01-31T12:00:00"/>
    <x v="0"/>
    <x v="6"/>
    <n v="2"/>
    <x v="1"/>
    <n v="0.24"/>
    <x v="2"/>
    <n v="0.7"/>
    <x v="56"/>
    <x v="3"/>
    <n v="0.1343"/>
    <x v="7"/>
    <x v="5"/>
    <x v="10"/>
    <x v="35"/>
  </r>
  <r>
    <n v="782"/>
    <x v="35"/>
    <x v="0"/>
    <n v="2011"/>
    <x v="1"/>
    <d v="1900-01-31T13:00:00"/>
    <x v="0"/>
    <x v="0"/>
    <n v="2"/>
    <x v="1"/>
    <n v="0.24"/>
    <x v="2"/>
    <n v="0.7"/>
    <x v="56"/>
    <x v="3"/>
    <n v="0.16420000000000001"/>
    <x v="8"/>
    <x v="0"/>
    <x v="49"/>
    <x v="21"/>
  </r>
  <r>
    <n v="783"/>
    <x v="35"/>
    <x v="0"/>
    <n v="2011"/>
    <x v="1"/>
    <d v="1900-01-31T14:00:00"/>
    <x v="0"/>
    <x v="0"/>
    <n v="2"/>
    <x v="1"/>
    <n v="0.24"/>
    <x v="2"/>
    <n v="0.65"/>
    <x v="55"/>
    <x v="3"/>
    <n v="0.16420000000000001"/>
    <x v="8"/>
    <x v="5"/>
    <x v="19"/>
    <x v="109"/>
  </r>
  <r>
    <n v="784"/>
    <x v="35"/>
    <x v="0"/>
    <n v="2011"/>
    <x v="1"/>
    <d v="1900-01-31T15:00:00"/>
    <x v="0"/>
    <x v="0"/>
    <n v="2"/>
    <x v="1"/>
    <n v="0.24"/>
    <x v="2"/>
    <n v="0.75"/>
    <x v="2"/>
    <x v="1"/>
    <n v="0.16420000000000001"/>
    <x v="8"/>
    <x v="2"/>
    <x v="98"/>
    <x v="22"/>
  </r>
  <r>
    <n v="785"/>
    <x v="35"/>
    <x v="0"/>
    <n v="2011"/>
    <x v="1"/>
    <d v="1900-01-31T16:00:00"/>
    <x v="0"/>
    <x v="0"/>
    <n v="2"/>
    <x v="1"/>
    <n v="0.24"/>
    <x v="2"/>
    <n v="0.75"/>
    <x v="2"/>
    <x v="1"/>
    <n v="0.16420000000000001"/>
    <x v="8"/>
    <x v="5"/>
    <x v="3"/>
    <x v="62"/>
  </r>
  <r>
    <n v="786"/>
    <x v="35"/>
    <x v="0"/>
    <n v="2011"/>
    <x v="1"/>
    <d v="1900-01-31T17:00:00"/>
    <x v="0"/>
    <x v="0"/>
    <n v="3"/>
    <x v="2"/>
    <n v="0.22"/>
    <x v="31"/>
    <n v="0.93"/>
    <x v="43"/>
    <x v="2"/>
    <n v="0.1343"/>
    <x v="7"/>
    <x v="3"/>
    <x v="21"/>
    <x v="7"/>
  </r>
  <r>
    <n v="787"/>
    <x v="35"/>
    <x v="0"/>
    <n v="2011"/>
    <x v="1"/>
    <d v="1900-01-31T18:00:00"/>
    <x v="0"/>
    <x v="0"/>
    <n v="3"/>
    <x v="2"/>
    <n v="0.2"/>
    <x v="51"/>
    <n v="1"/>
    <x v="11"/>
    <x v="2"/>
    <n v="8.9599999999999999E-2"/>
    <x v="1"/>
    <x v="3"/>
    <x v="33"/>
    <x v="23"/>
  </r>
  <r>
    <n v="788"/>
    <x v="35"/>
    <x v="0"/>
    <n v="2011"/>
    <x v="1"/>
    <d v="1900-01-31T19:00:00"/>
    <x v="0"/>
    <x v="0"/>
    <n v="3"/>
    <x v="2"/>
    <n v="0.2"/>
    <x v="51"/>
    <n v="1"/>
    <x v="11"/>
    <x v="2"/>
    <n v="0"/>
    <x v="0"/>
    <x v="3"/>
    <x v="22"/>
    <x v="48"/>
  </r>
  <r>
    <n v="789"/>
    <x v="35"/>
    <x v="0"/>
    <n v="2011"/>
    <x v="1"/>
    <d v="1900-01-31T20:00:00"/>
    <x v="0"/>
    <x v="0"/>
    <n v="3"/>
    <x v="2"/>
    <n v="0.22"/>
    <x v="31"/>
    <n v="0.93"/>
    <x v="43"/>
    <x v="2"/>
    <n v="8.9599999999999999E-2"/>
    <x v="1"/>
    <x v="3"/>
    <x v="22"/>
    <x v="48"/>
  </r>
  <r>
    <n v="790"/>
    <x v="35"/>
    <x v="0"/>
    <n v="2011"/>
    <x v="1"/>
    <d v="1900-01-31T21:00:00"/>
    <x v="0"/>
    <x v="0"/>
    <n v="3"/>
    <x v="2"/>
    <n v="0.2"/>
    <x v="51"/>
    <n v="1"/>
    <x v="11"/>
    <x v="2"/>
    <n v="8.9599999999999999E-2"/>
    <x v="1"/>
    <x v="3"/>
    <x v="3"/>
    <x v="98"/>
  </r>
  <r>
    <n v="791"/>
    <x v="35"/>
    <x v="0"/>
    <n v="2011"/>
    <x v="1"/>
    <d v="1900-01-31T22:00:00"/>
    <x v="0"/>
    <x v="0"/>
    <n v="3"/>
    <x v="2"/>
    <n v="0.2"/>
    <x v="51"/>
    <n v="1"/>
    <x v="11"/>
    <x v="2"/>
    <n v="8.9599999999999999E-2"/>
    <x v="1"/>
    <x v="0"/>
    <x v="19"/>
    <x v="25"/>
  </r>
  <r>
    <n v="792"/>
    <x v="35"/>
    <x v="0"/>
    <n v="2011"/>
    <x v="1"/>
    <d v="1900-01-31T23:00:00"/>
    <x v="0"/>
    <x v="0"/>
    <n v="3"/>
    <x v="2"/>
    <n v="0.2"/>
    <x v="51"/>
    <n v="1"/>
    <x v="11"/>
    <x v="2"/>
    <n v="0.1343"/>
    <x v="7"/>
    <x v="0"/>
    <x v="17"/>
    <x v="19"/>
  </r>
  <r>
    <n v="793"/>
    <x v="35"/>
    <x v="0"/>
    <n v="2011"/>
    <x v="1"/>
    <d v="1900-02-01T00:00:00"/>
    <x v="0"/>
    <x v="0"/>
    <n v="3"/>
    <x v="2"/>
    <n v="0.22"/>
    <x v="31"/>
    <n v="1"/>
    <x v="11"/>
    <x v="2"/>
    <n v="0.1343"/>
    <x v="7"/>
    <x v="5"/>
    <x v="24"/>
    <x v="105"/>
  </r>
  <r>
    <n v="794"/>
    <x v="35"/>
    <x v="0"/>
    <n v="2011"/>
    <x v="1"/>
    <d v="1900-02-01T01:00:00"/>
    <x v="0"/>
    <x v="0"/>
    <n v="3"/>
    <x v="2"/>
    <n v="0.22"/>
    <x v="31"/>
    <n v="1"/>
    <x v="11"/>
    <x v="2"/>
    <n v="0.16420000000000001"/>
    <x v="8"/>
    <x v="22"/>
    <x v="76"/>
    <x v="46"/>
  </r>
  <r>
    <n v="795"/>
    <x v="35"/>
    <x v="0"/>
    <n v="2011"/>
    <x v="1"/>
    <d v="1900-02-01T02:00:00"/>
    <x v="0"/>
    <x v="0"/>
    <n v="3"/>
    <x v="2"/>
    <n v="0.22"/>
    <x v="31"/>
    <n v="1"/>
    <x v="11"/>
    <x v="2"/>
    <n v="0.16420000000000001"/>
    <x v="8"/>
    <x v="22"/>
    <x v="133"/>
    <x v="44"/>
  </r>
  <r>
    <n v="796"/>
    <x v="35"/>
    <x v="0"/>
    <n v="2011"/>
    <x v="1"/>
    <d v="1900-02-01T03:00:00"/>
    <x v="0"/>
    <x v="0"/>
    <n v="3"/>
    <x v="2"/>
    <n v="0.22"/>
    <x v="31"/>
    <n v="1"/>
    <x v="11"/>
    <x v="2"/>
    <n v="0"/>
    <x v="0"/>
    <x v="2"/>
    <x v="54"/>
    <x v="97"/>
  </r>
  <r>
    <n v="797"/>
    <x v="35"/>
    <x v="0"/>
    <n v="2011"/>
    <x v="1"/>
    <d v="1900-02-01T04:00:00"/>
    <x v="0"/>
    <x v="0"/>
    <n v="3"/>
    <x v="2"/>
    <n v="0.22"/>
    <x v="31"/>
    <n v="1"/>
    <x v="11"/>
    <x v="2"/>
    <n v="0"/>
    <x v="0"/>
    <x v="16"/>
    <x v="47"/>
    <x v="122"/>
  </r>
  <r>
    <n v="798"/>
    <x v="35"/>
    <x v="0"/>
    <n v="2011"/>
    <x v="1"/>
    <d v="1900-02-01T05:00:00"/>
    <x v="0"/>
    <x v="0"/>
    <n v="3"/>
    <x v="2"/>
    <n v="0.22"/>
    <x v="31"/>
    <n v="1"/>
    <x v="11"/>
    <x v="2"/>
    <n v="0.1343"/>
    <x v="7"/>
    <x v="1"/>
    <x v="36"/>
    <x v="68"/>
  </r>
  <r>
    <n v="799"/>
    <x v="35"/>
    <x v="0"/>
    <n v="2011"/>
    <x v="1"/>
    <d v="1900-02-01T06:00:00"/>
    <x v="0"/>
    <x v="0"/>
    <n v="2"/>
    <x v="1"/>
    <n v="0.24"/>
    <x v="2"/>
    <n v="1"/>
    <x v="11"/>
    <x v="2"/>
    <n v="0.28360000000000002"/>
    <x v="3"/>
    <x v="24"/>
    <x v="27"/>
    <x v="53"/>
  </r>
  <r>
    <n v="800"/>
    <x v="35"/>
    <x v="0"/>
    <n v="2011"/>
    <x v="1"/>
    <d v="1900-02-01T07:00:00"/>
    <x v="0"/>
    <x v="0"/>
    <n v="2"/>
    <x v="1"/>
    <n v="0.28000000000000003"/>
    <x v="42"/>
    <n v="0.93"/>
    <x v="43"/>
    <x v="2"/>
    <n v="0.44779999999999998"/>
    <x v="10"/>
    <x v="4"/>
    <x v="38"/>
    <x v="56"/>
  </r>
  <r>
    <n v="801"/>
    <x v="35"/>
    <x v="0"/>
    <n v="2011"/>
    <x v="1"/>
    <d v="1900-02-01T08:00:00"/>
    <x v="0"/>
    <x v="0"/>
    <n v="2"/>
    <x v="1"/>
    <n v="0.28000000000000003"/>
    <x v="42"/>
    <n v="0.93"/>
    <x v="43"/>
    <x v="2"/>
    <n v="0.44779999999999998"/>
    <x v="10"/>
    <x v="15"/>
    <x v="78"/>
    <x v="11"/>
  </r>
  <r>
    <n v="802"/>
    <x v="35"/>
    <x v="0"/>
    <n v="2011"/>
    <x v="1"/>
    <d v="1900-02-01T09:00:00"/>
    <x v="0"/>
    <x v="0"/>
    <n v="1"/>
    <x v="0"/>
    <n v="0.3"/>
    <x v="19"/>
    <n v="0.87"/>
    <x v="9"/>
    <x v="0"/>
    <n v="0.25369999999999998"/>
    <x v="2"/>
    <x v="2"/>
    <x v="27"/>
    <x v="83"/>
  </r>
  <r>
    <n v="803"/>
    <x v="35"/>
    <x v="0"/>
    <n v="2011"/>
    <x v="1"/>
    <d v="1900-02-01T10:00:00"/>
    <x v="0"/>
    <x v="0"/>
    <n v="1"/>
    <x v="0"/>
    <n v="0.26"/>
    <x v="20"/>
    <n v="1"/>
    <x v="11"/>
    <x v="2"/>
    <n v="0.19400000000000001"/>
    <x v="5"/>
    <x v="0"/>
    <x v="42"/>
    <x v="10"/>
  </r>
  <r>
    <n v="804"/>
    <x v="35"/>
    <x v="0"/>
    <n v="2011"/>
    <x v="1"/>
    <d v="1900-02-01T11:00:00"/>
    <x v="0"/>
    <x v="0"/>
    <n v="1"/>
    <x v="0"/>
    <n v="0.26"/>
    <x v="20"/>
    <n v="0.93"/>
    <x v="43"/>
    <x v="2"/>
    <n v="0.1343"/>
    <x v="7"/>
    <x v="4"/>
    <x v="30"/>
    <x v="79"/>
  </r>
  <r>
    <n v="805"/>
    <x v="35"/>
    <x v="0"/>
    <n v="2011"/>
    <x v="1"/>
    <d v="1900-02-01T12:00:00"/>
    <x v="0"/>
    <x v="0"/>
    <n v="1"/>
    <x v="0"/>
    <n v="0.26"/>
    <x v="20"/>
    <n v="0.93"/>
    <x v="43"/>
    <x v="2"/>
    <n v="0.22389999999999999"/>
    <x v="6"/>
    <x v="18"/>
    <x v="15"/>
    <x v="29"/>
  </r>
  <r>
    <n v="806"/>
    <x v="36"/>
    <x v="0"/>
    <n v="2011"/>
    <x v="1"/>
    <d v="1900-02-01T13:00:00"/>
    <x v="0"/>
    <x v="1"/>
    <n v="1"/>
    <x v="0"/>
    <n v="0.26"/>
    <x v="20"/>
    <n v="0.7"/>
    <x v="56"/>
    <x v="3"/>
    <n v="0.19400000000000001"/>
    <x v="5"/>
    <x v="4"/>
    <x v="53"/>
    <x v="21"/>
  </r>
  <r>
    <n v="807"/>
    <x v="36"/>
    <x v="0"/>
    <n v="2011"/>
    <x v="1"/>
    <d v="1900-02-01T14:00:00"/>
    <x v="0"/>
    <x v="1"/>
    <n v="1"/>
    <x v="0"/>
    <n v="0.26"/>
    <x v="20"/>
    <n v="0.65"/>
    <x v="55"/>
    <x v="3"/>
    <n v="0.41789999999999999"/>
    <x v="12"/>
    <x v="17"/>
    <x v="71"/>
    <x v="40"/>
  </r>
  <r>
    <n v="808"/>
    <x v="36"/>
    <x v="0"/>
    <n v="2011"/>
    <x v="1"/>
    <d v="1900-02-01T15:00:00"/>
    <x v="0"/>
    <x v="1"/>
    <n v="1"/>
    <x v="0"/>
    <n v="0.26"/>
    <x v="20"/>
    <n v="0.6"/>
    <x v="54"/>
    <x v="4"/>
    <n v="0.32840000000000003"/>
    <x v="9"/>
    <x v="3"/>
    <x v="32"/>
    <x v="25"/>
  </r>
  <r>
    <n v="809"/>
    <x v="36"/>
    <x v="0"/>
    <n v="2011"/>
    <x v="1"/>
    <d v="1900-02-01T16:00:00"/>
    <x v="0"/>
    <x v="1"/>
    <n v="1"/>
    <x v="0"/>
    <n v="0.26"/>
    <x v="20"/>
    <n v="0.6"/>
    <x v="54"/>
    <x v="4"/>
    <n v="8.9599999999999999E-2"/>
    <x v="1"/>
    <x v="0"/>
    <x v="3"/>
    <x v="3"/>
  </r>
  <r>
    <n v="810"/>
    <x v="36"/>
    <x v="0"/>
    <n v="2011"/>
    <x v="1"/>
    <d v="1900-02-01T17:00:00"/>
    <x v="0"/>
    <x v="1"/>
    <n v="1"/>
    <x v="0"/>
    <n v="0.26"/>
    <x v="20"/>
    <n v="0.6"/>
    <x v="54"/>
    <x v="4"/>
    <n v="0.35820000000000002"/>
    <x v="11"/>
    <x v="3"/>
    <x v="6"/>
    <x v="5"/>
  </r>
  <r>
    <n v="811"/>
    <x v="36"/>
    <x v="0"/>
    <n v="2011"/>
    <x v="1"/>
    <d v="1900-02-01T18:00:00"/>
    <x v="0"/>
    <x v="1"/>
    <n v="1"/>
    <x v="0"/>
    <n v="0.26"/>
    <x v="20"/>
    <n v="0.6"/>
    <x v="54"/>
    <x v="4"/>
    <n v="0.22389999999999999"/>
    <x v="6"/>
    <x v="3"/>
    <x v="4"/>
    <x v="4"/>
  </r>
  <r>
    <n v="812"/>
    <x v="36"/>
    <x v="0"/>
    <n v="2011"/>
    <x v="1"/>
    <d v="1900-02-01T19:00:00"/>
    <x v="0"/>
    <x v="1"/>
    <n v="1"/>
    <x v="0"/>
    <n v="0.26"/>
    <x v="20"/>
    <n v="0.6"/>
    <x v="54"/>
    <x v="4"/>
    <n v="0.22389999999999999"/>
    <x v="6"/>
    <x v="3"/>
    <x v="4"/>
    <x v="4"/>
  </r>
  <r>
    <n v="813"/>
    <x v="36"/>
    <x v="0"/>
    <n v="2011"/>
    <x v="1"/>
    <d v="1900-02-01T20:00:00"/>
    <x v="0"/>
    <x v="1"/>
    <n v="1"/>
    <x v="0"/>
    <n v="0.24"/>
    <x v="0"/>
    <n v="0.65"/>
    <x v="55"/>
    <x v="3"/>
    <n v="0.16420000000000001"/>
    <x v="8"/>
    <x v="3"/>
    <x v="21"/>
    <x v="7"/>
  </r>
  <r>
    <n v="814"/>
    <x v="36"/>
    <x v="0"/>
    <n v="2011"/>
    <x v="1"/>
    <d v="1900-02-01T21:00:00"/>
    <x v="0"/>
    <x v="1"/>
    <n v="1"/>
    <x v="0"/>
    <n v="0.24"/>
    <x v="0"/>
    <n v="0.65"/>
    <x v="55"/>
    <x v="3"/>
    <n v="0.1045"/>
    <x v="14"/>
    <x v="4"/>
    <x v="144"/>
    <x v="84"/>
  </r>
  <r>
    <n v="815"/>
    <x v="36"/>
    <x v="0"/>
    <n v="2011"/>
    <x v="1"/>
    <d v="1900-02-01T22:00:00"/>
    <x v="0"/>
    <x v="1"/>
    <n v="1"/>
    <x v="0"/>
    <n v="0.28000000000000003"/>
    <x v="26"/>
    <n v="0.56000000000000005"/>
    <x v="34"/>
    <x v="4"/>
    <n v="0.1045"/>
    <x v="14"/>
    <x v="18"/>
    <x v="101"/>
    <x v="79"/>
  </r>
  <r>
    <n v="816"/>
    <x v="36"/>
    <x v="0"/>
    <n v="2011"/>
    <x v="1"/>
    <d v="1900-02-01T23:00:00"/>
    <x v="0"/>
    <x v="1"/>
    <n v="1"/>
    <x v="0"/>
    <n v="0.3"/>
    <x v="19"/>
    <n v="0.52"/>
    <x v="35"/>
    <x v="4"/>
    <n v="0.25369999999999998"/>
    <x v="2"/>
    <x v="13"/>
    <x v="64"/>
    <x v="70"/>
  </r>
  <r>
    <n v="817"/>
    <x v="36"/>
    <x v="0"/>
    <n v="2011"/>
    <x v="1"/>
    <d v="1900-02-02T00:00:00"/>
    <x v="0"/>
    <x v="1"/>
    <n v="1"/>
    <x v="0"/>
    <n v="0.32"/>
    <x v="4"/>
    <n v="0.49"/>
    <x v="36"/>
    <x v="5"/>
    <n v="0.25369999999999998"/>
    <x v="2"/>
    <x v="32"/>
    <x v="121"/>
    <x v="126"/>
  </r>
  <r>
    <n v="818"/>
    <x v="36"/>
    <x v="0"/>
    <n v="2011"/>
    <x v="1"/>
    <d v="1900-02-02T01:00:00"/>
    <x v="0"/>
    <x v="1"/>
    <n v="1"/>
    <x v="0"/>
    <n v="0.34"/>
    <x v="18"/>
    <n v="0.46"/>
    <x v="15"/>
    <x v="5"/>
    <n v="0"/>
    <x v="0"/>
    <x v="33"/>
    <x v="167"/>
    <x v="177"/>
  </r>
  <r>
    <n v="819"/>
    <x v="36"/>
    <x v="0"/>
    <n v="2011"/>
    <x v="1"/>
    <d v="1900-02-02T02:00:00"/>
    <x v="0"/>
    <x v="1"/>
    <n v="1"/>
    <x v="0"/>
    <n v="0.34"/>
    <x v="18"/>
    <n v="0.46"/>
    <x v="15"/>
    <x v="5"/>
    <n v="0"/>
    <x v="0"/>
    <x v="9"/>
    <x v="113"/>
    <x v="58"/>
  </r>
  <r>
    <n v="820"/>
    <x v="36"/>
    <x v="0"/>
    <n v="2011"/>
    <x v="1"/>
    <d v="1900-02-02T03:00:00"/>
    <x v="0"/>
    <x v="1"/>
    <n v="1"/>
    <x v="0"/>
    <n v="0.34"/>
    <x v="18"/>
    <n v="0.46"/>
    <x v="15"/>
    <x v="5"/>
    <n v="8.9599999999999999E-2"/>
    <x v="1"/>
    <x v="9"/>
    <x v="156"/>
    <x v="143"/>
  </r>
  <r>
    <n v="821"/>
    <x v="36"/>
    <x v="0"/>
    <n v="2011"/>
    <x v="1"/>
    <d v="1900-02-02T04:00:00"/>
    <x v="0"/>
    <x v="1"/>
    <n v="1"/>
    <x v="0"/>
    <n v="0.34"/>
    <x v="18"/>
    <n v="0.46"/>
    <x v="15"/>
    <x v="5"/>
    <n v="8.9599999999999999E-2"/>
    <x v="1"/>
    <x v="34"/>
    <x v="110"/>
    <x v="58"/>
  </r>
  <r>
    <n v="822"/>
    <x v="36"/>
    <x v="0"/>
    <n v="2011"/>
    <x v="1"/>
    <d v="1900-02-02T05:00:00"/>
    <x v="0"/>
    <x v="1"/>
    <n v="1"/>
    <x v="0"/>
    <n v="0.34"/>
    <x v="18"/>
    <n v="0.49"/>
    <x v="36"/>
    <x v="5"/>
    <n v="0.1045"/>
    <x v="14"/>
    <x v="35"/>
    <x v="168"/>
    <x v="45"/>
  </r>
  <r>
    <n v="823"/>
    <x v="36"/>
    <x v="0"/>
    <n v="2011"/>
    <x v="1"/>
    <d v="1900-02-02T06:00:00"/>
    <x v="0"/>
    <x v="1"/>
    <n v="1"/>
    <x v="0"/>
    <n v="0.34"/>
    <x v="18"/>
    <n v="0.46"/>
    <x v="15"/>
    <x v="5"/>
    <n v="0"/>
    <x v="0"/>
    <x v="31"/>
    <x v="106"/>
    <x v="178"/>
  </r>
  <r>
    <n v="824"/>
    <x v="36"/>
    <x v="0"/>
    <n v="2011"/>
    <x v="1"/>
    <d v="1900-02-02T07:00:00"/>
    <x v="0"/>
    <x v="1"/>
    <n v="1"/>
    <x v="0"/>
    <n v="0.3"/>
    <x v="19"/>
    <n v="0.56000000000000005"/>
    <x v="34"/>
    <x v="4"/>
    <n v="0.16420000000000001"/>
    <x v="8"/>
    <x v="23"/>
    <x v="65"/>
    <x v="53"/>
  </r>
  <r>
    <n v="825"/>
    <x v="36"/>
    <x v="0"/>
    <n v="2011"/>
    <x v="1"/>
    <d v="1900-02-02T08:00:00"/>
    <x v="0"/>
    <x v="1"/>
    <n v="1"/>
    <x v="0"/>
    <n v="0.28000000000000003"/>
    <x v="26"/>
    <n v="0.61"/>
    <x v="53"/>
    <x v="3"/>
    <n v="0.1343"/>
    <x v="7"/>
    <x v="5"/>
    <x v="32"/>
    <x v="137"/>
  </r>
  <r>
    <n v="826"/>
    <x v="36"/>
    <x v="0"/>
    <n v="2011"/>
    <x v="1"/>
    <d v="1900-02-02T09:00:00"/>
    <x v="0"/>
    <x v="1"/>
    <n v="1"/>
    <x v="0"/>
    <n v="0.28000000000000003"/>
    <x v="26"/>
    <n v="0.61"/>
    <x v="53"/>
    <x v="3"/>
    <n v="0.1045"/>
    <x v="14"/>
    <x v="2"/>
    <x v="144"/>
    <x v="132"/>
  </r>
  <r>
    <n v="827"/>
    <x v="36"/>
    <x v="0"/>
    <n v="2011"/>
    <x v="1"/>
    <d v="1900-02-02T10:00:00"/>
    <x v="0"/>
    <x v="1"/>
    <n v="1"/>
    <x v="0"/>
    <n v="0.26"/>
    <x v="20"/>
    <n v="0.6"/>
    <x v="54"/>
    <x v="4"/>
    <n v="0"/>
    <x v="0"/>
    <x v="2"/>
    <x v="97"/>
    <x v="110"/>
  </r>
  <r>
    <n v="828"/>
    <x v="36"/>
    <x v="0"/>
    <n v="2011"/>
    <x v="1"/>
    <d v="1900-02-02T11:00:00"/>
    <x v="0"/>
    <x v="1"/>
    <n v="1"/>
    <x v="0"/>
    <n v="0.26"/>
    <x v="20"/>
    <n v="0.6"/>
    <x v="54"/>
    <x v="4"/>
    <n v="0"/>
    <x v="0"/>
    <x v="2"/>
    <x v="77"/>
    <x v="69"/>
  </r>
  <r>
    <n v="829"/>
    <x v="36"/>
    <x v="0"/>
    <n v="2011"/>
    <x v="1"/>
    <d v="1900-02-02T12:00:00"/>
    <x v="0"/>
    <x v="1"/>
    <n v="1"/>
    <x v="0"/>
    <n v="0.24"/>
    <x v="0"/>
    <n v="0.65"/>
    <x v="55"/>
    <x v="3"/>
    <n v="0"/>
    <x v="0"/>
    <x v="17"/>
    <x v="16"/>
    <x v="33"/>
  </r>
  <r>
    <n v="830"/>
    <x v="37"/>
    <x v="0"/>
    <n v="2011"/>
    <x v="1"/>
    <d v="1900-02-02T13:00:00"/>
    <x v="0"/>
    <x v="2"/>
    <n v="1"/>
    <x v="0"/>
    <n v="0.24"/>
    <x v="0"/>
    <n v="0.65"/>
    <x v="55"/>
    <x v="3"/>
    <n v="0"/>
    <x v="0"/>
    <x v="5"/>
    <x v="88"/>
    <x v="93"/>
  </r>
  <r>
    <n v="831"/>
    <x v="37"/>
    <x v="0"/>
    <n v="2011"/>
    <x v="1"/>
    <d v="1900-02-02T14:00:00"/>
    <x v="0"/>
    <x v="2"/>
    <n v="1"/>
    <x v="0"/>
    <n v="0.22"/>
    <x v="1"/>
    <n v="0.75"/>
    <x v="2"/>
    <x v="1"/>
    <n v="0"/>
    <x v="0"/>
    <x v="5"/>
    <x v="22"/>
    <x v="36"/>
  </r>
  <r>
    <n v="832"/>
    <x v="37"/>
    <x v="0"/>
    <n v="2011"/>
    <x v="1"/>
    <d v="1900-02-02T15:00:00"/>
    <x v="0"/>
    <x v="2"/>
    <n v="1"/>
    <x v="0"/>
    <n v="0.2"/>
    <x v="3"/>
    <n v="0.8"/>
    <x v="1"/>
    <x v="1"/>
    <n v="0"/>
    <x v="0"/>
    <x v="3"/>
    <x v="35"/>
    <x v="6"/>
  </r>
  <r>
    <n v="833"/>
    <x v="37"/>
    <x v="0"/>
    <n v="2011"/>
    <x v="1"/>
    <d v="1900-02-02T16:00:00"/>
    <x v="0"/>
    <x v="2"/>
    <n v="1"/>
    <x v="0"/>
    <n v="0.2"/>
    <x v="3"/>
    <n v="0.86"/>
    <x v="3"/>
    <x v="0"/>
    <n v="0"/>
    <x v="0"/>
    <x v="3"/>
    <x v="4"/>
    <x v="4"/>
  </r>
  <r>
    <n v="834"/>
    <x v="37"/>
    <x v="0"/>
    <n v="2011"/>
    <x v="1"/>
    <d v="1900-02-02T17:00:00"/>
    <x v="0"/>
    <x v="2"/>
    <n v="1"/>
    <x v="0"/>
    <n v="0.2"/>
    <x v="3"/>
    <n v="0.86"/>
    <x v="3"/>
    <x v="0"/>
    <n v="0"/>
    <x v="0"/>
    <x v="5"/>
    <x v="4"/>
    <x v="5"/>
  </r>
  <r>
    <n v="835"/>
    <x v="37"/>
    <x v="0"/>
    <n v="2011"/>
    <x v="1"/>
    <d v="1900-02-02T18:00:00"/>
    <x v="0"/>
    <x v="2"/>
    <n v="1"/>
    <x v="0"/>
    <n v="0.2"/>
    <x v="3"/>
    <n v="0.86"/>
    <x v="3"/>
    <x v="0"/>
    <n v="0"/>
    <x v="0"/>
    <x v="5"/>
    <x v="33"/>
    <x v="98"/>
  </r>
  <r>
    <n v="836"/>
    <x v="37"/>
    <x v="0"/>
    <n v="2011"/>
    <x v="1"/>
    <d v="1900-02-02T19:00:00"/>
    <x v="0"/>
    <x v="2"/>
    <n v="1"/>
    <x v="0"/>
    <n v="0.18"/>
    <x v="23"/>
    <n v="0.93"/>
    <x v="43"/>
    <x v="2"/>
    <n v="0"/>
    <x v="0"/>
    <x v="5"/>
    <x v="31"/>
    <x v="33"/>
  </r>
  <r>
    <n v="837"/>
    <x v="37"/>
    <x v="0"/>
    <n v="2011"/>
    <x v="1"/>
    <d v="1900-02-02T20:00:00"/>
    <x v="0"/>
    <x v="2"/>
    <n v="1"/>
    <x v="0"/>
    <n v="0.18"/>
    <x v="23"/>
    <n v="0.86"/>
    <x v="3"/>
    <x v="0"/>
    <n v="0"/>
    <x v="0"/>
    <x v="15"/>
    <x v="121"/>
    <x v="76"/>
  </r>
  <r>
    <n v="838"/>
    <x v="37"/>
    <x v="0"/>
    <n v="2011"/>
    <x v="1"/>
    <d v="1900-02-02T21:00:00"/>
    <x v="0"/>
    <x v="2"/>
    <n v="2"/>
    <x v="1"/>
    <n v="0.16"/>
    <x v="25"/>
    <n v="1"/>
    <x v="11"/>
    <x v="2"/>
    <n v="0"/>
    <x v="0"/>
    <x v="18"/>
    <x v="169"/>
    <x v="179"/>
  </r>
  <r>
    <n v="839"/>
    <x v="37"/>
    <x v="0"/>
    <n v="2011"/>
    <x v="1"/>
    <d v="1900-02-02T22:00:00"/>
    <x v="0"/>
    <x v="2"/>
    <n v="1"/>
    <x v="0"/>
    <n v="0.22"/>
    <x v="1"/>
    <n v="0.8"/>
    <x v="1"/>
    <x v="1"/>
    <n v="0"/>
    <x v="0"/>
    <x v="0"/>
    <x v="168"/>
    <x v="130"/>
  </r>
  <r>
    <n v="840"/>
    <x v="37"/>
    <x v="0"/>
    <n v="2011"/>
    <x v="1"/>
    <d v="1900-02-02T23:00:00"/>
    <x v="0"/>
    <x v="2"/>
    <n v="1"/>
    <x v="0"/>
    <n v="0.24"/>
    <x v="0"/>
    <n v="0.75"/>
    <x v="2"/>
    <x v="1"/>
    <n v="0.1045"/>
    <x v="14"/>
    <x v="15"/>
    <x v="47"/>
    <x v="97"/>
  </r>
  <r>
    <n v="841"/>
    <x v="37"/>
    <x v="0"/>
    <n v="2011"/>
    <x v="1"/>
    <d v="1900-02-03T00:00:00"/>
    <x v="0"/>
    <x v="2"/>
    <n v="1"/>
    <x v="0"/>
    <n v="0.3"/>
    <x v="19"/>
    <n v="0.65"/>
    <x v="55"/>
    <x v="3"/>
    <n v="8.9599999999999999E-2"/>
    <x v="1"/>
    <x v="16"/>
    <x v="49"/>
    <x v="105"/>
  </r>
  <r>
    <n v="842"/>
    <x v="37"/>
    <x v="0"/>
    <n v="2011"/>
    <x v="1"/>
    <d v="1900-02-03T01:00:00"/>
    <x v="0"/>
    <x v="2"/>
    <n v="2"/>
    <x v="1"/>
    <n v="0.32"/>
    <x v="37"/>
    <n v="0.62"/>
    <x v="51"/>
    <x v="3"/>
    <n v="0"/>
    <x v="0"/>
    <x v="18"/>
    <x v="79"/>
    <x v="180"/>
  </r>
  <r>
    <n v="843"/>
    <x v="37"/>
    <x v="0"/>
    <n v="2011"/>
    <x v="1"/>
    <d v="1900-02-03T02:00:00"/>
    <x v="0"/>
    <x v="2"/>
    <n v="2"/>
    <x v="1"/>
    <n v="0.36"/>
    <x v="15"/>
    <n v="0.56999999999999995"/>
    <x v="14"/>
    <x v="4"/>
    <n v="8.9599999999999999E-2"/>
    <x v="1"/>
    <x v="22"/>
    <x v="25"/>
    <x v="37"/>
  </r>
  <r>
    <n v="844"/>
    <x v="37"/>
    <x v="0"/>
    <n v="2011"/>
    <x v="1"/>
    <d v="1900-02-03T03:00:00"/>
    <x v="0"/>
    <x v="2"/>
    <n v="2"/>
    <x v="1"/>
    <n v="0.36"/>
    <x v="15"/>
    <n v="0.56999999999999995"/>
    <x v="14"/>
    <x v="4"/>
    <n v="8.9599999999999999E-2"/>
    <x v="1"/>
    <x v="1"/>
    <x v="15"/>
    <x v="122"/>
  </r>
  <r>
    <n v="845"/>
    <x v="37"/>
    <x v="0"/>
    <n v="2011"/>
    <x v="1"/>
    <d v="1900-02-03T04:00:00"/>
    <x v="0"/>
    <x v="2"/>
    <n v="2"/>
    <x v="1"/>
    <n v="0.38"/>
    <x v="14"/>
    <n v="0.54"/>
    <x v="47"/>
    <x v="4"/>
    <n v="8.9599999999999999E-2"/>
    <x v="1"/>
    <x v="17"/>
    <x v="24"/>
    <x v="89"/>
  </r>
  <r>
    <n v="846"/>
    <x v="37"/>
    <x v="0"/>
    <n v="2011"/>
    <x v="1"/>
    <d v="1900-02-03T05:00:00"/>
    <x v="0"/>
    <x v="2"/>
    <n v="2"/>
    <x v="1"/>
    <n v="0.36"/>
    <x v="15"/>
    <n v="0.56999999999999995"/>
    <x v="14"/>
    <x v="4"/>
    <n v="0.1343"/>
    <x v="7"/>
    <x v="19"/>
    <x v="52"/>
    <x v="181"/>
  </r>
  <r>
    <n v="847"/>
    <x v="37"/>
    <x v="0"/>
    <n v="2011"/>
    <x v="1"/>
    <d v="1900-02-03T06:00:00"/>
    <x v="0"/>
    <x v="2"/>
    <n v="2"/>
    <x v="1"/>
    <n v="0.32"/>
    <x v="37"/>
    <n v="0.7"/>
    <x v="56"/>
    <x v="3"/>
    <n v="0.16420000000000001"/>
    <x v="8"/>
    <x v="14"/>
    <x v="134"/>
    <x v="182"/>
  </r>
  <r>
    <n v="848"/>
    <x v="37"/>
    <x v="0"/>
    <n v="2011"/>
    <x v="1"/>
    <d v="1900-02-03T07:00:00"/>
    <x v="0"/>
    <x v="2"/>
    <n v="2"/>
    <x v="1"/>
    <n v="0.34"/>
    <x v="38"/>
    <n v="0.66"/>
    <x v="13"/>
    <x v="3"/>
    <n v="0.1343"/>
    <x v="7"/>
    <x v="2"/>
    <x v="162"/>
    <x v="172"/>
  </r>
  <r>
    <n v="849"/>
    <x v="37"/>
    <x v="0"/>
    <n v="2011"/>
    <x v="1"/>
    <d v="1900-02-03T08:00:00"/>
    <x v="0"/>
    <x v="2"/>
    <n v="2"/>
    <x v="1"/>
    <n v="0.32"/>
    <x v="37"/>
    <n v="0.7"/>
    <x v="56"/>
    <x v="3"/>
    <n v="0"/>
    <x v="0"/>
    <x v="2"/>
    <x v="170"/>
    <x v="116"/>
  </r>
  <r>
    <n v="850"/>
    <x v="37"/>
    <x v="0"/>
    <n v="2011"/>
    <x v="1"/>
    <d v="1900-02-03T09:00:00"/>
    <x v="0"/>
    <x v="2"/>
    <n v="2"/>
    <x v="1"/>
    <n v="0.32"/>
    <x v="37"/>
    <n v="0.7"/>
    <x v="56"/>
    <x v="3"/>
    <n v="0.1045"/>
    <x v="14"/>
    <x v="15"/>
    <x v="70"/>
    <x v="39"/>
  </r>
  <r>
    <n v="851"/>
    <x v="37"/>
    <x v="0"/>
    <n v="2011"/>
    <x v="1"/>
    <d v="1900-02-03T10:00:00"/>
    <x v="0"/>
    <x v="2"/>
    <n v="1"/>
    <x v="0"/>
    <n v="0.32"/>
    <x v="4"/>
    <n v="0.7"/>
    <x v="56"/>
    <x v="3"/>
    <n v="0"/>
    <x v="0"/>
    <x v="0"/>
    <x v="102"/>
    <x v="53"/>
  </r>
  <r>
    <n v="852"/>
    <x v="37"/>
    <x v="0"/>
    <n v="2011"/>
    <x v="1"/>
    <d v="1900-02-03T11:00:00"/>
    <x v="0"/>
    <x v="2"/>
    <n v="1"/>
    <x v="0"/>
    <n v="0.28000000000000003"/>
    <x v="26"/>
    <n v="0.81"/>
    <x v="0"/>
    <x v="0"/>
    <n v="8.9599999999999999E-2"/>
    <x v="1"/>
    <x v="0"/>
    <x v="60"/>
    <x v="18"/>
  </r>
  <r>
    <n v="853"/>
    <x v="37"/>
    <x v="0"/>
    <n v="2011"/>
    <x v="1"/>
    <d v="1900-02-03T12:00:00"/>
    <x v="0"/>
    <x v="2"/>
    <n v="2"/>
    <x v="1"/>
    <n v="0.3"/>
    <x v="39"/>
    <n v="0.81"/>
    <x v="0"/>
    <x v="0"/>
    <n v="0"/>
    <x v="0"/>
    <x v="15"/>
    <x v="23"/>
    <x v="94"/>
  </r>
  <r>
    <n v="854"/>
    <x v="38"/>
    <x v="0"/>
    <n v="2011"/>
    <x v="1"/>
    <d v="1900-02-03T13:00:00"/>
    <x v="0"/>
    <x v="3"/>
    <n v="2"/>
    <x v="1"/>
    <n v="0.28000000000000003"/>
    <x v="42"/>
    <n v="0.87"/>
    <x v="9"/>
    <x v="0"/>
    <n v="0"/>
    <x v="0"/>
    <x v="17"/>
    <x v="8"/>
    <x v="98"/>
  </r>
  <r>
    <n v="855"/>
    <x v="38"/>
    <x v="0"/>
    <n v="2011"/>
    <x v="1"/>
    <d v="1900-02-03T14:00:00"/>
    <x v="0"/>
    <x v="3"/>
    <n v="2"/>
    <x v="1"/>
    <n v="0.28000000000000003"/>
    <x v="42"/>
    <n v="0.87"/>
    <x v="9"/>
    <x v="0"/>
    <n v="0"/>
    <x v="0"/>
    <x v="3"/>
    <x v="22"/>
    <x v="48"/>
  </r>
  <r>
    <n v="856"/>
    <x v="38"/>
    <x v="0"/>
    <n v="2011"/>
    <x v="1"/>
    <d v="1900-02-03T15:00:00"/>
    <x v="0"/>
    <x v="3"/>
    <n v="2"/>
    <x v="1"/>
    <n v="0.26"/>
    <x v="40"/>
    <n v="0.93"/>
    <x v="43"/>
    <x v="2"/>
    <n v="0.1045"/>
    <x v="14"/>
    <x v="5"/>
    <x v="4"/>
    <x v="5"/>
  </r>
  <r>
    <n v="857"/>
    <x v="38"/>
    <x v="0"/>
    <n v="2011"/>
    <x v="1"/>
    <d v="1900-02-03T16:00:00"/>
    <x v="0"/>
    <x v="3"/>
    <n v="3"/>
    <x v="2"/>
    <n v="0.28000000000000003"/>
    <x v="53"/>
    <n v="0.93"/>
    <x v="43"/>
    <x v="2"/>
    <n v="0.16420000000000001"/>
    <x v="8"/>
    <x v="3"/>
    <x v="4"/>
    <x v="4"/>
  </r>
  <r>
    <n v="858"/>
    <x v="38"/>
    <x v="0"/>
    <n v="2011"/>
    <x v="1"/>
    <d v="1900-02-03T17:00:00"/>
    <x v="0"/>
    <x v="3"/>
    <n v="1"/>
    <x v="0"/>
    <n v="0.26"/>
    <x v="20"/>
    <n v="0.93"/>
    <x v="43"/>
    <x v="2"/>
    <n v="0.16420000000000001"/>
    <x v="8"/>
    <x v="3"/>
    <x v="35"/>
    <x v="6"/>
  </r>
  <r>
    <n v="859"/>
    <x v="38"/>
    <x v="0"/>
    <n v="2011"/>
    <x v="1"/>
    <d v="1900-02-03T18:00:00"/>
    <x v="0"/>
    <x v="3"/>
    <n v="1"/>
    <x v="0"/>
    <n v="0.26"/>
    <x v="20"/>
    <n v="0.81"/>
    <x v="0"/>
    <x v="0"/>
    <n v="0.32840000000000003"/>
    <x v="9"/>
    <x v="3"/>
    <x v="6"/>
    <x v="5"/>
  </r>
  <r>
    <n v="860"/>
    <x v="38"/>
    <x v="0"/>
    <n v="2011"/>
    <x v="1"/>
    <d v="1900-02-03T19:00:00"/>
    <x v="0"/>
    <x v="3"/>
    <n v="1"/>
    <x v="0"/>
    <n v="0.26"/>
    <x v="20"/>
    <n v="0.7"/>
    <x v="56"/>
    <x v="3"/>
    <n v="0.32840000000000003"/>
    <x v="9"/>
    <x v="3"/>
    <x v="87"/>
    <x v="21"/>
  </r>
  <r>
    <n v="861"/>
    <x v="38"/>
    <x v="0"/>
    <n v="2011"/>
    <x v="1"/>
    <d v="1900-02-03T20:00:00"/>
    <x v="0"/>
    <x v="3"/>
    <n v="1"/>
    <x v="0"/>
    <n v="0.24"/>
    <x v="0"/>
    <n v="0.65"/>
    <x v="55"/>
    <x v="3"/>
    <n v="0.41789999999999999"/>
    <x v="12"/>
    <x v="0"/>
    <x v="106"/>
    <x v="50"/>
  </r>
  <r>
    <n v="862"/>
    <x v="38"/>
    <x v="0"/>
    <n v="2011"/>
    <x v="1"/>
    <d v="1900-02-03T21:00:00"/>
    <x v="0"/>
    <x v="3"/>
    <n v="1"/>
    <x v="0"/>
    <n v="0.24"/>
    <x v="0"/>
    <n v="0.56000000000000005"/>
    <x v="34"/>
    <x v="4"/>
    <n v="0.49249999999999999"/>
    <x v="15"/>
    <x v="18"/>
    <x v="171"/>
    <x v="183"/>
  </r>
  <r>
    <n v="863"/>
    <x v="38"/>
    <x v="0"/>
    <n v="2011"/>
    <x v="1"/>
    <d v="1900-02-03T22:00:00"/>
    <x v="0"/>
    <x v="3"/>
    <n v="1"/>
    <x v="0"/>
    <n v="0.24"/>
    <x v="0"/>
    <n v="0.52"/>
    <x v="35"/>
    <x v="4"/>
    <n v="0.49249999999999999"/>
    <x v="15"/>
    <x v="18"/>
    <x v="172"/>
    <x v="169"/>
  </r>
  <r>
    <n v="864"/>
    <x v="38"/>
    <x v="0"/>
    <n v="2011"/>
    <x v="1"/>
    <d v="1900-02-03T23:00:00"/>
    <x v="0"/>
    <x v="3"/>
    <n v="1"/>
    <x v="0"/>
    <n v="0.22"/>
    <x v="1"/>
    <n v="0.47"/>
    <x v="19"/>
    <x v="5"/>
    <n v="0.55220000000000002"/>
    <x v="16"/>
    <x v="17"/>
    <x v="100"/>
    <x v="61"/>
  </r>
  <r>
    <n v="865"/>
    <x v="38"/>
    <x v="0"/>
    <n v="2011"/>
    <x v="1"/>
    <d v="1900-02-04T00:00:00"/>
    <x v="0"/>
    <x v="3"/>
    <n v="1"/>
    <x v="0"/>
    <n v="0.22"/>
    <x v="1"/>
    <n v="0.47"/>
    <x v="19"/>
    <x v="5"/>
    <n v="0.4627"/>
    <x v="17"/>
    <x v="5"/>
    <x v="47"/>
    <x v="89"/>
  </r>
  <r>
    <n v="866"/>
    <x v="38"/>
    <x v="0"/>
    <n v="2011"/>
    <x v="1"/>
    <d v="1900-02-04T01:00:00"/>
    <x v="0"/>
    <x v="3"/>
    <n v="1"/>
    <x v="0"/>
    <n v="0.24"/>
    <x v="0"/>
    <n v="0.38"/>
    <x v="41"/>
    <x v="6"/>
    <n v="0.49249999999999999"/>
    <x v="15"/>
    <x v="4"/>
    <x v="36"/>
    <x v="32"/>
  </r>
  <r>
    <n v="867"/>
    <x v="38"/>
    <x v="0"/>
    <n v="2011"/>
    <x v="1"/>
    <d v="1900-02-04T02:00:00"/>
    <x v="0"/>
    <x v="3"/>
    <n v="2"/>
    <x v="1"/>
    <n v="0.24"/>
    <x v="2"/>
    <n v="0.32"/>
    <x v="25"/>
    <x v="6"/>
    <n v="0.44779999999999998"/>
    <x v="10"/>
    <x v="4"/>
    <x v="41"/>
    <x v="89"/>
  </r>
  <r>
    <n v="868"/>
    <x v="38"/>
    <x v="0"/>
    <n v="2011"/>
    <x v="1"/>
    <d v="1900-02-04T03:00:00"/>
    <x v="0"/>
    <x v="3"/>
    <n v="1"/>
    <x v="0"/>
    <n v="0.22"/>
    <x v="1"/>
    <n v="0.37"/>
    <x v="38"/>
    <x v="6"/>
    <n v="0.41789999999999999"/>
    <x v="12"/>
    <x v="0"/>
    <x v="124"/>
    <x v="37"/>
  </r>
  <r>
    <n v="869"/>
    <x v="38"/>
    <x v="0"/>
    <n v="2011"/>
    <x v="1"/>
    <d v="1900-02-04T04:00:00"/>
    <x v="0"/>
    <x v="3"/>
    <n v="1"/>
    <x v="0"/>
    <n v="0.22"/>
    <x v="1"/>
    <n v="0.35"/>
    <x v="23"/>
    <x v="6"/>
    <n v="0.3881"/>
    <x v="13"/>
    <x v="15"/>
    <x v="108"/>
    <x v="41"/>
  </r>
  <r>
    <n v="870"/>
    <x v="38"/>
    <x v="0"/>
    <n v="2011"/>
    <x v="1"/>
    <d v="1900-02-04T05:00:00"/>
    <x v="0"/>
    <x v="3"/>
    <n v="1"/>
    <x v="0"/>
    <n v="0.22"/>
    <x v="1"/>
    <n v="0.35"/>
    <x v="23"/>
    <x v="6"/>
    <n v="0.52239999999999998"/>
    <x v="18"/>
    <x v="17"/>
    <x v="55"/>
    <x v="56"/>
  </r>
  <r>
    <n v="871"/>
    <x v="38"/>
    <x v="0"/>
    <n v="2011"/>
    <x v="1"/>
    <d v="1900-02-04T06:00:00"/>
    <x v="0"/>
    <x v="3"/>
    <n v="1"/>
    <x v="0"/>
    <n v="0.22"/>
    <x v="1"/>
    <n v="0.32"/>
    <x v="25"/>
    <x v="6"/>
    <n v="0.58209999999999995"/>
    <x v="19"/>
    <x v="17"/>
    <x v="157"/>
    <x v="170"/>
  </r>
  <r>
    <n v="872"/>
    <x v="38"/>
    <x v="0"/>
    <n v="2011"/>
    <x v="1"/>
    <d v="1900-02-04T07:00:00"/>
    <x v="0"/>
    <x v="3"/>
    <n v="1"/>
    <x v="0"/>
    <n v="0.2"/>
    <x v="3"/>
    <n v="0.32"/>
    <x v="25"/>
    <x v="6"/>
    <n v="0.3881"/>
    <x v="13"/>
    <x v="5"/>
    <x v="137"/>
    <x v="148"/>
  </r>
  <r>
    <n v="873"/>
    <x v="38"/>
    <x v="0"/>
    <n v="2011"/>
    <x v="1"/>
    <d v="1900-02-04T08:00:00"/>
    <x v="0"/>
    <x v="3"/>
    <n v="1"/>
    <x v="0"/>
    <n v="0.16"/>
    <x v="21"/>
    <n v="0.4"/>
    <x v="22"/>
    <x v="6"/>
    <n v="0.4627"/>
    <x v="17"/>
    <x v="5"/>
    <x v="129"/>
    <x v="129"/>
  </r>
  <r>
    <n v="874"/>
    <x v="38"/>
    <x v="0"/>
    <n v="2011"/>
    <x v="1"/>
    <d v="1900-02-04T09:00:00"/>
    <x v="0"/>
    <x v="3"/>
    <n v="1"/>
    <x v="0"/>
    <n v="0.16"/>
    <x v="21"/>
    <n v="0.4"/>
    <x v="22"/>
    <x v="6"/>
    <n v="0.32840000000000003"/>
    <x v="9"/>
    <x v="0"/>
    <x v="42"/>
    <x v="10"/>
  </r>
  <r>
    <n v="875"/>
    <x v="38"/>
    <x v="0"/>
    <n v="2011"/>
    <x v="1"/>
    <d v="1900-02-04T10:00:00"/>
    <x v="0"/>
    <x v="3"/>
    <n v="1"/>
    <x v="0"/>
    <n v="0.14000000000000001"/>
    <x v="22"/>
    <n v="0.33"/>
    <x v="39"/>
    <x v="6"/>
    <n v="0.4627"/>
    <x v="17"/>
    <x v="1"/>
    <x v="24"/>
    <x v="60"/>
  </r>
  <r>
    <n v="876"/>
    <x v="38"/>
    <x v="0"/>
    <n v="2011"/>
    <x v="1"/>
    <d v="1900-02-04T11:00:00"/>
    <x v="0"/>
    <x v="3"/>
    <n v="1"/>
    <x v="0"/>
    <n v="0.12"/>
    <x v="24"/>
    <n v="0.33"/>
    <x v="39"/>
    <x v="6"/>
    <n v="0.35820000000000002"/>
    <x v="11"/>
    <x v="3"/>
    <x v="31"/>
    <x v="115"/>
  </r>
  <r>
    <n v="877"/>
    <x v="38"/>
    <x v="0"/>
    <n v="2011"/>
    <x v="1"/>
    <d v="1900-02-04T12:00:00"/>
    <x v="0"/>
    <x v="3"/>
    <n v="1"/>
    <x v="0"/>
    <n v="0.12"/>
    <x v="24"/>
    <n v="0.33"/>
    <x v="39"/>
    <x v="6"/>
    <n v="0.32840000000000003"/>
    <x v="9"/>
    <x v="0"/>
    <x v="33"/>
    <x v="47"/>
  </r>
  <r>
    <n v="878"/>
    <x v="39"/>
    <x v="0"/>
    <n v="2011"/>
    <x v="1"/>
    <d v="1900-02-04T13:00:00"/>
    <x v="0"/>
    <x v="4"/>
    <n v="1"/>
    <x v="0"/>
    <n v="0.1"/>
    <x v="34"/>
    <n v="0.36"/>
    <x v="42"/>
    <x v="6"/>
    <n v="0.35820000000000002"/>
    <x v="11"/>
    <x v="3"/>
    <x v="19"/>
    <x v="22"/>
  </r>
  <r>
    <n v="879"/>
    <x v="39"/>
    <x v="0"/>
    <n v="2011"/>
    <x v="1"/>
    <d v="1900-02-04T14:00:00"/>
    <x v="0"/>
    <x v="4"/>
    <n v="1"/>
    <x v="0"/>
    <n v="0.1"/>
    <x v="34"/>
    <n v="0.36"/>
    <x v="42"/>
    <x v="6"/>
    <n v="0.22389999999999999"/>
    <x v="6"/>
    <x v="3"/>
    <x v="7"/>
    <x v="85"/>
  </r>
  <r>
    <n v="880"/>
    <x v="39"/>
    <x v="0"/>
    <n v="2011"/>
    <x v="1"/>
    <d v="1900-02-04T15:00:00"/>
    <x v="0"/>
    <x v="4"/>
    <n v="1"/>
    <x v="0"/>
    <n v="0.08"/>
    <x v="35"/>
    <n v="0.38"/>
    <x v="41"/>
    <x v="6"/>
    <n v="0.28360000000000002"/>
    <x v="3"/>
    <x v="5"/>
    <x v="6"/>
    <x v="6"/>
  </r>
  <r>
    <n v="881"/>
    <x v="39"/>
    <x v="0"/>
    <n v="2011"/>
    <x v="1"/>
    <d v="1900-02-04T16:00:00"/>
    <x v="0"/>
    <x v="4"/>
    <n v="1"/>
    <x v="0"/>
    <n v="0.06"/>
    <x v="45"/>
    <n v="0.45"/>
    <x v="49"/>
    <x v="5"/>
    <n v="0.1343"/>
    <x v="7"/>
    <x v="3"/>
    <x v="6"/>
    <x v="5"/>
  </r>
  <r>
    <n v="882"/>
    <x v="39"/>
    <x v="0"/>
    <n v="2011"/>
    <x v="1"/>
    <d v="1900-02-04T17:00:00"/>
    <x v="0"/>
    <x v="4"/>
    <n v="1"/>
    <x v="0"/>
    <n v="0.06"/>
    <x v="45"/>
    <n v="0.45"/>
    <x v="49"/>
    <x v="5"/>
    <n v="0.1045"/>
    <x v="14"/>
    <x v="3"/>
    <x v="7"/>
    <x v="85"/>
  </r>
  <r>
    <n v="883"/>
    <x v="39"/>
    <x v="0"/>
    <n v="2011"/>
    <x v="1"/>
    <d v="1900-02-04T18:00:00"/>
    <x v="0"/>
    <x v="4"/>
    <n v="1"/>
    <x v="0"/>
    <n v="0.06"/>
    <x v="45"/>
    <n v="0.45"/>
    <x v="49"/>
    <x v="5"/>
    <n v="0"/>
    <x v="0"/>
    <x v="3"/>
    <x v="30"/>
    <x v="74"/>
  </r>
  <r>
    <n v="884"/>
    <x v="39"/>
    <x v="0"/>
    <n v="2011"/>
    <x v="1"/>
    <d v="1900-02-04T19:00:00"/>
    <x v="0"/>
    <x v="4"/>
    <n v="1"/>
    <x v="0"/>
    <n v="0.06"/>
    <x v="45"/>
    <n v="0.49"/>
    <x v="36"/>
    <x v="5"/>
    <n v="0.1045"/>
    <x v="14"/>
    <x v="17"/>
    <x v="73"/>
    <x v="111"/>
  </r>
  <r>
    <n v="885"/>
    <x v="39"/>
    <x v="0"/>
    <n v="2011"/>
    <x v="1"/>
    <d v="1900-02-04T20:00:00"/>
    <x v="0"/>
    <x v="4"/>
    <n v="1"/>
    <x v="0"/>
    <n v="0.1"/>
    <x v="34"/>
    <n v="0.42"/>
    <x v="16"/>
    <x v="5"/>
    <n v="0"/>
    <x v="0"/>
    <x v="5"/>
    <x v="173"/>
    <x v="184"/>
  </r>
  <r>
    <n v="886"/>
    <x v="39"/>
    <x v="0"/>
    <n v="2011"/>
    <x v="1"/>
    <d v="1900-02-04T21:00:00"/>
    <x v="0"/>
    <x v="4"/>
    <n v="1"/>
    <x v="0"/>
    <n v="0.12"/>
    <x v="24"/>
    <n v="0.39"/>
    <x v="17"/>
    <x v="6"/>
    <n v="0.16420000000000001"/>
    <x v="8"/>
    <x v="17"/>
    <x v="138"/>
    <x v="92"/>
  </r>
  <r>
    <n v="887"/>
    <x v="39"/>
    <x v="0"/>
    <n v="2011"/>
    <x v="1"/>
    <d v="1900-02-04T22:00:00"/>
    <x v="0"/>
    <x v="4"/>
    <n v="1"/>
    <x v="0"/>
    <n v="0.14000000000000001"/>
    <x v="22"/>
    <n v="0.36"/>
    <x v="42"/>
    <x v="6"/>
    <n v="0"/>
    <x v="0"/>
    <x v="1"/>
    <x v="82"/>
    <x v="29"/>
  </r>
  <r>
    <n v="888"/>
    <x v="39"/>
    <x v="0"/>
    <n v="2011"/>
    <x v="1"/>
    <d v="1900-02-04T23:00:00"/>
    <x v="0"/>
    <x v="4"/>
    <n v="2"/>
    <x v="1"/>
    <n v="0.14000000000000001"/>
    <x v="27"/>
    <n v="0.43"/>
    <x v="21"/>
    <x v="5"/>
    <n v="0.16420000000000001"/>
    <x v="8"/>
    <x v="5"/>
    <x v="71"/>
    <x v="102"/>
  </r>
  <r>
    <n v="889"/>
    <x v="39"/>
    <x v="0"/>
    <n v="2011"/>
    <x v="1"/>
    <d v="1900-02-05T00:00:00"/>
    <x v="0"/>
    <x v="4"/>
    <n v="2"/>
    <x v="1"/>
    <n v="0.18"/>
    <x v="28"/>
    <n v="0.4"/>
    <x v="22"/>
    <x v="6"/>
    <n v="0.22389999999999999"/>
    <x v="6"/>
    <x v="17"/>
    <x v="77"/>
    <x v="42"/>
  </r>
  <r>
    <n v="890"/>
    <x v="39"/>
    <x v="0"/>
    <n v="2011"/>
    <x v="1"/>
    <d v="1900-02-05T01:00:00"/>
    <x v="0"/>
    <x v="4"/>
    <n v="1"/>
    <x v="0"/>
    <n v="0.18"/>
    <x v="23"/>
    <n v="0.4"/>
    <x v="22"/>
    <x v="6"/>
    <n v="0.25369999999999998"/>
    <x v="2"/>
    <x v="4"/>
    <x v="28"/>
    <x v="83"/>
  </r>
  <r>
    <n v="891"/>
    <x v="39"/>
    <x v="0"/>
    <n v="2011"/>
    <x v="1"/>
    <d v="1900-02-05T02:00:00"/>
    <x v="0"/>
    <x v="4"/>
    <n v="1"/>
    <x v="0"/>
    <n v="0.2"/>
    <x v="3"/>
    <n v="0.34"/>
    <x v="46"/>
    <x v="6"/>
    <n v="0.29849999999999999"/>
    <x v="4"/>
    <x v="4"/>
    <x v="90"/>
    <x v="154"/>
  </r>
  <r>
    <n v="892"/>
    <x v="39"/>
    <x v="0"/>
    <n v="2011"/>
    <x v="1"/>
    <d v="1900-02-05T03:00:00"/>
    <x v="0"/>
    <x v="4"/>
    <n v="2"/>
    <x v="1"/>
    <n v="0.2"/>
    <x v="30"/>
    <n v="0.34"/>
    <x v="46"/>
    <x v="6"/>
    <n v="0.28360000000000002"/>
    <x v="3"/>
    <x v="0"/>
    <x v="124"/>
    <x v="37"/>
  </r>
  <r>
    <n v="893"/>
    <x v="39"/>
    <x v="0"/>
    <n v="2011"/>
    <x v="1"/>
    <d v="1900-02-05T04:00:00"/>
    <x v="0"/>
    <x v="4"/>
    <n v="2"/>
    <x v="1"/>
    <n v="0.2"/>
    <x v="30"/>
    <n v="0.37"/>
    <x v="38"/>
    <x v="6"/>
    <n v="0.25369999999999998"/>
    <x v="2"/>
    <x v="18"/>
    <x v="109"/>
    <x v="67"/>
  </r>
  <r>
    <n v="894"/>
    <x v="39"/>
    <x v="0"/>
    <n v="2011"/>
    <x v="1"/>
    <d v="1900-02-05T05:00:00"/>
    <x v="0"/>
    <x v="4"/>
    <n v="2"/>
    <x v="1"/>
    <n v="0.2"/>
    <x v="30"/>
    <n v="0.34"/>
    <x v="46"/>
    <x v="6"/>
    <n v="0.25369999999999998"/>
    <x v="2"/>
    <x v="14"/>
    <x v="174"/>
    <x v="150"/>
  </r>
  <r>
    <n v="895"/>
    <x v="39"/>
    <x v="0"/>
    <n v="2011"/>
    <x v="1"/>
    <d v="1900-02-05T06:00:00"/>
    <x v="0"/>
    <x v="4"/>
    <n v="2"/>
    <x v="1"/>
    <n v="0.18"/>
    <x v="28"/>
    <n v="0.47"/>
    <x v="19"/>
    <x v="5"/>
    <n v="0.29849999999999999"/>
    <x v="4"/>
    <x v="4"/>
    <x v="175"/>
    <x v="185"/>
  </r>
  <r>
    <n v="896"/>
    <x v="39"/>
    <x v="0"/>
    <n v="2011"/>
    <x v="1"/>
    <d v="1900-02-05T07:00:00"/>
    <x v="0"/>
    <x v="4"/>
    <n v="3"/>
    <x v="2"/>
    <n v="0.14000000000000001"/>
    <x v="41"/>
    <n v="0.86"/>
    <x v="3"/>
    <x v="0"/>
    <n v="0.25369999999999998"/>
    <x v="2"/>
    <x v="5"/>
    <x v="61"/>
    <x v="39"/>
  </r>
  <r>
    <n v="897"/>
    <x v="39"/>
    <x v="0"/>
    <n v="2011"/>
    <x v="1"/>
    <d v="1900-02-05T08:00:00"/>
    <x v="0"/>
    <x v="4"/>
    <n v="3"/>
    <x v="2"/>
    <n v="0.14000000000000001"/>
    <x v="41"/>
    <n v="0.86"/>
    <x v="3"/>
    <x v="0"/>
    <n v="0.16420000000000001"/>
    <x v="8"/>
    <x v="3"/>
    <x v="151"/>
    <x v="11"/>
  </r>
  <r>
    <n v="898"/>
    <x v="39"/>
    <x v="0"/>
    <n v="2011"/>
    <x v="1"/>
    <d v="1900-02-05T09:00:00"/>
    <x v="0"/>
    <x v="4"/>
    <n v="2"/>
    <x v="1"/>
    <n v="0.14000000000000001"/>
    <x v="27"/>
    <n v="0.86"/>
    <x v="3"/>
    <x v="0"/>
    <n v="0.16420000000000001"/>
    <x v="8"/>
    <x v="3"/>
    <x v="93"/>
    <x v="56"/>
  </r>
  <r>
    <n v="899"/>
    <x v="39"/>
    <x v="0"/>
    <n v="2011"/>
    <x v="1"/>
    <d v="1900-02-05T10:00:00"/>
    <x v="0"/>
    <x v="4"/>
    <n v="3"/>
    <x v="2"/>
    <n v="0.16"/>
    <x v="33"/>
    <n v="0.8"/>
    <x v="1"/>
    <x v="1"/>
    <n v="0.16420000000000001"/>
    <x v="8"/>
    <x v="17"/>
    <x v="76"/>
    <x v="66"/>
  </r>
  <r>
    <n v="900"/>
    <x v="39"/>
    <x v="0"/>
    <n v="2011"/>
    <x v="1"/>
    <d v="1900-02-05T11:00:00"/>
    <x v="0"/>
    <x v="4"/>
    <n v="3"/>
    <x v="2"/>
    <n v="0.16"/>
    <x v="33"/>
    <n v="0.8"/>
    <x v="1"/>
    <x v="1"/>
    <n v="0.19400000000000001"/>
    <x v="5"/>
    <x v="3"/>
    <x v="53"/>
    <x v="18"/>
  </r>
  <r>
    <n v="901"/>
    <x v="40"/>
    <x v="0"/>
    <n v="2011"/>
    <x v="1"/>
    <d v="1900-02-05T12:00:00"/>
    <x v="0"/>
    <x v="5"/>
    <n v="3"/>
    <x v="2"/>
    <n v="0.14000000000000001"/>
    <x v="41"/>
    <n v="0.86"/>
    <x v="3"/>
    <x v="0"/>
    <n v="0.19400000000000001"/>
    <x v="5"/>
    <x v="3"/>
    <x v="20"/>
    <x v="0"/>
  </r>
  <r>
    <n v="902"/>
    <x v="40"/>
    <x v="0"/>
    <n v="2011"/>
    <x v="1"/>
    <d v="1900-02-05T13:00:00"/>
    <x v="0"/>
    <x v="5"/>
    <n v="3"/>
    <x v="2"/>
    <n v="0.14000000000000001"/>
    <x v="41"/>
    <n v="0.8"/>
    <x v="1"/>
    <x v="1"/>
    <n v="0.1343"/>
    <x v="7"/>
    <x v="3"/>
    <x v="7"/>
    <x v="85"/>
  </r>
  <r>
    <n v="903"/>
    <x v="40"/>
    <x v="0"/>
    <n v="2011"/>
    <x v="1"/>
    <d v="1900-02-05T14:00:00"/>
    <x v="0"/>
    <x v="5"/>
    <n v="3"/>
    <x v="2"/>
    <n v="0.14000000000000001"/>
    <x v="41"/>
    <n v="0.8"/>
    <x v="1"/>
    <x v="1"/>
    <n v="0.1343"/>
    <x v="7"/>
    <x v="3"/>
    <x v="35"/>
    <x v="6"/>
  </r>
  <r>
    <n v="904"/>
    <x v="40"/>
    <x v="0"/>
    <n v="2011"/>
    <x v="1"/>
    <d v="1900-02-05T15:00:00"/>
    <x v="0"/>
    <x v="5"/>
    <n v="2"/>
    <x v="1"/>
    <n v="0.14000000000000001"/>
    <x v="27"/>
    <n v="0.59"/>
    <x v="29"/>
    <x v="4"/>
    <n v="0.22389999999999999"/>
    <x v="6"/>
    <x v="3"/>
    <x v="4"/>
    <x v="4"/>
  </r>
  <r>
    <n v="905"/>
    <x v="40"/>
    <x v="0"/>
    <n v="2011"/>
    <x v="1"/>
    <d v="1900-02-05T16:00:00"/>
    <x v="0"/>
    <x v="5"/>
    <n v="2"/>
    <x v="1"/>
    <n v="0.12"/>
    <x v="36"/>
    <n v="0.5"/>
    <x v="20"/>
    <x v="5"/>
    <n v="0.22389999999999999"/>
    <x v="6"/>
    <x v="3"/>
    <x v="8"/>
    <x v="24"/>
  </r>
  <r>
    <n v="906"/>
    <x v="40"/>
    <x v="0"/>
    <n v="2011"/>
    <x v="1"/>
    <d v="1900-02-05T17:00:00"/>
    <x v="0"/>
    <x v="5"/>
    <n v="2"/>
    <x v="1"/>
    <n v="0.12"/>
    <x v="36"/>
    <n v="0.54"/>
    <x v="47"/>
    <x v="4"/>
    <n v="0.28360000000000002"/>
    <x v="3"/>
    <x v="3"/>
    <x v="16"/>
    <x v="132"/>
  </r>
  <r>
    <n v="907"/>
    <x v="40"/>
    <x v="0"/>
    <n v="2011"/>
    <x v="1"/>
    <d v="1900-02-05T18:00:00"/>
    <x v="0"/>
    <x v="5"/>
    <n v="1"/>
    <x v="0"/>
    <n v="0.1"/>
    <x v="34"/>
    <n v="0.5"/>
    <x v="20"/>
    <x v="5"/>
    <n v="0.41789999999999999"/>
    <x v="12"/>
    <x v="3"/>
    <x v="176"/>
    <x v="111"/>
  </r>
  <r>
    <n v="908"/>
    <x v="40"/>
    <x v="0"/>
    <n v="2011"/>
    <x v="1"/>
    <d v="1900-02-05T19:00:00"/>
    <x v="0"/>
    <x v="5"/>
    <n v="1"/>
    <x v="0"/>
    <n v="0.1"/>
    <x v="34"/>
    <n v="0.49"/>
    <x v="36"/>
    <x v="5"/>
    <n v="0.32840000000000003"/>
    <x v="9"/>
    <x v="2"/>
    <x v="177"/>
    <x v="106"/>
  </r>
  <r>
    <n v="909"/>
    <x v="40"/>
    <x v="0"/>
    <n v="2011"/>
    <x v="1"/>
    <d v="1900-02-05T20:00:00"/>
    <x v="0"/>
    <x v="5"/>
    <n v="1"/>
    <x v="0"/>
    <n v="0.12"/>
    <x v="24"/>
    <n v="0.42"/>
    <x v="16"/>
    <x v="5"/>
    <n v="0.35820000000000002"/>
    <x v="11"/>
    <x v="5"/>
    <x v="178"/>
    <x v="78"/>
  </r>
  <r>
    <n v="910"/>
    <x v="40"/>
    <x v="0"/>
    <n v="2011"/>
    <x v="1"/>
    <d v="1900-02-05T21:00:00"/>
    <x v="0"/>
    <x v="5"/>
    <n v="1"/>
    <x v="0"/>
    <n v="0.12"/>
    <x v="24"/>
    <n v="0.42"/>
    <x v="16"/>
    <x v="5"/>
    <n v="0.29849999999999999"/>
    <x v="4"/>
    <x v="5"/>
    <x v="60"/>
    <x v="17"/>
  </r>
  <r>
    <n v="911"/>
    <x v="40"/>
    <x v="0"/>
    <n v="2011"/>
    <x v="1"/>
    <d v="1900-02-05T22:00:00"/>
    <x v="0"/>
    <x v="5"/>
    <n v="1"/>
    <x v="0"/>
    <n v="0.14000000000000001"/>
    <x v="22"/>
    <n v="0.39"/>
    <x v="17"/>
    <x v="6"/>
    <n v="0.35820000000000002"/>
    <x v="11"/>
    <x v="5"/>
    <x v="100"/>
    <x v="79"/>
  </r>
  <r>
    <n v="912"/>
    <x v="40"/>
    <x v="0"/>
    <n v="2011"/>
    <x v="1"/>
    <d v="1900-02-05T23:00:00"/>
    <x v="0"/>
    <x v="5"/>
    <n v="1"/>
    <x v="0"/>
    <n v="0.16"/>
    <x v="21"/>
    <n v="0.34"/>
    <x v="46"/>
    <x v="6"/>
    <n v="0.3881"/>
    <x v="13"/>
    <x v="17"/>
    <x v="65"/>
    <x v="83"/>
  </r>
  <r>
    <n v="913"/>
    <x v="40"/>
    <x v="0"/>
    <n v="2011"/>
    <x v="1"/>
    <d v="1900-02-06T00:00:00"/>
    <x v="0"/>
    <x v="5"/>
    <n v="1"/>
    <x v="0"/>
    <n v="0.18"/>
    <x v="23"/>
    <n v="0.28999999999999998"/>
    <x v="44"/>
    <x v="7"/>
    <n v="0.29849999999999999"/>
    <x v="4"/>
    <x v="0"/>
    <x v="79"/>
    <x v="69"/>
  </r>
  <r>
    <n v="914"/>
    <x v="40"/>
    <x v="0"/>
    <n v="2011"/>
    <x v="1"/>
    <d v="1900-02-06T01:00:00"/>
    <x v="0"/>
    <x v="5"/>
    <n v="1"/>
    <x v="0"/>
    <n v="0.2"/>
    <x v="3"/>
    <n v="0.27"/>
    <x v="57"/>
    <x v="7"/>
    <n v="0.28360000000000002"/>
    <x v="3"/>
    <x v="15"/>
    <x v="76"/>
    <x v="61"/>
  </r>
  <r>
    <n v="915"/>
    <x v="40"/>
    <x v="0"/>
    <n v="2011"/>
    <x v="1"/>
    <d v="1900-02-06T02:00:00"/>
    <x v="0"/>
    <x v="5"/>
    <n v="1"/>
    <x v="0"/>
    <n v="0.2"/>
    <x v="3"/>
    <n v="0.25"/>
    <x v="59"/>
    <x v="7"/>
    <n v="0.25369999999999998"/>
    <x v="2"/>
    <x v="3"/>
    <x v="54"/>
    <x v="89"/>
  </r>
  <r>
    <n v="916"/>
    <x v="40"/>
    <x v="0"/>
    <n v="2011"/>
    <x v="1"/>
    <d v="1900-02-06T03:00:00"/>
    <x v="0"/>
    <x v="5"/>
    <n v="1"/>
    <x v="0"/>
    <n v="0.2"/>
    <x v="3"/>
    <n v="0.27"/>
    <x v="57"/>
    <x v="7"/>
    <n v="0.29849999999999999"/>
    <x v="4"/>
    <x v="17"/>
    <x v="83"/>
    <x v="138"/>
  </r>
  <r>
    <n v="917"/>
    <x v="40"/>
    <x v="0"/>
    <n v="2011"/>
    <x v="1"/>
    <d v="1900-02-06T04:00:00"/>
    <x v="0"/>
    <x v="5"/>
    <n v="1"/>
    <x v="0"/>
    <n v="0.18"/>
    <x v="23"/>
    <n v="0.26"/>
    <x v="60"/>
    <x v="7"/>
    <n v="0.19400000000000001"/>
    <x v="5"/>
    <x v="15"/>
    <x v="136"/>
    <x v="186"/>
  </r>
  <r>
    <n v="918"/>
    <x v="40"/>
    <x v="0"/>
    <n v="2011"/>
    <x v="1"/>
    <d v="1900-02-06T05:00:00"/>
    <x v="0"/>
    <x v="5"/>
    <n v="1"/>
    <x v="0"/>
    <n v="0.16"/>
    <x v="21"/>
    <n v="0.28000000000000003"/>
    <x v="40"/>
    <x v="7"/>
    <n v="0.1343"/>
    <x v="7"/>
    <x v="0"/>
    <x v="174"/>
    <x v="187"/>
  </r>
  <r>
    <n v="919"/>
    <x v="40"/>
    <x v="0"/>
    <n v="2011"/>
    <x v="1"/>
    <d v="1900-02-06T06:00:00"/>
    <x v="0"/>
    <x v="5"/>
    <n v="1"/>
    <x v="0"/>
    <n v="0.14000000000000001"/>
    <x v="22"/>
    <n v="0.28000000000000003"/>
    <x v="40"/>
    <x v="7"/>
    <n v="0.1045"/>
    <x v="14"/>
    <x v="4"/>
    <x v="59"/>
    <x v="59"/>
  </r>
  <r>
    <n v="920"/>
    <x v="40"/>
    <x v="0"/>
    <n v="2011"/>
    <x v="1"/>
    <d v="1900-02-06T07:00:00"/>
    <x v="0"/>
    <x v="5"/>
    <n v="1"/>
    <x v="0"/>
    <n v="0.14000000000000001"/>
    <x v="22"/>
    <n v="0.31"/>
    <x v="61"/>
    <x v="6"/>
    <n v="8.9599999999999999E-2"/>
    <x v="1"/>
    <x v="17"/>
    <x v="139"/>
    <x v="54"/>
  </r>
  <r>
    <n v="921"/>
    <x v="40"/>
    <x v="0"/>
    <n v="2011"/>
    <x v="1"/>
    <d v="1900-02-06T08:00:00"/>
    <x v="0"/>
    <x v="5"/>
    <n v="1"/>
    <x v="0"/>
    <n v="0.14000000000000001"/>
    <x v="22"/>
    <n v="0.39"/>
    <x v="17"/>
    <x v="6"/>
    <n v="0"/>
    <x v="0"/>
    <x v="4"/>
    <x v="14"/>
    <x v="44"/>
  </r>
  <r>
    <n v="922"/>
    <x v="40"/>
    <x v="0"/>
    <n v="2011"/>
    <x v="1"/>
    <d v="1900-02-06T09:00:00"/>
    <x v="0"/>
    <x v="5"/>
    <n v="1"/>
    <x v="0"/>
    <n v="0.12"/>
    <x v="24"/>
    <n v="0.39"/>
    <x v="17"/>
    <x v="6"/>
    <n v="0"/>
    <x v="0"/>
    <x v="17"/>
    <x v="12"/>
    <x v="41"/>
  </r>
  <r>
    <n v="923"/>
    <x v="40"/>
    <x v="0"/>
    <n v="2011"/>
    <x v="1"/>
    <d v="1900-02-06T10:00:00"/>
    <x v="0"/>
    <x v="5"/>
    <n v="1"/>
    <x v="0"/>
    <n v="0.12"/>
    <x v="24"/>
    <n v="0.42"/>
    <x v="16"/>
    <x v="5"/>
    <n v="0.1045"/>
    <x v="14"/>
    <x v="5"/>
    <x v="39"/>
    <x v="19"/>
  </r>
  <r>
    <n v="924"/>
    <x v="41"/>
    <x v="0"/>
    <n v="2011"/>
    <x v="1"/>
    <d v="1900-02-06T11:00:00"/>
    <x v="0"/>
    <x v="6"/>
    <n v="1"/>
    <x v="0"/>
    <n v="0.1"/>
    <x v="34"/>
    <n v="0.49"/>
    <x v="36"/>
    <x v="5"/>
    <n v="0.1045"/>
    <x v="14"/>
    <x v="4"/>
    <x v="98"/>
    <x v="8"/>
  </r>
  <r>
    <n v="925"/>
    <x v="41"/>
    <x v="0"/>
    <n v="2011"/>
    <x v="1"/>
    <d v="1900-02-06T12:00:00"/>
    <x v="0"/>
    <x v="6"/>
    <n v="1"/>
    <x v="0"/>
    <n v="0.1"/>
    <x v="34"/>
    <n v="0.54"/>
    <x v="47"/>
    <x v="4"/>
    <n v="8.9599999999999999E-2"/>
    <x v="1"/>
    <x v="5"/>
    <x v="8"/>
    <x v="85"/>
  </r>
  <r>
    <n v="926"/>
    <x v="41"/>
    <x v="0"/>
    <n v="2011"/>
    <x v="1"/>
    <d v="1900-02-06T13:00:00"/>
    <x v="0"/>
    <x v="6"/>
    <n v="1"/>
    <x v="0"/>
    <n v="0.1"/>
    <x v="34"/>
    <n v="0.54"/>
    <x v="47"/>
    <x v="4"/>
    <n v="8.9599999999999999E-2"/>
    <x v="1"/>
    <x v="3"/>
    <x v="35"/>
    <x v="6"/>
  </r>
  <r>
    <n v="927"/>
    <x v="41"/>
    <x v="0"/>
    <n v="2011"/>
    <x v="1"/>
    <d v="1900-02-06T14:00:00"/>
    <x v="0"/>
    <x v="6"/>
    <n v="1"/>
    <x v="0"/>
    <n v="0.08"/>
    <x v="35"/>
    <n v="0.63"/>
    <x v="30"/>
    <x v="3"/>
    <n v="8.9599999999999999E-2"/>
    <x v="1"/>
    <x v="3"/>
    <x v="22"/>
    <x v="48"/>
  </r>
  <r>
    <n v="928"/>
    <x v="41"/>
    <x v="0"/>
    <n v="2011"/>
    <x v="1"/>
    <d v="1900-02-06T15:00:00"/>
    <x v="0"/>
    <x v="6"/>
    <n v="1"/>
    <x v="0"/>
    <n v="0.1"/>
    <x v="34"/>
    <n v="0.68"/>
    <x v="31"/>
    <x v="3"/>
    <n v="0"/>
    <x v="0"/>
    <x v="5"/>
    <x v="140"/>
    <x v="108"/>
  </r>
  <r>
    <n v="929"/>
    <x v="41"/>
    <x v="0"/>
    <n v="2011"/>
    <x v="1"/>
    <d v="1900-02-06T16:00:00"/>
    <x v="0"/>
    <x v="6"/>
    <n v="1"/>
    <x v="0"/>
    <n v="0.08"/>
    <x v="35"/>
    <n v="0.73"/>
    <x v="62"/>
    <x v="1"/>
    <n v="0"/>
    <x v="0"/>
    <x v="5"/>
    <x v="26"/>
    <x v="30"/>
  </r>
  <r>
    <n v="930"/>
    <x v="41"/>
    <x v="0"/>
    <n v="2011"/>
    <x v="1"/>
    <d v="1900-02-06T17:00:00"/>
    <x v="0"/>
    <x v="6"/>
    <n v="1"/>
    <x v="0"/>
    <n v="0.1"/>
    <x v="34"/>
    <n v="0.74"/>
    <x v="32"/>
    <x v="1"/>
    <n v="0.16420000000000001"/>
    <x v="8"/>
    <x v="17"/>
    <x v="179"/>
    <x v="182"/>
  </r>
  <r>
    <n v="931"/>
    <x v="41"/>
    <x v="0"/>
    <n v="2011"/>
    <x v="1"/>
    <d v="1900-02-06T18:00:00"/>
    <x v="0"/>
    <x v="6"/>
    <n v="1"/>
    <x v="0"/>
    <n v="0.12"/>
    <x v="24"/>
    <n v="0.74"/>
    <x v="32"/>
    <x v="1"/>
    <n v="0.22389999999999999"/>
    <x v="6"/>
    <x v="1"/>
    <x v="126"/>
    <x v="188"/>
  </r>
  <r>
    <n v="932"/>
    <x v="41"/>
    <x v="0"/>
    <n v="2011"/>
    <x v="1"/>
    <d v="1900-02-06T19:00:00"/>
    <x v="0"/>
    <x v="6"/>
    <n v="1"/>
    <x v="0"/>
    <n v="0.14000000000000001"/>
    <x v="22"/>
    <n v="0.69"/>
    <x v="27"/>
    <x v="3"/>
    <n v="0.19400000000000001"/>
    <x v="5"/>
    <x v="2"/>
    <x v="87"/>
    <x v="40"/>
  </r>
  <r>
    <n v="933"/>
    <x v="41"/>
    <x v="0"/>
    <n v="2011"/>
    <x v="1"/>
    <d v="1900-02-06T20:00:00"/>
    <x v="0"/>
    <x v="6"/>
    <n v="1"/>
    <x v="0"/>
    <n v="0.22"/>
    <x v="1"/>
    <n v="0.47"/>
    <x v="19"/>
    <x v="5"/>
    <n v="0.1343"/>
    <x v="7"/>
    <x v="6"/>
    <x v="15"/>
    <x v="37"/>
  </r>
  <r>
    <n v="934"/>
    <x v="41"/>
    <x v="0"/>
    <n v="2011"/>
    <x v="1"/>
    <d v="1900-02-06T21:00:00"/>
    <x v="0"/>
    <x v="6"/>
    <n v="1"/>
    <x v="0"/>
    <n v="0.22"/>
    <x v="1"/>
    <n v="0.47"/>
    <x v="19"/>
    <x v="5"/>
    <n v="0.1343"/>
    <x v="7"/>
    <x v="18"/>
    <x v="27"/>
    <x v="68"/>
  </r>
  <r>
    <n v="935"/>
    <x v="41"/>
    <x v="0"/>
    <n v="2011"/>
    <x v="1"/>
    <d v="1900-02-06T22:00:00"/>
    <x v="0"/>
    <x v="6"/>
    <n v="1"/>
    <x v="0"/>
    <n v="0.24"/>
    <x v="0"/>
    <n v="0.35"/>
    <x v="23"/>
    <x v="6"/>
    <n v="0.19400000000000001"/>
    <x v="5"/>
    <x v="27"/>
    <x v="121"/>
    <x v="14"/>
  </r>
  <r>
    <n v="936"/>
    <x v="41"/>
    <x v="0"/>
    <n v="2011"/>
    <x v="1"/>
    <d v="1900-02-06T23:00:00"/>
    <x v="0"/>
    <x v="6"/>
    <n v="1"/>
    <x v="0"/>
    <n v="0.3"/>
    <x v="19"/>
    <n v="0.26"/>
    <x v="60"/>
    <x v="7"/>
    <n v="0.25369999999999998"/>
    <x v="2"/>
    <x v="26"/>
    <x v="28"/>
    <x v="11"/>
  </r>
  <r>
    <n v="937"/>
    <x v="41"/>
    <x v="0"/>
    <n v="2011"/>
    <x v="1"/>
    <d v="1900-02-07T00:00:00"/>
    <x v="0"/>
    <x v="6"/>
    <n v="1"/>
    <x v="0"/>
    <n v="0.32"/>
    <x v="4"/>
    <n v="0.21"/>
    <x v="58"/>
    <x v="7"/>
    <n v="0.16420000000000001"/>
    <x v="8"/>
    <x v="6"/>
    <x v="133"/>
    <x v="30"/>
  </r>
  <r>
    <n v="938"/>
    <x v="41"/>
    <x v="0"/>
    <n v="2011"/>
    <x v="1"/>
    <d v="1900-02-07T01:00:00"/>
    <x v="0"/>
    <x v="6"/>
    <n v="1"/>
    <x v="0"/>
    <n v="0.3"/>
    <x v="19"/>
    <n v="0.28000000000000003"/>
    <x v="40"/>
    <x v="7"/>
    <n v="0.19400000000000001"/>
    <x v="5"/>
    <x v="24"/>
    <x v="180"/>
    <x v="139"/>
  </r>
  <r>
    <n v="939"/>
    <x v="41"/>
    <x v="0"/>
    <n v="2011"/>
    <x v="1"/>
    <d v="1900-02-07T02:00:00"/>
    <x v="0"/>
    <x v="6"/>
    <n v="1"/>
    <x v="0"/>
    <n v="0.3"/>
    <x v="19"/>
    <n v="0.24"/>
    <x v="63"/>
    <x v="7"/>
    <n v="0"/>
    <x v="0"/>
    <x v="25"/>
    <x v="181"/>
    <x v="189"/>
  </r>
  <r>
    <n v="940"/>
    <x v="41"/>
    <x v="0"/>
    <n v="2011"/>
    <x v="1"/>
    <d v="1900-02-07T03:00:00"/>
    <x v="0"/>
    <x v="6"/>
    <n v="1"/>
    <x v="0"/>
    <n v="0.28000000000000003"/>
    <x v="26"/>
    <n v="0.28000000000000003"/>
    <x v="40"/>
    <x v="7"/>
    <n v="0"/>
    <x v="0"/>
    <x v="14"/>
    <x v="158"/>
    <x v="177"/>
  </r>
  <r>
    <n v="941"/>
    <x v="41"/>
    <x v="0"/>
    <n v="2011"/>
    <x v="1"/>
    <d v="1900-02-07T04:00:00"/>
    <x v="0"/>
    <x v="6"/>
    <n v="1"/>
    <x v="0"/>
    <n v="0.26"/>
    <x v="20"/>
    <n v="0.33"/>
    <x v="39"/>
    <x v="6"/>
    <n v="0"/>
    <x v="0"/>
    <x v="18"/>
    <x v="111"/>
    <x v="129"/>
  </r>
  <r>
    <n v="942"/>
    <x v="41"/>
    <x v="0"/>
    <n v="2011"/>
    <x v="1"/>
    <d v="1900-02-07T05:00:00"/>
    <x v="0"/>
    <x v="6"/>
    <n v="1"/>
    <x v="0"/>
    <n v="0.22"/>
    <x v="1"/>
    <n v="0.55000000000000004"/>
    <x v="28"/>
    <x v="4"/>
    <n v="0.1343"/>
    <x v="7"/>
    <x v="4"/>
    <x v="124"/>
    <x v="55"/>
  </r>
  <r>
    <n v="943"/>
    <x v="41"/>
    <x v="0"/>
    <n v="2011"/>
    <x v="1"/>
    <d v="1900-02-07T06:00:00"/>
    <x v="0"/>
    <x v="6"/>
    <n v="1"/>
    <x v="0"/>
    <n v="0.2"/>
    <x v="3"/>
    <n v="0.59"/>
    <x v="29"/>
    <x v="4"/>
    <n v="0.1343"/>
    <x v="7"/>
    <x v="5"/>
    <x v="24"/>
    <x v="105"/>
  </r>
  <r>
    <n v="944"/>
    <x v="41"/>
    <x v="0"/>
    <n v="2011"/>
    <x v="1"/>
    <d v="1900-02-07T07:00:00"/>
    <x v="0"/>
    <x v="6"/>
    <n v="1"/>
    <x v="0"/>
    <n v="0.2"/>
    <x v="3"/>
    <n v="0.64"/>
    <x v="26"/>
    <x v="3"/>
    <n v="8.9599999999999999E-2"/>
    <x v="1"/>
    <x v="4"/>
    <x v="40"/>
    <x v="74"/>
  </r>
  <r>
    <n v="945"/>
    <x v="41"/>
    <x v="0"/>
    <n v="2011"/>
    <x v="1"/>
    <d v="1900-02-07T08:00:00"/>
    <x v="0"/>
    <x v="6"/>
    <n v="1"/>
    <x v="0"/>
    <n v="0.18"/>
    <x v="23"/>
    <n v="0.69"/>
    <x v="27"/>
    <x v="3"/>
    <n v="0"/>
    <x v="0"/>
    <x v="2"/>
    <x v="41"/>
    <x v="26"/>
  </r>
  <r>
    <n v="946"/>
    <x v="42"/>
    <x v="0"/>
    <n v="2011"/>
    <x v="1"/>
    <d v="1900-02-07T09:00:00"/>
    <x v="0"/>
    <x v="0"/>
    <n v="1"/>
    <x v="0"/>
    <n v="0.16"/>
    <x v="21"/>
    <n v="0.69"/>
    <x v="27"/>
    <x v="3"/>
    <n v="8.9599999999999999E-2"/>
    <x v="1"/>
    <x v="0"/>
    <x v="2"/>
    <x v="33"/>
  </r>
  <r>
    <n v="947"/>
    <x v="42"/>
    <x v="0"/>
    <n v="2011"/>
    <x v="1"/>
    <d v="1900-02-07T10:00:00"/>
    <x v="0"/>
    <x v="0"/>
    <n v="1"/>
    <x v="0"/>
    <n v="0.14000000000000001"/>
    <x v="22"/>
    <n v="0.86"/>
    <x v="3"/>
    <x v="0"/>
    <n v="0"/>
    <x v="0"/>
    <x v="4"/>
    <x v="97"/>
    <x v="108"/>
  </r>
  <r>
    <n v="948"/>
    <x v="42"/>
    <x v="0"/>
    <n v="2011"/>
    <x v="1"/>
    <d v="1900-02-07T11:00:00"/>
    <x v="0"/>
    <x v="0"/>
    <n v="1"/>
    <x v="0"/>
    <n v="0.14000000000000001"/>
    <x v="22"/>
    <n v="0.8"/>
    <x v="1"/>
    <x v="1"/>
    <n v="0"/>
    <x v="0"/>
    <x v="4"/>
    <x v="0"/>
    <x v="93"/>
  </r>
  <r>
    <n v="949"/>
    <x v="42"/>
    <x v="0"/>
    <n v="2011"/>
    <x v="1"/>
    <d v="1900-02-07T12:00:00"/>
    <x v="0"/>
    <x v="0"/>
    <n v="1"/>
    <x v="0"/>
    <n v="0.12"/>
    <x v="24"/>
    <n v="0.8"/>
    <x v="1"/>
    <x v="1"/>
    <n v="0"/>
    <x v="0"/>
    <x v="0"/>
    <x v="7"/>
    <x v="98"/>
  </r>
  <r>
    <n v="950"/>
    <x v="42"/>
    <x v="0"/>
    <n v="2011"/>
    <x v="1"/>
    <d v="1900-02-07T13:00:00"/>
    <x v="0"/>
    <x v="0"/>
    <n v="1"/>
    <x v="0"/>
    <n v="0.12"/>
    <x v="24"/>
    <n v="0.74"/>
    <x v="32"/>
    <x v="1"/>
    <n v="8.9599999999999999E-2"/>
    <x v="1"/>
    <x v="3"/>
    <x v="22"/>
    <x v="48"/>
  </r>
  <r>
    <n v="951"/>
    <x v="42"/>
    <x v="0"/>
    <n v="2011"/>
    <x v="1"/>
    <d v="1900-02-07T14:00:00"/>
    <x v="0"/>
    <x v="0"/>
    <n v="1"/>
    <x v="0"/>
    <n v="0.12"/>
    <x v="24"/>
    <n v="0.74"/>
    <x v="32"/>
    <x v="1"/>
    <n v="8.9599999999999999E-2"/>
    <x v="1"/>
    <x v="3"/>
    <x v="4"/>
    <x v="4"/>
  </r>
  <r>
    <n v="952"/>
    <x v="42"/>
    <x v="0"/>
    <n v="2011"/>
    <x v="1"/>
    <d v="1900-02-07T15:00:00"/>
    <x v="0"/>
    <x v="0"/>
    <n v="1"/>
    <x v="0"/>
    <n v="0.12"/>
    <x v="24"/>
    <n v="0.93"/>
    <x v="43"/>
    <x v="2"/>
    <n v="0.19400000000000001"/>
    <x v="5"/>
    <x v="5"/>
    <x v="4"/>
    <x v="5"/>
  </r>
  <r>
    <n v="953"/>
    <x v="42"/>
    <x v="0"/>
    <n v="2011"/>
    <x v="1"/>
    <d v="1900-02-07T16:00:00"/>
    <x v="0"/>
    <x v="0"/>
    <n v="1"/>
    <x v="0"/>
    <n v="0.12"/>
    <x v="24"/>
    <n v="0.8"/>
    <x v="1"/>
    <x v="1"/>
    <n v="0.1045"/>
    <x v="14"/>
    <x v="4"/>
    <x v="33"/>
    <x v="62"/>
  </r>
  <r>
    <n v="954"/>
    <x v="42"/>
    <x v="0"/>
    <n v="2011"/>
    <x v="1"/>
    <d v="1900-02-07T17:00:00"/>
    <x v="0"/>
    <x v="0"/>
    <n v="1"/>
    <x v="0"/>
    <n v="0.14000000000000001"/>
    <x v="22"/>
    <n v="0.86"/>
    <x v="3"/>
    <x v="0"/>
    <n v="0.1343"/>
    <x v="7"/>
    <x v="4"/>
    <x v="95"/>
    <x v="33"/>
  </r>
  <r>
    <n v="955"/>
    <x v="42"/>
    <x v="0"/>
    <n v="2011"/>
    <x v="1"/>
    <d v="1900-02-07T18:00:00"/>
    <x v="0"/>
    <x v="0"/>
    <n v="1"/>
    <x v="0"/>
    <n v="0.16"/>
    <x v="21"/>
    <n v="0.64"/>
    <x v="26"/>
    <x v="3"/>
    <n v="0.1343"/>
    <x v="7"/>
    <x v="2"/>
    <x v="101"/>
    <x v="74"/>
  </r>
  <r>
    <n v="956"/>
    <x v="42"/>
    <x v="0"/>
    <n v="2011"/>
    <x v="1"/>
    <d v="1900-02-07T19:00:00"/>
    <x v="0"/>
    <x v="0"/>
    <n v="1"/>
    <x v="0"/>
    <n v="0.22"/>
    <x v="1"/>
    <n v="0.41"/>
    <x v="48"/>
    <x v="5"/>
    <n v="0.25369999999999998"/>
    <x v="2"/>
    <x v="23"/>
    <x v="13"/>
    <x v="11"/>
  </r>
  <r>
    <n v="957"/>
    <x v="42"/>
    <x v="0"/>
    <n v="2011"/>
    <x v="1"/>
    <d v="1900-02-07T20:00:00"/>
    <x v="0"/>
    <x v="0"/>
    <n v="1"/>
    <x v="0"/>
    <n v="0.3"/>
    <x v="19"/>
    <n v="0.28000000000000003"/>
    <x v="40"/>
    <x v="7"/>
    <n v="0.32840000000000003"/>
    <x v="9"/>
    <x v="36"/>
    <x v="151"/>
    <x v="181"/>
  </r>
  <r>
    <n v="958"/>
    <x v="42"/>
    <x v="0"/>
    <n v="2011"/>
    <x v="1"/>
    <d v="1900-02-07T21:00:00"/>
    <x v="0"/>
    <x v="0"/>
    <n v="1"/>
    <x v="0"/>
    <n v="0.3"/>
    <x v="19"/>
    <n v="0.39"/>
    <x v="17"/>
    <x v="6"/>
    <n v="0.4627"/>
    <x v="17"/>
    <x v="37"/>
    <x v="139"/>
    <x v="151"/>
  </r>
  <r>
    <n v="959"/>
    <x v="42"/>
    <x v="0"/>
    <n v="2011"/>
    <x v="1"/>
    <d v="1900-02-07T22:00:00"/>
    <x v="0"/>
    <x v="0"/>
    <n v="1"/>
    <x v="0"/>
    <n v="0.3"/>
    <x v="19"/>
    <n v="0.39"/>
    <x v="17"/>
    <x v="6"/>
    <n v="0.41789999999999999"/>
    <x v="12"/>
    <x v="38"/>
    <x v="145"/>
    <x v="169"/>
  </r>
  <r>
    <n v="960"/>
    <x v="42"/>
    <x v="0"/>
    <n v="2011"/>
    <x v="1"/>
    <d v="1900-02-07T23:00:00"/>
    <x v="0"/>
    <x v="0"/>
    <n v="1"/>
    <x v="0"/>
    <n v="0.34"/>
    <x v="18"/>
    <n v="0.31"/>
    <x v="61"/>
    <x v="6"/>
    <n v="0.28360000000000002"/>
    <x v="3"/>
    <x v="36"/>
    <x v="92"/>
    <x v="151"/>
  </r>
  <r>
    <n v="961"/>
    <x v="42"/>
    <x v="0"/>
    <n v="2011"/>
    <x v="1"/>
    <d v="1900-02-08T00:00:00"/>
    <x v="0"/>
    <x v="0"/>
    <n v="1"/>
    <x v="0"/>
    <n v="0.34"/>
    <x v="18"/>
    <n v="0.28999999999999998"/>
    <x v="44"/>
    <x v="7"/>
    <n v="0.41789999999999999"/>
    <x v="12"/>
    <x v="9"/>
    <x v="69"/>
    <x v="177"/>
  </r>
  <r>
    <n v="962"/>
    <x v="42"/>
    <x v="0"/>
    <n v="2011"/>
    <x v="1"/>
    <d v="1900-02-08T01:00:00"/>
    <x v="0"/>
    <x v="0"/>
    <n v="1"/>
    <x v="0"/>
    <n v="0.34"/>
    <x v="18"/>
    <n v="0.28999999999999998"/>
    <x v="44"/>
    <x v="7"/>
    <n v="0.41789999999999999"/>
    <x v="12"/>
    <x v="35"/>
    <x v="145"/>
    <x v="190"/>
  </r>
  <r>
    <n v="963"/>
    <x v="42"/>
    <x v="0"/>
    <n v="2011"/>
    <x v="1"/>
    <d v="1900-02-08T02:00:00"/>
    <x v="0"/>
    <x v="0"/>
    <n v="1"/>
    <x v="0"/>
    <n v="0.32"/>
    <x v="4"/>
    <n v="0.31"/>
    <x v="61"/>
    <x v="6"/>
    <n v="0.52239999999999998"/>
    <x v="18"/>
    <x v="31"/>
    <x v="182"/>
    <x v="120"/>
  </r>
  <r>
    <n v="964"/>
    <x v="42"/>
    <x v="0"/>
    <n v="2011"/>
    <x v="1"/>
    <d v="1900-02-08T03:00:00"/>
    <x v="0"/>
    <x v="0"/>
    <n v="1"/>
    <x v="0"/>
    <n v="0.28000000000000003"/>
    <x v="26"/>
    <n v="0.38"/>
    <x v="41"/>
    <x v="6"/>
    <n v="0.32840000000000003"/>
    <x v="9"/>
    <x v="17"/>
    <x v="91"/>
    <x v="37"/>
  </r>
  <r>
    <n v="965"/>
    <x v="42"/>
    <x v="0"/>
    <n v="2011"/>
    <x v="1"/>
    <d v="1900-02-08T04:00:00"/>
    <x v="0"/>
    <x v="0"/>
    <n v="1"/>
    <x v="0"/>
    <n v="0.28000000000000003"/>
    <x v="26"/>
    <n v="0.38"/>
    <x v="41"/>
    <x v="6"/>
    <n v="0.16420000000000001"/>
    <x v="8"/>
    <x v="4"/>
    <x v="87"/>
    <x v="102"/>
  </r>
  <r>
    <n v="966"/>
    <x v="42"/>
    <x v="0"/>
    <n v="2011"/>
    <x v="1"/>
    <d v="1900-02-08T05:00:00"/>
    <x v="0"/>
    <x v="0"/>
    <n v="1"/>
    <x v="0"/>
    <n v="0.26"/>
    <x v="20"/>
    <n v="0.41"/>
    <x v="48"/>
    <x v="5"/>
    <n v="0.22389999999999999"/>
    <x v="6"/>
    <x v="5"/>
    <x v="87"/>
    <x v="1"/>
  </r>
  <r>
    <n v="967"/>
    <x v="42"/>
    <x v="0"/>
    <n v="2011"/>
    <x v="1"/>
    <d v="1900-02-08T06:00:00"/>
    <x v="0"/>
    <x v="0"/>
    <n v="1"/>
    <x v="0"/>
    <n v="0.26"/>
    <x v="20"/>
    <n v="0.41"/>
    <x v="48"/>
    <x v="5"/>
    <n v="0"/>
    <x v="0"/>
    <x v="14"/>
    <x v="76"/>
    <x v="41"/>
  </r>
  <r>
    <n v="968"/>
    <x v="42"/>
    <x v="0"/>
    <n v="2011"/>
    <x v="1"/>
    <d v="1900-02-08T07:00:00"/>
    <x v="0"/>
    <x v="0"/>
    <n v="1"/>
    <x v="0"/>
    <n v="0.24"/>
    <x v="0"/>
    <n v="0.44"/>
    <x v="18"/>
    <x v="5"/>
    <n v="8.9599999999999999E-2"/>
    <x v="1"/>
    <x v="15"/>
    <x v="87"/>
    <x v="79"/>
  </r>
  <r>
    <n v="969"/>
    <x v="42"/>
    <x v="0"/>
    <n v="2011"/>
    <x v="1"/>
    <d v="1900-02-08T08:00:00"/>
    <x v="0"/>
    <x v="0"/>
    <n v="1"/>
    <x v="0"/>
    <n v="0.22"/>
    <x v="1"/>
    <n v="0.51"/>
    <x v="33"/>
    <x v="4"/>
    <n v="0.1343"/>
    <x v="7"/>
    <x v="5"/>
    <x v="17"/>
    <x v="2"/>
  </r>
  <r>
    <n v="970"/>
    <x v="43"/>
    <x v="0"/>
    <n v="2011"/>
    <x v="1"/>
    <d v="1900-02-08T09:00:00"/>
    <x v="0"/>
    <x v="1"/>
    <n v="1"/>
    <x v="0"/>
    <n v="0.2"/>
    <x v="3"/>
    <n v="0.64"/>
    <x v="26"/>
    <x v="3"/>
    <n v="0.1045"/>
    <x v="14"/>
    <x v="2"/>
    <x v="60"/>
    <x v="21"/>
  </r>
  <r>
    <n v="971"/>
    <x v="43"/>
    <x v="0"/>
    <n v="2011"/>
    <x v="1"/>
    <d v="1900-02-08T10:00:00"/>
    <x v="0"/>
    <x v="1"/>
    <n v="1"/>
    <x v="0"/>
    <n v="0.2"/>
    <x v="3"/>
    <n v="0.59"/>
    <x v="29"/>
    <x v="4"/>
    <n v="8.9599999999999999E-2"/>
    <x v="1"/>
    <x v="5"/>
    <x v="140"/>
    <x v="108"/>
  </r>
  <r>
    <n v="972"/>
    <x v="43"/>
    <x v="0"/>
    <n v="2011"/>
    <x v="1"/>
    <d v="1900-02-08T11:00:00"/>
    <x v="0"/>
    <x v="1"/>
    <n v="2"/>
    <x v="1"/>
    <n v="0.2"/>
    <x v="30"/>
    <n v="0.75"/>
    <x v="2"/>
    <x v="1"/>
    <n v="8.9599999999999999E-2"/>
    <x v="1"/>
    <x v="5"/>
    <x v="23"/>
    <x v="25"/>
  </r>
  <r>
    <n v="973"/>
    <x v="43"/>
    <x v="0"/>
    <n v="2011"/>
    <x v="1"/>
    <d v="1900-02-08T12:00:00"/>
    <x v="0"/>
    <x v="1"/>
    <n v="2"/>
    <x v="1"/>
    <n v="0.2"/>
    <x v="30"/>
    <n v="0.69"/>
    <x v="27"/>
    <x v="3"/>
    <n v="0.1045"/>
    <x v="14"/>
    <x v="17"/>
    <x v="21"/>
    <x v="47"/>
  </r>
  <r>
    <n v="974"/>
    <x v="43"/>
    <x v="0"/>
    <n v="2011"/>
    <x v="1"/>
    <d v="1900-02-08T13:00:00"/>
    <x v="0"/>
    <x v="1"/>
    <n v="2"/>
    <x v="1"/>
    <n v="0.2"/>
    <x v="30"/>
    <n v="0.69"/>
    <x v="27"/>
    <x v="3"/>
    <n v="0.16420000000000001"/>
    <x v="8"/>
    <x v="3"/>
    <x v="6"/>
    <x v="5"/>
  </r>
  <r>
    <n v="975"/>
    <x v="43"/>
    <x v="0"/>
    <n v="2011"/>
    <x v="1"/>
    <d v="1900-02-08T14:00:00"/>
    <x v="0"/>
    <x v="1"/>
    <n v="2"/>
    <x v="1"/>
    <n v="0.2"/>
    <x v="30"/>
    <n v="0.69"/>
    <x v="27"/>
    <x v="3"/>
    <n v="0.1343"/>
    <x v="7"/>
    <x v="4"/>
    <x v="35"/>
    <x v="36"/>
  </r>
  <r>
    <n v="976"/>
    <x v="43"/>
    <x v="0"/>
    <n v="2011"/>
    <x v="1"/>
    <d v="1900-02-08T15:00:00"/>
    <x v="0"/>
    <x v="1"/>
    <n v="2"/>
    <x v="1"/>
    <n v="0.22"/>
    <x v="29"/>
    <n v="0.55000000000000004"/>
    <x v="28"/>
    <x v="4"/>
    <n v="0"/>
    <x v="0"/>
    <x v="3"/>
    <x v="35"/>
    <x v="6"/>
  </r>
  <r>
    <n v="977"/>
    <x v="43"/>
    <x v="0"/>
    <n v="2011"/>
    <x v="1"/>
    <d v="1900-02-08T16:00:00"/>
    <x v="0"/>
    <x v="1"/>
    <n v="2"/>
    <x v="1"/>
    <n v="0.22"/>
    <x v="29"/>
    <n v="0.64"/>
    <x v="26"/>
    <x v="3"/>
    <n v="0.19400000000000001"/>
    <x v="5"/>
    <x v="5"/>
    <x v="48"/>
    <x v="47"/>
  </r>
  <r>
    <n v="978"/>
    <x v="43"/>
    <x v="0"/>
    <n v="2011"/>
    <x v="1"/>
    <d v="1900-02-08T17:00:00"/>
    <x v="0"/>
    <x v="1"/>
    <n v="2"/>
    <x v="1"/>
    <n v="0.24"/>
    <x v="2"/>
    <n v="0.6"/>
    <x v="54"/>
    <x v="4"/>
    <n v="0.22389999999999999"/>
    <x v="6"/>
    <x v="6"/>
    <x v="96"/>
    <x v="105"/>
  </r>
  <r>
    <n v="979"/>
    <x v="43"/>
    <x v="0"/>
    <n v="2011"/>
    <x v="1"/>
    <d v="1900-02-08T18:00:00"/>
    <x v="0"/>
    <x v="1"/>
    <n v="1"/>
    <x v="0"/>
    <n v="0.3"/>
    <x v="19"/>
    <n v="0.45"/>
    <x v="49"/>
    <x v="5"/>
    <n v="0.32840000000000003"/>
    <x v="9"/>
    <x v="21"/>
    <x v="132"/>
    <x v="136"/>
  </r>
  <r>
    <n v="980"/>
    <x v="43"/>
    <x v="0"/>
    <n v="2011"/>
    <x v="1"/>
    <d v="1900-02-08T19:00:00"/>
    <x v="0"/>
    <x v="1"/>
    <n v="1"/>
    <x v="0"/>
    <n v="0.32"/>
    <x v="4"/>
    <n v="0.39"/>
    <x v="17"/>
    <x v="6"/>
    <n v="0.44779999999999998"/>
    <x v="10"/>
    <x v="7"/>
    <x v="132"/>
    <x v="59"/>
  </r>
  <r>
    <n v="981"/>
    <x v="43"/>
    <x v="0"/>
    <n v="2011"/>
    <x v="1"/>
    <d v="1900-02-08T20:00:00"/>
    <x v="0"/>
    <x v="1"/>
    <n v="1"/>
    <x v="0"/>
    <n v="0.36"/>
    <x v="6"/>
    <n v="0.32"/>
    <x v="25"/>
    <x v="6"/>
    <n v="0.4627"/>
    <x v="17"/>
    <x v="39"/>
    <x v="111"/>
    <x v="148"/>
  </r>
  <r>
    <n v="982"/>
    <x v="43"/>
    <x v="0"/>
    <n v="2011"/>
    <x v="1"/>
    <d v="1900-02-08T21:00:00"/>
    <x v="0"/>
    <x v="1"/>
    <n v="1"/>
    <x v="0"/>
    <n v="0.38"/>
    <x v="5"/>
    <n v="0.28999999999999998"/>
    <x v="44"/>
    <x v="7"/>
    <n v="0.35820000000000002"/>
    <x v="11"/>
    <x v="40"/>
    <x v="50"/>
    <x v="38"/>
  </r>
  <r>
    <n v="983"/>
    <x v="43"/>
    <x v="0"/>
    <n v="2011"/>
    <x v="1"/>
    <d v="1900-02-08T22:00:00"/>
    <x v="0"/>
    <x v="1"/>
    <n v="2"/>
    <x v="1"/>
    <n v="0.4"/>
    <x v="12"/>
    <n v="0.3"/>
    <x v="24"/>
    <x v="7"/>
    <n v="0.41789999999999999"/>
    <x v="12"/>
    <x v="41"/>
    <x v="59"/>
    <x v="143"/>
  </r>
  <r>
    <n v="984"/>
    <x v="43"/>
    <x v="0"/>
    <n v="2011"/>
    <x v="1"/>
    <d v="1900-02-08T23:00:00"/>
    <x v="0"/>
    <x v="1"/>
    <n v="2"/>
    <x v="1"/>
    <n v="0.4"/>
    <x v="12"/>
    <n v="0.3"/>
    <x v="24"/>
    <x v="7"/>
    <n v="0.29849999999999999"/>
    <x v="4"/>
    <x v="11"/>
    <x v="183"/>
    <x v="123"/>
  </r>
  <r>
    <n v="985"/>
    <x v="43"/>
    <x v="0"/>
    <n v="2011"/>
    <x v="1"/>
    <d v="1900-02-09T00:00:00"/>
    <x v="0"/>
    <x v="1"/>
    <n v="2"/>
    <x v="1"/>
    <n v="0.42"/>
    <x v="10"/>
    <n v="0.28000000000000003"/>
    <x v="40"/>
    <x v="7"/>
    <n v="0.32840000000000003"/>
    <x v="9"/>
    <x v="32"/>
    <x v="184"/>
    <x v="87"/>
  </r>
  <r>
    <n v="986"/>
    <x v="43"/>
    <x v="0"/>
    <n v="2011"/>
    <x v="1"/>
    <d v="1900-02-09T01:00:00"/>
    <x v="0"/>
    <x v="1"/>
    <n v="1"/>
    <x v="0"/>
    <n v="0.42"/>
    <x v="7"/>
    <n v="0.28000000000000003"/>
    <x v="40"/>
    <x v="7"/>
    <n v="0.32840000000000003"/>
    <x v="9"/>
    <x v="36"/>
    <x v="73"/>
    <x v="139"/>
  </r>
  <r>
    <n v="987"/>
    <x v="43"/>
    <x v="0"/>
    <n v="2011"/>
    <x v="1"/>
    <d v="1900-02-09T02:00:00"/>
    <x v="0"/>
    <x v="1"/>
    <n v="1"/>
    <x v="0"/>
    <n v="0.4"/>
    <x v="43"/>
    <n v="0.32"/>
    <x v="25"/>
    <x v="6"/>
    <n v="0.29849999999999999"/>
    <x v="4"/>
    <x v="26"/>
    <x v="78"/>
    <x v="76"/>
  </r>
  <r>
    <n v="988"/>
    <x v="43"/>
    <x v="0"/>
    <n v="2011"/>
    <x v="1"/>
    <d v="1900-02-09T03:00:00"/>
    <x v="0"/>
    <x v="1"/>
    <n v="1"/>
    <x v="0"/>
    <n v="0.4"/>
    <x v="43"/>
    <n v="0.35"/>
    <x v="23"/>
    <x v="6"/>
    <n v="0.28360000000000002"/>
    <x v="3"/>
    <x v="16"/>
    <x v="54"/>
    <x v="42"/>
  </r>
  <r>
    <n v="989"/>
    <x v="43"/>
    <x v="0"/>
    <n v="2011"/>
    <x v="1"/>
    <d v="1900-02-09T04:00:00"/>
    <x v="0"/>
    <x v="1"/>
    <n v="1"/>
    <x v="0"/>
    <n v="0.4"/>
    <x v="43"/>
    <n v="0.35"/>
    <x v="23"/>
    <x v="6"/>
    <n v="0.32840000000000003"/>
    <x v="9"/>
    <x v="13"/>
    <x v="1"/>
    <x v="105"/>
  </r>
  <r>
    <n v="990"/>
    <x v="43"/>
    <x v="0"/>
    <n v="2011"/>
    <x v="1"/>
    <d v="1900-02-09T05:00:00"/>
    <x v="0"/>
    <x v="1"/>
    <n v="1"/>
    <x v="0"/>
    <n v="0.4"/>
    <x v="43"/>
    <n v="0.35"/>
    <x v="23"/>
    <x v="6"/>
    <n v="0.35820000000000002"/>
    <x v="11"/>
    <x v="15"/>
    <x v="108"/>
    <x v="41"/>
  </r>
  <r>
    <n v="991"/>
    <x v="43"/>
    <x v="0"/>
    <n v="2011"/>
    <x v="1"/>
    <d v="1900-02-09T06:00:00"/>
    <x v="0"/>
    <x v="1"/>
    <n v="1"/>
    <x v="0"/>
    <n v="0.4"/>
    <x v="43"/>
    <n v="0.35"/>
    <x v="23"/>
    <x v="6"/>
    <n v="0.29849999999999999"/>
    <x v="4"/>
    <x v="2"/>
    <x v="17"/>
    <x v="9"/>
  </r>
  <r>
    <n v="992"/>
    <x v="43"/>
    <x v="0"/>
    <n v="2011"/>
    <x v="1"/>
    <d v="1900-02-09T07:00:00"/>
    <x v="0"/>
    <x v="1"/>
    <n v="1"/>
    <x v="0"/>
    <n v="0.4"/>
    <x v="43"/>
    <n v="0.35"/>
    <x v="23"/>
    <x v="6"/>
    <n v="0.35820000000000002"/>
    <x v="11"/>
    <x v="0"/>
    <x v="2"/>
    <x v="33"/>
  </r>
  <r>
    <n v="993"/>
    <x v="44"/>
    <x v="0"/>
    <n v="2011"/>
    <x v="1"/>
    <d v="1900-02-09T08:00:00"/>
    <x v="0"/>
    <x v="2"/>
    <n v="1"/>
    <x v="0"/>
    <n v="0.38"/>
    <x v="5"/>
    <n v="0.37"/>
    <x v="38"/>
    <x v="6"/>
    <n v="0.35820000000000002"/>
    <x v="11"/>
    <x v="0"/>
    <x v="21"/>
    <x v="62"/>
  </r>
  <r>
    <n v="994"/>
    <x v="44"/>
    <x v="0"/>
    <n v="2011"/>
    <x v="1"/>
    <d v="1900-02-09T09:00:00"/>
    <x v="0"/>
    <x v="2"/>
    <n v="1"/>
    <x v="0"/>
    <n v="0.38"/>
    <x v="5"/>
    <n v="0.37"/>
    <x v="38"/>
    <x v="6"/>
    <n v="0.35820000000000002"/>
    <x v="11"/>
    <x v="5"/>
    <x v="8"/>
    <x v="85"/>
  </r>
  <r>
    <n v="995"/>
    <x v="44"/>
    <x v="0"/>
    <n v="2011"/>
    <x v="1"/>
    <d v="1900-02-09T10:00:00"/>
    <x v="0"/>
    <x v="2"/>
    <n v="1"/>
    <x v="0"/>
    <n v="0.36"/>
    <x v="6"/>
    <n v="0.4"/>
    <x v="22"/>
    <x v="6"/>
    <n v="0.29849999999999999"/>
    <x v="4"/>
    <x v="3"/>
    <x v="6"/>
    <x v="5"/>
  </r>
  <r>
    <n v="996"/>
    <x v="44"/>
    <x v="0"/>
    <n v="2011"/>
    <x v="1"/>
    <d v="1900-02-09T11:00:00"/>
    <x v="0"/>
    <x v="2"/>
    <n v="1"/>
    <x v="0"/>
    <n v="0.34"/>
    <x v="18"/>
    <n v="0.46"/>
    <x v="15"/>
    <x v="5"/>
    <n v="0.22389999999999999"/>
    <x v="6"/>
    <x v="5"/>
    <x v="4"/>
    <x v="5"/>
  </r>
  <r>
    <n v="997"/>
    <x v="44"/>
    <x v="0"/>
    <n v="2011"/>
    <x v="1"/>
    <d v="1900-02-09T12:00:00"/>
    <x v="0"/>
    <x v="2"/>
    <n v="1"/>
    <x v="0"/>
    <n v="0.32"/>
    <x v="4"/>
    <n v="0.53"/>
    <x v="45"/>
    <x v="4"/>
    <n v="0.28360000000000002"/>
    <x v="3"/>
    <x v="3"/>
    <x v="6"/>
    <x v="5"/>
  </r>
  <r>
    <n v="998"/>
    <x v="44"/>
    <x v="0"/>
    <n v="2011"/>
    <x v="1"/>
    <d v="1900-02-09T13:00:00"/>
    <x v="0"/>
    <x v="2"/>
    <n v="1"/>
    <x v="0"/>
    <n v="0.32"/>
    <x v="4"/>
    <n v="0.53"/>
    <x v="45"/>
    <x v="4"/>
    <n v="0.28360000000000002"/>
    <x v="3"/>
    <x v="3"/>
    <x v="35"/>
    <x v="6"/>
  </r>
  <r>
    <n v="999"/>
    <x v="44"/>
    <x v="0"/>
    <n v="2011"/>
    <x v="1"/>
    <d v="1900-02-09T14:00:00"/>
    <x v="0"/>
    <x v="2"/>
    <n v="1"/>
    <x v="0"/>
    <n v="0.34"/>
    <x v="18"/>
    <n v="0.46"/>
    <x v="15"/>
    <x v="5"/>
    <n v="0.29849999999999999"/>
    <x v="4"/>
    <x v="5"/>
    <x v="18"/>
    <x v="132"/>
  </r>
  <r>
    <n v="1000"/>
    <x v="44"/>
    <x v="0"/>
    <n v="2011"/>
    <x v="1"/>
    <d v="1900-02-09T15:00:00"/>
    <x v="0"/>
    <x v="2"/>
    <n v="1"/>
    <x v="0"/>
    <n v="0.34"/>
    <x v="18"/>
    <n v="0.46"/>
    <x v="15"/>
    <x v="5"/>
    <n v="0.29849999999999999"/>
    <x v="4"/>
    <x v="4"/>
    <x v="185"/>
    <x v="9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CFD70D7-CFDA-44F5-A039-386E75261E60}" name="PivotTable2"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A3:F52" firstHeaderRow="1" firstDataRow="2" firstDataCol="1"/>
  <pivotFields count="22">
    <pivotField showAll="0"/>
    <pivotField axis="axisRow" numFmtId="14" showAll="0">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axis="axisRow" showAll="0">
      <items count="2">
        <item x="0"/>
        <item t="default"/>
      </items>
    </pivotField>
    <pivotField showAll="0"/>
    <pivotField showAll="0">
      <items count="3">
        <item x="0"/>
        <item x="1"/>
        <item t="default"/>
      </items>
    </pivotField>
    <pivotField numFmtId="166" showAll="0"/>
    <pivotField showAll="0"/>
    <pivotField showAll="0">
      <items count="8">
        <item x="1"/>
        <item x="2"/>
        <item x="3"/>
        <item x="4"/>
        <item x="5"/>
        <item x="6"/>
        <item x="0"/>
        <item t="default"/>
      </items>
    </pivotField>
    <pivotField showAll="0"/>
    <pivotField axis="axisCol" dataField="1" showAll="0">
      <items count="5">
        <item x="0"/>
        <item x="1"/>
        <item x="2"/>
        <item x="3"/>
        <item t="default"/>
      </items>
    </pivotField>
    <pivotField showAll="0"/>
    <pivotField showAll="0"/>
    <pivotField showAll="0"/>
    <pivotField showAll="0"/>
    <pivotField showAll="0">
      <items count="9">
        <item x="5"/>
        <item x="7"/>
        <item x="0"/>
        <item x="3"/>
        <item x="6"/>
        <item x="4"/>
        <item x="2"/>
        <item x="1"/>
        <item t="default"/>
      </items>
    </pivotField>
    <pivotField showAll="0"/>
    <pivotField showAll="0"/>
    <pivotField showAll="0">
      <items count="43">
        <item x="3"/>
        <item x="5"/>
        <item x="4"/>
        <item x="0"/>
        <item x="17"/>
        <item x="2"/>
        <item x="15"/>
        <item x="18"/>
        <item x="1"/>
        <item x="14"/>
        <item x="22"/>
        <item x="16"/>
        <item x="6"/>
        <item x="23"/>
        <item x="24"/>
        <item x="13"/>
        <item x="19"/>
        <item x="26"/>
        <item x="25"/>
        <item x="21"/>
        <item x="20"/>
        <item x="27"/>
        <item x="30"/>
        <item x="29"/>
        <item x="31"/>
        <item x="7"/>
        <item x="37"/>
        <item x="32"/>
        <item x="8"/>
        <item x="36"/>
        <item x="38"/>
        <item x="28"/>
        <item x="10"/>
        <item x="11"/>
        <item x="12"/>
        <item x="35"/>
        <item x="9"/>
        <item x="33"/>
        <item x="41"/>
        <item x="34"/>
        <item x="39"/>
        <item x="40"/>
        <item t="default"/>
      </items>
    </pivotField>
    <pivotField showAll="0">
      <items count="187">
        <item x="5"/>
        <item x="4"/>
        <item x="6"/>
        <item x="35"/>
        <item x="22"/>
        <item x="34"/>
        <item x="8"/>
        <item x="7"/>
        <item x="21"/>
        <item x="33"/>
        <item x="3"/>
        <item x="48"/>
        <item x="98"/>
        <item x="0"/>
        <item x="88"/>
        <item x="89"/>
        <item x="20"/>
        <item x="19"/>
        <item x="72"/>
        <item x="23"/>
        <item x="32"/>
        <item x="144"/>
        <item x="97"/>
        <item x="140"/>
        <item x="9"/>
        <item x="18"/>
        <item x="16"/>
        <item x="2"/>
        <item x="95"/>
        <item x="31"/>
        <item x="10"/>
        <item x="17"/>
        <item x="1"/>
        <item x="39"/>
        <item x="60"/>
        <item x="96"/>
        <item x="49"/>
        <item x="53"/>
        <item x="101"/>
        <item x="87"/>
        <item x="71"/>
        <item x="40"/>
        <item x="76"/>
        <item x="30"/>
        <item x="100"/>
        <item x="108"/>
        <item x="24"/>
        <item x="12"/>
        <item x="41"/>
        <item x="47"/>
        <item x="54"/>
        <item x="82"/>
        <item x="15"/>
        <item x="42"/>
        <item x="25"/>
        <item x="11"/>
        <item x="90"/>
        <item x="77"/>
        <item x="29"/>
        <item x="79"/>
        <item x="91"/>
        <item x="124"/>
        <item x="133"/>
        <item x="36"/>
        <item x="27"/>
        <item x="65"/>
        <item x="43"/>
        <item x="28"/>
        <item x="56"/>
        <item x="94"/>
        <item x="14"/>
        <item x="13"/>
        <item x="109"/>
        <item x="26"/>
        <item x="64"/>
        <item x="102"/>
        <item x="83"/>
        <item x="99"/>
        <item x="78"/>
        <item x="55"/>
        <item x="122"/>
        <item x="38"/>
        <item x="70"/>
        <item x="93"/>
        <item x="151"/>
        <item x="66"/>
        <item x="132"/>
        <item x="61"/>
        <item x="152"/>
        <item x="121"/>
        <item x="92"/>
        <item x="164"/>
        <item x="50"/>
        <item x="139"/>
        <item x="111"/>
        <item x="73"/>
        <item x="185"/>
        <item x="106"/>
        <item x="52"/>
        <item x="176"/>
        <item x="129"/>
        <item x="143"/>
        <item x="46"/>
        <item x="145"/>
        <item x="153"/>
        <item x="159"/>
        <item x="184"/>
        <item x="128"/>
        <item x="123"/>
        <item x="63"/>
        <item x="59"/>
        <item x="180"/>
        <item x="155"/>
        <item x="182"/>
        <item x="156"/>
        <item x="168"/>
        <item x="75"/>
        <item x="118"/>
        <item x="138"/>
        <item x="178"/>
        <item x="183"/>
        <item x="170"/>
        <item x="125"/>
        <item x="85"/>
        <item x="167"/>
        <item x="69"/>
        <item x="172"/>
        <item x="110"/>
        <item x="126"/>
        <item x="149"/>
        <item x="120"/>
        <item x="113"/>
        <item x="115"/>
        <item x="112"/>
        <item x="131"/>
        <item x="116"/>
        <item x="142"/>
        <item x="44"/>
        <item x="150"/>
        <item x="45"/>
        <item x="137"/>
        <item x="166"/>
        <item x="37"/>
        <item x="105"/>
        <item x="119"/>
        <item x="117"/>
        <item x="174"/>
        <item x="81"/>
        <item x="136"/>
        <item x="80"/>
        <item x="158"/>
        <item x="68"/>
        <item x="175"/>
        <item x="162"/>
        <item x="141"/>
        <item x="157"/>
        <item x="177"/>
        <item x="104"/>
        <item x="161"/>
        <item x="51"/>
        <item x="86"/>
        <item x="58"/>
        <item x="154"/>
        <item x="160"/>
        <item x="103"/>
        <item x="67"/>
        <item x="84"/>
        <item x="62"/>
        <item x="181"/>
        <item x="165"/>
        <item x="127"/>
        <item x="114"/>
        <item x="173"/>
        <item x="57"/>
        <item x="134"/>
        <item x="147"/>
        <item x="135"/>
        <item x="179"/>
        <item x="107"/>
        <item x="74"/>
        <item x="163"/>
        <item x="148"/>
        <item x="169"/>
        <item x="146"/>
        <item x="171"/>
        <item x="130"/>
        <item t="default"/>
      </items>
    </pivotField>
    <pivotField showAll="0"/>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x="1"/>
        <item x="2"/>
        <item sd="0" x="3"/>
        <item sd="0" x="4"/>
        <item sd="0" x="5"/>
        <item sd="0" x="6"/>
        <item sd="0" x="7"/>
        <item sd="0" x="8"/>
        <item sd="0" x="9"/>
        <item sd="0" x="10"/>
        <item sd="0" x="11"/>
        <item sd="0" x="12"/>
        <item sd="0" x="13"/>
        <item t="default"/>
      </items>
    </pivotField>
  </pivotFields>
  <rowFields count="4">
    <field x="21"/>
    <field x="20"/>
    <field x="1"/>
    <field x="2"/>
  </rowFields>
  <rowItems count="48">
    <i>
      <x v="1"/>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x v="2"/>
    </i>
    <i r="1">
      <x v="32"/>
    </i>
    <i r="1">
      <x v="33"/>
    </i>
    <i r="1">
      <x v="34"/>
    </i>
    <i r="1">
      <x v="35"/>
    </i>
    <i r="1">
      <x v="36"/>
    </i>
    <i r="1">
      <x v="37"/>
    </i>
    <i r="1">
      <x v="38"/>
    </i>
    <i r="1">
      <x v="39"/>
    </i>
    <i r="1">
      <x v="40"/>
    </i>
    <i r="1">
      <x v="41"/>
    </i>
    <i r="1">
      <x v="42"/>
    </i>
    <i r="1">
      <x v="43"/>
    </i>
    <i r="1">
      <x v="44"/>
    </i>
    <i r="1">
      <x v="45"/>
    </i>
    <i t="grand">
      <x/>
    </i>
  </rowItems>
  <colFields count="1">
    <field x="9"/>
  </colFields>
  <colItems count="5">
    <i>
      <x/>
    </i>
    <i>
      <x v="1"/>
    </i>
    <i>
      <x v="2"/>
    </i>
    <i>
      <x v="3"/>
    </i>
    <i t="grand">
      <x/>
    </i>
  </colItems>
  <dataFields count="1">
    <dataField name="Count of WeatherCondition" fld="9" subtotal="count" baseField="0" baseItem="0"/>
  </dataFields>
  <formats count="15">
    <format dxfId="1205">
      <pivotArea type="all" dataOnly="0" outline="0" fieldPosition="0"/>
    </format>
    <format dxfId="1206">
      <pivotArea dataOnly="0" grandRow="1" fieldPosition="0"/>
    </format>
    <format dxfId="1207">
      <pivotArea dataOnly="0" grandRow="1" fieldPosition="0"/>
    </format>
    <format dxfId="1208">
      <pivotArea type="origin" dataOnly="0" labelOnly="1" outline="0" fieldPosition="0"/>
    </format>
    <format dxfId="1209">
      <pivotArea field="9" type="button" dataOnly="0" labelOnly="1" outline="0" axis="axisCol" fieldPosition="0"/>
    </format>
    <format dxfId="1210">
      <pivotArea type="topRight" dataOnly="0" labelOnly="1" outline="0" fieldPosition="0"/>
    </format>
    <format dxfId="1211">
      <pivotArea field="21" type="button" dataOnly="0" labelOnly="1" outline="0" axis="axisRow" fieldPosition="0"/>
    </format>
    <format dxfId="1212">
      <pivotArea dataOnly="0" labelOnly="1" fieldPosition="0">
        <references count="1">
          <reference field="9" count="0"/>
        </references>
      </pivotArea>
    </format>
    <format dxfId="1213">
      <pivotArea dataOnly="0" labelOnly="1" grandCol="1" outline="0" fieldPosition="0"/>
    </format>
    <format dxfId="1214">
      <pivotArea type="origin" dataOnly="0" labelOnly="1" outline="0" fieldPosition="0"/>
    </format>
    <format dxfId="1215">
      <pivotArea field="9" type="button" dataOnly="0" labelOnly="1" outline="0" axis="axisCol" fieldPosition="0"/>
    </format>
    <format dxfId="1216">
      <pivotArea type="topRight" dataOnly="0" labelOnly="1" outline="0" fieldPosition="0"/>
    </format>
    <format dxfId="1217">
      <pivotArea field="21" type="button" dataOnly="0" labelOnly="1" outline="0" axis="axisRow" fieldPosition="0"/>
    </format>
    <format dxfId="1218">
      <pivotArea dataOnly="0" labelOnly="1" fieldPosition="0">
        <references count="1">
          <reference field="9" count="0"/>
        </references>
      </pivotArea>
    </format>
    <format dxfId="1219">
      <pivotArea dataOnly="0" labelOnly="1" grandCol="1" outline="0" fieldPosition="0"/>
    </format>
  </formats>
  <chartFormats count="5">
    <chartFormat chart="5" format="0" series="1">
      <pivotArea type="data" outline="0" fieldPosition="0">
        <references count="2">
          <reference field="4294967294" count="1" selected="0">
            <x v="0"/>
          </reference>
          <reference field="9" count="1" selected="0">
            <x v="0"/>
          </reference>
        </references>
      </pivotArea>
    </chartFormat>
    <chartFormat chart="5" format="1" series="1">
      <pivotArea type="data" outline="0" fieldPosition="0">
        <references count="2">
          <reference field="4294967294" count="1" selected="0">
            <x v="0"/>
          </reference>
          <reference field="9" count="1" selected="0">
            <x v="1"/>
          </reference>
        </references>
      </pivotArea>
    </chartFormat>
    <chartFormat chart="5" format="2" series="1">
      <pivotArea type="data" outline="0" fieldPosition="0">
        <references count="2">
          <reference field="4294967294" count="1" selected="0">
            <x v="0"/>
          </reference>
          <reference field="9" count="1" selected="0">
            <x v="2"/>
          </reference>
        </references>
      </pivotArea>
    </chartFormat>
    <chartFormat chart="5" format="3" series="1">
      <pivotArea type="data" outline="0" fieldPosition="0">
        <references count="2">
          <reference field="4294967294" count="1" selected="0">
            <x v="0"/>
          </reference>
          <reference field="9" count="1" selected="0">
            <x v="3"/>
          </reference>
        </references>
      </pivotArea>
    </chartFormat>
    <chartFormat chart="5" format="4" series="1">
      <pivotArea type="data" outline="0" fieldPosition="0">
        <references count="1">
          <reference field="4294967294" count="1" selected="0">
            <x v="0"/>
          </reference>
        </references>
      </pivotArea>
    </chartFormat>
  </chartFormats>
  <pivotTableStyleInfo name="PivotStyleLight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99A055F-BF1A-4D4E-8530-3F2D57CD9F51}" name="Date-wise-riders-pt"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A3:C51" firstHeaderRow="0" firstDataRow="1" firstDataCol="1"/>
  <pivotFields count="22">
    <pivotField showAll="0"/>
    <pivotField axis="axisRow" numFmtId="14" showAll="0">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showAll="0"/>
    <pivotField showAll="0"/>
    <pivotField showAll="0">
      <items count="3">
        <item x="0"/>
        <item x="1"/>
        <item t="default"/>
      </items>
    </pivotField>
    <pivotField numFmtId="166" showAll="0"/>
    <pivotField showAll="0"/>
    <pivotField showAll="0">
      <items count="8">
        <item x="1"/>
        <item x="2"/>
        <item x="3"/>
        <item x="4"/>
        <item x="5"/>
        <item x="6"/>
        <item x="0"/>
        <item t="default"/>
      </items>
    </pivotField>
    <pivotField showAll="0"/>
    <pivotField showAll="0"/>
    <pivotField showAll="0"/>
    <pivotField showAll="0"/>
    <pivotField showAll="0"/>
    <pivotField showAll="0"/>
    <pivotField showAll="0">
      <items count="9">
        <item x="5"/>
        <item x="7"/>
        <item x="0"/>
        <item x="3"/>
        <item x="6"/>
        <item x="4"/>
        <item x="2"/>
        <item x="1"/>
        <item t="default"/>
      </items>
    </pivotField>
    <pivotField showAll="0"/>
    <pivotField showAll="0"/>
    <pivotField dataField="1" showAll="0">
      <items count="43">
        <item x="3"/>
        <item x="5"/>
        <item x="4"/>
        <item x="0"/>
        <item x="17"/>
        <item x="2"/>
        <item x="15"/>
        <item x="18"/>
        <item x="1"/>
        <item x="14"/>
        <item x="22"/>
        <item x="16"/>
        <item x="6"/>
        <item x="23"/>
        <item x="24"/>
        <item x="13"/>
        <item x="19"/>
        <item x="26"/>
        <item x="25"/>
        <item x="21"/>
        <item x="20"/>
        <item x="27"/>
        <item x="30"/>
        <item x="29"/>
        <item x="31"/>
        <item x="7"/>
        <item x="37"/>
        <item x="32"/>
        <item x="8"/>
        <item x="36"/>
        <item x="38"/>
        <item x="28"/>
        <item x="10"/>
        <item x="11"/>
        <item x="12"/>
        <item x="35"/>
        <item x="9"/>
        <item x="33"/>
        <item x="41"/>
        <item x="34"/>
        <item x="39"/>
        <item x="40"/>
        <item t="default"/>
      </items>
    </pivotField>
    <pivotField dataField="1" showAll="0">
      <items count="187">
        <item x="5"/>
        <item x="4"/>
        <item x="6"/>
        <item x="35"/>
        <item x="22"/>
        <item x="34"/>
        <item x="8"/>
        <item x="7"/>
        <item x="21"/>
        <item x="33"/>
        <item x="3"/>
        <item x="48"/>
        <item x="98"/>
        <item x="0"/>
        <item x="88"/>
        <item x="89"/>
        <item x="20"/>
        <item x="19"/>
        <item x="72"/>
        <item x="23"/>
        <item x="32"/>
        <item x="144"/>
        <item x="97"/>
        <item x="140"/>
        <item x="9"/>
        <item x="18"/>
        <item x="16"/>
        <item x="2"/>
        <item x="95"/>
        <item x="31"/>
        <item x="10"/>
        <item x="17"/>
        <item x="1"/>
        <item x="39"/>
        <item x="60"/>
        <item x="96"/>
        <item x="49"/>
        <item x="53"/>
        <item x="101"/>
        <item x="87"/>
        <item x="71"/>
        <item x="40"/>
        <item x="76"/>
        <item x="30"/>
        <item x="100"/>
        <item x="108"/>
        <item x="24"/>
        <item x="12"/>
        <item x="41"/>
        <item x="47"/>
        <item x="54"/>
        <item x="82"/>
        <item x="15"/>
        <item x="42"/>
        <item x="25"/>
        <item x="11"/>
        <item x="90"/>
        <item x="77"/>
        <item x="29"/>
        <item x="79"/>
        <item x="91"/>
        <item x="124"/>
        <item x="133"/>
        <item x="36"/>
        <item x="27"/>
        <item x="65"/>
        <item x="43"/>
        <item x="28"/>
        <item x="56"/>
        <item x="94"/>
        <item x="14"/>
        <item x="13"/>
        <item x="109"/>
        <item x="26"/>
        <item x="64"/>
        <item x="102"/>
        <item x="83"/>
        <item x="99"/>
        <item x="78"/>
        <item x="55"/>
        <item x="122"/>
        <item x="38"/>
        <item x="70"/>
        <item x="93"/>
        <item x="151"/>
        <item x="66"/>
        <item x="132"/>
        <item x="61"/>
        <item x="152"/>
        <item x="121"/>
        <item x="92"/>
        <item x="164"/>
        <item x="50"/>
        <item x="139"/>
        <item x="111"/>
        <item x="73"/>
        <item x="185"/>
        <item x="106"/>
        <item x="52"/>
        <item x="176"/>
        <item x="129"/>
        <item x="143"/>
        <item x="46"/>
        <item x="145"/>
        <item x="153"/>
        <item x="159"/>
        <item x="184"/>
        <item x="128"/>
        <item x="123"/>
        <item x="63"/>
        <item x="59"/>
        <item x="180"/>
        <item x="155"/>
        <item x="182"/>
        <item x="156"/>
        <item x="168"/>
        <item x="75"/>
        <item x="118"/>
        <item x="138"/>
        <item x="178"/>
        <item x="183"/>
        <item x="170"/>
        <item x="125"/>
        <item x="85"/>
        <item x="167"/>
        <item x="69"/>
        <item x="172"/>
        <item x="110"/>
        <item x="126"/>
        <item x="149"/>
        <item x="120"/>
        <item x="113"/>
        <item x="115"/>
        <item x="112"/>
        <item x="131"/>
        <item x="116"/>
        <item x="142"/>
        <item x="44"/>
        <item x="150"/>
        <item x="45"/>
        <item x="137"/>
        <item x="166"/>
        <item x="37"/>
        <item x="105"/>
        <item x="119"/>
        <item x="117"/>
        <item x="174"/>
        <item x="81"/>
        <item x="136"/>
        <item x="80"/>
        <item x="158"/>
        <item x="68"/>
        <item x="175"/>
        <item x="162"/>
        <item x="141"/>
        <item x="157"/>
        <item x="177"/>
        <item x="104"/>
        <item x="161"/>
        <item x="51"/>
        <item x="86"/>
        <item x="58"/>
        <item x="154"/>
        <item x="160"/>
        <item x="103"/>
        <item x="67"/>
        <item x="84"/>
        <item x="62"/>
        <item x="181"/>
        <item x="165"/>
        <item x="127"/>
        <item x="114"/>
        <item x="173"/>
        <item x="57"/>
        <item x="134"/>
        <item x="147"/>
        <item x="135"/>
        <item x="179"/>
        <item x="107"/>
        <item x="74"/>
        <item x="163"/>
        <item x="148"/>
        <item x="169"/>
        <item x="146"/>
        <item x="171"/>
        <item x="130"/>
        <item t="default"/>
      </items>
    </pivotField>
    <pivotField showAll="0"/>
    <pivotField axis="axisRow"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axis="axisRow" showAll="0" defaultSubtotal="0">
      <items count="14">
        <item sd="0" x="0"/>
        <item x="1"/>
        <item x="2"/>
        <item sd="0" x="3"/>
        <item sd="0" x="4"/>
        <item sd="0" x="5"/>
        <item sd="0" x="6"/>
        <item sd="0" x="7"/>
        <item sd="0" x="8"/>
        <item sd="0" x="9"/>
        <item sd="0" x="10"/>
        <item sd="0" x="11"/>
        <item sd="0" x="12"/>
        <item sd="0" x="13"/>
      </items>
    </pivotField>
  </pivotFields>
  <rowFields count="3">
    <field x="21"/>
    <field x="20"/>
    <field x="1"/>
  </rowFields>
  <rowItems count="48">
    <i>
      <x v="1"/>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x v="2"/>
    </i>
    <i r="1">
      <x v="32"/>
    </i>
    <i r="1">
      <x v="33"/>
    </i>
    <i r="1">
      <x v="34"/>
    </i>
    <i r="1">
      <x v="35"/>
    </i>
    <i r="1">
      <x v="36"/>
    </i>
    <i r="1">
      <x v="37"/>
    </i>
    <i r="1">
      <x v="38"/>
    </i>
    <i r="1">
      <x v="39"/>
    </i>
    <i r="1">
      <x v="40"/>
    </i>
    <i r="1">
      <x v="41"/>
    </i>
    <i r="1">
      <x v="42"/>
    </i>
    <i r="1">
      <x v="43"/>
    </i>
    <i r="1">
      <x v="44"/>
    </i>
    <i r="1">
      <x v="45"/>
    </i>
    <i t="grand">
      <x/>
    </i>
  </rowItems>
  <colFields count="1">
    <field x="-2"/>
  </colFields>
  <colItems count="2">
    <i>
      <x/>
    </i>
    <i i="1">
      <x v="1"/>
    </i>
  </colItems>
  <dataFields count="2">
    <dataField name="Sum of CasualRiders" fld="17" baseField="0" baseItem="0"/>
    <dataField name="Sum of RegisteredRiders" fld="18" baseField="0" baseItem="0"/>
  </dataFields>
  <formats count="8">
    <format dxfId="1197">
      <pivotArea field="21" type="button" dataOnly="0" labelOnly="1" outline="0" axis="axisRow" fieldPosition="0"/>
    </format>
    <format dxfId="1198">
      <pivotArea dataOnly="0" labelOnly="1" outline="0" fieldPosition="0">
        <references count="1">
          <reference field="4294967294" count="2">
            <x v="0"/>
            <x v="1"/>
          </reference>
        </references>
      </pivotArea>
    </format>
    <format dxfId="1199">
      <pivotArea field="21" type="button" dataOnly="0" labelOnly="1" outline="0" axis="axisRow" fieldPosition="0"/>
    </format>
    <format dxfId="1200">
      <pivotArea dataOnly="0" labelOnly="1" outline="0" fieldPosition="0">
        <references count="1">
          <reference field="4294967294" count="2">
            <x v="0"/>
            <x v="1"/>
          </reference>
        </references>
      </pivotArea>
    </format>
    <format dxfId="1201">
      <pivotArea grandRow="1" outline="0" collapsedLevelsAreSubtotals="1" fieldPosition="0"/>
    </format>
    <format dxfId="1202">
      <pivotArea dataOnly="0" labelOnly="1" grandRow="1" outline="0" fieldPosition="0"/>
    </format>
    <format dxfId="1203">
      <pivotArea grandRow="1" outline="0" collapsedLevelsAreSubtotals="1" fieldPosition="0"/>
    </format>
    <format dxfId="1204">
      <pivotArea dataOnly="0" labelOnly="1" grandRow="1" outline="0" fieldPosition="0"/>
    </format>
  </formats>
  <chartFormats count="5">
    <chartFormat chart="13" format="0" series="1">
      <pivotArea type="data" outline="0" fieldPosition="0">
        <references count="1">
          <reference field="4294967294" count="1" selected="0">
            <x v="0"/>
          </reference>
        </references>
      </pivotArea>
    </chartFormat>
    <chartFormat chart="13" format="1" series="1">
      <pivotArea type="data" outline="0" fieldPosition="0">
        <references count="1">
          <reference field="4294967294" count="1" selected="0">
            <x v="1"/>
          </reference>
        </references>
      </pivotArea>
    </chartFormat>
    <chartFormat chart="13" format="2">
      <pivotArea type="data" outline="0" fieldPosition="0">
        <references count="3">
          <reference field="4294967294" count="1" selected="0">
            <x v="1"/>
          </reference>
          <reference field="20" count="1" selected="0">
            <x v="4"/>
          </reference>
          <reference field="21" count="1" selected="0">
            <x v="1"/>
          </reference>
        </references>
      </pivotArea>
    </chartFormat>
    <chartFormat chart="19" format="5" series="1">
      <pivotArea type="data" outline="0" fieldPosition="0">
        <references count="1">
          <reference field="4294967294" count="1" selected="0">
            <x v="0"/>
          </reference>
        </references>
      </pivotArea>
    </chartFormat>
    <chartFormat chart="19" format="6" series="1">
      <pivotArea type="data" outline="0" fieldPosition="0">
        <references count="1">
          <reference field="4294967294" count="1" selected="0">
            <x v="1"/>
          </reference>
        </references>
      </pivotArea>
    </chartFormat>
  </chartFormats>
  <pivotTableStyleInfo name="PivotStyleLight1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44BF44B-FF29-4EAB-8AD6-C0DADDA1E114}" name="PivotTable2"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7">
  <location ref="A3:J69" firstHeaderRow="1" firstDataRow="2" firstDataCol="1"/>
  <pivotFields count="22">
    <pivotField showAll="0"/>
    <pivotField numFmtId="14" showAll="0">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showAll="0"/>
    <pivotField showAll="0"/>
    <pivotField showAll="0">
      <items count="3">
        <item x="0"/>
        <item x="1"/>
        <item t="default"/>
      </items>
    </pivotField>
    <pivotField numFmtId="166" showAll="0"/>
    <pivotField showAll="0"/>
    <pivotField showAll="0">
      <items count="8">
        <item x="1"/>
        <item x="2"/>
        <item x="3"/>
        <item x="4"/>
        <item x="5"/>
        <item x="6"/>
        <item x="0"/>
        <item t="default"/>
      </items>
    </pivotField>
    <pivotField showAll="0"/>
    <pivotField showAll="0"/>
    <pivotField showAll="0"/>
    <pivotField showAll="0"/>
    <pivotField showAll="0"/>
    <pivotField axis="axisRow" showAll="0">
      <items count="65">
        <item x="58"/>
        <item x="63"/>
        <item x="59"/>
        <item x="60"/>
        <item x="57"/>
        <item x="40"/>
        <item x="44"/>
        <item x="24"/>
        <item x="61"/>
        <item x="25"/>
        <item x="39"/>
        <item x="46"/>
        <item x="23"/>
        <item x="42"/>
        <item x="38"/>
        <item x="41"/>
        <item x="17"/>
        <item x="22"/>
        <item x="48"/>
        <item x="16"/>
        <item x="21"/>
        <item x="18"/>
        <item x="49"/>
        <item x="15"/>
        <item x="19"/>
        <item x="37"/>
        <item x="36"/>
        <item x="20"/>
        <item x="33"/>
        <item x="35"/>
        <item x="45"/>
        <item x="47"/>
        <item x="28"/>
        <item x="34"/>
        <item x="14"/>
        <item x="52"/>
        <item x="29"/>
        <item x="54"/>
        <item x="53"/>
        <item x="51"/>
        <item x="30"/>
        <item x="26"/>
        <item x="55"/>
        <item x="13"/>
        <item x="31"/>
        <item x="27"/>
        <item x="56"/>
        <item x="12"/>
        <item x="6"/>
        <item x="62"/>
        <item x="32"/>
        <item x="2"/>
        <item x="4"/>
        <item x="5"/>
        <item x="1"/>
        <item x="0"/>
        <item x="7"/>
        <item x="3"/>
        <item x="9"/>
        <item x="8"/>
        <item x="50"/>
        <item x="43"/>
        <item x="10"/>
        <item x="11"/>
        <item t="default"/>
      </items>
    </pivotField>
    <pivotField axis="axisCol" showAll="0">
      <items count="9">
        <item x="5"/>
        <item x="7"/>
        <item x="0"/>
        <item x="3"/>
        <item x="6"/>
        <item x="4"/>
        <item x="2"/>
        <item x="1"/>
        <item t="default"/>
      </items>
    </pivotField>
    <pivotField showAll="0"/>
    <pivotField showAll="0"/>
    <pivotField showAll="0">
      <items count="43">
        <item x="3"/>
        <item x="5"/>
        <item x="4"/>
        <item x="0"/>
        <item x="17"/>
        <item x="2"/>
        <item x="15"/>
        <item x="18"/>
        <item x="1"/>
        <item x="14"/>
        <item x="22"/>
        <item x="16"/>
        <item x="6"/>
        <item x="23"/>
        <item x="24"/>
        <item x="13"/>
        <item x="19"/>
        <item x="26"/>
        <item x="25"/>
        <item x="21"/>
        <item x="20"/>
        <item x="27"/>
        <item x="30"/>
        <item x="29"/>
        <item x="31"/>
        <item x="7"/>
        <item x="37"/>
        <item x="32"/>
        <item x="8"/>
        <item x="36"/>
        <item x="38"/>
        <item x="28"/>
        <item x="10"/>
        <item x="11"/>
        <item x="12"/>
        <item x="35"/>
        <item x="9"/>
        <item x="33"/>
        <item x="41"/>
        <item x="34"/>
        <item x="39"/>
        <item x="40"/>
        <item t="default"/>
      </items>
    </pivotField>
    <pivotField showAll="0">
      <items count="187">
        <item x="5"/>
        <item x="4"/>
        <item x="6"/>
        <item x="35"/>
        <item x="22"/>
        <item x="34"/>
        <item x="8"/>
        <item x="7"/>
        <item x="21"/>
        <item x="33"/>
        <item x="3"/>
        <item x="48"/>
        <item x="98"/>
        <item x="0"/>
        <item x="88"/>
        <item x="89"/>
        <item x="20"/>
        <item x="19"/>
        <item x="72"/>
        <item x="23"/>
        <item x="32"/>
        <item x="144"/>
        <item x="97"/>
        <item x="140"/>
        <item x="9"/>
        <item x="18"/>
        <item x="16"/>
        <item x="2"/>
        <item x="95"/>
        <item x="31"/>
        <item x="10"/>
        <item x="17"/>
        <item x="1"/>
        <item x="39"/>
        <item x="60"/>
        <item x="96"/>
        <item x="49"/>
        <item x="53"/>
        <item x="101"/>
        <item x="87"/>
        <item x="71"/>
        <item x="40"/>
        <item x="76"/>
        <item x="30"/>
        <item x="100"/>
        <item x="108"/>
        <item x="24"/>
        <item x="12"/>
        <item x="41"/>
        <item x="47"/>
        <item x="54"/>
        <item x="82"/>
        <item x="15"/>
        <item x="42"/>
        <item x="25"/>
        <item x="11"/>
        <item x="90"/>
        <item x="77"/>
        <item x="29"/>
        <item x="79"/>
        <item x="91"/>
        <item x="124"/>
        <item x="133"/>
        <item x="36"/>
        <item x="27"/>
        <item x="65"/>
        <item x="43"/>
        <item x="28"/>
        <item x="56"/>
        <item x="94"/>
        <item x="14"/>
        <item x="13"/>
        <item x="109"/>
        <item x="26"/>
        <item x="64"/>
        <item x="102"/>
        <item x="83"/>
        <item x="99"/>
        <item x="78"/>
        <item x="55"/>
        <item x="122"/>
        <item x="38"/>
        <item x="70"/>
        <item x="93"/>
        <item x="151"/>
        <item x="66"/>
        <item x="132"/>
        <item x="61"/>
        <item x="152"/>
        <item x="121"/>
        <item x="92"/>
        <item x="164"/>
        <item x="50"/>
        <item x="139"/>
        <item x="111"/>
        <item x="73"/>
        <item x="185"/>
        <item x="106"/>
        <item x="52"/>
        <item x="176"/>
        <item x="129"/>
        <item x="143"/>
        <item x="46"/>
        <item x="145"/>
        <item x="153"/>
        <item x="159"/>
        <item x="184"/>
        <item x="128"/>
        <item x="123"/>
        <item x="63"/>
        <item x="59"/>
        <item x="180"/>
        <item x="155"/>
        <item x="182"/>
        <item x="156"/>
        <item x="168"/>
        <item x="75"/>
        <item x="118"/>
        <item x="138"/>
        <item x="178"/>
        <item x="183"/>
        <item x="170"/>
        <item x="125"/>
        <item x="85"/>
        <item x="167"/>
        <item x="69"/>
        <item x="172"/>
        <item x="110"/>
        <item x="126"/>
        <item x="149"/>
        <item x="120"/>
        <item x="113"/>
        <item x="115"/>
        <item x="112"/>
        <item x="131"/>
        <item x="116"/>
        <item x="142"/>
        <item x="44"/>
        <item x="150"/>
        <item x="45"/>
        <item x="137"/>
        <item x="166"/>
        <item x="37"/>
        <item x="105"/>
        <item x="119"/>
        <item x="117"/>
        <item x="174"/>
        <item x="81"/>
        <item x="136"/>
        <item x="80"/>
        <item x="158"/>
        <item x="68"/>
        <item x="175"/>
        <item x="162"/>
        <item x="141"/>
        <item x="157"/>
        <item x="177"/>
        <item x="104"/>
        <item x="161"/>
        <item x="51"/>
        <item x="86"/>
        <item x="58"/>
        <item x="154"/>
        <item x="160"/>
        <item x="103"/>
        <item x="67"/>
        <item x="84"/>
        <item x="62"/>
        <item x="181"/>
        <item x="165"/>
        <item x="127"/>
        <item x="114"/>
        <item x="173"/>
        <item x="57"/>
        <item x="134"/>
        <item x="147"/>
        <item x="135"/>
        <item x="179"/>
        <item x="107"/>
        <item x="74"/>
        <item x="163"/>
        <item x="148"/>
        <item x="169"/>
        <item x="146"/>
        <item x="171"/>
        <item x="130"/>
        <item t="default"/>
      </items>
    </pivotField>
    <pivotField dataField="1" showAll="0">
      <items count="192">
        <item x="4"/>
        <item x="5"/>
        <item x="6"/>
        <item x="48"/>
        <item x="36"/>
        <item x="24"/>
        <item x="85"/>
        <item x="7"/>
        <item x="23"/>
        <item x="98"/>
        <item x="62"/>
        <item x="47"/>
        <item x="3"/>
        <item x="8"/>
        <item x="93"/>
        <item x="0"/>
        <item x="22"/>
        <item x="109"/>
        <item x="75"/>
        <item x="25"/>
        <item x="137"/>
        <item x="34"/>
        <item x="84"/>
        <item x="108"/>
        <item x="94"/>
        <item x="132"/>
        <item x="110"/>
        <item x="20"/>
        <item x="115"/>
        <item x="33"/>
        <item x="35"/>
        <item x="2"/>
        <item x="63"/>
        <item x="19"/>
        <item x="17"/>
        <item x="9"/>
        <item x="18"/>
        <item x="103"/>
        <item x="21"/>
        <item x="1"/>
        <item x="102"/>
        <item x="51"/>
        <item x="74"/>
        <item x="40"/>
        <item x="79"/>
        <item x="66"/>
        <item x="105"/>
        <item x="61"/>
        <item x="99"/>
        <item x="89"/>
        <item x="41"/>
        <item x="46"/>
        <item x="26"/>
        <item x="60"/>
        <item x="97"/>
        <item x="10"/>
        <item x="52"/>
        <item x="154"/>
        <item x="29"/>
        <item x="122"/>
        <item x="42"/>
        <item x="69"/>
        <item x="55"/>
        <item x="37"/>
        <item x="32"/>
        <item x="180"/>
        <item x="16"/>
        <item x="118"/>
        <item x="83"/>
        <item x="27"/>
        <item x="68"/>
        <item x="44"/>
        <item x="88"/>
        <item x="30"/>
        <item x="28"/>
        <item x="31"/>
        <item x="43"/>
        <item x="53"/>
        <item x="67"/>
        <item x="138"/>
        <item x="117"/>
        <item x="100"/>
        <item x="56"/>
        <item x="11"/>
        <item x="80"/>
        <item x="90"/>
        <item x="39"/>
        <item x="70"/>
        <item x="127"/>
        <item x="134"/>
        <item x="101"/>
        <item x="15"/>
        <item x="12"/>
        <item x="76"/>
        <item x="152"/>
        <item x="54"/>
        <item x="95"/>
        <item x="111"/>
        <item x="50"/>
        <item x="129"/>
        <item x="96"/>
        <item x="153"/>
        <item x="133"/>
        <item x="136"/>
        <item x="13"/>
        <item x="166"/>
        <item x="159"/>
        <item x="142"/>
        <item x="14"/>
        <item x="168"/>
        <item x="59"/>
        <item x="135"/>
        <item x="181"/>
        <item x="65"/>
        <item x="155"/>
        <item x="126"/>
        <item x="130"/>
        <item x="164"/>
        <item x="151"/>
        <item x="178"/>
        <item x="78"/>
        <item x="92"/>
        <item x="139"/>
        <item x="149"/>
        <item x="175"/>
        <item x="116"/>
        <item x="131"/>
        <item x="113"/>
        <item x="73"/>
        <item x="140"/>
        <item x="87"/>
        <item x="169"/>
        <item x="114"/>
        <item x="120"/>
        <item x="119"/>
        <item x="188"/>
        <item x="145"/>
        <item x="124"/>
        <item x="190"/>
        <item x="163"/>
        <item x="173"/>
        <item x="165"/>
        <item x="148"/>
        <item x="158"/>
        <item x="38"/>
        <item x="107"/>
        <item x="167"/>
        <item x="45"/>
        <item x="125"/>
        <item x="128"/>
        <item x="187"/>
        <item x="143"/>
        <item x="123"/>
        <item x="82"/>
        <item x="186"/>
        <item x="150"/>
        <item x="171"/>
        <item x="72"/>
        <item x="185"/>
        <item x="81"/>
        <item x="177"/>
        <item x="172"/>
        <item x="170"/>
        <item x="156"/>
        <item x="106"/>
        <item x="49"/>
        <item x="58"/>
        <item x="157"/>
        <item x="147"/>
        <item x="91"/>
        <item x="104"/>
        <item x="71"/>
        <item x="64"/>
        <item x="141"/>
        <item x="184"/>
        <item x="121"/>
        <item x="176"/>
        <item x="86"/>
        <item x="189"/>
        <item x="57"/>
        <item x="146"/>
        <item x="182"/>
        <item x="112"/>
        <item x="77"/>
        <item x="174"/>
        <item x="161"/>
        <item x="162"/>
        <item x="179"/>
        <item x="160"/>
        <item x="183"/>
        <item x="144"/>
        <item t="default"/>
      </items>
    </pivotField>
    <pivotField showAll="0" defaultSubtotal="0"/>
    <pivotField showAll="0" defaultSubtotal="0">
      <items count="14">
        <item x="0"/>
        <item x="1"/>
        <item x="2"/>
        <item x="3"/>
        <item x="4"/>
        <item x="5"/>
        <item x="6"/>
        <item x="7"/>
        <item x="8"/>
        <item x="9"/>
        <item x="10"/>
        <item x="11"/>
        <item x="12"/>
        <item x="13"/>
      </items>
    </pivotField>
  </pivotFields>
  <rowFields count="1">
    <field x="13"/>
  </rowFields>
  <rowItems count="6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t="grand">
      <x/>
    </i>
  </rowItems>
  <colFields count="1">
    <field x="14"/>
  </colFields>
  <colItems count="9">
    <i>
      <x/>
    </i>
    <i>
      <x v="1"/>
    </i>
    <i>
      <x v="2"/>
    </i>
    <i>
      <x v="3"/>
    </i>
    <i>
      <x v="4"/>
    </i>
    <i>
      <x v="5"/>
    </i>
    <i>
      <x v="6"/>
    </i>
    <i>
      <x v="7"/>
    </i>
    <i t="grand">
      <x/>
    </i>
  </colItems>
  <dataFields count="1">
    <dataField name="Sum of TotalRiders" fld="19" baseField="0" baseItem="0"/>
  </dataFields>
  <formats count="16">
    <format dxfId="1181">
      <pivotArea type="origin" dataOnly="0" labelOnly="1" outline="0" fieldPosition="0"/>
    </format>
    <format dxfId="1182">
      <pivotArea field="14" type="button" dataOnly="0" labelOnly="1" outline="0" axis="axisCol" fieldPosition="0"/>
    </format>
    <format dxfId="1183">
      <pivotArea type="topRight" dataOnly="0" labelOnly="1" outline="0" fieldPosition="0"/>
    </format>
    <format dxfId="1184">
      <pivotArea field="13" type="button" dataOnly="0" labelOnly="1" outline="0" axis="axisRow" fieldPosition="0"/>
    </format>
    <format dxfId="1185">
      <pivotArea dataOnly="0" labelOnly="1" fieldPosition="0">
        <references count="1">
          <reference field="14" count="0"/>
        </references>
      </pivotArea>
    </format>
    <format dxfId="1186">
      <pivotArea dataOnly="0" labelOnly="1" grandCol="1" outline="0" fieldPosition="0"/>
    </format>
    <format dxfId="1187">
      <pivotArea type="origin" dataOnly="0" labelOnly="1" outline="0" fieldPosition="0"/>
    </format>
    <format dxfId="1188">
      <pivotArea field="14" type="button" dataOnly="0" labelOnly="1" outline="0" axis="axisCol" fieldPosition="0"/>
    </format>
    <format dxfId="1189">
      <pivotArea type="topRight" dataOnly="0" labelOnly="1" outline="0" fieldPosition="0"/>
    </format>
    <format dxfId="1190">
      <pivotArea field="13" type="button" dataOnly="0" labelOnly="1" outline="0" axis="axisRow" fieldPosition="0"/>
    </format>
    <format dxfId="1191">
      <pivotArea dataOnly="0" labelOnly="1" fieldPosition="0">
        <references count="1">
          <reference field="14" count="0"/>
        </references>
      </pivotArea>
    </format>
    <format dxfId="1192">
      <pivotArea dataOnly="0" labelOnly="1" grandCol="1" outline="0" fieldPosition="0"/>
    </format>
    <format dxfId="1193">
      <pivotArea grandRow="1" outline="0" collapsedLevelsAreSubtotals="1" fieldPosition="0"/>
    </format>
    <format dxfId="1194">
      <pivotArea dataOnly="0" labelOnly="1" grandRow="1" outline="0" fieldPosition="0"/>
    </format>
    <format dxfId="1195">
      <pivotArea grandRow="1" outline="0" collapsedLevelsAreSubtotals="1" fieldPosition="0"/>
    </format>
    <format dxfId="1196">
      <pivotArea dataOnly="0" labelOnly="1" grandRow="1" outline="0" fieldPosition="0"/>
    </format>
  </formats>
  <chartFormats count="18">
    <chartFormat chart="36" format="0" series="1">
      <pivotArea type="data" outline="0" fieldPosition="0">
        <references count="2">
          <reference field="4294967294" count="1" selected="0">
            <x v="0"/>
          </reference>
          <reference field="14" count="1" selected="0">
            <x v="0"/>
          </reference>
        </references>
      </pivotArea>
    </chartFormat>
    <chartFormat chart="36" format="1" series="1">
      <pivotArea type="data" outline="0" fieldPosition="0">
        <references count="2">
          <reference field="4294967294" count="1" selected="0">
            <x v="0"/>
          </reference>
          <reference field="14" count="1" selected="0">
            <x v="1"/>
          </reference>
        </references>
      </pivotArea>
    </chartFormat>
    <chartFormat chart="36" format="2" series="1">
      <pivotArea type="data" outline="0" fieldPosition="0">
        <references count="2">
          <reference field="4294967294" count="1" selected="0">
            <x v="0"/>
          </reference>
          <reference field="14" count="1" selected="0">
            <x v="2"/>
          </reference>
        </references>
      </pivotArea>
    </chartFormat>
    <chartFormat chart="36" format="3" series="1">
      <pivotArea type="data" outline="0" fieldPosition="0">
        <references count="2">
          <reference field="4294967294" count="1" selected="0">
            <x v="0"/>
          </reference>
          <reference field="14" count="1" selected="0">
            <x v="3"/>
          </reference>
        </references>
      </pivotArea>
    </chartFormat>
    <chartFormat chart="36" format="4" series="1">
      <pivotArea type="data" outline="0" fieldPosition="0">
        <references count="2">
          <reference field="4294967294" count="1" selected="0">
            <x v="0"/>
          </reference>
          <reference field="14" count="1" selected="0">
            <x v="4"/>
          </reference>
        </references>
      </pivotArea>
    </chartFormat>
    <chartFormat chart="36" format="5" series="1">
      <pivotArea type="data" outline="0" fieldPosition="0">
        <references count="2">
          <reference field="4294967294" count="1" selected="0">
            <x v="0"/>
          </reference>
          <reference field="14" count="1" selected="0">
            <x v="5"/>
          </reference>
        </references>
      </pivotArea>
    </chartFormat>
    <chartFormat chart="36" format="6" series="1">
      <pivotArea type="data" outline="0" fieldPosition="0">
        <references count="2">
          <reference field="4294967294" count="1" selected="0">
            <x v="0"/>
          </reference>
          <reference field="14" count="1" selected="0">
            <x v="6"/>
          </reference>
        </references>
      </pivotArea>
    </chartFormat>
    <chartFormat chart="36" format="7" series="1">
      <pivotArea type="data" outline="0" fieldPosition="0">
        <references count="2">
          <reference field="4294967294" count="1" selected="0">
            <x v="0"/>
          </reference>
          <reference field="14" count="1" selected="0">
            <x v="7"/>
          </reference>
        </references>
      </pivotArea>
    </chartFormat>
    <chartFormat chart="43" format="24" series="1">
      <pivotArea type="data" outline="0" fieldPosition="0">
        <references count="2">
          <reference field="4294967294" count="1" selected="0">
            <x v="0"/>
          </reference>
          <reference field="14" count="1" selected="0">
            <x v="0"/>
          </reference>
        </references>
      </pivotArea>
    </chartFormat>
    <chartFormat chart="43" format="25" series="1">
      <pivotArea type="data" outline="0" fieldPosition="0">
        <references count="2">
          <reference field="4294967294" count="1" selected="0">
            <x v="0"/>
          </reference>
          <reference field="14" count="1" selected="0">
            <x v="1"/>
          </reference>
        </references>
      </pivotArea>
    </chartFormat>
    <chartFormat chart="43" format="26" series="1">
      <pivotArea type="data" outline="0" fieldPosition="0">
        <references count="2">
          <reference field="4294967294" count="1" selected="0">
            <x v="0"/>
          </reference>
          <reference field="14" count="1" selected="0">
            <x v="2"/>
          </reference>
        </references>
      </pivotArea>
    </chartFormat>
    <chartFormat chart="43" format="27" series="1">
      <pivotArea type="data" outline="0" fieldPosition="0">
        <references count="2">
          <reference field="4294967294" count="1" selected="0">
            <x v="0"/>
          </reference>
          <reference field="14" count="1" selected="0">
            <x v="3"/>
          </reference>
        </references>
      </pivotArea>
    </chartFormat>
    <chartFormat chart="43" format="28" series="1">
      <pivotArea type="data" outline="0" fieldPosition="0">
        <references count="2">
          <reference field="4294967294" count="1" selected="0">
            <x v="0"/>
          </reference>
          <reference field="14" count="1" selected="0">
            <x v="4"/>
          </reference>
        </references>
      </pivotArea>
    </chartFormat>
    <chartFormat chart="43" format="29" series="1">
      <pivotArea type="data" outline="0" fieldPosition="0">
        <references count="2">
          <reference field="4294967294" count="1" selected="0">
            <x v="0"/>
          </reference>
          <reference field="14" count="1" selected="0">
            <x v="5"/>
          </reference>
        </references>
      </pivotArea>
    </chartFormat>
    <chartFormat chart="43" format="30" series="1">
      <pivotArea type="data" outline="0" fieldPosition="0">
        <references count="2">
          <reference field="4294967294" count="1" selected="0">
            <x v="0"/>
          </reference>
          <reference field="14" count="1" selected="0">
            <x v="6"/>
          </reference>
        </references>
      </pivotArea>
    </chartFormat>
    <chartFormat chart="43" format="31" series="1">
      <pivotArea type="data" outline="0" fieldPosition="0">
        <references count="2">
          <reference field="4294967294" count="1" selected="0">
            <x v="0"/>
          </reference>
          <reference field="14" count="1" selected="0">
            <x v="7"/>
          </reference>
        </references>
      </pivotArea>
    </chartFormat>
    <chartFormat chart="43" format="32" series="1">
      <pivotArea type="data" outline="0" fieldPosition="0">
        <references count="1">
          <reference field="4294967294" count="1" selected="0">
            <x v="0"/>
          </reference>
        </references>
      </pivotArea>
    </chartFormat>
    <chartFormat chart="36"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5E0B667-3294-4566-8E1B-298ECB13C91F}" name="PivotTable3"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8:C11" firstHeaderRow="0" firstDataRow="1" firstDataCol="1"/>
  <pivotFields count="22">
    <pivotField showAll="0"/>
    <pivotField numFmtId="14" showAll="0">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showAll="0">
      <items count="2">
        <item x="0"/>
        <item t="default"/>
      </items>
    </pivotField>
    <pivotField showAll="0"/>
    <pivotField showAll="0">
      <items count="3">
        <item x="0"/>
        <item x="1"/>
        <item t="default"/>
      </items>
    </pivotField>
    <pivotField numFmtId="166" showAll="0"/>
    <pivotField showAll="0"/>
    <pivotField showAll="0">
      <items count="8">
        <item x="1"/>
        <item x="2"/>
        <item x="3"/>
        <item x="4"/>
        <item x="5"/>
        <item x="6"/>
        <item x="0"/>
        <item t="default"/>
      </items>
    </pivotField>
    <pivotField showAll="0"/>
    <pivotField showAll="0"/>
    <pivotField showAll="0"/>
    <pivotField showAll="0">
      <items count="55">
        <item x="41"/>
        <item x="33"/>
        <item x="48"/>
        <item x="32"/>
        <item x="47"/>
        <item x="51"/>
        <item x="50"/>
        <item x="31"/>
        <item x="44"/>
        <item x="36"/>
        <item x="53"/>
        <item x="27"/>
        <item x="25"/>
        <item x="28"/>
        <item x="17"/>
        <item x="30"/>
        <item x="16"/>
        <item x="29"/>
        <item x="2"/>
        <item x="13"/>
        <item x="40"/>
        <item x="11"/>
        <item x="42"/>
        <item x="39"/>
        <item x="37"/>
        <item x="49"/>
        <item x="38"/>
        <item x="46"/>
        <item x="15"/>
        <item x="45"/>
        <item x="52"/>
        <item x="14"/>
        <item x="35"/>
        <item x="12"/>
        <item x="34"/>
        <item x="10"/>
        <item x="24"/>
        <item x="9"/>
        <item x="22"/>
        <item x="8"/>
        <item x="21"/>
        <item x="23"/>
        <item x="3"/>
        <item x="1"/>
        <item x="0"/>
        <item x="20"/>
        <item x="26"/>
        <item x="19"/>
        <item x="4"/>
        <item x="18"/>
        <item x="6"/>
        <item x="5"/>
        <item x="43"/>
        <item x="7"/>
        <item t="default"/>
      </items>
    </pivotField>
    <pivotField showAll="0"/>
    <pivotField showAll="0"/>
    <pivotField showAll="0">
      <items count="9">
        <item x="5"/>
        <item x="7"/>
        <item x="0"/>
        <item x="3"/>
        <item x="6"/>
        <item x="4"/>
        <item x="2"/>
        <item x="1"/>
        <item t="default"/>
      </items>
    </pivotField>
    <pivotField showAll="0"/>
    <pivotField axis="axisRow" showAll="0">
      <items count="21">
        <item x="0"/>
        <item x="1"/>
        <item x="14"/>
        <item x="7"/>
        <item x="8"/>
        <item x="5"/>
        <item x="6"/>
        <item x="2"/>
        <item x="3"/>
        <item x="4"/>
        <item x="9"/>
        <item x="11"/>
        <item x="13"/>
        <item x="12"/>
        <item x="10"/>
        <item x="17"/>
        <item x="15"/>
        <item x="18"/>
        <item x="16"/>
        <item x="19"/>
        <item t="default"/>
      </items>
    </pivotField>
    <pivotField dataField="1" showAll="0">
      <items count="43">
        <item x="3"/>
        <item x="5"/>
        <item x="4"/>
        <item x="0"/>
        <item x="17"/>
        <item x="2"/>
        <item x="15"/>
        <item x="18"/>
        <item x="1"/>
        <item x="14"/>
        <item x="22"/>
        <item x="16"/>
        <item x="6"/>
        <item x="23"/>
        <item x="24"/>
        <item x="13"/>
        <item x="19"/>
        <item x="26"/>
        <item x="25"/>
        <item x="21"/>
        <item x="20"/>
        <item x="27"/>
        <item x="30"/>
        <item x="29"/>
        <item x="31"/>
        <item x="7"/>
        <item x="37"/>
        <item x="32"/>
        <item x="8"/>
        <item x="36"/>
        <item x="38"/>
        <item x="28"/>
        <item x="10"/>
        <item x="11"/>
        <item x="12"/>
        <item x="35"/>
        <item x="9"/>
        <item x="33"/>
        <item x="41"/>
        <item x="34"/>
        <item x="39"/>
        <item x="40"/>
        <item t="default"/>
      </items>
    </pivotField>
    <pivotField dataField="1" showAll="0">
      <items count="187">
        <item x="5"/>
        <item x="4"/>
        <item x="6"/>
        <item x="35"/>
        <item x="22"/>
        <item x="34"/>
        <item x="8"/>
        <item x="7"/>
        <item x="21"/>
        <item x="33"/>
        <item x="3"/>
        <item x="48"/>
        <item x="98"/>
        <item x="0"/>
        <item x="88"/>
        <item x="89"/>
        <item x="20"/>
        <item x="19"/>
        <item x="72"/>
        <item x="23"/>
        <item x="32"/>
        <item x="144"/>
        <item x="97"/>
        <item x="140"/>
        <item x="9"/>
        <item x="18"/>
        <item x="16"/>
        <item x="2"/>
        <item x="95"/>
        <item x="31"/>
        <item x="10"/>
        <item x="17"/>
        <item x="1"/>
        <item x="39"/>
        <item x="60"/>
        <item x="96"/>
        <item x="49"/>
        <item x="53"/>
        <item x="101"/>
        <item x="87"/>
        <item x="71"/>
        <item x="40"/>
        <item x="76"/>
        <item x="30"/>
        <item x="100"/>
        <item x="108"/>
        <item x="24"/>
        <item x="12"/>
        <item x="41"/>
        <item x="47"/>
        <item x="54"/>
        <item x="82"/>
        <item x="15"/>
        <item x="42"/>
        <item x="25"/>
        <item x="11"/>
        <item x="90"/>
        <item x="77"/>
        <item x="29"/>
        <item x="79"/>
        <item x="91"/>
        <item x="124"/>
        <item x="133"/>
        <item x="36"/>
        <item x="27"/>
        <item x="65"/>
        <item x="43"/>
        <item x="28"/>
        <item x="56"/>
        <item x="94"/>
        <item x="14"/>
        <item x="13"/>
        <item x="109"/>
        <item x="26"/>
        <item x="64"/>
        <item x="102"/>
        <item x="83"/>
        <item x="99"/>
        <item x="78"/>
        <item x="55"/>
        <item x="122"/>
        <item x="38"/>
        <item x="70"/>
        <item x="93"/>
        <item x="151"/>
        <item x="66"/>
        <item x="132"/>
        <item x="61"/>
        <item x="152"/>
        <item x="121"/>
        <item x="92"/>
        <item x="164"/>
        <item x="50"/>
        <item x="139"/>
        <item x="111"/>
        <item x="73"/>
        <item x="185"/>
        <item x="106"/>
        <item x="52"/>
        <item x="176"/>
        <item x="129"/>
        <item x="143"/>
        <item x="46"/>
        <item x="145"/>
        <item x="153"/>
        <item x="159"/>
        <item x="184"/>
        <item x="128"/>
        <item x="123"/>
        <item x="63"/>
        <item x="59"/>
        <item x="180"/>
        <item x="155"/>
        <item x="182"/>
        <item x="156"/>
        <item x="168"/>
        <item x="75"/>
        <item x="118"/>
        <item x="138"/>
        <item x="178"/>
        <item x="183"/>
        <item x="170"/>
        <item x="125"/>
        <item x="85"/>
        <item x="167"/>
        <item x="69"/>
        <item x="172"/>
        <item x="110"/>
        <item x="126"/>
        <item x="149"/>
        <item x="120"/>
        <item x="113"/>
        <item x="115"/>
        <item x="112"/>
        <item x="131"/>
        <item x="116"/>
        <item x="142"/>
        <item x="44"/>
        <item x="150"/>
        <item x="45"/>
        <item x="137"/>
        <item x="166"/>
        <item x="37"/>
        <item x="105"/>
        <item x="119"/>
        <item x="117"/>
        <item x="174"/>
        <item x="81"/>
        <item x="136"/>
        <item x="80"/>
        <item x="158"/>
        <item x="68"/>
        <item x="175"/>
        <item x="162"/>
        <item x="141"/>
        <item x="157"/>
        <item x="177"/>
        <item x="104"/>
        <item x="161"/>
        <item x="51"/>
        <item x="86"/>
        <item x="58"/>
        <item x="154"/>
        <item x="160"/>
        <item x="103"/>
        <item x="67"/>
        <item x="84"/>
        <item x="62"/>
        <item x="181"/>
        <item x="165"/>
        <item x="127"/>
        <item x="114"/>
        <item x="173"/>
        <item x="57"/>
        <item x="134"/>
        <item x="147"/>
        <item x="135"/>
        <item x="179"/>
        <item x="107"/>
        <item x="74"/>
        <item x="163"/>
        <item x="148"/>
        <item x="169"/>
        <item x="146"/>
        <item x="171"/>
        <item x="130"/>
        <item t="default"/>
      </items>
    </pivotField>
    <pivotField showAll="0"/>
    <pivotField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axis="axisRow" showAll="0" defaultSubtotal="0">
      <items count="14">
        <item sd="0" x="0"/>
        <item sd="0" x="1"/>
        <item sd="0" x="2"/>
        <item sd="0" x="3"/>
        <item sd="0" x="4"/>
        <item sd="0" x="5"/>
        <item sd="0" x="6"/>
        <item sd="0" x="7"/>
        <item sd="0" x="8"/>
        <item sd="0" x="9"/>
        <item sd="0" x="10"/>
        <item sd="0" x="11"/>
        <item sd="0" x="12"/>
        <item sd="0" x="13"/>
      </items>
    </pivotField>
  </pivotFields>
  <rowFields count="2">
    <field x="21"/>
    <field x="16"/>
  </rowFields>
  <rowItems count="3">
    <i>
      <x v="1"/>
    </i>
    <i>
      <x v="2"/>
    </i>
    <i t="grand">
      <x/>
    </i>
  </rowItems>
  <colFields count="1">
    <field x="-2"/>
  </colFields>
  <colItems count="2">
    <i>
      <x/>
    </i>
    <i i="1">
      <x v="1"/>
    </i>
  </colItems>
  <dataFields count="2">
    <dataField name="Sum of CasualRiders" fld="17" baseField="0" baseItem="0"/>
    <dataField name="Sum of RegisteredRiders" fld="18" baseField="0" baseItem="0"/>
  </dataFields>
  <formats count="6">
    <format dxfId="1175">
      <pivotArea field="21" type="button" dataOnly="0" labelOnly="1" outline="0" axis="axisRow" fieldPosition="0"/>
    </format>
    <format dxfId="1176">
      <pivotArea dataOnly="0" labelOnly="1" outline="0" fieldPosition="0">
        <references count="1">
          <reference field="4294967294" count="2">
            <x v="0"/>
            <x v="1"/>
          </reference>
        </references>
      </pivotArea>
    </format>
    <format dxfId="1177">
      <pivotArea field="21" type="button" dataOnly="0" labelOnly="1" outline="0" axis="axisRow" fieldPosition="0"/>
    </format>
    <format dxfId="1178">
      <pivotArea dataOnly="0" labelOnly="1" outline="0" fieldPosition="0">
        <references count="1">
          <reference field="4294967294" count="2">
            <x v="0"/>
            <x v="1"/>
          </reference>
        </references>
      </pivotArea>
    </format>
    <format dxfId="1179">
      <pivotArea dataOnly="0" grandRow="1" fieldPosition="0"/>
    </format>
    <format dxfId="1180">
      <pivotArea dataOnly="0" grandRow="1" fieldPosition="0"/>
    </format>
  </formats>
  <chartFormats count="14">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9" format="2" series="1">
      <pivotArea type="data" outline="0" fieldPosition="0">
        <references count="1">
          <reference field="4294967294" count="1" selected="0">
            <x v="0"/>
          </reference>
        </references>
      </pivotArea>
    </chartFormat>
    <chartFormat chart="9" format="3">
      <pivotArea type="data" outline="0" fieldPosition="0">
        <references count="2">
          <reference field="4294967294" count="1" selected="0">
            <x v="0"/>
          </reference>
          <reference field="21" count="1" selected="0">
            <x v="1"/>
          </reference>
        </references>
      </pivotArea>
    </chartFormat>
    <chartFormat chart="9" format="4">
      <pivotArea type="data" outline="0" fieldPosition="0">
        <references count="2">
          <reference field="4294967294" count="1" selected="0">
            <x v="0"/>
          </reference>
          <reference field="21" count="1" selected="0">
            <x v="2"/>
          </reference>
        </references>
      </pivotArea>
    </chartFormat>
    <chartFormat chart="9" format="5" series="1">
      <pivotArea type="data" outline="0" fieldPosition="0">
        <references count="1">
          <reference field="4294967294" count="1" selected="0">
            <x v="1"/>
          </reference>
        </references>
      </pivotArea>
    </chartFormat>
    <chartFormat chart="9" format="6">
      <pivotArea type="data" outline="0" fieldPosition="0">
        <references count="2">
          <reference field="4294967294" count="1" selected="0">
            <x v="1"/>
          </reference>
          <reference field="21" count="1" selected="0">
            <x v="1"/>
          </reference>
        </references>
      </pivotArea>
    </chartFormat>
    <chartFormat chart="9" format="7">
      <pivotArea type="data" outline="0" fieldPosition="0">
        <references count="2">
          <reference field="4294967294" count="1" selected="0">
            <x v="1"/>
          </reference>
          <reference field="21" count="1" selected="0">
            <x v="2"/>
          </reference>
        </references>
      </pivotArea>
    </chartFormat>
    <chartFormat chart="10" format="8" series="1">
      <pivotArea type="data" outline="0" fieldPosition="0">
        <references count="1">
          <reference field="4294967294" count="1" selected="0">
            <x v="0"/>
          </reference>
        </references>
      </pivotArea>
    </chartFormat>
    <chartFormat chart="10" format="9">
      <pivotArea type="data" outline="0" fieldPosition="0">
        <references count="2">
          <reference field="4294967294" count="1" selected="0">
            <x v="0"/>
          </reference>
          <reference field="21" count="1" selected="0">
            <x v="1"/>
          </reference>
        </references>
      </pivotArea>
    </chartFormat>
    <chartFormat chart="10" format="10">
      <pivotArea type="data" outline="0" fieldPosition="0">
        <references count="2">
          <reference field="4294967294" count="1" selected="0">
            <x v="0"/>
          </reference>
          <reference field="21" count="1" selected="0">
            <x v="2"/>
          </reference>
        </references>
      </pivotArea>
    </chartFormat>
    <chartFormat chart="10" format="11" series="1">
      <pivotArea type="data" outline="0" fieldPosition="0">
        <references count="1">
          <reference field="4294967294" count="1" selected="0">
            <x v="1"/>
          </reference>
        </references>
      </pivotArea>
    </chartFormat>
    <chartFormat chart="10" format="12">
      <pivotArea type="data" outline="0" fieldPosition="0">
        <references count="2">
          <reference field="4294967294" count="1" selected="0">
            <x v="1"/>
          </reference>
          <reference field="21" count="1" selected="0">
            <x v="1"/>
          </reference>
        </references>
      </pivotArea>
    </chartFormat>
    <chartFormat chart="10" format="13">
      <pivotArea type="data" outline="0" fieldPosition="0">
        <references count="2">
          <reference field="4294967294" count="1" selected="0">
            <x v="1"/>
          </reference>
          <reference field="2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3C6D261-9FAA-4B87-9E84-A5C142165CE7}" name="PivotTable4"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1">
  <location ref="B3:D8" firstHeaderRow="0" firstDataRow="1" firstDataCol="1"/>
  <pivotFields count="22">
    <pivotField showAll="0"/>
    <pivotField numFmtId="14" showAll="0">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showAll="0"/>
    <pivotField showAll="0"/>
    <pivotField showAll="0">
      <items count="3">
        <item x="0"/>
        <item x="1"/>
        <item t="default"/>
      </items>
    </pivotField>
    <pivotField numFmtId="166" showAll="0"/>
    <pivotField showAll="0"/>
    <pivotField showAll="0">
      <items count="8">
        <item x="1"/>
        <item x="2"/>
        <item x="3"/>
        <item x="4"/>
        <item x="5"/>
        <item x="6"/>
        <item x="0"/>
        <item t="default"/>
      </items>
    </pivotField>
    <pivotField showAll="0"/>
    <pivotField axis="axisRow" showAll="0">
      <items count="5">
        <item x="0"/>
        <item x="1"/>
        <item x="2"/>
        <item x="3"/>
        <item t="default"/>
      </items>
    </pivotField>
    <pivotField showAll="0"/>
    <pivotField showAll="0"/>
    <pivotField showAll="0"/>
    <pivotField showAll="0"/>
    <pivotField showAll="0">
      <items count="9">
        <item x="5"/>
        <item x="7"/>
        <item x="0"/>
        <item x="3"/>
        <item x="6"/>
        <item x="4"/>
        <item x="2"/>
        <item x="1"/>
        <item t="default"/>
      </items>
    </pivotField>
    <pivotField showAll="0"/>
    <pivotField showAll="0"/>
    <pivotField dataField="1" showAll="0">
      <items count="43">
        <item x="3"/>
        <item x="5"/>
        <item x="4"/>
        <item x="0"/>
        <item x="17"/>
        <item x="2"/>
        <item x="15"/>
        <item x="18"/>
        <item x="1"/>
        <item x="14"/>
        <item x="22"/>
        <item x="16"/>
        <item x="6"/>
        <item x="23"/>
        <item x="24"/>
        <item x="13"/>
        <item x="19"/>
        <item x="26"/>
        <item x="25"/>
        <item x="21"/>
        <item x="20"/>
        <item x="27"/>
        <item x="30"/>
        <item x="29"/>
        <item x="31"/>
        <item x="7"/>
        <item x="37"/>
        <item x="32"/>
        <item x="8"/>
        <item x="36"/>
        <item x="38"/>
        <item x="28"/>
        <item x="10"/>
        <item x="11"/>
        <item x="12"/>
        <item x="35"/>
        <item x="9"/>
        <item x="33"/>
        <item x="41"/>
        <item x="34"/>
        <item x="39"/>
        <item x="40"/>
        <item t="default"/>
      </items>
    </pivotField>
    <pivotField dataField="1" showAll="0">
      <items count="187">
        <item x="5"/>
        <item x="4"/>
        <item x="6"/>
        <item x="35"/>
        <item x="22"/>
        <item x="34"/>
        <item x="8"/>
        <item x="7"/>
        <item x="21"/>
        <item x="33"/>
        <item x="3"/>
        <item x="48"/>
        <item x="98"/>
        <item x="0"/>
        <item x="88"/>
        <item x="89"/>
        <item x="20"/>
        <item x="19"/>
        <item x="72"/>
        <item x="23"/>
        <item x="32"/>
        <item x="144"/>
        <item x="97"/>
        <item x="140"/>
        <item x="9"/>
        <item x="18"/>
        <item x="16"/>
        <item x="2"/>
        <item x="95"/>
        <item x="31"/>
        <item x="10"/>
        <item x="17"/>
        <item x="1"/>
        <item x="39"/>
        <item x="60"/>
        <item x="96"/>
        <item x="49"/>
        <item x="53"/>
        <item x="101"/>
        <item x="87"/>
        <item x="71"/>
        <item x="40"/>
        <item x="76"/>
        <item x="30"/>
        <item x="100"/>
        <item x="108"/>
        <item x="24"/>
        <item x="12"/>
        <item x="41"/>
        <item x="47"/>
        <item x="54"/>
        <item x="82"/>
        <item x="15"/>
        <item x="42"/>
        <item x="25"/>
        <item x="11"/>
        <item x="90"/>
        <item x="77"/>
        <item x="29"/>
        <item x="79"/>
        <item x="91"/>
        <item x="124"/>
        <item x="133"/>
        <item x="36"/>
        <item x="27"/>
        <item x="65"/>
        <item x="43"/>
        <item x="28"/>
        <item x="56"/>
        <item x="94"/>
        <item x="14"/>
        <item x="13"/>
        <item x="109"/>
        <item x="26"/>
        <item x="64"/>
        <item x="102"/>
        <item x="83"/>
        <item x="99"/>
        <item x="78"/>
        <item x="55"/>
        <item x="122"/>
        <item x="38"/>
        <item x="70"/>
        <item x="93"/>
        <item x="151"/>
        <item x="66"/>
        <item x="132"/>
        <item x="61"/>
        <item x="152"/>
        <item x="121"/>
        <item x="92"/>
        <item x="164"/>
        <item x="50"/>
        <item x="139"/>
        <item x="111"/>
        <item x="73"/>
        <item x="185"/>
        <item x="106"/>
        <item x="52"/>
        <item x="176"/>
        <item x="129"/>
        <item x="143"/>
        <item x="46"/>
        <item x="145"/>
        <item x="153"/>
        <item x="159"/>
        <item x="184"/>
        <item x="128"/>
        <item x="123"/>
        <item x="63"/>
        <item x="59"/>
        <item x="180"/>
        <item x="155"/>
        <item x="182"/>
        <item x="156"/>
        <item x="168"/>
        <item x="75"/>
        <item x="118"/>
        <item x="138"/>
        <item x="178"/>
        <item x="183"/>
        <item x="170"/>
        <item x="125"/>
        <item x="85"/>
        <item x="167"/>
        <item x="69"/>
        <item x="172"/>
        <item x="110"/>
        <item x="126"/>
        <item x="149"/>
        <item x="120"/>
        <item x="113"/>
        <item x="115"/>
        <item x="112"/>
        <item x="131"/>
        <item x="116"/>
        <item x="142"/>
        <item x="44"/>
        <item x="150"/>
        <item x="45"/>
        <item x="137"/>
        <item x="166"/>
        <item x="37"/>
        <item x="105"/>
        <item x="119"/>
        <item x="117"/>
        <item x="174"/>
        <item x="81"/>
        <item x="136"/>
        <item x="80"/>
        <item x="158"/>
        <item x="68"/>
        <item x="175"/>
        <item x="162"/>
        <item x="141"/>
        <item x="157"/>
        <item x="177"/>
        <item x="104"/>
        <item x="161"/>
        <item x="51"/>
        <item x="86"/>
        <item x="58"/>
        <item x="154"/>
        <item x="160"/>
        <item x="103"/>
        <item x="67"/>
        <item x="84"/>
        <item x="62"/>
        <item x="181"/>
        <item x="165"/>
        <item x="127"/>
        <item x="114"/>
        <item x="173"/>
        <item x="57"/>
        <item x="134"/>
        <item x="147"/>
        <item x="135"/>
        <item x="179"/>
        <item x="107"/>
        <item x="74"/>
        <item x="163"/>
        <item x="148"/>
        <item x="169"/>
        <item x="146"/>
        <item x="171"/>
        <item x="130"/>
        <item t="default"/>
      </items>
    </pivotField>
    <pivotField showAll="0"/>
    <pivotField showAll="0" defaultSubtotal="0"/>
    <pivotField showAll="0" defaultSubtotal="0">
      <items count="14">
        <item x="0"/>
        <item x="1"/>
        <item x="2"/>
        <item x="3"/>
        <item x="4"/>
        <item x="5"/>
        <item x="6"/>
        <item x="7"/>
        <item x="8"/>
        <item x="9"/>
        <item x="10"/>
        <item x="11"/>
        <item x="12"/>
        <item x="13"/>
      </items>
    </pivotField>
  </pivotFields>
  <rowFields count="1">
    <field x="9"/>
  </rowFields>
  <rowItems count="5">
    <i>
      <x/>
    </i>
    <i>
      <x v="1"/>
    </i>
    <i>
      <x v="2"/>
    </i>
    <i>
      <x v="3"/>
    </i>
    <i t="grand">
      <x/>
    </i>
  </rowItems>
  <colFields count="1">
    <field x="-2"/>
  </colFields>
  <colItems count="2">
    <i>
      <x/>
    </i>
    <i i="1">
      <x v="1"/>
    </i>
  </colItems>
  <dataFields count="2">
    <dataField name="Sum of CasualRiders" fld="17" baseField="0" baseItem="0"/>
    <dataField name="Sum of RegisteredRiders" fld="18" baseField="0" baseItem="0"/>
  </dataFields>
  <chartFormats count="4">
    <chartFormat chart="63" format="0" series="1">
      <pivotArea type="data" outline="0" fieldPosition="0">
        <references count="1">
          <reference field="4294967294" count="1" selected="0">
            <x v="0"/>
          </reference>
        </references>
      </pivotArea>
    </chartFormat>
    <chartFormat chart="63" format="1" series="1">
      <pivotArea type="data" outline="0" fieldPosition="0">
        <references count="1">
          <reference field="4294967294" count="1" selected="0">
            <x v="1"/>
          </reference>
        </references>
      </pivotArea>
    </chartFormat>
    <chartFormat chart="67" format="4" series="1">
      <pivotArea type="data" outline="0" fieldPosition="0">
        <references count="1">
          <reference field="4294967294" count="1" selected="0">
            <x v="0"/>
          </reference>
        </references>
      </pivotArea>
    </chartFormat>
    <chartFormat chart="67" format="5" series="1">
      <pivotArea type="data" outline="0" fieldPosition="0">
        <references count="1">
          <reference field="4294967294" count="1" selected="0">
            <x v="1"/>
          </reference>
        </references>
      </pivotArea>
    </chartFormat>
  </chartFormats>
  <pivotTableStyleInfo name="PivotStyleMedium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FECF9F4-9303-4E89-91BB-69C29E1F52A0}" name="PivotTable6"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1" firstHeaderRow="1" firstDataRow="1" firstDataCol="1"/>
  <pivotFields count="22">
    <pivotField showAll="0"/>
    <pivotField numFmtId="14" showAll="0">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showAll="0"/>
    <pivotField showAll="0"/>
    <pivotField showAll="0">
      <items count="3">
        <item x="0"/>
        <item x="1"/>
        <item t="default"/>
      </items>
    </pivotField>
    <pivotField numFmtId="166" showAll="0"/>
    <pivotField showAll="0"/>
    <pivotField axis="axisRow" showAll="0">
      <items count="8">
        <item x="1"/>
        <item x="2"/>
        <item x="3"/>
        <item x="4"/>
        <item x="5"/>
        <item x="6"/>
        <item x="0"/>
        <item t="default"/>
      </items>
    </pivotField>
    <pivotField showAll="0"/>
    <pivotField showAll="0"/>
    <pivotField showAll="0"/>
    <pivotField showAll="0"/>
    <pivotField showAll="0"/>
    <pivotField showAll="0"/>
    <pivotField showAll="0">
      <items count="9">
        <item x="5"/>
        <item x="7"/>
        <item x="0"/>
        <item x="3"/>
        <item x="6"/>
        <item x="4"/>
        <item x="2"/>
        <item x="1"/>
        <item t="default"/>
      </items>
    </pivotField>
    <pivotField showAll="0"/>
    <pivotField showAll="0"/>
    <pivotField showAll="0">
      <items count="43">
        <item x="3"/>
        <item x="5"/>
        <item x="4"/>
        <item x="0"/>
        <item x="17"/>
        <item x="2"/>
        <item x="15"/>
        <item x="18"/>
        <item x="1"/>
        <item x="14"/>
        <item x="22"/>
        <item x="16"/>
        <item x="6"/>
        <item x="23"/>
        <item x="24"/>
        <item x="13"/>
        <item x="19"/>
        <item x="26"/>
        <item x="25"/>
        <item x="21"/>
        <item x="20"/>
        <item x="27"/>
        <item x="30"/>
        <item x="29"/>
        <item x="31"/>
        <item x="7"/>
        <item x="37"/>
        <item x="32"/>
        <item x="8"/>
        <item x="36"/>
        <item x="38"/>
        <item x="28"/>
        <item x="10"/>
        <item x="11"/>
        <item x="12"/>
        <item x="35"/>
        <item x="9"/>
        <item x="33"/>
        <item x="41"/>
        <item x="34"/>
        <item x="39"/>
        <item x="40"/>
        <item t="default"/>
      </items>
    </pivotField>
    <pivotField showAll="0">
      <items count="187">
        <item x="5"/>
        <item x="4"/>
        <item x="6"/>
        <item x="35"/>
        <item x="22"/>
        <item x="34"/>
        <item x="8"/>
        <item x="7"/>
        <item x="21"/>
        <item x="33"/>
        <item x="3"/>
        <item x="48"/>
        <item x="98"/>
        <item x="0"/>
        <item x="88"/>
        <item x="89"/>
        <item x="20"/>
        <item x="19"/>
        <item x="72"/>
        <item x="23"/>
        <item x="32"/>
        <item x="144"/>
        <item x="97"/>
        <item x="140"/>
        <item x="9"/>
        <item x="18"/>
        <item x="16"/>
        <item x="2"/>
        <item x="95"/>
        <item x="31"/>
        <item x="10"/>
        <item x="17"/>
        <item x="1"/>
        <item x="39"/>
        <item x="60"/>
        <item x="96"/>
        <item x="49"/>
        <item x="53"/>
        <item x="101"/>
        <item x="87"/>
        <item x="71"/>
        <item x="40"/>
        <item x="76"/>
        <item x="30"/>
        <item x="100"/>
        <item x="108"/>
        <item x="24"/>
        <item x="12"/>
        <item x="41"/>
        <item x="47"/>
        <item x="54"/>
        <item x="82"/>
        <item x="15"/>
        <item x="42"/>
        <item x="25"/>
        <item x="11"/>
        <item x="90"/>
        <item x="77"/>
        <item x="29"/>
        <item x="79"/>
        <item x="91"/>
        <item x="124"/>
        <item x="133"/>
        <item x="36"/>
        <item x="27"/>
        <item x="65"/>
        <item x="43"/>
        <item x="28"/>
        <item x="56"/>
        <item x="94"/>
        <item x="14"/>
        <item x="13"/>
        <item x="109"/>
        <item x="26"/>
        <item x="64"/>
        <item x="102"/>
        <item x="83"/>
        <item x="99"/>
        <item x="78"/>
        <item x="55"/>
        <item x="122"/>
        <item x="38"/>
        <item x="70"/>
        <item x="93"/>
        <item x="151"/>
        <item x="66"/>
        <item x="132"/>
        <item x="61"/>
        <item x="152"/>
        <item x="121"/>
        <item x="92"/>
        <item x="164"/>
        <item x="50"/>
        <item x="139"/>
        <item x="111"/>
        <item x="73"/>
        <item x="185"/>
        <item x="106"/>
        <item x="52"/>
        <item x="176"/>
        <item x="129"/>
        <item x="143"/>
        <item x="46"/>
        <item x="145"/>
        <item x="153"/>
        <item x="159"/>
        <item x="184"/>
        <item x="128"/>
        <item x="123"/>
        <item x="63"/>
        <item x="59"/>
        <item x="180"/>
        <item x="155"/>
        <item x="182"/>
        <item x="156"/>
        <item x="168"/>
        <item x="75"/>
        <item x="118"/>
        <item x="138"/>
        <item x="178"/>
        <item x="183"/>
        <item x="170"/>
        <item x="125"/>
        <item x="85"/>
        <item x="167"/>
        <item x="69"/>
        <item x="172"/>
        <item x="110"/>
        <item x="126"/>
        <item x="149"/>
        <item x="120"/>
        <item x="113"/>
        <item x="115"/>
        <item x="112"/>
        <item x="131"/>
        <item x="116"/>
        <item x="142"/>
        <item x="44"/>
        <item x="150"/>
        <item x="45"/>
        <item x="137"/>
        <item x="166"/>
        <item x="37"/>
        <item x="105"/>
        <item x="119"/>
        <item x="117"/>
        <item x="174"/>
        <item x="81"/>
        <item x="136"/>
        <item x="80"/>
        <item x="158"/>
        <item x="68"/>
        <item x="175"/>
        <item x="162"/>
        <item x="141"/>
        <item x="157"/>
        <item x="177"/>
        <item x="104"/>
        <item x="161"/>
        <item x="51"/>
        <item x="86"/>
        <item x="58"/>
        <item x="154"/>
        <item x="160"/>
        <item x="103"/>
        <item x="67"/>
        <item x="84"/>
        <item x="62"/>
        <item x="181"/>
        <item x="165"/>
        <item x="127"/>
        <item x="114"/>
        <item x="173"/>
        <item x="57"/>
        <item x="134"/>
        <item x="147"/>
        <item x="135"/>
        <item x="179"/>
        <item x="107"/>
        <item x="74"/>
        <item x="163"/>
        <item x="148"/>
        <item x="169"/>
        <item x="146"/>
        <item x="171"/>
        <item x="130"/>
        <item t="default"/>
      </items>
    </pivotField>
    <pivotField dataField="1" showAll="0"/>
    <pivotField showAll="0" defaultSubtotal="0"/>
    <pivotField showAll="0" defaultSubtotal="0">
      <items count="14">
        <item x="0"/>
        <item x="1"/>
        <item x="2"/>
        <item x="3"/>
        <item x="4"/>
        <item x="5"/>
        <item x="6"/>
        <item x="7"/>
        <item x="8"/>
        <item x="9"/>
        <item x="10"/>
        <item x="11"/>
        <item x="12"/>
        <item x="13"/>
      </items>
    </pivotField>
  </pivotFields>
  <rowFields count="1">
    <field x="7"/>
  </rowFields>
  <rowItems count="8">
    <i>
      <x/>
    </i>
    <i>
      <x v="1"/>
    </i>
    <i>
      <x v="2"/>
    </i>
    <i>
      <x v="3"/>
    </i>
    <i>
      <x v="4"/>
    </i>
    <i>
      <x v="5"/>
    </i>
    <i>
      <x v="6"/>
    </i>
    <i t="grand">
      <x/>
    </i>
  </rowItems>
  <colItems count="1">
    <i/>
  </colItems>
  <dataFields count="1">
    <dataField name="Sum of TotalRiders" fld="1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23D42B6-5F37-4336-A0D4-1E5498C48A71}" name="PivotTable1"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9">
  <location ref="C3:L12" firstHeaderRow="1" firstDataRow="2" firstDataCol="1"/>
  <pivotFields count="22">
    <pivotField showAll="0"/>
    <pivotField numFmtId="14" showAll="0">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showAll="0">
      <items count="2">
        <item x="0"/>
        <item t="default"/>
      </items>
    </pivotField>
    <pivotField showAll="0"/>
    <pivotField showAll="0">
      <items count="3">
        <item x="0"/>
        <item x="1"/>
        <item t="default"/>
      </items>
    </pivotField>
    <pivotField numFmtId="166" showAll="0"/>
    <pivotField showAll="0">
      <items count="3">
        <item x="0"/>
        <item x="1"/>
        <item t="default"/>
      </items>
    </pivotField>
    <pivotField axis="axisRow" showAll="0">
      <items count="8">
        <item x="1"/>
        <item x="2"/>
        <item x="3"/>
        <item x="4"/>
        <item x="5"/>
        <item x="6"/>
        <item x="0"/>
        <item t="default"/>
      </items>
    </pivotField>
    <pivotField showAll="0"/>
    <pivotField showAll="0">
      <items count="5">
        <item x="0"/>
        <item x="1"/>
        <item x="2"/>
        <item x="3"/>
        <item t="default"/>
      </items>
    </pivotField>
    <pivotField showAll="0"/>
    <pivotField showAll="0"/>
    <pivotField showAll="0"/>
    <pivotField showAll="0"/>
    <pivotField axis="axisCol" showAll="0">
      <items count="9">
        <item x="5"/>
        <item x="7"/>
        <item x="0"/>
        <item x="3"/>
        <item x="6"/>
        <item x="4"/>
        <item x="2"/>
        <item x="1"/>
        <item t="default"/>
      </items>
    </pivotField>
    <pivotField showAll="0"/>
    <pivotField showAll="0"/>
    <pivotField showAll="0">
      <items count="43">
        <item x="3"/>
        <item x="5"/>
        <item x="4"/>
        <item x="0"/>
        <item x="17"/>
        <item x="2"/>
        <item x="15"/>
        <item x="18"/>
        <item x="1"/>
        <item x="14"/>
        <item x="22"/>
        <item x="16"/>
        <item x="6"/>
        <item x="23"/>
        <item x="24"/>
        <item x="13"/>
        <item x="19"/>
        <item x="26"/>
        <item x="25"/>
        <item x="21"/>
        <item x="20"/>
        <item x="27"/>
        <item x="30"/>
        <item x="29"/>
        <item x="31"/>
        <item x="7"/>
        <item x="37"/>
        <item x="32"/>
        <item x="8"/>
        <item x="36"/>
        <item x="38"/>
        <item x="28"/>
        <item x="10"/>
        <item x="11"/>
        <item x="12"/>
        <item x="35"/>
        <item x="9"/>
        <item x="33"/>
        <item x="41"/>
        <item x="34"/>
        <item x="39"/>
        <item x="40"/>
        <item t="default"/>
      </items>
    </pivotField>
    <pivotField showAll="0">
      <items count="187">
        <item x="5"/>
        <item x="4"/>
        <item x="6"/>
        <item x="35"/>
        <item x="22"/>
        <item x="34"/>
        <item x="8"/>
        <item x="7"/>
        <item x="21"/>
        <item x="33"/>
        <item x="3"/>
        <item x="48"/>
        <item x="98"/>
        <item x="0"/>
        <item x="88"/>
        <item x="89"/>
        <item x="20"/>
        <item x="19"/>
        <item x="72"/>
        <item x="23"/>
        <item x="32"/>
        <item x="144"/>
        <item x="97"/>
        <item x="140"/>
        <item x="9"/>
        <item x="18"/>
        <item x="16"/>
        <item x="2"/>
        <item x="95"/>
        <item x="31"/>
        <item x="10"/>
        <item x="17"/>
        <item x="1"/>
        <item x="39"/>
        <item x="60"/>
        <item x="96"/>
        <item x="49"/>
        <item x="53"/>
        <item x="101"/>
        <item x="87"/>
        <item x="71"/>
        <item x="40"/>
        <item x="76"/>
        <item x="30"/>
        <item x="100"/>
        <item x="108"/>
        <item x="24"/>
        <item x="12"/>
        <item x="41"/>
        <item x="47"/>
        <item x="54"/>
        <item x="82"/>
        <item x="15"/>
        <item x="42"/>
        <item x="25"/>
        <item x="11"/>
        <item x="90"/>
        <item x="77"/>
        <item x="29"/>
        <item x="79"/>
        <item x="91"/>
        <item x="124"/>
        <item x="133"/>
        <item x="36"/>
        <item x="27"/>
        <item x="65"/>
        <item x="43"/>
        <item x="28"/>
        <item x="56"/>
        <item x="94"/>
        <item x="14"/>
        <item x="13"/>
        <item x="109"/>
        <item x="26"/>
        <item x="64"/>
        <item x="102"/>
        <item x="83"/>
        <item x="99"/>
        <item x="78"/>
        <item x="55"/>
        <item x="122"/>
        <item x="38"/>
        <item x="70"/>
        <item x="93"/>
        <item x="151"/>
        <item x="66"/>
        <item x="132"/>
        <item x="61"/>
        <item x="152"/>
        <item x="121"/>
        <item x="92"/>
        <item x="164"/>
        <item x="50"/>
        <item x="139"/>
        <item x="111"/>
        <item x="73"/>
        <item x="185"/>
        <item x="106"/>
        <item x="52"/>
        <item x="176"/>
        <item x="129"/>
        <item x="143"/>
        <item x="46"/>
        <item x="145"/>
        <item x="153"/>
        <item x="159"/>
        <item x="184"/>
        <item x="128"/>
        <item x="123"/>
        <item x="63"/>
        <item x="59"/>
        <item x="180"/>
        <item x="155"/>
        <item x="182"/>
        <item x="156"/>
        <item x="168"/>
        <item x="75"/>
        <item x="118"/>
        <item x="138"/>
        <item x="178"/>
        <item x="183"/>
        <item x="170"/>
        <item x="125"/>
        <item x="85"/>
        <item x="167"/>
        <item x="69"/>
        <item x="172"/>
        <item x="110"/>
        <item x="126"/>
        <item x="149"/>
        <item x="120"/>
        <item x="113"/>
        <item x="115"/>
        <item x="112"/>
        <item x="131"/>
        <item x="116"/>
        <item x="142"/>
        <item x="44"/>
        <item x="150"/>
        <item x="45"/>
        <item x="137"/>
        <item x="166"/>
        <item x="37"/>
        <item x="105"/>
        <item x="119"/>
        <item x="117"/>
        <item x="174"/>
        <item x="81"/>
        <item x="136"/>
        <item x="80"/>
        <item x="158"/>
        <item x="68"/>
        <item x="175"/>
        <item x="162"/>
        <item x="141"/>
        <item x="157"/>
        <item x="177"/>
        <item x="104"/>
        <item x="161"/>
        <item x="51"/>
        <item x="86"/>
        <item x="58"/>
        <item x="154"/>
        <item x="160"/>
        <item x="103"/>
        <item x="67"/>
        <item x="84"/>
        <item x="62"/>
        <item x="181"/>
        <item x="165"/>
        <item x="127"/>
        <item x="114"/>
        <item x="173"/>
        <item x="57"/>
        <item x="134"/>
        <item x="147"/>
        <item x="135"/>
        <item x="179"/>
        <item x="107"/>
        <item x="74"/>
        <item x="163"/>
        <item x="148"/>
        <item x="169"/>
        <item x="146"/>
        <item x="171"/>
        <item x="130"/>
        <item t="default"/>
      </items>
    </pivotField>
    <pivotField dataField="1" showAll="0">
      <items count="192">
        <item x="4"/>
        <item x="5"/>
        <item x="6"/>
        <item x="48"/>
        <item x="36"/>
        <item x="24"/>
        <item x="85"/>
        <item x="7"/>
        <item x="23"/>
        <item x="98"/>
        <item x="62"/>
        <item x="47"/>
        <item x="3"/>
        <item x="8"/>
        <item x="93"/>
        <item x="0"/>
        <item x="22"/>
        <item x="109"/>
        <item x="75"/>
        <item x="25"/>
        <item x="137"/>
        <item x="34"/>
        <item x="84"/>
        <item x="108"/>
        <item x="94"/>
        <item x="132"/>
        <item x="110"/>
        <item x="20"/>
        <item x="115"/>
        <item x="33"/>
        <item x="35"/>
        <item x="2"/>
        <item x="63"/>
        <item x="19"/>
        <item x="17"/>
        <item x="9"/>
        <item x="18"/>
        <item x="103"/>
        <item x="21"/>
        <item x="1"/>
        <item x="102"/>
        <item x="51"/>
        <item x="74"/>
        <item x="40"/>
        <item x="79"/>
        <item x="66"/>
        <item x="105"/>
        <item x="61"/>
        <item x="99"/>
        <item x="89"/>
        <item x="41"/>
        <item x="46"/>
        <item x="26"/>
        <item x="60"/>
        <item x="97"/>
        <item x="10"/>
        <item x="52"/>
        <item x="154"/>
        <item x="29"/>
        <item x="122"/>
        <item x="42"/>
        <item x="69"/>
        <item x="55"/>
        <item x="37"/>
        <item x="32"/>
        <item x="180"/>
        <item x="16"/>
        <item x="118"/>
        <item x="83"/>
        <item x="27"/>
        <item x="68"/>
        <item x="44"/>
        <item x="88"/>
        <item x="30"/>
        <item x="28"/>
        <item x="31"/>
        <item x="43"/>
        <item x="53"/>
        <item x="67"/>
        <item x="138"/>
        <item x="117"/>
        <item x="100"/>
        <item x="56"/>
        <item x="11"/>
        <item x="80"/>
        <item x="90"/>
        <item x="39"/>
        <item x="70"/>
        <item x="127"/>
        <item x="134"/>
        <item x="101"/>
        <item x="15"/>
        <item x="12"/>
        <item x="76"/>
        <item x="152"/>
        <item x="54"/>
        <item x="95"/>
        <item x="111"/>
        <item x="50"/>
        <item x="129"/>
        <item x="96"/>
        <item x="153"/>
        <item x="133"/>
        <item x="136"/>
        <item x="13"/>
        <item x="166"/>
        <item x="159"/>
        <item x="142"/>
        <item x="14"/>
        <item x="168"/>
        <item x="59"/>
        <item x="135"/>
        <item x="181"/>
        <item x="65"/>
        <item x="155"/>
        <item x="126"/>
        <item x="130"/>
        <item x="164"/>
        <item x="151"/>
        <item x="178"/>
        <item x="78"/>
        <item x="92"/>
        <item x="139"/>
        <item x="149"/>
        <item x="175"/>
        <item x="116"/>
        <item x="131"/>
        <item x="113"/>
        <item x="73"/>
        <item x="140"/>
        <item x="87"/>
        <item x="169"/>
        <item x="114"/>
        <item x="120"/>
        <item x="119"/>
        <item x="188"/>
        <item x="145"/>
        <item x="124"/>
        <item x="190"/>
        <item x="163"/>
        <item x="173"/>
        <item x="165"/>
        <item x="148"/>
        <item x="158"/>
        <item x="38"/>
        <item x="107"/>
        <item x="167"/>
        <item x="45"/>
        <item x="125"/>
        <item x="128"/>
        <item x="187"/>
        <item x="143"/>
        <item x="123"/>
        <item x="82"/>
        <item x="186"/>
        <item x="150"/>
        <item x="171"/>
        <item x="72"/>
        <item x="185"/>
        <item x="81"/>
        <item x="177"/>
        <item x="172"/>
        <item x="170"/>
        <item x="156"/>
        <item x="106"/>
        <item x="49"/>
        <item x="58"/>
        <item x="157"/>
        <item x="147"/>
        <item x="91"/>
        <item x="104"/>
        <item x="71"/>
        <item x="64"/>
        <item x="141"/>
        <item x="184"/>
        <item x="121"/>
        <item x="176"/>
        <item x="86"/>
        <item x="189"/>
        <item x="57"/>
        <item x="146"/>
        <item x="182"/>
        <item x="112"/>
        <item x="77"/>
        <item x="174"/>
        <item x="161"/>
        <item x="162"/>
        <item x="179"/>
        <item x="160"/>
        <item x="183"/>
        <item x="144"/>
        <item t="default"/>
      </items>
    </pivotField>
    <pivotField showAll="0" defaultSubtotal="0"/>
    <pivotField showAll="0" defaultSubtotal="0">
      <items count="14">
        <item x="0"/>
        <item x="1"/>
        <item x="2"/>
        <item x="3"/>
        <item x="4"/>
        <item x="5"/>
        <item x="6"/>
        <item x="7"/>
        <item x="8"/>
        <item x="9"/>
        <item x="10"/>
        <item x="11"/>
        <item x="12"/>
        <item x="13"/>
      </items>
    </pivotField>
  </pivotFields>
  <rowFields count="1">
    <field x="7"/>
  </rowFields>
  <rowItems count="8">
    <i>
      <x/>
    </i>
    <i>
      <x v="1"/>
    </i>
    <i>
      <x v="2"/>
    </i>
    <i>
      <x v="3"/>
    </i>
    <i>
      <x v="4"/>
    </i>
    <i>
      <x v="5"/>
    </i>
    <i>
      <x v="6"/>
    </i>
    <i t="grand">
      <x/>
    </i>
  </rowItems>
  <colFields count="1">
    <field x="14"/>
  </colFields>
  <colItems count="9">
    <i>
      <x/>
    </i>
    <i>
      <x v="1"/>
    </i>
    <i>
      <x v="2"/>
    </i>
    <i>
      <x v="3"/>
    </i>
    <i>
      <x v="4"/>
    </i>
    <i>
      <x v="5"/>
    </i>
    <i>
      <x v="6"/>
    </i>
    <i>
      <x v="7"/>
    </i>
    <i t="grand">
      <x/>
    </i>
  </colItems>
  <dataFields count="1">
    <dataField name="Sum of TotalRiders" fld="19" baseField="0" baseItem="0"/>
  </dataFields>
  <formats count="16">
    <format dxfId="1159">
      <pivotArea type="origin" dataOnly="0" labelOnly="1" outline="0" fieldPosition="0"/>
    </format>
    <format dxfId="1160">
      <pivotArea field="14" type="button" dataOnly="0" labelOnly="1" outline="0" axis="axisCol" fieldPosition="0"/>
    </format>
    <format dxfId="1161">
      <pivotArea type="topRight" dataOnly="0" labelOnly="1" outline="0" fieldPosition="0"/>
    </format>
    <format dxfId="1162">
      <pivotArea field="7" type="button" dataOnly="0" labelOnly="1" outline="0" axis="axisRow" fieldPosition="0"/>
    </format>
    <format dxfId="1163">
      <pivotArea dataOnly="0" labelOnly="1" fieldPosition="0">
        <references count="1">
          <reference field="14" count="0"/>
        </references>
      </pivotArea>
    </format>
    <format dxfId="1164">
      <pivotArea dataOnly="0" labelOnly="1" grandCol="1" outline="0" fieldPosition="0"/>
    </format>
    <format dxfId="1165">
      <pivotArea type="origin" dataOnly="0" labelOnly="1" outline="0" fieldPosition="0"/>
    </format>
    <format dxfId="1166">
      <pivotArea field="14" type="button" dataOnly="0" labelOnly="1" outline="0" axis="axisCol" fieldPosition="0"/>
    </format>
    <format dxfId="1167">
      <pivotArea type="topRight" dataOnly="0" labelOnly="1" outline="0" fieldPosition="0"/>
    </format>
    <format dxfId="1168">
      <pivotArea field="7" type="button" dataOnly="0" labelOnly="1" outline="0" axis="axisRow" fieldPosition="0"/>
    </format>
    <format dxfId="1169">
      <pivotArea dataOnly="0" labelOnly="1" fieldPosition="0">
        <references count="1">
          <reference field="14" count="0"/>
        </references>
      </pivotArea>
    </format>
    <format dxfId="1170">
      <pivotArea dataOnly="0" labelOnly="1" grandCol="1" outline="0" fieldPosition="0"/>
    </format>
    <format dxfId="1171">
      <pivotArea grandRow="1" outline="0" collapsedLevelsAreSubtotals="1" fieldPosition="0"/>
    </format>
    <format dxfId="1172">
      <pivotArea dataOnly="0" labelOnly="1" grandRow="1" outline="0" fieldPosition="0"/>
    </format>
    <format dxfId="1173">
      <pivotArea grandRow="1" outline="0" collapsedLevelsAreSubtotals="1" fieldPosition="0"/>
    </format>
    <format dxfId="1174">
      <pivotArea dataOnly="0" labelOnly="1" grandRow="1" outline="0" fieldPosition="0"/>
    </format>
  </formats>
  <chartFormats count="25">
    <chartFormat chart="9" format="0" series="1">
      <pivotArea type="data" outline="0" fieldPosition="0">
        <references count="2">
          <reference field="4294967294" count="1" selected="0">
            <x v="0"/>
          </reference>
          <reference field="14" count="1" selected="0">
            <x v="0"/>
          </reference>
        </references>
      </pivotArea>
    </chartFormat>
    <chartFormat chart="9" format="1" series="1">
      <pivotArea type="data" outline="0" fieldPosition="0">
        <references count="2">
          <reference field="4294967294" count="1" selected="0">
            <x v="0"/>
          </reference>
          <reference field="14" count="1" selected="0">
            <x v="1"/>
          </reference>
        </references>
      </pivotArea>
    </chartFormat>
    <chartFormat chart="9" format="2" series="1">
      <pivotArea type="data" outline="0" fieldPosition="0">
        <references count="2">
          <reference field="4294967294" count="1" selected="0">
            <x v="0"/>
          </reference>
          <reference field="14" count="1" selected="0">
            <x v="2"/>
          </reference>
        </references>
      </pivotArea>
    </chartFormat>
    <chartFormat chart="9" format="3" series="1">
      <pivotArea type="data" outline="0" fieldPosition="0">
        <references count="2">
          <reference field="4294967294" count="1" selected="0">
            <x v="0"/>
          </reference>
          <reference field="14" count="1" selected="0">
            <x v="3"/>
          </reference>
        </references>
      </pivotArea>
    </chartFormat>
    <chartFormat chart="9" format="4" series="1">
      <pivotArea type="data" outline="0" fieldPosition="0">
        <references count="2">
          <reference field="4294967294" count="1" selected="0">
            <x v="0"/>
          </reference>
          <reference field="14" count="1" selected="0">
            <x v="4"/>
          </reference>
        </references>
      </pivotArea>
    </chartFormat>
    <chartFormat chart="9" format="5" series="1">
      <pivotArea type="data" outline="0" fieldPosition="0">
        <references count="2">
          <reference field="4294967294" count="1" selected="0">
            <x v="0"/>
          </reference>
          <reference field="14" count="1" selected="0">
            <x v="5"/>
          </reference>
        </references>
      </pivotArea>
    </chartFormat>
    <chartFormat chart="9" format="6" series="1">
      <pivotArea type="data" outline="0" fieldPosition="0">
        <references count="2">
          <reference field="4294967294" count="1" selected="0">
            <x v="0"/>
          </reference>
          <reference field="14" count="1" selected="0">
            <x v="6"/>
          </reference>
        </references>
      </pivotArea>
    </chartFormat>
    <chartFormat chart="9" format="7" series="1">
      <pivotArea type="data" outline="0" fieldPosition="0">
        <references count="2">
          <reference field="4294967294" count="1" selected="0">
            <x v="0"/>
          </reference>
          <reference field="14" count="1" selected="0">
            <x v="7"/>
          </reference>
        </references>
      </pivotArea>
    </chartFormat>
    <chartFormat chart="9" format="8" series="1">
      <pivotArea type="data" outline="0" fieldPosition="0">
        <references count="2">
          <reference field="4294967294" count="1" selected="0">
            <x v="0"/>
          </reference>
          <reference field="7" count="1" selected="0">
            <x v="0"/>
          </reference>
        </references>
      </pivotArea>
    </chartFormat>
    <chartFormat chart="9" format="9" series="1">
      <pivotArea type="data" outline="0" fieldPosition="0">
        <references count="2">
          <reference field="4294967294" count="1" selected="0">
            <x v="0"/>
          </reference>
          <reference field="7" count="1" selected="0">
            <x v="1"/>
          </reference>
        </references>
      </pivotArea>
    </chartFormat>
    <chartFormat chart="9" format="10" series="1">
      <pivotArea type="data" outline="0" fieldPosition="0">
        <references count="2">
          <reference field="4294967294" count="1" selected="0">
            <x v="0"/>
          </reference>
          <reference field="7" count="1" selected="0">
            <x v="2"/>
          </reference>
        </references>
      </pivotArea>
    </chartFormat>
    <chartFormat chart="9" format="11" series="1">
      <pivotArea type="data" outline="0" fieldPosition="0">
        <references count="2">
          <reference field="4294967294" count="1" selected="0">
            <x v="0"/>
          </reference>
          <reference field="7" count="1" selected="0">
            <x v="3"/>
          </reference>
        </references>
      </pivotArea>
    </chartFormat>
    <chartFormat chart="9" format="12" series="1">
      <pivotArea type="data" outline="0" fieldPosition="0">
        <references count="2">
          <reference field="4294967294" count="1" selected="0">
            <x v="0"/>
          </reference>
          <reference field="7" count="1" selected="0">
            <x v="4"/>
          </reference>
        </references>
      </pivotArea>
    </chartFormat>
    <chartFormat chart="9" format="13" series="1">
      <pivotArea type="data" outline="0" fieldPosition="0">
        <references count="2">
          <reference field="4294967294" count="1" selected="0">
            <x v="0"/>
          </reference>
          <reference field="7" count="1" selected="0">
            <x v="5"/>
          </reference>
        </references>
      </pivotArea>
    </chartFormat>
    <chartFormat chart="9" format="14" series="1">
      <pivotArea type="data" outline="0" fieldPosition="0">
        <references count="2">
          <reference field="4294967294" count="1" selected="0">
            <x v="0"/>
          </reference>
          <reference field="7" count="1" selected="0">
            <x v="6"/>
          </reference>
        </references>
      </pivotArea>
    </chartFormat>
    <chartFormat chart="18" format="23" series="1">
      <pivotArea type="data" outline="0" fieldPosition="0">
        <references count="2">
          <reference field="4294967294" count="1" selected="0">
            <x v="0"/>
          </reference>
          <reference field="14" count="1" selected="0">
            <x v="0"/>
          </reference>
        </references>
      </pivotArea>
    </chartFormat>
    <chartFormat chart="18" format="24" series="1">
      <pivotArea type="data" outline="0" fieldPosition="0">
        <references count="2">
          <reference field="4294967294" count="1" selected="0">
            <x v="0"/>
          </reference>
          <reference field="14" count="1" selected="0">
            <x v="1"/>
          </reference>
        </references>
      </pivotArea>
    </chartFormat>
    <chartFormat chart="18" format="25" series="1">
      <pivotArea type="data" outline="0" fieldPosition="0">
        <references count="2">
          <reference field="4294967294" count="1" selected="0">
            <x v="0"/>
          </reference>
          <reference field="14" count="1" selected="0">
            <x v="2"/>
          </reference>
        </references>
      </pivotArea>
    </chartFormat>
    <chartFormat chart="18" format="26" series="1">
      <pivotArea type="data" outline="0" fieldPosition="0">
        <references count="2">
          <reference field="4294967294" count="1" selected="0">
            <x v="0"/>
          </reference>
          <reference field="14" count="1" selected="0">
            <x v="3"/>
          </reference>
        </references>
      </pivotArea>
    </chartFormat>
    <chartFormat chart="18" format="27" series="1">
      <pivotArea type="data" outline="0" fieldPosition="0">
        <references count="2">
          <reference field="4294967294" count="1" selected="0">
            <x v="0"/>
          </reference>
          <reference field="14" count="1" selected="0">
            <x v="4"/>
          </reference>
        </references>
      </pivotArea>
    </chartFormat>
    <chartFormat chart="18" format="28" series="1">
      <pivotArea type="data" outline="0" fieldPosition="0">
        <references count="2">
          <reference field="4294967294" count="1" selected="0">
            <x v="0"/>
          </reference>
          <reference field="14" count="1" selected="0">
            <x v="5"/>
          </reference>
        </references>
      </pivotArea>
    </chartFormat>
    <chartFormat chart="18" format="29" series="1">
      <pivotArea type="data" outline="0" fieldPosition="0">
        <references count="2">
          <reference field="4294967294" count="1" selected="0">
            <x v="0"/>
          </reference>
          <reference field="14" count="1" selected="0">
            <x v="6"/>
          </reference>
        </references>
      </pivotArea>
    </chartFormat>
    <chartFormat chart="18" format="30" series="1">
      <pivotArea type="data" outline="0" fieldPosition="0">
        <references count="2">
          <reference field="4294967294" count="1" selected="0">
            <x v="0"/>
          </reference>
          <reference field="14" count="1" selected="0">
            <x v="7"/>
          </reference>
        </references>
      </pivotArea>
    </chartFormat>
    <chartFormat chart="18" format="31" series="1">
      <pivotArea type="data" outline="0" fieldPosition="0">
        <references count="1">
          <reference field="4294967294" count="1" selected="0">
            <x v="0"/>
          </reference>
        </references>
      </pivotArea>
    </chartFormat>
    <chartFormat chart="9" format="1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FE80368-E30E-4212-B6FC-48051E9BF695}" autoFormatId="16" applyNumberFormats="0" applyBorderFormats="0" applyFontFormats="0" applyPatternFormats="0" applyAlignmentFormats="0" applyWidthHeightFormats="0">
  <queryTableRefresh nextId="11">
    <queryTableFields count="10">
      <queryTableField id="1" name="instant" tableColumnId="1"/>
      <queryTableField id="2" name="dteday" tableColumnId="2"/>
      <queryTableField id="3" name="season" tableColumnId="3"/>
      <queryTableField id="4" name="yr" tableColumnId="4"/>
      <queryTableField id="5" name="mnth" tableColumnId="5"/>
      <queryTableField id="6" name="hr" tableColumnId="6"/>
      <queryTableField id="7" name="holiday" tableColumnId="7"/>
      <queryTableField id="8" name="weekday" tableColumnId="8"/>
      <queryTableField id="9" name="weathersit" tableColumnId="9"/>
      <queryTableField id="10" name="temp" tableColumnId="1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83FDB7DB-FD8F-42F8-891D-FC66AB62BB87}" autoFormatId="16" applyNumberFormats="0" applyBorderFormats="0" applyFontFormats="0" applyPatternFormats="0" applyAlignmentFormats="0" applyWidthHeightFormats="0">
  <queryTableRefresh nextId="8">
    <queryTableFields count="7">
      <queryTableField id="1" name="instant" tableColumnId="1"/>
      <queryTableField id="2" name="atemp" tableColumnId="2"/>
      <queryTableField id="3" name="hum" tableColumnId="3"/>
      <queryTableField id="4" name="windspeed" tableColumnId="4"/>
      <queryTableField id="5" name="casual" tableColumnId="5"/>
      <queryTableField id="6" name="registered" tableColumnId="6"/>
      <queryTableField id="7" name="cnt" tableColumnId="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3" xr16:uid="{4B16CD7D-9E66-42AD-920E-C72AAC469C7F}" autoFormatId="16" applyNumberFormats="0" applyBorderFormats="0" applyFontFormats="0" applyPatternFormats="0" applyAlignmentFormats="0" applyWidthHeightFormats="0">
  <queryTableRefresh nextId="16">
    <queryTableFields count="15">
      <queryTableField id="1" name="instant" tableColumnId="1"/>
      <queryTableField id="2" name="dteday" tableColumnId="2"/>
      <queryTableField id="3" name="season" tableColumnId="3"/>
      <queryTableField id="4" name="yr" tableColumnId="4"/>
      <queryTableField id="5" name="mnth" tableColumnId="5"/>
      <queryTableField id="6" name="hr" tableColumnId="6"/>
      <queryTableField id="7" name="holiday" tableColumnId="7"/>
      <queryTableField id="8" name="weekday" tableColumnId="8"/>
      <queryTableField id="9" name="weathersit" tableColumnId="9"/>
      <queryTableField id="10" name="temp" tableColumnId="10"/>
      <queryTableField id="11" name="hum" tableColumnId="11"/>
      <queryTableField id="12" name="windspeed" tableColumnId="12"/>
      <queryTableField id="13" name="casual" tableColumnId="13"/>
      <queryTableField id="14" name="registered" tableColumnId="14"/>
      <queryTableField id="15" name="cnt" tableColumnId="15"/>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 connectionId="5" xr16:uid="{C4C88FE9-46AB-4C00-86A3-D6ECCDBCC972}" autoFormatId="16" applyNumberFormats="0" applyBorderFormats="0" applyFontFormats="0" applyPatternFormats="0" applyAlignmentFormats="0" applyWidthHeightFormats="0">
  <queryTableRefresh nextId="16">
    <queryTableFields count="15">
      <queryTableField id="1" name="instant" tableColumnId="1"/>
      <queryTableField id="2" name="dteday" tableColumnId="2"/>
      <queryTableField id="3" name="season" tableColumnId="3"/>
      <queryTableField id="4" name="yr" tableColumnId="4"/>
      <queryTableField id="5" name="mnth" tableColumnId="5"/>
      <queryTableField id="6" name="hr" tableColumnId="6"/>
      <queryTableField id="7" name="holiday" tableColumnId="7"/>
      <queryTableField id="8" name="weekday" tableColumnId="8"/>
      <queryTableField id="9" name="weathersit" tableColumnId="9"/>
      <queryTableField id="10" name="temp" tableColumnId="10"/>
      <queryTableField id="11" name="hum" tableColumnId="11"/>
      <queryTableField id="12" name="windspeed" tableColumnId="12"/>
      <queryTableField id="13" name="casual" tableColumnId="13"/>
      <queryTableField id="14" name="registered" tableColumnId="14"/>
      <queryTableField id="15" name="cnt" tableColumnId="15"/>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2" connectionId="4" xr16:uid="{58AEEC39-6CFB-401D-B4B0-CDD08CF380CF}" autoFormatId="16" applyNumberFormats="0" applyBorderFormats="0" applyFontFormats="0" applyPatternFormats="0" applyAlignmentFormats="0" applyWidthHeightFormats="0">
  <queryTableRefresh nextId="21">
    <queryTableFields count="20">
      <queryTableField id="1" name="instant" tableColumnId="1"/>
      <queryTableField id="2" name="dteday" tableColumnId="2"/>
      <queryTableField id="3" name="season" tableColumnId="3"/>
      <queryTableField id="4" name="yr" tableColumnId="4"/>
      <queryTableField id="5" name="mnth" tableColumnId="5"/>
      <queryTableField id="6" name="hr" tableColumnId="6"/>
      <queryTableField id="7" name="holiday" tableColumnId="7"/>
      <queryTableField id="8" name="weekday" tableColumnId="8"/>
      <queryTableField id="9" name="weathersit" tableColumnId="9"/>
      <queryTableField id="16" dataBound="0" tableColumnId="16"/>
      <queryTableField id="10" name="temp" tableColumnId="10"/>
      <queryTableField id="17" dataBound="0" tableColumnId="17"/>
      <queryTableField id="11" name="hum" tableColumnId="11"/>
      <queryTableField id="18" dataBound="0" tableColumnId="18"/>
      <queryTableField id="19" dataBound="0" tableColumnId="19"/>
      <queryTableField id="12" name="windspeed" tableColumnId="12"/>
      <queryTableField id="20" dataBound="0" tableColumnId="20"/>
      <queryTableField id="13" name="casual" tableColumnId="13"/>
      <queryTableField id="14" name="registered" tableColumnId="14"/>
      <queryTableField id="15" name="cnt" tableColumnId="1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son" xr10:uid="{F17C1EAC-E830-42EB-882A-AD20AF936F06}" sourceName="Season">
  <pivotTables>
    <pivotTable tabId="18" name="PivotTable2"/>
  </pivotTables>
  <data>
    <tabular pivotCacheId="1810084895">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eatherCondition" xr10:uid="{861CA2E6-7449-4BC4-BFB2-236C030D4972}" sourceName="WeatherCondition">
  <pivotTables>
    <pivotTable tabId="18" name="PivotTable2"/>
  </pivotTables>
  <data>
    <tabular pivotCacheId="1810084895">
      <items count="4">
        <i x="0" s="1"/>
        <i x="1" s="1"/>
        <i x="2"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OfEntry" xr10:uid="{ABB0F2EC-5304-4E4C-A63E-D3DEB3554BDC}" sourceName="DateOfEntry">
  <pivotTables>
    <pivotTable tabId="19" name="Date-wise-riders-pt"/>
    <pivotTable tabId="18" name="PivotTable2"/>
    <pivotTable tabId="26" name="PivotTable2"/>
    <pivotTable tabId="30" name="PivotTable3"/>
    <pivotTable tabId="23" name="PivotTable6"/>
    <pivotTable tabId="25" name="PivotTable1"/>
    <pivotTable tabId="20" name="PivotTable4"/>
  </pivotTables>
  <data>
    <tabular pivotCacheId="1810084895">
      <items count="45">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36" s="1"/>
        <i x="37" s="1"/>
        <i x="38" s="1"/>
        <i x="39" s="1"/>
        <i x="40" s="1"/>
        <i x="41" s="1"/>
        <i x="42" s="1"/>
        <i x="43" s="1"/>
        <i x="4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sualRiders" xr10:uid="{38B15603-612D-48D7-85B5-BD7092120661}" sourceName="CasualRiders">
  <pivotTables>
    <pivotTable tabId="18" name="PivotTable2"/>
    <pivotTable tabId="19" name="Date-wise-riders-pt"/>
    <pivotTable tabId="26" name="PivotTable2"/>
    <pivotTable tabId="30" name="PivotTable3"/>
    <pivotTable tabId="23" name="PivotTable6"/>
    <pivotTable tabId="25" name="PivotTable1"/>
    <pivotTable tabId="20" name="PivotTable4"/>
  </pivotTables>
  <data>
    <tabular pivotCacheId="1810084895">
      <items count="42">
        <i x="3" s="1"/>
        <i x="5" s="1"/>
        <i x="4" s="1"/>
        <i x="0" s="1"/>
        <i x="17" s="1"/>
        <i x="2" s="1"/>
        <i x="15" s="1"/>
        <i x="18" s="1"/>
        <i x="1" s="1"/>
        <i x="14" s="1"/>
        <i x="22" s="1"/>
        <i x="16" s="1"/>
        <i x="6" s="1"/>
        <i x="23" s="1"/>
        <i x="24" s="1"/>
        <i x="13" s="1"/>
        <i x="19" s="1"/>
        <i x="26" s="1"/>
        <i x="25" s="1"/>
        <i x="21" s="1"/>
        <i x="20" s="1"/>
        <i x="27" s="1"/>
        <i x="30" s="1"/>
        <i x="29" s="1"/>
        <i x="31" s="1"/>
        <i x="7" s="1"/>
        <i x="37" s="1"/>
        <i x="32" s="1"/>
        <i x="8" s="1"/>
        <i x="36" s="1"/>
        <i x="38" s="1"/>
        <i x="28" s="1"/>
        <i x="10" s="1"/>
        <i x="11" s="1"/>
        <i x="12" s="1"/>
        <i x="35" s="1"/>
        <i x="9" s="1"/>
        <i x="33" s="1"/>
        <i x="41" s="1"/>
        <i x="34" s="1"/>
        <i x="39" s="1"/>
        <i x="4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steredRiders" xr10:uid="{E06EE871-AE43-439A-B6D2-ED4A9503985E}" sourceName="RegisteredRiders">
  <pivotTables>
    <pivotTable tabId="19" name="Date-wise-riders-pt"/>
    <pivotTable tabId="18" name="PivotTable2"/>
    <pivotTable tabId="26" name="PivotTable2"/>
    <pivotTable tabId="30" name="PivotTable3"/>
    <pivotTable tabId="23" name="PivotTable6"/>
    <pivotTable tabId="25" name="PivotTable1"/>
    <pivotTable tabId="20" name="PivotTable4"/>
  </pivotTables>
  <data>
    <tabular pivotCacheId="1810084895">
      <items count="186">
        <i x="5" s="1"/>
        <i x="4" s="1"/>
        <i x="6" s="1"/>
        <i x="35" s="1"/>
        <i x="22" s="1"/>
        <i x="34" s="1"/>
        <i x="8" s="1"/>
        <i x="7" s="1"/>
        <i x="21" s="1"/>
        <i x="33" s="1"/>
        <i x="3" s="1"/>
        <i x="48" s="1"/>
        <i x="98" s="1"/>
        <i x="0" s="1"/>
        <i x="88" s="1"/>
        <i x="89" s="1"/>
        <i x="20" s="1"/>
        <i x="19" s="1"/>
        <i x="72" s="1"/>
        <i x="23" s="1"/>
        <i x="32" s="1"/>
        <i x="144" s="1"/>
        <i x="97" s="1"/>
        <i x="140" s="1"/>
        <i x="9" s="1"/>
        <i x="18" s="1"/>
        <i x="16" s="1"/>
        <i x="2" s="1"/>
        <i x="95" s="1"/>
        <i x="31" s="1"/>
        <i x="10" s="1"/>
        <i x="17" s="1"/>
        <i x="1" s="1"/>
        <i x="39" s="1"/>
        <i x="60" s="1"/>
        <i x="96" s="1"/>
        <i x="49" s="1"/>
        <i x="53" s="1"/>
        <i x="101" s="1"/>
        <i x="87" s="1"/>
        <i x="71" s="1"/>
        <i x="40" s="1"/>
        <i x="76" s="1"/>
        <i x="30" s="1"/>
        <i x="100" s="1"/>
        <i x="108" s="1"/>
        <i x="24" s="1"/>
        <i x="12" s="1"/>
        <i x="41" s="1"/>
        <i x="47" s="1"/>
        <i x="54" s="1"/>
        <i x="82" s="1"/>
        <i x="15" s="1"/>
        <i x="42" s="1"/>
        <i x="25" s="1"/>
        <i x="11" s="1"/>
        <i x="90" s="1"/>
        <i x="77" s="1"/>
        <i x="29" s="1"/>
        <i x="79" s="1"/>
        <i x="91" s="1"/>
        <i x="124" s="1"/>
        <i x="133" s="1"/>
        <i x="36" s="1"/>
        <i x="27" s="1"/>
        <i x="65" s="1"/>
        <i x="43" s="1"/>
        <i x="28" s="1"/>
        <i x="56" s="1"/>
        <i x="94" s="1"/>
        <i x="14" s="1"/>
        <i x="13" s="1"/>
        <i x="109" s="1"/>
        <i x="26" s="1"/>
        <i x="64" s="1"/>
        <i x="102" s="1"/>
        <i x="83" s="1"/>
        <i x="99" s="1"/>
        <i x="78" s="1"/>
        <i x="55" s="1"/>
        <i x="122" s="1"/>
        <i x="38" s="1"/>
        <i x="70" s="1"/>
        <i x="93" s="1"/>
        <i x="151" s="1"/>
        <i x="66" s="1"/>
        <i x="132" s="1"/>
        <i x="61" s="1"/>
        <i x="152" s="1"/>
        <i x="121" s="1"/>
        <i x="92" s="1"/>
        <i x="164" s="1"/>
        <i x="50" s="1"/>
        <i x="139" s="1"/>
        <i x="111" s="1"/>
        <i x="73" s="1"/>
        <i x="185" s="1"/>
        <i x="106" s="1"/>
        <i x="52" s="1"/>
        <i x="176" s="1"/>
        <i x="129" s="1"/>
        <i x="143" s="1"/>
        <i x="46" s="1"/>
        <i x="145" s="1"/>
        <i x="153" s="1"/>
        <i x="159" s="1"/>
        <i x="184" s="1"/>
        <i x="128" s="1"/>
        <i x="123" s="1"/>
        <i x="63" s="1"/>
        <i x="59" s="1"/>
        <i x="180" s="1"/>
        <i x="155" s="1"/>
        <i x="182" s="1"/>
        <i x="156" s="1"/>
        <i x="168" s="1"/>
        <i x="75" s="1"/>
        <i x="118" s="1"/>
        <i x="138" s="1"/>
        <i x="178" s="1"/>
        <i x="183" s="1"/>
        <i x="170" s="1"/>
        <i x="125" s="1"/>
        <i x="85" s="1"/>
        <i x="167" s="1"/>
        <i x="69" s="1"/>
        <i x="172" s="1"/>
        <i x="110" s="1"/>
        <i x="126" s="1"/>
        <i x="149" s="1"/>
        <i x="120" s="1"/>
        <i x="113" s="1"/>
        <i x="115" s="1"/>
        <i x="112" s="1"/>
        <i x="131" s="1"/>
        <i x="116" s="1"/>
        <i x="142" s="1"/>
        <i x="44" s="1"/>
        <i x="150" s="1"/>
        <i x="45" s="1"/>
        <i x="137" s="1"/>
        <i x="166" s="1"/>
        <i x="37" s="1"/>
        <i x="105" s="1"/>
        <i x="119" s="1"/>
        <i x="117" s="1"/>
        <i x="174" s="1"/>
        <i x="81" s="1"/>
        <i x="136" s="1"/>
        <i x="80" s="1"/>
        <i x="158" s="1"/>
        <i x="68" s="1"/>
        <i x="175" s="1"/>
        <i x="162" s="1"/>
        <i x="141" s="1"/>
        <i x="157" s="1"/>
        <i x="177" s="1"/>
        <i x="104" s="1"/>
        <i x="161" s="1"/>
        <i x="51" s="1"/>
        <i x="86" s="1"/>
        <i x="58" s="1"/>
        <i x="154" s="1"/>
        <i x="160" s="1"/>
        <i x="103" s="1"/>
        <i x="67" s="1"/>
        <i x="84" s="1"/>
        <i x="62" s="1"/>
        <i x="181" s="1"/>
        <i x="165" s="1"/>
        <i x="127" s="1"/>
        <i x="114" s="1"/>
        <i x="173" s="1"/>
        <i x="57" s="1"/>
        <i x="134" s="1"/>
        <i x="147" s="1"/>
        <i x="135" s="1"/>
        <i x="179" s="1"/>
        <i x="107" s="1"/>
        <i x="74" s="1"/>
        <i x="163" s="1"/>
        <i x="148" s="1"/>
        <i x="169" s="1"/>
        <i x="146" s="1"/>
        <i x="171" s="1"/>
        <i x="13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eatherCondition1" xr10:uid="{538DB734-93AC-4E1D-9C34-48BA7B61CAA5}" sourceName="WeatherCondition">
  <pivotTables>
    <pivotTable tabId="20" name="PivotTable4"/>
  </pivotTables>
  <data>
    <tabular pivotCacheId="1810084895">
      <items count="4">
        <i x="0" s="1"/>
        <i x="1" s="1"/>
        <i x="2" s="1"/>
        <i x="3"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eekday1" xr10:uid="{E5D16F6D-AC73-414F-A80C-2A1E803E52BB}" sourceName="Weekday">
  <pivotTables>
    <pivotTable tabId="18" name="PivotTable2"/>
    <pivotTable tabId="19" name="Date-wise-riders-pt"/>
    <pivotTable tabId="26" name="PivotTable2"/>
    <pivotTable tabId="30" name="PivotTable3"/>
    <pivotTable tabId="23" name="PivotTable6"/>
    <pivotTable tabId="25" name="PivotTable1"/>
    <pivotTable tabId="20" name="PivotTable4"/>
  </pivotTables>
  <data>
    <tabular pivotCacheId="1810084895">
      <items count="7">
        <i x="1" s="1"/>
        <i x="2" s="1"/>
        <i x="3" s="1"/>
        <i x="4" s="1"/>
        <i x="5" s="1"/>
        <i x="6" s="1"/>
        <i x="0"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lativeHumidity" xr10:uid="{03177D04-E466-4431-8E6B-8618463CEF7E}" sourceName="RelativeHumidity(%)">
  <pivotTables>
    <pivotTable tabId="26" name="PivotTable2"/>
  </pivotTables>
  <data>
    <tabular pivotCacheId="1810084895">
      <items count="64">
        <i x="58" s="1"/>
        <i x="63" s="1"/>
        <i x="59" s="1"/>
        <i x="60" s="1"/>
        <i x="57" s="1"/>
        <i x="40" s="1"/>
        <i x="44" s="1"/>
        <i x="24" s="1"/>
        <i x="61" s="1"/>
        <i x="25" s="1"/>
        <i x="39" s="1"/>
        <i x="46" s="1"/>
        <i x="23" s="1"/>
        <i x="42" s="1"/>
        <i x="38" s="1"/>
        <i x="41" s="1"/>
        <i x="17" s="1"/>
        <i x="22" s="1"/>
        <i x="48" s="1"/>
        <i x="16" s="1"/>
        <i x="21" s="1"/>
        <i x="18" s="1"/>
        <i x="49" s="1"/>
        <i x="15" s="1"/>
        <i x="19" s="1"/>
        <i x="37" s="1"/>
        <i x="36" s="1"/>
        <i x="20" s="1"/>
        <i x="33" s="1"/>
        <i x="35" s="1"/>
        <i x="45" s="1"/>
        <i x="47" s="1"/>
        <i x="28" s="1"/>
        <i x="34" s="1"/>
        <i x="14" s="1"/>
        <i x="52" s="1"/>
        <i x="29" s="1"/>
        <i x="54" s="1"/>
        <i x="53" s="1"/>
        <i x="51" s="1"/>
        <i x="30" s="1"/>
        <i x="26" s="1"/>
        <i x="55" s="1"/>
        <i x="13" s="1"/>
        <i x="31" s="1"/>
        <i x="27" s="1"/>
        <i x="56" s="1"/>
        <i x="12" s="1"/>
        <i x="6" s="1"/>
        <i x="62" s="1"/>
        <i x="32" s="1"/>
        <i x="2" s="1"/>
        <i x="4" s="1"/>
        <i x="5" s="1"/>
        <i x="1" s="1"/>
        <i x="0" s="1"/>
        <i x="7" s="1"/>
        <i x="3" s="1"/>
        <i x="9" s="1"/>
        <i x="8" s="1"/>
        <i x="50" s="1"/>
        <i x="43" s="1"/>
        <i x="10" s="1"/>
        <i x="11"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umidityCondition1" xr10:uid="{6F21AD49-7F66-4741-9E74-6FC3C026C794}" sourceName="HumidityCondition">
  <pivotTables>
    <pivotTable tabId="26" name="PivotTable2"/>
    <pivotTable tabId="18" name="PivotTable2"/>
    <pivotTable tabId="19" name="Date-wise-riders-pt"/>
    <pivotTable tabId="30" name="PivotTable3"/>
    <pivotTable tabId="23" name="PivotTable6"/>
    <pivotTable tabId="25" name="PivotTable1"/>
    <pivotTable tabId="20" name="PivotTable4"/>
  </pivotTables>
  <data>
    <tabular pivotCacheId="1810084895">
      <items count="8">
        <i x="5" s="1"/>
        <i x="7" s="1"/>
        <i x="0" s="1"/>
        <i x="3" s="1"/>
        <i x="6" s="1"/>
        <i x="4" s="1"/>
        <i x="2" s="1"/>
        <i x="1" s="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3720603E-E086-4C4B-B229-5F7EFF879A50}" sourceName="Month">
  <pivotTables>
    <pivotTable tabId="30" name="PivotTable3"/>
    <pivotTable tabId="18" name="PivotTable2"/>
    <pivotTable tabId="19" name="Date-wise-riders-pt"/>
    <pivotTable tabId="26" name="PivotTable2"/>
    <pivotTable tabId="23" name="PivotTable6"/>
    <pivotTable tabId="25" name="PivotTable1"/>
    <pivotTable tabId="20" name="PivotTable4"/>
  </pivotTables>
  <data>
    <tabular pivotCacheId="1810084895">
      <items count="2">
        <i x="0" s="1"/>
        <i x="1" s="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eekday" xr10:uid="{9491ABF7-2BE0-4969-B171-3B3CE9EAACBA}" sourceName="Weekday">
  <extLst>
    <x:ext xmlns:x15="http://schemas.microsoft.com/office/spreadsheetml/2010/11/main" uri="{2F2917AC-EB37-4324-AD4E-5DD8C200BD13}">
      <x15:tableSlicerCache tableId="1"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xr10:uid="{DF2CB28D-5880-4837-8737-71A44F23FE70}" cache="Slicer_Season" caption="Season" rowHeight="234950"/>
  <slicer name="WeatherCondition" xr10:uid="{44E04F0D-0389-43E1-A37F-9286EB0F8439}" cache="Slicer_WeatherCondition" caption="WeatherCondition"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OfEntry 1" xr10:uid="{6CED7612-C340-4958-9D33-CDA695505E41}" cache="Slicer_DateOfEntry" caption="DateOfEntry" rowHeight="234950"/>
  <slicer name="CasualRiders 1" xr10:uid="{A5B70DE3-9D4F-4146-BE29-40D71F5F2B3D}" cache="Slicer_CasualRiders" caption="CasualRiders" rowHeight="234950"/>
  <slicer name="RegisteredRiders 1" xr10:uid="{85035D9A-FA2F-453C-AE76-9E6A76B83C53}" cache="Slicer_RegisteredRiders" caption="RegisteredRiders"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lativeHumidity(%)" xr10:uid="{23E7772E-16AA-44CE-B216-E72B0EAB1D92}" cache="Slicer_RelativeHumidity" caption="RelativeHumidity(%)" startItem="14" rowHeight="234950"/>
  <slicer name="HumidityCondition 1" xr10:uid="{9D6462FC-F36B-49E6-BAEB-70F08A2AF433}" cache="Slicer_HumidityCondition1" caption="HumidityCondition"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5A60AB5F-DA20-417C-9FE5-C21AC654397C}" cache="Slicer_Month" caption="Month" rowHeight="2349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sualRiders" xr10:uid="{655077A5-3388-47E9-8FB8-5DF5C3EA51EB}" cache="Slicer_CasualRiders" caption="CasualRiders" rowHeight="234950"/>
  <slicer name="RegisteredRiders" xr10:uid="{B4A23CBE-D227-426A-A48F-1939A583142B}" cache="Slicer_RegisteredRiders" caption="RegisteredRiders" rowHeight="234950"/>
  <slicer name="WeatherCondition 1" xr10:uid="{A30FA90C-ACE2-48F1-BD4A-57165DF84624}" cache="Slicer_WeatherCondition1" caption="WeatherCondition" rowHeight="2349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Weekday" xr10:uid="{9815153F-6AD1-486D-BAB8-3D497DA263A8}" cache="Slicer_Weekday" caption="Weekday" rowHeight="234950"/>
</slicers>
</file>

<file path=xl/slicers/slicer7.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Weekday 1" xr10:uid="{CE4D843A-7220-4ED2-961B-0E6F8038EF9B}" cache="Slicer_Weekday1" caption="Weekday" rowHeight="234950"/>
  <slicer name="HumidityCondition" xr10:uid="{F0379445-BF74-4E9D-A05B-75C741E48ABF}" cache="Slicer_HumidityCondition1" caption="HumidityCondition" startItem="1" rowHeight="234950"/>
</slicers>
</file>

<file path=xl/slicers/slicer8.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OfEntry 2" xr10:uid="{C93E8888-CF07-4BAD-9048-C511C8360E9F}" cache="Slicer_DateOfEntry" caption="DateOfEntry" style="SlicerStyleDark5" rowHeight="234950"/>
  <slicer name="CasualRiders 2" xr10:uid="{2C344BF2-F09B-4B02-9C87-AED82518E45E}" cache="Slicer_CasualRiders" caption="CasualRiders" columnCount="3" style="SlicerStyleDark5" rowHeight="234950"/>
  <slicer name="RegisteredRiders 2" xr10:uid="{8F3C7A21-D6A5-40AD-AD6E-95A46B86D1AB}" cache="Slicer_RegisteredRiders" caption="RegisteredRiders" columnCount="3" style="SlicerStyleDark5" rowHeight="234950"/>
  <slicer name="Weekday 2" xr10:uid="{75F86F7D-BD2A-4D25-B650-6095A1FAA1DB}" cache="Slicer_Weekday1" caption="Weekday" columnCount="7" style="SlicerStyleDark5" rowHeight="234950"/>
  <slicer name="HumidityCondition 2" xr10:uid="{27791ADF-3243-4C24-B676-CDEA1B546599}" cache="Slicer_HumidityCondition1" caption="HumidityCondition" startItem="4" style="SlicerStyleDark5" rowHeight="234950"/>
  <slicer name="Month 1" xr10:uid="{D6258086-4078-4FB0-ACA1-F7CF7ABF6A0F}" cache="Slicer_Month" caption="Month" style="SlicerStyleDark5"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44164BB-7FE2-426A-BDAF-A206EA2060CF}" name="Cleaned_DS_1" displayName="Cleaned_DS_1" ref="A1:J611" tableType="queryTable" totalsRowShown="0" headerRowDxfId="4073" dataDxfId="4072">
  <autoFilter ref="A1:J611" xr:uid="{C44164BB-7FE2-426A-BDAF-A206EA2060CF}"/>
  <sortState xmlns:xlrd2="http://schemas.microsoft.com/office/spreadsheetml/2017/richdata2" ref="A2:J611">
    <sortCondition ref="A1:A611"/>
  </sortState>
  <tableColumns count="10">
    <tableColumn id="1" xr3:uid="{4A733DB8-9CE5-4988-BC0A-BB1BDB599731}" uniqueName="1" name="instant" queryTableFieldId="1" dataDxfId="4071"/>
    <tableColumn id="2" xr3:uid="{534B6939-86EC-4623-8B0C-D67EFA630517}" uniqueName="2" name="dteday" queryTableFieldId="2" dataDxfId="4070"/>
    <tableColumn id="3" xr3:uid="{7F99BAEE-75FA-4455-A8F2-43D574A4F43E}" uniqueName="3" name="season" queryTableFieldId="3" dataDxfId="4069"/>
    <tableColumn id="4" xr3:uid="{10D44658-BAB1-4D16-BFF7-1BB78A4A3DCC}" uniqueName="4" name="yr" queryTableFieldId="4" dataDxfId="4068"/>
    <tableColumn id="5" xr3:uid="{7A9DE1D0-9451-46B2-BC70-4960B466BABA}" uniqueName="5" name="mnth" queryTableFieldId="5" dataDxfId="4067"/>
    <tableColumn id="6" xr3:uid="{E58FB1B9-5165-4391-8372-B518839DA7D5}" uniqueName="6" name="hr" queryTableFieldId="6" dataDxfId="4066"/>
    <tableColumn id="7" xr3:uid="{698C47D1-9E4A-4588-A798-10CF5167E108}" uniqueName="7" name="holiday" queryTableFieldId="7" dataDxfId="4065"/>
    <tableColumn id="8" xr3:uid="{085B3053-7DE4-4905-AB96-B1B7165B879B}" uniqueName="8" name="weekday" queryTableFieldId="8" dataDxfId="4064"/>
    <tableColumn id="9" xr3:uid="{E81138C4-F55B-4819-AC78-413CA3FFEFF1}" uniqueName="9" name="weathersit" queryTableFieldId="9" dataDxfId="4063"/>
    <tableColumn id="10" xr3:uid="{371D7885-8EB8-4206-AAA9-64FC2E3C1411}" uniqueName="10" name="temp" queryTableFieldId="10" dataDxfId="4062"/>
  </tableColumns>
  <tableStyleInfo name="TableStyleLight9" showFirstColumn="1"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BC8C2DF-3B68-46A9-A882-7B8D98693FBD}" name="Cleaned_DS_2" displayName="Cleaned_DS_2" ref="A1:G611" tableType="queryTable" totalsRowShown="0" headerRowDxfId="4061" dataDxfId="4060">
  <autoFilter ref="A1:G611" xr:uid="{6BC8C2DF-3B68-46A9-A882-7B8D98693FBD}"/>
  <sortState xmlns:xlrd2="http://schemas.microsoft.com/office/spreadsheetml/2017/richdata2" ref="A2:G611">
    <sortCondition ref="A1:A611"/>
  </sortState>
  <tableColumns count="7">
    <tableColumn id="1" xr3:uid="{12718EA7-FF43-4E17-BC2E-2CDBC0C6CE9D}" uniqueName="1" name="instant" queryTableFieldId="1" dataDxfId="4059"/>
    <tableColumn id="2" xr3:uid="{89C7432C-9909-4FCF-B728-A18E16504D92}" uniqueName="2" name="atemp" queryTableFieldId="2" dataDxfId="3965"/>
    <tableColumn id="3" xr3:uid="{08C1B8E2-DB5F-44DE-A631-FF40A4A49B98}" uniqueName="3" name="hum" queryTableFieldId="3" dataDxfId="4058"/>
    <tableColumn id="4" xr3:uid="{E1BF8A39-DB3E-43B3-AD14-8D196173C8F4}" uniqueName="4" name="windspeed" queryTableFieldId="4" dataDxfId="4057"/>
    <tableColumn id="5" xr3:uid="{6BFFE076-58F4-4110-8CCA-6A8AFD03C64D}" uniqueName="5" name="casual" queryTableFieldId="5" dataDxfId="4056"/>
    <tableColumn id="6" xr3:uid="{CE816A1A-A1CF-4448-989B-6C299D36400C}" uniqueName="6" name="registered" queryTableFieldId="6" dataDxfId="4055"/>
    <tableColumn id="7" xr3:uid="{B67F248B-443A-4792-B932-E0391C534711}" uniqueName="7" name="cnt" queryTableFieldId="7" dataDxfId="4054"/>
  </tableColumns>
  <tableStyleInfo name="TableStyleLight10" showFirstColumn="1"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11566B6-6F00-47AA-B0DB-3390B03DAF41}" name="Cleaned_DS_3" displayName="Cleaned_DS_3" ref="A1:O391" tableType="queryTable" totalsRowShown="0" headerRowDxfId="4053" dataDxfId="4052">
  <autoFilter ref="A1:O391" xr:uid="{111566B6-6F00-47AA-B0DB-3390B03DAF41}"/>
  <sortState xmlns:xlrd2="http://schemas.microsoft.com/office/spreadsheetml/2017/richdata2" ref="A2:O391">
    <sortCondition ref="A1:A391"/>
  </sortState>
  <tableColumns count="15">
    <tableColumn id="1" xr3:uid="{ABDF1B5A-AB48-49F4-9E1B-61C10753F931}" uniqueName="1" name="instant" queryTableFieldId="1" dataDxfId="4051"/>
    <tableColumn id="2" xr3:uid="{30F954AB-BDFA-4507-BBE3-D5105E36F23D}" uniqueName="2" name="dteday" queryTableFieldId="2" dataDxfId="4050"/>
    <tableColumn id="3" xr3:uid="{4E48FB56-4A92-4A27-B6D8-239283923750}" uniqueName="3" name="season" queryTableFieldId="3" dataDxfId="4049"/>
    <tableColumn id="4" xr3:uid="{67FF6C17-8743-4A96-88E8-95554EEF78CB}" uniqueName="4" name="yr" queryTableFieldId="4" dataDxfId="4048"/>
    <tableColumn id="5" xr3:uid="{BFDBAAE2-C9F4-49A2-A848-174D9801FB72}" uniqueName="5" name="mnth" queryTableFieldId="5" dataDxfId="4047"/>
    <tableColumn id="6" xr3:uid="{2269FD1F-481F-485C-9866-176B31030D17}" uniqueName="6" name="hr" queryTableFieldId="6" dataDxfId="4046"/>
    <tableColumn id="7" xr3:uid="{306005C3-5BFB-416F-9B88-589C702DBE4B}" uniqueName="7" name="holiday" queryTableFieldId="7" dataDxfId="4045"/>
    <tableColumn id="8" xr3:uid="{3419FC7E-235D-4CCF-AEB5-71388C59EFA5}" uniqueName="8" name="weekday" queryTableFieldId="8" dataDxfId="4044"/>
    <tableColumn id="9" xr3:uid="{64112E5F-E3E2-47C1-B5E6-D8CC56894031}" uniqueName="9" name="weathersit" queryTableFieldId="9" dataDxfId="4043"/>
    <tableColumn id="10" xr3:uid="{6FF778E2-BBE2-4931-9ECA-C82BEB6504CE}" uniqueName="10" name="temp" queryTableFieldId="10" dataDxfId="4042"/>
    <tableColumn id="11" xr3:uid="{F637A29B-D6FC-427D-8040-F2B216322768}" uniqueName="11" name="hum" queryTableFieldId="11" dataDxfId="4041"/>
    <tableColumn id="12" xr3:uid="{16528E5E-76A9-4172-A4F1-20C0FF9E8404}" uniqueName="12" name="windspeed" queryTableFieldId="12" dataDxfId="4040"/>
    <tableColumn id="13" xr3:uid="{CBD0F662-DBBF-4B9C-BB04-5C75FAC3A831}" uniqueName="13" name="casual" queryTableFieldId="13" dataDxfId="4039"/>
    <tableColumn id="14" xr3:uid="{0395B25D-A8E6-40EE-9FE6-971A00E51DD6}" uniqueName="14" name="registered" queryTableFieldId="14" dataDxfId="4038"/>
    <tableColumn id="15" xr3:uid="{B2963CCD-8521-4C92-985D-4AB7352B78E1}" uniqueName="15" name="cnt" queryTableFieldId="15" dataDxfId="4037"/>
  </tableColumns>
  <tableStyleInfo name="TableStyleLight12" showFirstColumn="1"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7CC4460-BB40-410A-8DEF-D56913E0D5C3}" name="DS_1_2_merged" displayName="DS_1_2_merged" ref="A1:O611" tableType="queryTable" totalsRowShown="0" headerRowDxfId="4036" dataDxfId="4035">
  <autoFilter ref="A1:O611" xr:uid="{C7CC4460-BB40-410A-8DEF-D56913E0D5C3}"/>
  <sortState xmlns:xlrd2="http://schemas.microsoft.com/office/spreadsheetml/2017/richdata2" ref="A2:O611">
    <sortCondition ref="A1:A611"/>
  </sortState>
  <tableColumns count="15">
    <tableColumn id="1" xr3:uid="{4DADF760-FBB3-4761-BC9E-B8522F363BBB}" uniqueName="1" name="instant" queryTableFieldId="1" dataDxfId="4034"/>
    <tableColumn id="2" xr3:uid="{4075B7CF-B6C6-48DB-B455-30B70CA5E4C3}" uniqueName="2" name="dteday" queryTableFieldId="2" dataDxfId="4033"/>
    <tableColumn id="3" xr3:uid="{FF5778A1-5AA7-4CCA-B5AA-1929B2D6BDD6}" uniqueName="3" name="season" queryTableFieldId="3" dataDxfId="4032"/>
    <tableColumn id="4" xr3:uid="{FB39F642-1895-4527-A97D-5AE92AFEABCD}" uniqueName="4" name="yr" queryTableFieldId="4" dataDxfId="4031"/>
    <tableColumn id="5" xr3:uid="{5D718A26-E52B-47C3-BC4C-35A8CDD3EBB0}" uniqueName="5" name="mnth" queryTableFieldId="5" dataDxfId="4030"/>
    <tableColumn id="6" xr3:uid="{4C2C7D43-E96A-4D3F-ABA9-92CCC7747126}" uniqueName="6" name="hr" queryTableFieldId="6" dataDxfId="4029"/>
    <tableColumn id="7" xr3:uid="{D955B23C-14C1-4516-A937-BAB5B3FED36A}" uniqueName="7" name="holiday" queryTableFieldId="7" dataDxfId="4028"/>
    <tableColumn id="8" xr3:uid="{3E16CBC2-048B-4E82-8869-D58BC86C8511}" uniqueName="8" name="weekday" queryTableFieldId="8" dataDxfId="4027"/>
    <tableColumn id="9" xr3:uid="{E465FD1C-51E1-4D77-990E-6ECC975678DB}" uniqueName="9" name="weathersit" queryTableFieldId="9" dataDxfId="4026"/>
    <tableColumn id="10" xr3:uid="{237218EE-DFEA-4D1C-A771-9BB06D97CDB6}" uniqueName="10" name="temp" queryTableFieldId="10" dataDxfId="4025"/>
    <tableColumn id="11" xr3:uid="{6BDA1544-F006-4803-BCEF-90AB983DC3FF}" uniqueName="11" name="hum" queryTableFieldId="11" dataDxfId="4024"/>
    <tableColumn id="12" xr3:uid="{584DD050-3F66-4177-A23A-BC5091310395}" uniqueName="12" name="windspeed" queryTableFieldId="12" dataDxfId="4023"/>
    <tableColumn id="13" xr3:uid="{5BEB8EFF-4E4B-4C7D-B4D3-968074B36132}" uniqueName="13" name="casual" queryTableFieldId="13" dataDxfId="4022"/>
    <tableColumn id="14" xr3:uid="{5DF86AC5-5628-4D13-BA89-12C16908731A}" uniqueName="14" name="registered" queryTableFieldId="14" dataDxfId="4021"/>
    <tableColumn id="15" xr3:uid="{0404D7AA-597D-4C70-B5F4-8D9002584026}" uniqueName="15" name="cnt" queryTableFieldId="15" dataDxfId="4020"/>
  </tableColumns>
  <tableStyleInfo name="TableStyleLight8" showFirstColumn="1"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2D05021-786C-4036-BC92-CB6BF4C49D33}" name="Table6" displayName="Table6" ref="A1:D58" totalsRowShown="0">
  <autoFilter ref="A1:D58" xr:uid="{32D05021-786C-4036-BC92-CB6BF4C49D33}"/>
  <tableColumns count="4">
    <tableColumn id="1" xr3:uid="{69F99042-E3B3-4BAA-826B-16FEE319EA73}" name="DateOfEntry" dataDxfId="3967"/>
    <tableColumn id="2" xr3:uid="{7CC7D4DB-4A2F-4D44-9022-8D37A5E8D7D2}" name="BeaufortWindSpeed(km/h)"/>
    <tableColumn id="3" xr3:uid="{392DFBD2-D638-4791-90FF-100B457506B4}" name="Forecast(BeaufortWindSpeed(km/h))">
      <calculatedColumnFormula>_xlfn.FORECAST.ETS(A2,$B$2:$B$46,$A$2:$A$46,1,1)</calculatedColumnFormula>
    </tableColumn>
    <tableColumn id="4" xr3:uid="{3DFFDF8A-755C-4E9F-9E30-859400374150}" name="Confidence Interval(BeaufortWindSpeed(km/h))">
      <calculatedColumnFormula>_xlfn.FORECAST.ETS.CONFINT(A2,$B$2:$B$46,$A$2:$A$46,0.95,1,1)</calculatedColumnFormula>
    </tableColumn>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B8AECEDC-ED99-4A87-9144-8CA94A1CCEE0}" name="DS_1_2_3_appended" displayName="DS_1_2_3_appended" ref="A1:T1001" tableType="queryTable" totalsRowShown="0" headerRowDxfId="3996" dataDxfId="3995">
  <autoFilter ref="A1:T1001" xr:uid="{B8AECEDC-ED99-4A87-9144-8CA94A1CCEE0}"/>
  <sortState xmlns:xlrd2="http://schemas.microsoft.com/office/spreadsheetml/2017/richdata2" ref="A2:T1001">
    <sortCondition ref="A1:A1001"/>
  </sortState>
  <tableColumns count="20">
    <tableColumn id="1" xr3:uid="{AB3FFA64-2A6E-4CC0-B0BE-303B71C7DC9E}" uniqueName="1" name="Instant" queryTableFieldId="1" dataDxfId="3994"/>
    <tableColumn id="2" xr3:uid="{3B1E1003-6290-42DF-B56D-BF45E06CD911}" uniqueName="2" name="DateOfEntry" queryTableFieldId="2" dataDxfId="3993"/>
    <tableColumn id="3" xr3:uid="{D3C462F6-5EBD-4680-997D-9D8C3DD2CF84}" uniqueName="3" name="Season" queryTableFieldId="3" dataDxfId="3992"/>
    <tableColumn id="4" xr3:uid="{74C32DF6-FB2E-4BE3-A9AB-7A0CFBCD7456}" uniqueName="4" name="Year" queryTableFieldId="4" dataDxfId="3991"/>
    <tableColumn id="5" xr3:uid="{3EBED343-52FA-4D13-82C1-1BE063F5A902}" uniqueName="5" name="Month" queryTableFieldId="5" dataDxfId="3990"/>
    <tableColumn id="6" xr3:uid="{4A2F0466-909E-4C8F-95FA-D9DAE3E247F4}" uniqueName="6" name="Hour" queryTableFieldId="6" dataDxfId="3989"/>
    <tableColumn id="7" xr3:uid="{F1F2A8A1-A578-4B12-AC62-29881EEFD7E6}" uniqueName="7" name="IsHoliday" queryTableFieldId="7" dataDxfId="3988"/>
    <tableColumn id="8" xr3:uid="{0708F6EF-D9BD-45B7-9120-8B001E781675}" uniqueName="8" name="Weekday" queryTableFieldId="8" dataDxfId="3987"/>
    <tableColumn id="9" xr3:uid="{FF0217DD-80BC-4E1C-ACDB-8A3145B18A52}" uniqueName="9" name="WeatherSituation" queryTableFieldId="9" dataDxfId="3986"/>
    <tableColumn id="16" xr3:uid="{811BBFE5-051E-413A-9053-513522C5434F}" uniqueName="16" name="WeatherCondition" queryTableFieldId="16" dataDxfId="3985">
      <calculatedColumnFormula array="1">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calculatedColumnFormula>
    </tableColumn>
    <tableColumn id="10" xr3:uid="{F28F34CB-8A5C-45BE-8CFA-B27C131ACB59}" uniqueName="10" name="NormalizedTemperature" queryTableFieldId="10" dataDxfId="3984"/>
    <tableColumn id="17" xr3:uid="{3D588217-FA5E-4963-AAE2-2722454CE41B}" uniqueName="17" name="ScaledTemperature(°C)" queryTableFieldId="17" dataDxfId="3983">
      <calculatedColumnFormula array="1">_xlfn.IFS(
  AND(C2="Winter", J2="Clear Sky"), ROUND(10 + (K2 / 0.46) * (25 - 10), 1),
  AND(C2="Winter", J2="Foggy / Misty"), ROUND(0 + (K2 / 0.46) * (15 - 0), 1),
  AND(C2="Winter", J2="Light Snow / Rain"), ROUND(-5 + (K2 / 0.46) * (10 - (-5)), 1),
  AND(C2="Winter", J2="Western Disturbance"), ROUND(5 + (K2 / 0.46) * (20 - 5), 1),
  AND(C2="Summer", J2="Clear / Sunny"), ROUND(30 + (K2 / 0.46) * (53 - 30), 1),
  AND(C2="Summer", J2="Hot &amp; Humid"), ROUND(26 + (K2 / 0.46) * (45 - 26), 1),
  AND(C2="Summer", J2="Dust Storm / Loo Winds"), ROUND(35 + (K2 / 0.46) * (50 - 35), 1),
  AND(C2="Summer", J2="Pre-Monsoon Thunderstorm"), ROUND(28 + (K2 / 0.46) * (48 - 28), 1),
  AND(C2="Monsoon", J2="Heavy Rainfall"), ROUND(22 + (K2 / 0.46) * (28 - 22), 1),
  AND(C2="Monsoon", J2="Intermittent Showers"), ROUND(24 + (K2 / 0.46) * (32 - 24), 1),
  AND(C2="Monsoon", J2="Overcast &amp; Humid"), ROUND(25 + (K2 / 0.46) * (33 - 25), 1),
  AND(C2="Monsoon", J2="Thunderstorms with Rain"), ROUND(23 + (K2 / 0.46) * (30 - 23), 1),
  AND(C2="Autumn", J2="Clear"), ROUND(20 + (K2 / 0.46) * (30 - 20), 1),
  AND(C2="Autumn", J2="Dry &amp; Breezy"), ROUND(18 + (K2 / 0.46) * (28 - 18), 1),
  AND(C2="Autumn", J2="Atmospheric Haze"), ROUND(16 + (K2 / 0.46) * (26 - 16), 1),
  AND(C2="Autumn", J2="Chilly Dusk"), ROUND(15 + (K2 / 0.46) * (25 - 15), 1),
  TRUE, "No match found"
)</calculatedColumnFormula>
    </tableColumn>
    <tableColumn id="11" xr3:uid="{AA602E18-3CD4-4E0F-8784-1A580192ACA6}" uniqueName="11" name="NormalizedHumidity" queryTableFieldId="11" dataDxfId="3982"/>
    <tableColumn id="18" xr3:uid="{C7230CC5-23FF-4DFD-9623-C6838BA81927}" uniqueName="18" name="RelativeHumidity(%)" queryTableFieldId="18" dataDxfId="3981">
      <calculatedColumnFormula>ROUND(DS_1_2_3_appended[[#This Row],[NormalizedHumidity]] * 100, 1)</calculatedColumnFormula>
    </tableColumn>
    <tableColumn id="19" xr3:uid="{4C38F104-9DFD-466F-8B46-A6EC5D00ED52}" uniqueName="19" name="HumidityCondition" queryTableFieldId="19" dataDxfId="3980">
      <calculatedColumnFormula array="1">_xlfn.IFS(
  N2&lt;=10, "Extremely Dry",
  N2&lt;=20, "Very Dry",
  N2&lt;=30, "Dry",
  N2&lt;=40, "Low Comfortable",
  N2&lt;=50, "Comfortable",
  N2&lt;=60, "Moderate Humid",
  N2&lt;=70, "Humid",
  N2&lt;=80, "Very Humid",
  N2&lt;=90, "Highly Humid",
  N2&lt;=100, "Saturated / Rain-Likely"
)</calculatedColumnFormula>
    </tableColumn>
    <tableColumn id="12" xr3:uid="{CA25B550-AD01-45AC-ABB5-2A7B21000E7C}" uniqueName="12" name="NormalizedWindspeed" queryTableFieldId="12" dataDxfId="3979"/>
    <tableColumn id="20" xr3:uid="{50EF8BD7-2D5D-4847-A0BF-4AEDF4B1EC7E}" uniqueName="20" name="BeaufortWindSpeed(km/h)" queryTableFieldId="20" dataDxfId="3978">
      <calculatedColumnFormula>ROUND(DS_1_2_3_appended[[#This Row],[NormalizedWindspeed]]* 118, 1)</calculatedColumnFormula>
    </tableColumn>
    <tableColumn id="13" xr3:uid="{AE527095-FD59-486B-BEDC-0F114E33B444}" uniqueName="13" name="CasualRiders" queryTableFieldId="13" dataDxfId="3977"/>
    <tableColumn id="14" xr3:uid="{5F0A3620-467F-428B-916A-E342DC8F4490}" uniqueName="14" name="RegisteredRiders" queryTableFieldId="14" dataDxfId="3976"/>
    <tableColumn id="15" xr3:uid="{3E1D49F4-7280-40E4-8B8E-D8578E383AA8}" uniqueName="15" name="TotalRiders" queryTableFieldId="15" dataDxfId="3975"/>
  </tableColumns>
  <tableStyleInfo name="TableStyleLight14"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6B6578F-8BEC-4584-9348-3132D3A21E5A}" name="Table12" displayName="Table12" ref="A1:F1001" totalsRowShown="0" headerRowDxfId="4019" dataDxfId="4018">
  <autoFilter ref="A1:F1001" xr:uid="{46B6578F-8BEC-4584-9348-3132D3A21E5A}"/>
  <tableColumns count="6">
    <tableColumn id="1" xr3:uid="{02900ED5-DCC9-47B2-B8E8-34E48A572797}" name="ScaledTemperature(°C)" dataDxfId="4017"/>
    <tableColumn id="2" xr3:uid="{452B479C-F854-424F-BFDF-086CC4127C78}" name="RelativeHumidity(%)" dataDxfId="4016"/>
    <tableColumn id="4" xr3:uid="{5A0C5B7A-A9D1-4E6B-A320-6F5B8A8B7BA6}" name="BeaufortWindSpeed(km/h)" dataDxfId="4015"/>
    <tableColumn id="5" xr3:uid="{4E83EFF6-68E6-4BBB-B50D-9B2759F0A887}" name="CasualRiders" dataDxfId="4014"/>
    <tableColumn id="6" xr3:uid="{B8A985BE-7408-4C59-A8C3-58C7E5164FA8}" name="RegisteredRiders" dataDxfId="4013"/>
    <tableColumn id="7" xr3:uid="{248EF37D-5EB4-4E84-98E3-0106167565B6}" name="TotalRiders" dataDxfId="4012"/>
  </tableColumns>
  <tableStyleInfo name="TableStyleLight10"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D6E9240-5115-40EC-B25E-3B20B2BDD1E1}" name="Table2" displayName="Table2" ref="A1:H101" totalsRowShown="0">
  <autoFilter ref="A1:H101" xr:uid="{5D6E9240-5115-40EC-B25E-3B20B2BDD1E1}"/>
  <tableColumns count="8">
    <tableColumn id="1" xr3:uid="{2C18393D-FD38-41E7-9F43-B5E4C2DE174F}" name="Instant" dataDxfId="4011"/>
    <tableColumn id="2" xr3:uid="{AAEC90F7-3ABC-4827-992F-B8FAA1DD26D8}" name="WeatherCondition" dataDxfId="4010">
      <calculatedColumnFormula>VLOOKUP($A2, 'DS-1-2-3-appended'!$A$2:$T$101,10,FALSE)</calculatedColumnFormula>
    </tableColumn>
    <tableColumn id="3" xr3:uid="{FCFCEA6F-475A-49BF-B543-ED88E437E59E}" name="ScaledTemperature(°C)" dataDxfId="4009">
      <calculatedColumnFormula>VLOOKUP($A2, 'DS-1-2-3-appended'!$A$2:$T$101, 12,FALSE)</calculatedColumnFormula>
    </tableColumn>
    <tableColumn id="4" xr3:uid="{25929F62-CFCB-465E-A7F7-0CD83DDA44F8}" name="RelativeHumidity(%)" dataDxfId="4008">
      <calculatedColumnFormula>VLOOKUP($A2, 'DS-1-2-3-appended'!$A$2:$T$101, 14,FALSE)</calculatedColumnFormula>
    </tableColumn>
    <tableColumn id="5" xr3:uid="{9B7B7434-0165-40C6-87B8-0D8E01D8878B}" name="HumidityCondition" dataDxfId="4007">
      <calculatedColumnFormula>VLOOKUP($A2, 'DS-1-2-3-appended'!$A$2:$T$101, 15,FALSE)</calculatedColumnFormula>
    </tableColumn>
    <tableColumn id="6" xr3:uid="{D4C11160-3E3F-4AAF-8238-C7015A9C25AC}" name="BeaufortWindSpeed(km/h)" dataDxfId="4006">
      <calculatedColumnFormula>VLOOKUP($A2, 'DS-1-2-3-appended'!$A$2:$T$101, 17,FALSE)</calculatedColumnFormula>
    </tableColumn>
    <tableColumn id="7" xr3:uid="{C0D68696-AE16-4EFA-8B1D-A402141FA5CD}" name="CasualRiders" dataDxfId="4005">
      <calculatedColumnFormula>VLOOKUP($A2, 'DS-1-2-3-appended'!$A$2:$T$101, 18,FALSE)</calculatedColumnFormula>
    </tableColumn>
    <tableColumn id="8" xr3:uid="{B3E7FA55-BD98-457C-8834-D83A0F5F5870}" name="RegisteredRiders" dataDxfId="4004">
      <calculatedColumnFormula>VLOOKUP($A2, 'DS-1-2-3-appended'!$A$2:$T$101,19,FALSE)</calculatedColumnFormula>
    </tableColumn>
  </tableColumns>
  <tableStyleInfo name="TableStyleLight13"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88B6481-A708-478C-82E2-A47C780A0032}" name="Table4" displayName="Table4" ref="A3:C103" totalsRowShown="0" headerRowDxfId="4003" headerRowBorderDxfId="4002" tableBorderDxfId="4001" totalsRowBorderDxfId="4000">
  <autoFilter ref="A3:C103" xr:uid="{788B6481-A708-478C-82E2-A47C780A0032}"/>
  <tableColumns count="3">
    <tableColumn id="1" xr3:uid="{5525C51B-A197-491D-AFE6-5EF5259F1CA5}" name="RegisteredRiders" dataDxfId="3999"/>
    <tableColumn id="2" xr3:uid="{90EC9AAC-5921-4882-815D-0A0057758F15}" name="BeaufortWindSpeed(km/h)" dataDxfId="3998">
      <calculatedColumnFormula>INDEX( 'DS-1-2-3-appended'!$Q$2:$Q$1001, MATCH($A4,  'DS-1-2-3-appended'!$S$2:$S$1001, 0))</calculatedColumnFormula>
    </tableColumn>
    <tableColumn id="3" xr3:uid="{5CBE54F9-BC86-4F2B-AB15-0392696B32A5}" name="CasualRiders" dataDxfId="3997">
      <calculatedColumnFormula>INDEX( 'DS-1-2-3-appended'!$R$2:$R$1001, MATCH($A4,  'DS-1-2-3-appended'!$S$2:$S$1001, 0))</calculatedColumnFormula>
    </tableColumn>
  </tableColumns>
  <tableStyleInfo name="TableStyleLight14"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66C2F92-7DD8-4FC3-BD73-173C51E7C834}" name="Table1" displayName="Table1" ref="D3:E11" totalsRowShown="0" headerRowDxfId="3969" dataDxfId="3968" headerRowBorderDxfId="3973" tableBorderDxfId="3974" totalsRowBorderDxfId="3972">
  <autoFilter ref="D3:E11" xr:uid="{766C2F92-7DD8-4FC3-BD73-173C51E7C834}"/>
  <tableColumns count="2">
    <tableColumn id="1" xr3:uid="{63864155-15E7-4368-9DB0-137BF70A6912}" name="Weekday" dataDxfId="3971"/>
    <tableColumn id="2" xr3:uid="{647FFD5E-FDDD-4967-A530-FF77CAD9AB0A}" name="Sum of TotalRiders" dataDxfId="397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2.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3.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drawing" Target="../drawings/drawing4.xml"/></Relationships>
</file>

<file path=xl/worksheets/_rels/sheet1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5.xml"/><Relationship Id="rId1" Type="http://schemas.openxmlformats.org/officeDocument/2006/relationships/pivotTable" Target="../pivotTables/pivotTable1.xml"/></Relationships>
</file>

<file path=xl/worksheets/_rels/sheet1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6.xml"/><Relationship Id="rId1" Type="http://schemas.openxmlformats.org/officeDocument/2006/relationships/pivotTable" Target="../pivotTables/pivotTable2.xml"/></Relationships>
</file>

<file path=xl/worksheets/_rels/sheet16.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7.xml"/><Relationship Id="rId1" Type="http://schemas.openxmlformats.org/officeDocument/2006/relationships/pivotTable" Target="../pivotTables/pivotTable3.xml"/></Relationships>
</file>

<file path=xl/worksheets/_rels/sheet17.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8.xml"/><Relationship Id="rId1" Type="http://schemas.openxmlformats.org/officeDocument/2006/relationships/pivotTable" Target="../pivotTables/pivotTable4.xml"/></Relationships>
</file>

<file path=xl/worksheets/_rels/sheet18.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9.xml"/><Relationship Id="rId1" Type="http://schemas.openxmlformats.org/officeDocument/2006/relationships/pivotTable" Target="../pivotTables/pivotTable5.xml"/></Relationships>
</file>

<file path=xl/worksheets/_rels/sheet19.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drawing" Target="../drawings/drawing10.xml"/><Relationship Id="rId1" Type="http://schemas.openxmlformats.org/officeDocument/2006/relationships/pivotTable" Target="../pivotTables/pivotTable6.xml"/><Relationship Id="rId4" Type="http://schemas.microsoft.com/office/2007/relationships/slicer" Target="../slicers/slicer6.xml"/></Relationships>
</file>

<file path=xl/worksheets/_rels/sheet20.xml.rels><?xml version="1.0" encoding="UTF-8" standalone="yes"?>
<Relationships xmlns="http://schemas.openxmlformats.org/package/2006/relationships"><Relationship Id="rId3" Type="http://schemas.microsoft.com/office/2007/relationships/slicer" Target="../slicers/slicer7.xml"/><Relationship Id="rId2" Type="http://schemas.openxmlformats.org/officeDocument/2006/relationships/drawing" Target="../drawings/drawing11.xml"/><Relationship Id="rId1" Type="http://schemas.openxmlformats.org/officeDocument/2006/relationships/pivotTable" Target="../pivotTables/pivotTable7.xml"/></Relationships>
</file>

<file path=xl/worksheets/_rels/sheet21.xml.rels><?xml version="1.0" encoding="UTF-8" standalone="yes"?>
<Relationships xmlns="http://schemas.openxmlformats.org/package/2006/relationships"><Relationship Id="rId2" Type="http://schemas.microsoft.com/office/2007/relationships/slicer" Target="../slicers/slicer8.xml"/><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04CB8-CB81-4C4D-BBD5-3919B2E78237}">
  <sheetPr>
    <tabColor theme="9" tint="0.39997558519241921"/>
  </sheetPr>
  <dimension ref="A1:J611"/>
  <sheetViews>
    <sheetView workbookViewId="0">
      <selection activeCell="G22" sqref="G22"/>
    </sheetView>
  </sheetViews>
  <sheetFormatPr defaultRowHeight="14.4"/>
  <cols>
    <col min="2" max="2" width="10.109375" bestFit="1" customWidth="1"/>
  </cols>
  <sheetData>
    <row r="1" spans="1:10">
      <c r="A1" s="1" t="s">
        <v>0</v>
      </c>
      <c r="B1" s="1" t="s">
        <v>1</v>
      </c>
      <c r="C1" s="1" t="s">
        <v>2</v>
      </c>
      <c r="D1" s="1" t="s">
        <v>3</v>
      </c>
      <c r="E1" s="1" t="s">
        <v>4</v>
      </c>
      <c r="F1" s="1" t="s">
        <v>5</v>
      </c>
      <c r="G1" s="1" t="s">
        <v>6</v>
      </c>
      <c r="H1" s="1" t="s">
        <v>7</v>
      </c>
      <c r="I1" s="1" t="s">
        <v>8</v>
      </c>
      <c r="J1" s="1" t="s">
        <v>9</v>
      </c>
    </row>
    <row r="2" spans="1:10">
      <c r="A2" s="1">
        <v>1</v>
      </c>
      <c r="B2" s="2">
        <v>40544</v>
      </c>
      <c r="C2" s="1">
        <v>1</v>
      </c>
      <c r="D2" s="1">
        <v>0</v>
      </c>
      <c r="E2" s="1">
        <v>1</v>
      </c>
      <c r="F2" s="1">
        <v>0</v>
      </c>
      <c r="G2" s="1" t="b">
        <v>0</v>
      </c>
      <c r="H2" s="1">
        <v>6</v>
      </c>
      <c r="I2" s="1">
        <v>1</v>
      </c>
      <c r="J2" s="1">
        <v>0.24</v>
      </c>
    </row>
    <row r="3" spans="1:10">
      <c r="A3" s="1">
        <v>2</v>
      </c>
      <c r="B3" s="3">
        <v>40544</v>
      </c>
      <c r="C3" s="1">
        <v>1</v>
      </c>
      <c r="D3" s="1">
        <v>0</v>
      </c>
      <c r="E3" s="1">
        <v>1</v>
      </c>
      <c r="F3" s="1">
        <v>1</v>
      </c>
      <c r="G3" s="1" t="b">
        <v>0</v>
      </c>
      <c r="H3" s="1">
        <v>6</v>
      </c>
      <c r="I3" s="1">
        <v>1</v>
      </c>
      <c r="J3" s="1">
        <v>0.22</v>
      </c>
    </row>
    <row r="4" spans="1:10">
      <c r="A4" s="1">
        <v>3</v>
      </c>
      <c r="B4" s="3">
        <v>40544</v>
      </c>
      <c r="C4" s="1">
        <v>1</v>
      </c>
      <c r="D4" s="1">
        <v>0</v>
      </c>
      <c r="E4" s="1">
        <v>1</v>
      </c>
      <c r="F4" s="1">
        <v>2</v>
      </c>
      <c r="G4" s="1" t="b">
        <v>0</v>
      </c>
      <c r="H4" s="1">
        <v>6</v>
      </c>
      <c r="I4" s="1">
        <v>1</v>
      </c>
      <c r="J4" s="1">
        <v>0.22</v>
      </c>
    </row>
    <row r="5" spans="1:10">
      <c r="A5" s="1">
        <v>4</v>
      </c>
      <c r="B5" s="3">
        <v>40544</v>
      </c>
      <c r="C5" s="1">
        <v>1</v>
      </c>
      <c r="D5" s="1">
        <v>0</v>
      </c>
      <c r="E5" s="1">
        <v>1</v>
      </c>
      <c r="F5" s="1">
        <v>3</v>
      </c>
      <c r="G5" s="1" t="b">
        <v>0</v>
      </c>
      <c r="H5" s="1">
        <v>6</v>
      </c>
      <c r="I5" s="1">
        <v>1</v>
      </c>
      <c r="J5" s="1">
        <v>0.24</v>
      </c>
    </row>
    <row r="6" spans="1:10">
      <c r="A6" s="1">
        <v>5</v>
      </c>
      <c r="B6" s="3">
        <v>40544</v>
      </c>
      <c r="C6" s="1">
        <v>1</v>
      </c>
      <c r="D6" s="1">
        <v>0</v>
      </c>
      <c r="E6" s="1">
        <v>1</v>
      </c>
      <c r="F6" s="1">
        <v>4</v>
      </c>
      <c r="G6" s="1" t="b">
        <v>0</v>
      </c>
      <c r="H6" s="1">
        <v>6</v>
      </c>
      <c r="I6" s="1">
        <v>1</v>
      </c>
      <c r="J6" s="1">
        <v>0.24</v>
      </c>
    </row>
    <row r="7" spans="1:10">
      <c r="A7" s="1">
        <v>6</v>
      </c>
      <c r="B7" s="3">
        <v>40544</v>
      </c>
      <c r="C7" s="1">
        <v>1</v>
      </c>
      <c r="D7" s="1">
        <v>0</v>
      </c>
      <c r="E7" s="1">
        <v>1</v>
      </c>
      <c r="F7" s="1">
        <v>5</v>
      </c>
      <c r="G7" s="1" t="b">
        <v>0</v>
      </c>
      <c r="H7" s="1">
        <v>6</v>
      </c>
      <c r="I7" s="1">
        <v>2</v>
      </c>
      <c r="J7" s="1">
        <v>0.24</v>
      </c>
    </row>
    <row r="8" spans="1:10">
      <c r="A8" s="1">
        <v>7</v>
      </c>
      <c r="B8" s="3">
        <v>40544</v>
      </c>
      <c r="C8" s="1">
        <v>1</v>
      </c>
      <c r="D8" s="1">
        <v>0</v>
      </c>
      <c r="E8" s="1">
        <v>1</v>
      </c>
      <c r="F8" s="1">
        <v>6</v>
      </c>
      <c r="G8" s="1" t="b">
        <v>0</v>
      </c>
      <c r="H8" s="1">
        <v>6</v>
      </c>
      <c r="I8" s="1">
        <v>1</v>
      </c>
      <c r="J8" s="1">
        <v>0.22</v>
      </c>
    </row>
    <row r="9" spans="1:10">
      <c r="A9" s="1">
        <v>8</v>
      </c>
      <c r="B9" s="3">
        <v>40544</v>
      </c>
      <c r="C9" s="1">
        <v>1</v>
      </c>
      <c r="D9" s="1">
        <v>0</v>
      </c>
      <c r="E9" s="1">
        <v>1</v>
      </c>
      <c r="F9" s="1">
        <v>7</v>
      </c>
      <c r="G9" s="1" t="b">
        <v>0</v>
      </c>
      <c r="H9" s="1">
        <v>6</v>
      </c>
      <c r="I9" s="1">
        <v>1</v>
      </c>
      <c r="J9" s="1">
        <v>0.2</v>
      </c>
    </row>
    <row r="10" spans="1:10">
      <c r="A10" s="1">
        <v>9</v>
      </c>
      <c r="B10" s="3">
        <v>40544</v>
      </c>
      <c r="C10" s="1">
        <v>1</v>
      </c>
      <c r="D10" s="1">
        <v>0</v>
      </c>
      <c r="E10" s="1">
        <v>1</v>
      </c>
      <c r="F10" s="1">
        <v>8</v>
      </c>
      <c r="G10" s="1" t="b">
        <v>0</v>
      </c>
      <c r="H10" s="1">
        <v>6</v>
      </c>
      <c r="I10" s="1">
        <v>1</v>
      </c>
      <c r="J10" s="1">
        <v>0.24</v>
      </c>
    </row>
    <row r="11" spans="1:10">
      <c r="A11" s="1">
        <v>10</v>
      </c>
      <c r="B11" s="3">
        <v>40544</v>
      </c>
      <c r="C11" s="1">
        <v>1</v>
      </c>
      <c r="D11" s="1">
        <v>0</v>
      </c>
      <c r="E11" s="1">
        <v>1</v>
      </c>
      <c r="F11" s="1">
        <v>9</v>
      </c>
      <c r="G11" s="1" t="b">
        <v>0</v>
      </c>
      <c r="H11" s="1">
        <v>6</v>
      </c>
      <c r="I11" s="1">
        <v>1</v>
      </c>
      <c r="J11" s="1">
        <v>0.32</v>
      </c>
    </row>
    <row r="12" spans="1:10">
      <c r="A12" s="1">
        <v>11</v>
      </c>
      <c r="B12" s="3">
        <v>40544</v>
      </c>
      <c r="C12" s="1">
        <v>1</v>
      </c>
      <c r="D12" s="1">
        <v>0</v>
      </c>
      <c r="E12" s="1">
        <v>1</v>
      </c>
      <c r="F12" s="1">
        <v>10</v>
      </c>
      <c r="G12" s="1" t="b">
        <v>0</v>
      </c>
      <c r="H12" s="1">
        <v>6</v>
      </c>
      <c r="I12" s="1">
        <v>1</v>
      </c>
      <c r="J12" s="1">
        <v>0.38</v>
      </c>
    </row>
    <row r="13" spans="1:10">
      <c r="A13" s="1">
        <v>12</v>
      </c>
      <c r="B13" s="3">
        <v>40544</v>
      </c>
      <c r="C13" s="1">
        <v>1</v>
      </c>
      <c r="D13" s="1">
        <v>0</v>
      </c>
      <c r="E13" s="1">
        <v>1</v>
      </c>
      <c r="F13" s="1">
        <v>11</v>
      </c>
      <c r="G13" s="1" t="b">
        <v>0</v>
      </c>
      <c r="H13" s="1">
        <v>6</v>
      </c>
      <c r="I13" s="1">
        <v>1</v>
      </c>
      <c r="J13" s="1">
        <v>0.36</v>
      </c>
    </row>
    <row r="14" spans="1:10">
      <c r="A14" s="1">
        <v>13</v>
      </c>
      <c r="B14" s="3">
        <v>40544</v>
      </c>
      <c r="C14" s="1">
        <v>1</v>
      </c>
      <c r="D14" s="1">
        <v>0</v>
      </c>
      <c r="E14" s="1">
        <v>1</v>
      </c>
      <c r="F14" s="1">
        <v>12</v>
      </c>
      <c r="G14" s="1" t="b">
        <v>0</v>
      </c>
      <c r="H14" s="1">
        <v>6</v>
      </c>
      <c r="I14" s="1">
        <v>1</v>
      </c>
      <c r="J14" s="1">
        <v>0.42</v>
      </c>
    </row>
    <row r="15" spans="1:10">
      <c r="A15" s="1">
        <v>14</v>
      </c>
      <c r="B15" s="3">
        <v>40544</v>
      </c>
      <c r="C15" s="1">
        <v>1</v>
      </c>
      <c r="D15" s="1">
        <v>0</v>
      </c>
      <c r="E15" s="1">
        <v>1</v>
      </c>
      <c r="F15" s="1">
        <v>13</v>
      </c>
      <c r="G15" s="1" t="b">
        <v>0</v>
      </c>
      <c r="H15" s="1">
        <v>6</v>
      </c>
      <c r="I15" s="1">
        <v>2</v>
      </c>
      <c r="J15" s="1">
        <v>0.46</v>
      </c>
    </row>
    <row r="16" spans="1:10">
      <c r="A16" s="1">
        <v>15</v>
      </c>
      <c r="B16" s="3">
        <v>40544</v>
      </c>
      <c r="C16" s="1">
        <v>1</v>
      </c>
      <c r="D16" s="1">
        <v>0</v>
      </c>
      <c r="E16" s="1">
        <v>1</v>
      </c>
      <c r="F16" s="1">
        <v>14</v>
      </c>
      <c r="G16" s="1" t="b">
        <v>0</v>
      </c>
      <c r="H16" s="1">
        <v>6</v>
      </c>
      <c r="I16" s="1">
        <v>2</v>
      </c>
      <c r="J16" s="1">
        <v>0.46</v>
      </c>
    </row>
    <row r="17" spans="1:10">
      <c r="A17" s="1">
        <v>16</v>
      </c>
      <c r="B17" s="3">
        <v>40544</v>
      </c>
      <c r="C17" s="1">
        <v>1</v>
      </c>
      <c r="D17" s="1">
        <v>0</v>
      </c>
      <c r="E17" s="1">
        <v>1</v>
      </c>
      <c r="F17" s="1">
        <v>15</v>
      </c>
      <c r="G17" s="1" t="b">
        <v>0</v>
      </c>
      <c r="H17" s="1">
        <v>6</v>
      </c>
      <c r="I17" s="1">
        <v>2</v>
      </c>
      <c r="J17" s="1">
        <v>0.44</v>
      </c>
    </row>
    <row r="18" spans="1:10">
      <c r="A18" s="1">
        <v>17</v>
      </c>
      <c r="B18" s="3">
        <v>40544</v>
      </c>
      <c r="C18" s="1">
        <v>1</v>
      </c>
      <c r="D18" s="1">
        <v>0</v>
      </c>
      <c r="E18" s="1">
        <v>1</v>
      </c>
      <c r="F18" s="1">
        <v>16</v>
      </c>
      <c r="G18" s="1" t="b">
        <v>0</v>
      </c>
      <c r="H18" s="1">
        <v>6</v>
      </c>
      <c r="I18" s="1">
        <v>2</v>
      </c>
      <c r="J18" s="1">
        <v>0.42</v>
      </c>
    </row>
    <row r="19" spans="1:10">
      <c r="A19" s="1">
        <v>18</v>
      </c>
      <c r="B19" s="3">
        <v>40544</v>
      </c>
      <c r="C19" s="1">
        <v>1</v>
      </c>
      <c r="D19" s="1">
        <v>0</v>
      </c>
      <c r="E19" s="1">
        <v>1</v>
      </c>
      <c r="F19" s="1">
        <v>17</v>
      </c>
      <c r="G19" s="1" t="b">
        <v>0</v>
      </c>
      <c r="H19" s="1">
        <v>6</v>
      </c>
      <c r="I19" s="1">
        <v>2</v>
      </c>
      <c r="J19" s="1">
        <v>0.44</v>
      </c>
    </row>
    <row r="20" spans="1:10">
      <c r="A20" s="1">
        <v>19</v>
      </c>
      <c r="B20" s="3">
        <v>40544</v>
      </c>
      <c r="C20" s="1">
        <v>1</v>
      </c>
      <c r="D20" s="1">
        <v>0</v>
      </c>
      <c r="E20" s="1">
        <v>1</v>
      </c>
      <c r="F20" s="1">
        <v>18</v>
      </c>
      <c r="G20" s="1" t="b">
        <v>0</v>
      </c>
      <c r="H20" s="1">
        <v>6</v>
      </c>
      <c r="I20" s="1">
        <v>3</v>
      </c>
      <c r="J20" s="1">
        <v>0.42</v>
      </c>
    </row>
    <row r="21" spans="1:10">
      <c r="A21" s="1">
        <v>20</v>
      </c>
      <c r="B21" s="3">
        <v>40544</v>
      </c>
      <c r="C21" s="1">
        <v>1</v>
      </c>
      <c r="D21" s="1">
        <v>0</v>
      </c>
      <c r="E21" s="1">
        <v>1</v>
      </c>
      <c r="F21" s="1">
        <v>19</v>
      </c>
      <c r="G21" s="1" t="b">
        <v>0</v>
      </c>
      <c r="H21" s="1">
        <v>6</v>
      </c>
      <c r="I21" s="1">
        <v>3</v>
      </c>
      <c r="J21" s="1">
        <v>0.42</v>
      </c>
    </row>
    <row r="22" spans="1:10">
      <c r="A22" s="1">
        <v>21</v>
      </c>
      <c r="B22" s="3">
        <v>40544</v>
      </c>
      <c r="C22" s="1">
        <v>1</v>
      </c>
      <c r="D22" s="1">
        <v>0</v>
      </c>
      <c r="E22" s="1">
        <v>1</v>
      </c>
      <c r="F22" s="1">
        <v>20</v>
      </c>
      <c r="G22" s="1" t="b">
        <v>0</v>
      </c>
      <c r="H22" s="1">
        <v>6</v>
      </c>
      <c r="I22" s="1">
        <v>2</v>
      </c>
      <c r="J22" s="1">
        <v>0.4</v>
      </c>
    </row>
    <row r="23" spans="1:10">
      <c r="A23" s="1">
        <v>22</v>
      </c>
      <c r="B23" s="3">
        <v>40544</v>
      </c>
      <c r="C23" s="1">
        <v>1</v>
      </c>
      <c r="D23" s="1">
        <v>0</v>
      </c>
      <c r="E23" s="1">
        <v>1</v>
      </c>
      <c r="F23" s="1">
        <v>21</v>
      </c>
      <c r="G23" s="1" t="b">
        <v>0</v>
      </c>
      <c r="H23" s="1">
        <v>6</v>
      </c>
      <c r="I23" s="1">
        <v>2</v>
      </c>
      <c r="J23" s="1">
        <v>0.4</v>
      </c>
    </row>
    <row r="24" spans="1:10">
      <c r="A24" s="1">
        <v>23</v>
      </c>
      <c r="B24" s="3">
        <v>40544</v>
      </c>
      <c r="C24" s="1">
        <v>1</v>
      </c>
      <c r="D24" s="1">
        <v>0</v>
      </c>
      <c r="E24" s="1">
        <v>1</v>
      </c>
      <c r="F24" s="1">
        <v>22</v>
      </c>
      <c r="G24" s="1" t="b">
        <v>0</v>
      </c>
      <c r="H24" s="1">
        <v>6</v>
      </c>
      <c r="I24" s="1">
        <v>2</v>
      </c>
      <c r="J24" s="1">
        <v>0.4</v>
      </c>
    </row>
    <row r="25" spans="1:10">
      <c r="A25" s="1">
        <v>24</v>
      </c>
      <c r="B25" s="3">
        <v>40544</v>
      </c>
      <c r="C25" s="1">
        <v>1</v>
      </c>
      <c r="D25" s="1">
        <v>0</v>
      </c>
      <c r="E25" s="1">
        <v>1</v>
      </c>
      <c r="F25" s="1">
        <v>23</v>
      </c>
      <c r="G25" s="1" t="b">
        <v>0</v>
      </c>
      <c r="H25" s="1">
        <v>6</v>
      </c>
      <c r="I25" s="1">
        <v>2</v>
      </c>
      <c r="J25" s="1">
        <v>0.46</v>
      </c>
    </row>
    <row r="26" spans="1:10">
      <c r="A26" s="1">
        <v>25</v>
      </c>
      <c r="B26" s="3">
        <v>40545</v>
      </c>
      <c r="C26" s="1">
        <v>1</v>
      </c>
      <c r="D26" s="1">
        <v>0</v>
      </c>
      <c r="E26" s="1">
        <v>1</v>
      </c>
      <c r="F26" s="1">
        <v>0</v>
      </c>
      <c r="G26" s="1" t="b">
        <v>0</v>
      </c>
      <c r="H26" s="1">
        <v>0</v>
      </c>
      <c r="I26" s="1">
        <v>2</v>
      </c>
      <c r="J26" s="1">
        <v>0.46</v>
      </c>
    </row>
    <row r="27" spans="1:10">
      <c r="A27" s="1">
        <v>26</v>
      </c>
      <c r="B27" s="3">
        <v>40545</v>
      </c>
      <c r="C27" s="1">
        <v>1</v>
      </c>
      <c r="D27" s="1">
        <v>0</v>
      </c>
      <c r="E27" s="1">
        <v>1</v>
      </c>
      <c r="F27" s="1">
        <v>1</v>
      </c>
      <c r="G27" s="1" t="b">
        <v>0</v>
      </c>
      <c r="H27" s="1">
        <v>0</v>
      </c>
      <c r="I27" s="1">
        <v>2</v>
      </c>
      <c r="J27" s="1">
        <v>0.44</v>
      </c>
    </row>
    <row r="28" spans="1:10">
      <c r="A28" s="1">
        <v>27</v>
      </c>
      <c r="B28" s="3">
        <v>40545</v>
      </c>
      <c r="C28" s="1">
        <v>1</v>
      </c>
      <c r="D28" s="1">
        <v>0</v>
      </c>
      <c r="E28" s="1">
        <v>1</v>
      </c>
      <c r="F28" s="1">
        <v>2</v>
      </c>
      <c r="G28" s="1" t="b">
        <v>0</v>
      </c>
      <c r="H28" s="1">
        <v>0</v>
      </c>
      <c r="I28" s="1">
        <v>2</v>
      </c>
      <c r="J28" s="1">
        <v>0.42</v>
      </c>
    </row>
    <row r="29" spans="1:10">
      <c r="A29" s="1">
        <v>28</v>
      </c>
      <c r="B29" s="3">
        <v>40545</v>
      </c>
      <c r="C29" s="1">
        <v>1</v>
      </c>
      <c r="D29" s="1">
        <v>0</v>
      </c>
      <c r="E29" s="1">
        <v>1</v>
      </c>
      <c r="F29" s="1">
        <v>3</v>
      </c>
      <c r="G29" s="1" t="b">
        <v>0</v>
      </c>
      <c r="H29" s="1">
        <v>0</v>
      </c>
      <c r="I29" s="1">
        <v>2</v>
      </c>
      <c r="J29" s="1">
        <v>0.46</v>
      </c>
    </row>
    <row r="30" spans="1:10">
      <c r="A30" s="1">
        <v>29</v>
      </c>
      <c r="B30" s="3">
        <v>40545</v>
      </c>
      <c r="C30" s="1">
        <v>1</v>
      </c>
      <c r="D30" s="1">
        <v>0</v>
      </c>
      <c r="E30" s="1">
        <v>1</v>
      </c>
      <c r="F30" s="1">
        <v>4</v>
      </c>
      <c r="G30" s="1" t="b">
        <v>0</v>
      </c>
      <c r="H30" s="1">
        <v>0</v>
      </c>
      <c r="I30" s="1">
        <v>2</v>
      </c>
      <c r="J30" s="1">
        <v>0.46</v>
      </c>
    </row>
    <row r="31" spans="1:10">
      <c r="A31" s="1">
        <v>30</v>
      </c>
      <c r="B31" s="3">
        <v>40545</v>
      </c>
      <c r="C31" s="1">
        <v>1</v>
      </c>
      <c r="D31" s="1">
        <v>0</v>
      </c>
      <c r="E31" s="1">
        <v>1</v>
      </c>
      <c r="F31" s="1">
        <v>6</v>
      </c>
      <c r="G31" s="1" t="b">
        <v>0</v>
      </c>
      <c r="H31" s="1">
        <v>0</v>
      </c>
      <c r="I31" s="1">
        <v>3</v>
      </c>
      <c r="J31" s="1">
        <v>0.42</v>
      </c>
    </row>
    <row r="32" spans="1:10">
      <c r="A32" s="1">
        <v>31</v>
      </c>
      <c r="B32" s="3">
        <v>40545</v>
      </c>
      <c r="C32" s="1">
        <v>1</v>
      </c>
      <c r="D32" s="1">
        <v>0</v>
      </c>
      <c r="E32" s="1">
        <v>1</v>
      </c>
      <c r="F32" s="1">
        <v>7</v>
      </c>
      <c r="G32" s="1" t="b">
        <v>0</v>
      </c>
      <c r="H32" s="1">
        <v>0</v>
      </c>
      <c r="I32" s="1">
        <v>2</v>
      </c>
      <c r="J32" s="1">
        <v>0.4</v>
      </c>
    </row>
    <row r="33" spans="1:10">
      <c r="A33" s="1">
        <v>32</v>
      </c>
      <c r="B33" s="3">
        <v>40545</v>
      </c>
      <c r="C33" s="1">
        <v>1</v>
      </c>
      <c r="D33" s="1">
        <v>0</v>
      </c>
      <c r="E33" s="1">
        <v>1</v>
      </c>
      <c r="F33" s="1">
        <v>8</v>
      </c>
      <c r="G33" s="1" t="b">
        <v>0</v>
      </c>
      <c r="H33" s="1">
        <v>0</v>
      </c>
      <c r="I33" s="1">
        <v>3</v>
      </c>
      <c r="J33" s="1">
        <v>0.4</v>
      </c>
    </row>
    <row r="34" spans="1:10">
      <c r="A34" s="1">
        <v>33</v>
      </c>
      <c r="B34" s="3">
        <v>40545</v>
      </c>
      <c r="C34" s="1">
        <v>1</v>
      </c>
      <c r="D34" s="1">
        <v>0</v>
      </c>
      <c r="E34" s="1">
        <v>1</v>
      </c>
      <c r="F34" s="1">
        <v>9</v>
      </c>
      <c r="G34" s="1" t="b">
        <v>0</v>
      </c>
      <c r="H34" s="1">
        <v>0</v>
      </c>
      <c r="I34" s="1">
        <v>2</v>
      </c>
      <c r="J34" s="1">
        <v>0.38</v>
      </c>
    </row>
    <row r="35" spans="1:10">
      <c r="A35" s="1">
        <v>34</v>
      </c>
      <c r="B35" s="3">
        <v>40545</v>
      </c>
      <c r="C35" s="1">
        <v>1</v>
      </c>
      <c r="D35" s="1">
        <v>0</v>
      </c>
      <c r="E35" s="1">
        <v>1</v>
      </c>
      <c r="F35" s="1">
        <v>10</v>
      </c>
      <c r="G35" s="1" t="b">
        <v>0</v>
      </c>
      <c r="H35" s="1">
        <v>0</v>
      </c>
      <c r="I35" s="1">
        <v>2</v>
      </c>
      <c r="J35" s="1">
        <v>0.36</v>
      </c>
    </row>
    <row r="36" spans="1:10">
      <c r="A36" s="1">
        <v>35</v>
      </c>
      <c r="B36" s="3">
        <v>40545</v>
      </c>
      <c r="C36" s="1">
        <v>1</v>
      </c>
      <c r="D36" s="1">
        <v>0</v>
      </c>
      <c r="E36" s="1">
        <v>1</v>
      </c>
      <c r="F36" s="1">
        <v>11</v>
      </c>
      <c r="G36" s="1" t="b">
        <v>0</v>
      </c>
      <c r="H36" s="1">
        <v>0</v>
      </c>
      <c r="I36" s="1">
        <v>2</v>
      </c>
      <c r="J36" s="1">
        <v>0.36</v>
      </c>
    </row>
    <row r="37" spans="1:10">
      <c r="A37" s="1">
        <v>36</v>
      </c>
      <c r="B37" s="3">
        <v>40545</v>
      </c>
      <c r="C37" s="1">
        <v>1</v>
      </c>
      <c r="D37" s="1">
        <v>0</v>
      </c>
      <c r="E37" s="1">
        <v>1</v>
      </c>
      <c r="F37" s="1">
        <v>12</v>
      </c>
      <c r="G37" s="1" t="b">
        <v>0</v>
      </c>
      <c r="H37" s="1">
        <v>0</v>
      </c>
      <c r="I37" s="1">
        <v>2</v>
      </c>
      <c r="J37" s="1">
        <v>0.36</v>
      </c>
    </row>
    <row r="38" spans="1:10">
      <c r="A38" s="1">
        <v>37</v>
      </c>
      <c r="B38" s="3">
        <v>40545</v>
      </c>
      <c r="C38" s="1">
        <v>1</v>
      </c>
      <c r="D38" s="1">
        <v>0</v>
      </c>
      <c r="E38" s="1">
        <v>1</v>
      </c>
      <c r="F38" s="1">
        <v>13</v>
      </c>
      <c r="G38" s="1" t="b">
        <v>0</v>
      </c>
      <c r="H38" s="1">
        <v>0</v>
      </c>
      <c r="I38" s="1">
        <v>2</v>
      </c>
      <c r="J38" s="1">
        <v>0.36</v>
      </c>
    </row>
    <row r="39" spans="1:10">
      <c r="A39" s="1">
        <v>38</v>
      </c>
      <c r="B39" s="3">
        <v>40545</v>
      </c>
      <c r="C39" s="1">
        <v>1</v>
      </c>
      <c r="D39" s="1">
        <v>0</v>
      </c>
      <c r="E39" s="1">
        <v>1</v>
      </c>
      <c r="F39" s="1">
        <v>14</v>
      </c>
      <c r="G39" s="1" t="b">
        <v>0</v>
      </c>
      <c r="H39" s="1">
        <v>0</v>
      </c>
      <c r="I39" s="1">
        <v>3</v>
      </c>
      <c r="J39" s="1">
        <v>0.36</v>
      </c>
    </row>
    <row r="40" spans="1:10">
      <c r="A40" s="1">
        <v>39</v>
      </c>
      <c r="B40" s="3">
        <v>40545</v>
      </c>
      <c r="C40" s="1">
        <v>1</v>
      </c>
      <c r="D40" s="1">
        <v>0</v>
      </c>
      <c r="E40" s="1">
        <v>1</v>
      </c>
      <c r="F40" s="1">
        <v>15</v>
      </c>
      <c r="G40" s="1" t="b">
        <v>0</v>
      </c>
      <c r="H40" s="1">
        <v>0</v>
      </c>
      <c r="I40" s="1">
        <v>3</v>
      </c>
      <c r="J40" s="1">
        <v>0.34</v>
      </c>
    </row>
    <row r="41" spans="1:10">
      <c r="A41" s="1">
        <v>40</v>
      </c>
      <c r="B41" s="3">
        <v>40545</v>
      </c>
      <c r="C41" s="1">
        <v>1</v>
      </c>
      <c r="D41" s="1">
        <v>0</v>
      </c>
      <c r="E41" s="1">
        <v>1</v>
      </c>
      <c r="F41" s="1">
        <v>16</v>
      </c>
      <c r="G41" s="1" t="b">
        <v>0</v>
      </c>
      <c r="H41" s="1">
        <v>0</v>
      </c>
      <c r="I41" s="1">
        <v>3</v>
      </c>
      <c r="J41" s="1">
        <v>0.34</v>
      </c>
    </row>
    <row r="42" spans="1:10">
      <c r="A42" s="1">
        <v>41</v>
      </c>
      <c r="B42" s="3">
        <v>40545</v>
      </c>
      <c r="C42" s="1">
        <v>1</v>
      </c>
      <c r="D42" s="1">
        <v>0</v>
      </c>
      <c r="E42" s="1">
        <v>1</v>
      </c>
      <c r="F42" s="1">
        <v>17</v>
      </c>
      <c r="G42" s="1" t="b">
        <v>0</v>
      </c>
      <c r="H42" s="1">
        <v>0</v>
      </c>
      <c r="I42" s="1">
        <v>1</v>
      </c>
      <c r="J42" s="1">
        <v>0.34</v>
      </c>
    </row>
    <row r="43" spans="1:10">
      <c r="A43" s="1">
        <v>42</v>
      </c>
      <c r="B43" s="3">
        <v>40545</v>
      </c>
      <c r="C43" s="1">
        <v>1</v>
      </c>
      <c r="D43" s="1">
        <v>0</v>
      </c>
      <c r="E43" s="1">
        <v>1</v>
      </c>
      <c r="F43" s="1">
        <v>18</v>
      </c>
      <c r="G43" s="1" t="b">
        <v>0</v>
      </c>
      <c r="H43" s="1">
        <v>0</v>
      </c>
      <c r="I43" s="1">
        <v>2</v>
      </c>
      <c r="J43" s="1">
        <v>0.36</v>
      </c>
    </row>
    <row r="44" spans="1:10">
      <c r="A44" s="1">
        <v>43</v>
      </c>
      <c r="B44" s="3">
        <v>40545</v>
      </c>
      <c r="C44" s="1">
        <v>1</v>
      </c>
      <c r="D44" s="1">
        <v>0</v>
      </c>
      <c r="E44" s="1">
        <v>1</v>
      </c>
      <c r="F44" s="1">
        <v>19</v>
      </c>
      <c r="G44" s="1" t="b">
        <v>0</v>
      </c>
      <c r="H44" s="1">
        <v>0</v>
      </c>
      <c r="I44" s="1">
        <v>1</v>
      </c>
      <c r="J44" s="1">
        <v>0.32</v>
      </c>
    </row>
    <row r="45" spans="1:10">
      <c r="A45" s="1">
        <v>44</v>
      </c>
      <c r="B45" s="3">
        <v>40545</v>
      </c>
      <c r="C45" s="1">
        <v>1</v>
      </c>
      <c r="D45" s="1">
        <v>0</v>
      </c>
      <c r="E45" s="1">
        <v>1</v>
      </c>
      <c r="F45" s="1">
        <v>20</v>
      </c>
      <c r="G45" s="1" t="b">
        <v>0</v>
      </c>
      <c r="H45" s="1">
        <v>0</v>
      </c>
      <c r="I45" s="1">
        <v>1</v>
      </c>
      <c r="J45" s="1">
        <v>0.3</v>
      </c>
    </row>
    <row r="46" spans="1:10">
      <c r="A46" s="1">
        <v>45</v>
      </c>
      <c r="B46" s="3">
        <v>40545</v>
      </c>
      <c r="C46" s="1">
        <v>1</v>
      </c>
      <c r="D46" s="1">
        <v>0</v>
      </c>
      <c r="E46" s="1">
        <v>1</v>
      </c>
      <c r="F46" s="1">
        <v>21</v>
      </c>
      <c r="G46" s="1" t="b">
        <v>0</v>
      </c>
      <c r="H46" s="1">
        <v>0</v>
      </c>
      <c r="I46" s="1">
        <v>1</v>
      </c>
      <c r="J46" s="1">
        <v>0.26</v>
      </c>
    </row>
    <row r="47" spans="1:10">
      <c r="A47" s="1">
        <v>46</v>
      </c>
      <c r="B47" s="3">
        <v>40545</v>
      </c>
      <c r="C47" s="1">
        <v>1</v>
      </c>
      <c r="D47" s="1">
        <v>0</v>
      </c>
      <c r="E47" s="1">
        <v>1</v>
      </c>
      <c r="F47" s="1">
        <v>22</v>
      </c>
      <c r="G47" s="1" t="b">
        <v>0</v>
      </c>
      <c r="H47" s="1">
        <v>0</v>
      </c>
      <c r="I47" s="1">
        <v>1</v>
      </c>
      <c r="J47" s="1">
        <v>0.24</v>
      </c>
    </row>
    <row r="48" spans="1:10">
      <c r="A48" s="1">
        <v>47</v>
      </c>
      <c r="B48" s="3">
        <v>40545</v>
      </c>
      <c r="C48" s="1">
        <v>1</v>
      </c>
      <c r="D48" s="1">
        <v>0</v>
      </c>
      <c r="E48" s="1">
        <v>1</v>
      </c>
      <c r="F48" s="1">
        <v>23</v>
      </c>
      <c r="G48" s="1" t="b">
        <v>0</v>
      </c>
      <c r="H48" s="1">
        <v>0</v>
      </c>
      <c r="I48" s="1">
        <v>1</v>
      </c>
      <c r="J48" s="1">
        <v>0.22</v>
      </c>
    </row>
    <row r="49" spans="1:10">
      <c r="A49" s="1">
        <v>48</v>
      </c>
      <c r="B49" s="3">
        <v>40546</v>
      </c>
      <c r="C49" s="1">
        <v>1</v>
      </c>
      <c r="D49" s="1">
        <v>0</v>
      </c>
      <c r="E49" s="1">
        <v>1</v>
      </c>
      <c r="F49" s="1">
        <v>0</v>
      </c>
      <c r="G49" s="1" t="b">
        <v>0</v>
      </c>
      <c r="H49" s="1">
        <v>1</v>
      </c>
      <c r="I49" s="1">
        <v>1</v>
      </c>
      <c r="J49" s="1">
        <v>0.22</v>
      </c>
    </row>
    <row r="50" spans="1:10">
      <c r="A50" s="1">
        <v>49</v>
      </c>
      <c r="B50" s="3">
        <v>40546</v>
      </c>
      <c r="C50" s="1">
        <v>1</v>
      </c>
      <c r="D50" s="1">
        <v>0</v>
      </c>
      <c r="E50" s="1">
        <v>1</v>
      </c>
      <c r="F50" s="1">
        <v>1</v>
      </c>
      <c r="G50" s="1" t="b">
        <v>0</v>
      </c>
      <c r="H50" s="1">
        <v>1</v>
      </c>
      <c r="I50" s="1">
        <v>1</v>
      </c>
      <c r="J50" s="1">
        <v>0.2</v>
      </c>
    </row>
    <row r="51" spans="1:10">
      <c r="A51" s="1">
        <v>50</v>
      </c>
      <c r="B51" s="3">
        <v>40546</v>
      </c>
      <c r="C51" s="1">
        <v>1</v>
      </c>
      <c r="D51" s="1">
        <v>0</v>
      </c>
      <c r="E51" s="1">
        <v>1</v>
      </c>
      <c r="F51" s="1">
        <v>4</v>
      </c>
      <c r="G51" s="1" t="b">
        <v>0</v>
      </c>
      <c r="H51" s="1">
        <v>1</v>
      </c>
      <c r="I51" s="1">
        <v>1</v>
      </c>
      <c r="J51" s="1">
        <v>0.16</v>
      </c>
    </row>
    <row r="52" spans="1:10">
      <c r="A52" s="1">
        <v>51</v>
      </c>
      <c r="B52" s="3">
        <v>40546</v>
      </c>
      <c r="C52" s="1">
        <v>1</v>
      </c>
      <c r="D52" s="1">
        <v>0</v>
      </c>
      <c r="E52" s="1">
        <v>1</v>
      </c>
      <c r="F52" s="1">
        <v>5</v>
      </c>
      <c r="G52" s="1" t="b">
        <v>0</v>
      </c>
      <c r="H52" s="1">
        <v>1</v>
      </c>
      <c r="I52" s="1">
        <v>1</v>
      </c>
      <c r="J52" s="1">
        <v>0.16</v>
      </c>
    </row>
    <row r="53" spans="1:10">
      <c r="A53" s="1">
        <v>52</v>
      </c>
      <c r="B53" s="3">
        <v>40546</v>
      </c>
      <c r="C53" s="1">
        <v>1</v>
      </c>
      <c r="D53" s="1">
        <v>0</v>
      </c>
      <c r="E53" s="1">
        <v>1</v>
      </c>
      <c r="F53" s="1">
        <v>6</v>
      </c>
      <c r="G53" s="1" t="b">
        <v>0</v>
      </c>
      <c r="H53" s="1">
        <v>1</v>
      </c>
      <c r="I53" s="1">
        <v>1</v>
      </c>
      <c r="J53" s="1">
        <v>0.14000000000000001</v>
      </c>
    </row>
    <row r="54" spans="1:10">
      <c r="A54" s="1">
        <v>53</v>
      </c>
      <c r="B54" s="3">
        <v>40546</v>
      </c>
      <c r="C54" s="1">
        <v>1</v>
      </c>
      <c r="D54" s="1">
        <v>0</v>
      </c>
      <c r="E54" s="1">
        <v>1</v>
      </c>
      <c r="F54" s="1">
        <v>7</v>
      </c>
      <c r="G54" s="1" t="b">
        <v>0</v>
      </c>
      <c r="H54" s="1">
        <v>1</v>
      </c>
      <c r="I54" s="1">
        <v>1</v>
      </c>
      <c r="J54" s="1">
        <v>0.14000000000000001</v>
      </c>
    </row>
    <row r="55" spans="1:10">
      <c r="A55" s="1">
        <v>54</v>
      </c>
      <c r="B55" s="3">
        <v>40546</v>
      </c>
      <c r="C55" s="1">
        <v>1</v>
      </c>
      <c r="D55" s="1">
        <v>0</v>
      </c>
      <c r="E55" s="1">
        <v>1</v>
      </c>
      <c r="F55" s="1">
        <v>8</v>
      </c>
      <c r="G55" s="1" t="b">
        <v>0</v>
      </c>
      <c r="H55" s="1">
        <v>1</v>
      </c>
      <c r="I55" s="1">
        <v>1</v>
      </c>
      <c r="J55" s="1">
        <v>0.14000000000000001</v>
      </c>
    </row>
    <row r="56" spans="1:10">
      <c r="A56" s="1">
        <v>55</v>
      </c>
      <c r="B56" s="3">
        <v>40546</v>
      </c>
      <c r="C56" s="1">
        <v>1</v>
      </c>
      <c r="D56" s="1">
        <v>0</v>
      </c>
      <c r="E56" s="1">
        <v>1</v>
      </c>
      <c r="F56" s="1">
        <v>9</v>
      </c>
      <c r="G56" s="1" t="b">
        <v>0</v>
      </c>
      <c r="H56" s="1">
        <v>1</v>
      </c>
      <c r="I56" s="1">
        <v>1</v>
      </c>
      <c r="J56" s="1">
        <v>0.16</v>
      </c>
    </row>
    <row r="57" spans="1:10">
      <c r="A57" s="1">
        <v>56</v>
      </c>
      <c r="B57" s="3">
        <v>40546</v>
      </c>
      <c r="C57" s="1">
        <v>1</v>
      </c>
      <c r="D57" s="1">
        <v>0</v>
      </c>
      <c r="E57" s="1">
        <v>1</v>
      </c>
      <c r="F57" s="1">
        <v>10</v>
      </c>
      <c r="G57" s="1" t="b">
        <v>0</v>
      </c>
      <c r="H57" s="1">
        <v>1</v>
      </c>
      <c r="I57" s="1">
        <v>1</v>
      </c>
      <c r="J57" s="1">
        <v>0.18</v>
      </c>
    </row>
    <row r="58" spans="1:10">
      <c r="A58" s="1">
        <v>57</v>
      </c>
      <c r="B58" s="3">
        <v>40546</v>
      </c>
      <c r="C58" s="1">
        <v>1</v>
      </c>
      <c r="D58" s="1">
        <v>0</v>
      </c>
      <c r="E58" s="1">
        <v>1</v>
      </c>
      <c r="F58" s="1">
        <v>11</v>
      </c>
      <c r="G58" s="1" t="b">
        <v>0</v>
      </c>
      <c r="H58" s="1">
        <v>1</v>
      </c>
      <c r="I58" s="1">
        <v>1</v>
      </c>
      <c r="J58" s="1">
        <v>0.2</v>
      </c>
    </row>
    <row r="59" spans="1:10">
      <c r="A59" s="1">
        <v>58</v>
      </c>
      <c r="B59" s="3">
        <v>40546</v>
      </c>
      <c r="C59" s="1">
        <v>1</v>
      </c>
      <c r="D59" s="1">
        <v>0</v>
      </c>
      <c r="E59" s="1">
        <v>1</v>
      </c>
      <c r="F59" s="1">
        <v>12</v>
      </c>
      <c r="G59" s="1" t="b">
        <v>0</v>
      </c>
      <c r="H59" s="1">
        <v>1</v>
      </c>
      <c r="I59" s="1">
        <v>1</v>
      </c>
      <c r="J59" s="1">
        <v>0.22</v>
      </c>
    </row>
    <row r="60" spans="1:10">
      <c r="A60" s="1">
        <v>59</v>
      </c>
      <c r="B60" s="3">
        <v>40546</v>
      </c>
      <c r="C60" s="1">
        <v>1</v>
      </c>
      <c r="D60" s="1">
        <v>0</v>
      </c>
      <c r="E60" s="1">
        <v>1</v>
      </c>
      <c r="F60" s="1">
        <v>13</v>
      </c>
      <c r="G60" s="1" t="b">
        <v>0</v>
      </c>
      <c r="H60" s="1">
        <v>1</v>
      </c>
      <c r="I60" s="1">
        <v>1</v>
      </c>
      <c r="J60" s="1">
        <v>0.24</v>
      </c>
    </row>
    <row r="61" spans="1:10">
      <c r="A61" s="1">
        <v>60</v>
      </c>
      <c r="B61" s="3">
        <v>40546</v>
      </c>
      <c r="C61" s="1">
        <v>1</v>
      </c>
      <c r="D61" s="1">
        <v>0</v>
      </c>
      <c r="E61" s="1">
        <v>1</v>
      </c>
      <c r="F61" s="1">
        <v>14</v>
      </c>
      <c r="G61" s="1" t="b">
        <v>0</v>
      </c>
      <c r="H61" s="1">
        <v>1</v>
      </c>
      <c r="I61" s="1">
        <v>1</v>
      </c>
      <c r="J61" s="1">
        <v>0.26</v>
      </c>
    </row>
    <row r="62" spans="1:10">
      <c r="A62" s="1">
        <v>61</v>
      </c>
      <c r="B62" s="3">
        <v>40546</v>
      </c>
      <c r="C62" s="1">
        <v>1</v>
      </c>
      <c r="D62" s="1">
        <v>0</v>
      </c>
      <c r="E62" s="1">
        <v>1</v>
      </c>
      <c r="F62" s="1">
        <v>15</v>
      </c>
      <c r="G62" s="1" t="b">
        <v>0</v>
      </c>
      <c r="H62" s="1">
        <v>1</v>
      </c>
      <c r="I62" s="1">
        <v>1</v>
      </c>
      <c r="J62" s="1">
        <v>0.26</v>
      </c>
    </row>
    <row r="63" spans="1:10">
      <c r="A63" s="1">
        <v>62</v>
      </c>
      <c r="B63" s="3">
        <v>40546</v>
      </c>
      <c r="C63" s="1">
        <v>1</v>
      </c>
      <c r="D63" s="1">
        <v>0</v>
      </c>
      <c r="E63" s="1">
        <v>1</v>
      </c>
      <c r="F63" s="1">
        <v>16</v>
      </c>
      <c r="G63" s="1" t="b">
        <v>0</v>
      </c>
      <c r="H63" s="1">
        <v>1</v>
      </c>
      <c r="I63" s="1">
        <v>1</v>
      </c>
      <c r="J63" s="1">
        <v>0.26</v>
      </c>
    </row>
    <row r="64" spans="1:10">
      <c r="A64" s="1">
        <v>63</v>
      </c>
      <c r="B64" s="3">
        <v>40546</v>
      </c>
      <c r="C64" s="1">
        <v>1</v>
      </c>
      <c r="D64" s="1">
        <v>0</v>
      </c>
      <c r="E64" s="1">
        <v>1</v>
      </c>
      <c r="F64" s="1">
        <v>17</v>
      </c>
      <c r="G64" s="1" t="b">
        <v>0</v>
      </c>
      <c r="H64" s="1">
        <v>1</v>
      </c>
      <c r="I64" s="1">
        <v>1</v>
      </c>
      <c r="J64" s="1">
        <v>0.24</v>
      </c>
    </row>
    <row r="65" spans="1:10">
      <c r="A65" s="1">
        <v>64</v>
      </c>
      <c r="B65" s="3">
        <v>40546</v>
      </c>
      <c r="C65" s="1">
        <v>1</v>
      </c>
      <c r="D65" s="1">
        <v>0</v>
      </c>
      <c r="E65" s="1">
        <v>1</v>
      </c>
      <c r="F65" s="1">
        <v>18</v>
      </c>
      <c r="G65" s="1" t="b">
        <v>0</v>
      </c>
      <c r="H65" s="1">
        <v>1</v>
      </c>
      <c r="I65" s="1">
        <v>1</v>
      </c>
      <c r="J65" s="1">
        <v>0.24</v>
      </c>
    </row>
    <row r="66" spans="1:10">
      <c r="A66" s="1">
        <v>65</v>
      </c>
      <c r="B66" s="3">
        <v>40546</v>
      </c>
      <c r="C66" s="1">
        <v>1</v>
      </c>
      <c r="D66" s="1">
        <v>0</v>
      </c>
      <c r="E66" s="1">
        <v>1</v>
      </c>
      <c r="F66" s="1">
        <v>19</v>
      </c>
      <c r="G66" s="1" t="b">
        <v>0</v>
      </c>
      <c r="H66" s="1">
        <v>1</v>
      </c>
      <c r="I66" s="1">
        <v>1</v>
      </c>
      <c r="J66" s="1">
        <v>0.2</v>
      </c>
    </row>
    <row r="67" spans="1:10">
      <c r="A67" s="1">
        <v>66</v>
      </c>
      <c r="B67" s="3">
        <v>40546</v>
      </c>
      <c r="C67" s="1">
        <v>1</v>
      </c>
      <c r="D67" s="1">
        <v>0</v>
      </c>
      <c r="E67" s="1">
        <v>1</v>
      </c>
      <c r="F67" s="1">
        <v>20</v>
      </c>
      <c r="G67" s="1" t="b">
        <v>0</v>
      </c>
      <c r="H67" s="1">
        <v>1</v>
      </c>
      <c r="I67" s="1">
        <v>1</v>
      </c>
      <c r="J67" s="1">
        <v>0.2</v>
      </c>
    </row>
    <row r="68" spans="1:10">
      <c r="A68" s="1">
        <v>67</v>
      </c>
      <c r="B68" s="3">
        <v>40546</v>
      </c>
      <c r="C68" s="1">
        <v>1</v>
      </c>
      <c r="D68" s="1">
        <v>0</v>
      </c>
      <c r="E68" s="1">
        <v>1</v>
      </c>
      <c r="F68" s="1">
        <v>21</v>
      </c>
      <c r="G68" s="1" t="b">
        <v>0</v>
      </c>
      <c r="H68" s="1">
        <v>1</v>
      </c>
      <c r="I68" s="1">
        <v>1</v>
      </c>
      <c r="J68" s="1">
        <v>0.18</v>
      </c>
    </row>
    <row r="69" spans="1:10">
      <c r="A69" s="1">
        <v>68</v>
      </c>
      <c r="B69" s="3">
        <v>40546</v>
      </c>
      <c r="C69" s="1">
        <v>1</v>
      </c>
      <c r="D69" s="1">
        <v>0</v>
      </c>
      <c r="E69" s="1">
        <v>1</v>
      </c>
      <c r="F69" s="1">
        <v>22</v>
      </c>
      <c r="G69" s="1" t="b">
        <v>0</v>
      </c>
      <c r="H69" s="1">
        <v>1</v>
      </c>
      <c r="I69" s="1">
        <v>1</v>
      </c>
      <c r="J69" s="1">
        <v>0.14000000000000001</v>
      </c>
    </row>
    <row r="70" spans="1:10">
      <c r="A70" s="1">
        <v>69</v>
      </c>
      <c r="B70" s="3">
        <v>40546</v>
      </c>
      <c r="C70" s="1">
        <v>1</v>
      </c>
      <c r="D70" s="1">
        <v>0</v>
      </c>
      <c r="E70" s="1">
        <v>1</v>
      </c>
      <c r="F70" s="1">
        <v>23</v>
      </c>
      <c r="G70" s="1" t="b">
        <v>0</v>
      </c>
      <c r="H70" s="1">
        <v>1</v>
      </c>
      <c r="I70" s="1">
        <v>1</v>
      </c>
      <c r="J70" s="1">
        <v>0.18</v>
      </c>
    </row>
    <row r="71" spans="1:10">
      <c r="A71" s="1">
        <v>70</v>
      </c>
      <c r="B71" s="3">
        <v>40547</v>
      </c>
      <c r="C71" s="1">
        <v>1</v>
      </c>
      <c r="D71" s="1">
        <v>0</v>
      </c>
      <c r="E71" s="1">
        <v>1</v>
      </c>
      <c r="F71" s="1">
        <v>0</v>
      </c>
      <c r="G71" s="1" t="b">
        <v>0</v>
      </c>
      <c r="H71" s="1">
        <v>2</v>
      </c>
      <c r="I71" s="1">
        <v>1</v>
      </c>
      <c r="J71" s="1">
        <v>0.16</v>
      </c>
    </row>
    <row r="72" spans="1:10">
      <c r="A72" s="1">
        <v>71</v>
      </c>
      <c r="B72" s="3">
        <v>40547</v>
      </c>
      <c r="C72" s="1">
        <v>1</v>
      </c>
      <c r="D72" s="1">
        <v>0</v>
      </c>
      <c r="E72" s="1">
        <v>1</v>
      </c>
      <c r="F72" s="1">
        <v>1</v>
      </c>
      <c r="G72" s="1" t="b">
        <v>0</v>
      </c>
      <c r="H72" s="1">
        <v>2</v>
      </c>
      <c r="I72" s="1">
        <v>1</v>
      </c>
      <c r="J72" s="1">
        <v>0.16</v>
      </c>
    </row>
    <row r="73" spans="1:10">
      <c r="A73" s="1">
        <v>72</v>
      </c>
      <c r="B73" s="3">
        <v>40547</v>
      </c>
      <c r="C73" s="1">
        <v>1</v>
      </c>
      <c r="D73" s="1">
        <v>0</v>
      </c>
      <c r="E73" s="1">
        <v>1</v>
      </c>
      <c r="F73" s="1">
        <v>2</v>
      </c>
      <c r="G73" s="1" t="b">
        <v>0</v>
      </c>
      <c r="H73" s="1">
        <v>2</v>
      </c>
      <c r="I73" s="1">
        <v>1</v>
      </c>
      <c r="J73" s="1">
        <v>0.14000000000000001</v>
      </c>
    </row>
    <row r="74" spans="1:10">
      <c r="A74" s="1">
        <v>73</v>
      </c>
      <c r="B74" s="3">
        <v>40547</v>
      </c>
      <c r="C74" s="1">
        <v>1</v>
      </c>
      <c r="D74" s="1">
        <v>0</v>
      </c>
      <c r="E74" s="1">
        <v>1</v>
      </c>
      <c r="F74" s="1">
        <v>4</v>
      </c>
      <c r="G74" s="1" t="b">
        <v>0</v>
      </c>
      <c r="H74" s="1">
        <v>2</v>
      </c>
      <c r="I74" s="1">
        <v>1</v>
      </c>
      <c r="J74" s="1">
        <v>0.14000000000000001</v>
      </c>
    </row>
    <row r="75" spans="1:10">
      <c r="A75" s="1">
        <v>74</v>
      </c>
      <c r="B75" s="3">
        <v>40547</v>
      </c>
      <c r="C75" s="1">
        <v>1</v>
      </c>
      <c r="D75" s="1">
        <v>0</v>
      </c>
      <c r="E75" s="1">
        <v>1</v>
      </c>
      <c r="F75" s="1">
        <v>5</v>
      </c>
      <c r="G75" s="1" t="b">
        <v>0</v>
      </c>
      <c r="H75" s="1">
        <v>2</v>
      </c>
      <c r="I75" s="1">
        <v>1</v>
      </c>
      <c r="J75" s="1">
        <v>0.12</v>
      </c>
    </row>
    <row r="76" spans="1:10">
      <c r="A76" s="1">
        <v>75</v>
      </c>
      <c r="B76" s="3">
        <v>40547</v>
      </c>
      <c r="C76" s="1">
        <v>1</v>
      </c>
      <c r="D76" s="1">
        <v>0</v>
      </c>
      <c r="E76" s="1">
        <v>1</v>
      </c>
      <c r="F76" s="1">
        <v>6</v>
      </c>
      <c r="G76" s="1" t="b">
        <v>0</v>
      </c>
      <c r="H76" s="1">
        <v>2</v>
      </c>
      <c r="I76" s="1">
        <v>1</v>
      </c>
      <c r="J76" s="1">
        <v>0.12</v>
      </c>
    </row>
    <row r="77" spans="1:10">
      <c r="A77" s="1">
        <v>76</v>
      </c>
      <c r="B77" s="3">
        <v>40547</v>
      </c>
      <c r="C77" s="1">
        <v>1</v>
      </c>
      <c r="D77" s="1">
        <v>0</v>
      </c>
      <c r="E77" s="1">
        <v>1</v>
      </c>
      <c r="F77" s="1">
        <v>7</v>
      </c>
      <c r="G77" s="1" t="b">
        <v>0</v>
      </c>
      <c r="H77" s="1">
        <v>2</v>
      </c>
      <c r="I77" s="1">
        <v>1</v>
      </c>
      <c r="J77" s="1">
        <v>0.12</v>
      </c>
    </row>
    <row r="78" spans="1:10">
      <c r="A78" s="1">
        <v>77</v>
      </c>
      <c r="B78" s="3">
        <v>40547</v>
      </c>
      <c r="C78" s="1">
        <v>1</v>
      </c>
      <c r="D78" s="1">
        <v>0</v>
      </c>
      <c r="E78" s="1">
        <v>1</v>
      </c>
      <c r="F78" s="1">
        <v>8</v>
      </c>
      <c r="G78" s="1" t="b">
        <v>0</v>
      </c>
      <c r="H78" s="1">
        <v>2</v>
      </c>
      <c r="I78" s="1">
        <v>1</v>
      </c>
      <c r="J78" s="1">
        <v>0.14000000000000001</v>
      </c>
    </row>
    <row r="79" spans="1:10">
      <c r="A79" s="1">
        <v>78</v>
      </c>
      <c r="B79" s="3">
        <v>40547</v>
      </c>
      <c r="C79" s="1">
        <v>1</v>
      </c>
      <c r="D79" s="1">
        <v>0</v>
      </c>
      <c r="E79" s="1">
        <v>1</v>
      </c>
      <c r="F79" s="1">
        <v>9</v>
      </c>
      <c r="G79" s="1" t="b">
        <v>0</v>
      </c>
      <c r="H79" s="1">
        <v>2</v>
      </c>
      <c r="I79" s="1">
        <v>1</v>
      </c>
      <c r="J79" s="1">
        <v>0.16</v>
      </c>
    </row>
    <row r="80" spans="1:10">
      <c r="A80" s="1">
        <v>79</v>
      </c>
      <c r="B80" s="3">
        <v>40547</v>
      </c>
      <c r="C80" s="1">
        <v>1</v>
      </c>
      <c r="D80" s="1">
        <v>0</v>
      </c>
      <c r="E80" s="1">
        <v>1</v>
      </c>
      <c r="F80" s="1">
        <v>10</v>
      </c>
      <c r="G80" s="1" t="b">
        <v>0</v>
      </c>
      <c r="H80" s="1">
        <v>2</v>
      </c>
      <c r="I80" s="1">
        <v>2</v>
      </c>
      <c r="J80" s="1">
        <v>0.16</v>
      </c>
    </row>
    <row r="81" spans="1:10">
      <c r="A81" s="1">
        <v>80</v>
      </c>
      <c r="B81" s="3">
        <v>40547</v>
      </c>
      <c r="C81" s="1">
        <v>1</v>
      </c>
      <c r="D81" s="1">
        <v>0</v>
      </c>
      <c r="E81" s="1">
        <v>1</v>
      </c>
      <c r="F81" s="1">
        <v>11</v>
      </c>
      <c r="G81" s="1" t="b">
        <v>0</v>
      </c>
      <c r="H81" s="1">
        <v>2</v>
      </c>
      <c r="I81" s="1">
        <v>1</v>
      </c>
      <c r="J81" s="1">
        <v>0.22</v>
      </c>
    </row>
    <row r="82" spans="1:10">
      <c r="A82" s="1">
        <v>81</v>
      </c>
      <c r="B82" s="3">
        <v>40547</v>
      </c>
      <c r="C82" s="1">
        <v>1</v>
      </c>
      <c r="D82" s="1">
        <v>0</v>
      </c>
      <c r="E82" s="1">
        <v>1</v>
      </c>
      <c r="F82" s="1">
        <v>12</v>
      </c>
      <c r="G82" s="1" t="b">
        <v>0</v>
      </c>
      <c r="H82" s="1">
        <v>2</v>
      </c>
      <c r="I82" s="1">
        <v>1</v>
      </c>
      <c r="J82" s="1">
        <v>0.22</v>
      </c>
    </row>
    <row r="83" spans="1:10">
      <c r="A83" s="1">
        <v>82</v>
      </c>
      <c r="B83" s="3">
        <v>40547</v>
      </c>
      <c r="C83" s="1">
        <v>1</v>
      </c>
      <c r="D83" s="1">
        <v>0</v>
      </c>
      <c r="E83" s="1">
        <v>1</v>
      </c>
      <c r="F83" s="1">
        <v>13</v>
      </c>
      <c r="G83" s="1" t="b">
        <v>0</v>
      </c>
      <c r="H83" s="1">
        <v>2</v>
      </c>
      <c r="I83" s="1">
        <v>1</v>
      </c>
      <c r="J83" s="1">
        <v>0.24</v>
      </c>
    </row>
    <row r="84" spans="1:10">
      <c r="A84" s="1">
        <v>83</v>
      </c>
      <c r="B84" s="3">
        <v>40547</v>
      </c>
      <c r="C84" s="1">
        <v>1</v>
      </c>
      <c r="D84" s="1">
        <v>0</v>
      </c>
      <c r="E84" s="1">
        <v>1</v>
      </c>
      <c r="F84" s="1">
        <v>14</v>
      </c>
      <c r="G84" s="1" t="b">
        <v>0</v>
      </c>
      <c r="H84" s="1">
        <v>2</v>
      </c>
      <c r="I84" s="1">
        <v>1</v>
      </c>
      <c r="J84" s="1">
        <v>0.26</v>
      </c>
    </row>
    <row r="85" spans="1:10">
      <c r="A85" s="1">
        <v>84</v>
      </c>
      <c r="B85" s="3">
        <v>40547</v>
      </c>
      <c r="C85" s="1">
        <v>1</v>
      </c>
      <c r="D85" s="1">
        <v>0</v>
      </c>
      <c r="E85" s="1">
        <v>1</v>
      </c>
      <c r="F85" s="1">
        <v>15</v>
      </c>
      <c r="G85" s="1" t="b">
        <v>0</v>
      </c>
      <c r="H85" s="1">
        <v>2</v>
      </c>
      <c r="I85" s="1">
        <v>1</v>
      </c>
      <c r="J85" s="1">
        <v>0.28000000000000003</v>
      </c>
    </row>
    <row r="86" spans="1:10">
      <c r="A86" s="1">
        <v>85</v>
      </c>
      <c r="B86" s="3">
        <v>40547</v>
      </c>
      <c r="C86" s="1">
        <v>1</v>
      </c>
      <c r="D86" s="1">
        <v>0</v>
      </c>
      <c r="E86" s="1">
        <v>1</v>
      </c>
      <c r="F86" s="1">
        <v>16</v>
      </c>
      <c r="G86" s="1" t="b">
        <v>0</v>
      </c>
      <c r="H86" s="1">
        <v>2</v>
      </c>
      <c r="I86" s="1">
        <v>1</v>
      </c>
      <c r="J86" s="1">
        <v>0.3</v>
      </c>
    </row>
    <row r="87" spans="1:10">
      <c r="A87" s="1">
        <v>86</v>
      </c>
      <c r="B87" s="3">
        <v>40547</v>
      </c>
      <c r="C87" s="1">
        <v>1</v>
      </c>
      <c r="D87" s="1">
        <v>0</v>
      </c>
      <c r="E87" s="1">
        <v>1</v>
      </c>
      <c r="F87" s="1">
        <v>17</v>
      </c>
      <c r="G87" s="1" t="b">
        <v>0</v>
      </c>
      <c r="H87" s="1">
        <v>2</v>
      </c>
      <c r="I87" s="1">
        <v>1</v>
      </c>
      <c r="J87" s="1">
        <v>0.28000000000000003</v>
      </c>
    </row>
    <row r="88" spans="1:10">
      <c r="A88" s="1">
        <v>87</v>
      </c>
      <c r="B88" s="3">
        <v>40547</v>
      </c>
      <c r="C88" s="1">
        <v>1</v>
      </c>
      <c r="D88" s="1">
        <v>0</v>
      </c>
      <c r="E88" s="1">
        <v>1</v>
      </c>
      <c r="F88" s="1">
        <v>18</v>
      </c>
      <c r="G88" s="1" t="b">
        <v>0</v>
      </c>
      <c r="H88" s="1">
        <v>2</v>
      </c>
      <c r="I88" s="1">
        <v>1</v>
      </c>
      <c r="J88" s="1">
        <v>0.26</v>
      </c>
    </row>
    <row r="89" spans="1:10">
      <c r="A89" s="1">
        <v>88</v>
      </c>
      <c r="B89" s="3">
        <v>40547</v>
      </c>
      <c r="C89" s="1">
        <v>1</v>
      </c>
      <c r="D89" s="1">
        <v>0</v>
      </c>
      <c r="E89" s="1">
        <v>1</v>
      </c>
      <c r="F89" s="1">
        <v>19</v>
      </c>
      <c r="G89" s="1" t="b">
        <v>0</v>
      </c>
      <c r="H89" s="1">
        <v>2</v>
      </c>
      <c r="I89" s="1">
        <v>1</v>
      </c>
      <c r="J89" s="1">
        <v>0.24</v>
      </c>
    </row>
    <row r="90" spans="1:10">
      <c r="A90" s="1">
        <v>89</v>
      </c>
      <c r="B90" s="3">
        <v>40547</v>
      </c>
      <c r="C90" s="1">
        <v>1</v>
      </c>
      <c r="D90" s="1">
        <v>0</v>
      </c>
      <c r="E90" s="1">
        <v>1</v>
      </c>
      <c r="F90" s="1">
        <v>20</v>
      </c>
      <c r="G90" s="1" t="b">
        <v>0</v>
      </c>
      <c r="H90" s="1">
        <v>2</v>
      </c>
      <c r="I90" s="1">
        <v>1</v>
      </c>
      <c r="J90" s="1">
        <v>0.24</v>
      </c>
    </row>
    <row r="91" spans="1:10">
      <c r="A91" s="1">
        <v>90</v>
      </c>
      <c r="B91" s="3">
        <v>40547</v>
      </c>
      <c r="C91" s="1">
        <v>1</v>
      </c>
      <c r="D91" s="1">
        <v>0</v>
      </c>
      <c r="E91" s="1">
        <v>1</v>
      </c>
      <c r="F91" s="1">
        <v>21</v>
      </c>
      <c r="G91" s="1" t="b">
        <v>0</v>
      </c>
      <c r="H91" s="1">
        <v>2</v>
      </c>
      <c r="I91" s="1">
        <v>1</v>
      </c>
      <c r="J91" s="1">
        <v>0.22</v>
      </c>
    </row>
    <row r="92" spans="1:10">
      <c r="A92" s="1">
        <v>91</v>
      </c>
      <c r="B92" s="3">
        <v>40547</v>
      </c>
      <c r="C92" s="1">
        <v>1</v>
      </c>
      <c r="D92" s="1">
        <v>0</v>
      </c>
      <c r="E92" s="1">
        <v>1</v>
      </c>
      <c r="F92" s="1">
        <v>22</v>
      </c>
      <c r="G92" s="1" t="b">
        <v>0</v>
      </c>
      <c r="H92" s="1">
        <v>2</v>
      </c>
      <c r="I92" s="1">
        <v>1</v>
      </c>
      <c r="J92" s="1">
        <v>0.22</v>
      </c>
    </row>
    <row r="93" spans="1:10">
      <c r="A93" s="1">
        <v>92</v>
      </c>
      <c r="B93" s="3">
        <v>40547</v>
      </c>
      <c r="C93" s="1">
        <v>1</v>
      </c>
      <c r="D93" s="1">
        <v>0</v>
      </c>
      <c r="E93" s="1">
        <v>1</v>
      </c>
      <c r="F93" s="1">
        <v>23</v>
      </c>
      <c r="G93" s="1" t="b">
        <v>0</v>
      </c>
      <c r="H93" s="1">
        <v>2</v>
      </c>
      <c r="I93" s="1">
        <v>1</v>
      </c>
      <c r="J93" s="1">
        <v>0.2</v>
      </c>
    </row>
    <row r="94" spans="1:10">
      <c r="A94" s="1">
        <v>93</v>
      </c>
      <c r="B94" s="3">
        <v>40548</v>
      </c>
      <c r="C94" s="1">
        <v>1</v>
      </c>
      <c r="D94" s="1">
        <v>0</v>
      </c>
      <c r="E94" s="1">
        <v>1</v>
      </c>
      <c r="F94" s="1">
        <v>0</v>
      </c>
      <c r="G94" s="1" t="b">
        <v>0</v>
      </c>
      <c r="H94" s="1">
        <v>3</v>
      </c>
      <c r="I94" s="1">
        <v>1</v>
      </c>
      <c r="J94" s="1">
        <v>0.2</v>
      </c>
    </row>
    <row r="95" spans="1:10">
      <c r="A95" s="1">
        <v>94</v>
      </c>
      <c r="B95" s="3">
        <v>40548</v>
      </c>
      <c r="C95" s="1">
        <v>1</v>
      </c>
      <c r="D95" s="1">
        <v>0</v>
      </c>
      <c r="E95" s="1">
        <v>1</v>
      </c>
      <c r="F95" s="1">
        <v>1</v>
      </c>
      <c r="G95" s="1" t="b">
        <v>0</v>
      </c>
      <c r="H95" s="1">
        <v>3</v>
      </c>
      <c r="I95" s="1">
        <v>1</v>
      </c>
      <c r="J95" s="1">
        <v>0.16</v>
      </c>
    </row>
    <row r="96" spans="1:10">
      <c r="A96" s="1">
        <v>95</v>
      </c>
      <c r="B96" s="3">
        <v>40548</v>
      </c>
      <c r="C96" s="1">
        <v>1</v>
      </c>
      <c r="D96" s="1">
        <v>0</v>
      </c>
      <c r="E96" s="1">
        <v>1</v>
      </c>
      <c r="F96" s="1">
        <v>2</v>
      </c>
      <c r="G96" s="1" t="b">
        <v>0</v>
      </c>
      <c r="H96" s="1">
        <v>3</v>
      </c>
      <c r="I96" s="1">
        <v>1</v>
      </c>
      <c r="J96" s="1">
        <v>0.16</v>
      </c>
    </row>
    <row r="97" spans="1:10">
      <c r="A97" s="1">
        <v>96</v>
      </c>
      <c r="B97" s="3">
        <v>40548</v>
      </c>
      <c r="C97" s="1">
        <v>1</v>
      </c>
      <c r="D97" s="1">
        <v>0</v>
      </c>
      <c r="E97" s="1">
        <v>1</v>
      </c>
      <c r="F97" s="1">
        <v>4</v>
      </c>
      <c r="G97" s="1" t="b">
        <v>0</v>
      </c>
      <c r="H97" s="1">
        <v>3</v>
      </c>
      <c r="I97" s="1">
        <v>1</v>
      </c>
      <c r="J97" s="1">
        <v>0.24</v>
      </c>
    </row>
    <row r="98" spans="1:10">
      <c r="A98" s="1">
        <v>97</v>
      </c>
      <c r="B98" s="3">
        <v>40548</v>
      </c>
      <c r="C98" s="1">
        <v>1</v>
      </c>
      <c r="D98" s="1">
        <v>0</v>
      </c>
      <c r="E98" s="1">
        <v>1</v>
      </c>
      <c r="F98" s="1">
        <v>5</v>
      </c>
      <c r="G98" s="1" t="b">
        <v>0</v>
      </c>
      <c r="H98" s="1">
        <v>3</v>
      </c>
      <c r="I98" s="1">
        <v>1</v>
      </c>
      <c r="J98" s="1">
        <v>0.22</v>
      </c>
    </row>
    <row r="99" spans="1:10">
      <c r="A99" s="1">
        <v>98</v>
      </c>
      <c r="B99" s="3">
        <v>40548</v>
      </c>
      <c r="C99" s="1">
        <v>1</v>
      </c>
      <c r="D99" s="1">
        <v>0</v>
      </c>
      <c r="E99" s="1">
        <v>1</v>
      </c>
      <c r="F99" s="1">
        <v>6</v>
      </c>
      <c r="G99" s="1" t="b">
        <v>0</v>
      </c>
      <c r="H99" s="1">
        <v>3</v>
      </c>
      <c r="I99" s="1">
        <v>1</v>
      </c>
      <c r="J99" s="1">
        <v>0.2</v>
      </c>
    </row>
    <row r="100" spans="1:10">
      <c r="A100" s="1">
        <v>99</v>
      </c>
      <c r="B100" s="3">
        <v>40548</v>
      </c>
      <c r="C100" s="1">
        <v>1</v>
      </c>
      <c r="D100" s="1">
        <v>0</v>
      </c>
      <c r="E100" s="1">
        <v>1</v>
      </c>
      <c r="F100" s="1">
        <v>7</v>
      </c>
      <c r="G100" s="1" t="b">
        <v>0</v>
      </c>
      <c r="H100" s="1">
        <v>3</v>
      </c>
      <c r="I100" s="1">
        <v>1</v>
      </c>
      <c r="J100" s="1">
        <v>0.18</v>
      </c>
    </row>
    <row r="101" spans="1:10">
      <c r="A101" s="1">
        <v>100</v>
      </c>
      <c r="B101" s="3">
        <v>40548</v>
      </c>
      <c r="C101" s="1">
        <v>1</v>
      </c>
      <c r="D101" s="1">
        <v>0</v>
      </c>
      <c r="E101" s="1">
        <v>1</v>
      </c>
      <c r="F101" s="1">
        <v>8</v>
      </c>
      <c r="G101" s="1" t="b">
        <v>0</v>
      </c>
      <c r="H101" s="1">
        <v>3</v>
      </c>
      <c r="I101" s="1">
        <v>1</v>
      </c>
      <c r="J101" s="1">
        <v>0.2</v>
      </c>
    </row>
    <row r="102" spans="1:10">
      <c r="A102" s="1">
        <v>101</v>
      </c>
      <c r="B102" s="3">
        <v>40548</v>
      </c>
      <c r="C102" s="1">
        <v>1</v>
      </c>
      <c r="D102" s="1">
        <v>0</v>
      </c>
      <c r="E102" s="1">
        <v>1</v>
      </c>
      <c r="F102" s="1">
        <v>9</v>
      </c>
      <c r="G102" s="1" t="b">
        <v>0</v>
      </c>
      <c r="H102" s="1">
        <v>3</v>
      </c>
      <c r="I102" s="1">
        <v>1</v>
      </c>
      <c r="J102" s="1">
        <v>0.22</v>
      </c>
    </row>
    <row r="103" spans="1:10">
      <c r="A103" s="1">
        <v>102</v>
      </c>
      <c r="B103" s="3">
        <v>40548</v>
      </c>
      <c r="C103" s="1">
        <v>1</v>
      </c>
      <c r="D103" s="1">
        <v>0</v>
      </c>
      <c r="E103" s="1">
        <v>1</v>
      </c>
      <c r="F103" s="1">
        <v>10</v>
      </c>
      <c r="G103" s="1" t="b">
        <v>0</v>
      </c>
      <c r="H103" s="1">
        <v>3</v>
      </c>
      <c r="I103" s="1">
        <v>1</v>
      </c>
      <c r="J103" s="1">
        <v>0.22</v>
      </c>
    </row>
    <row r="104" spans="1:10">
      <c r="A104" s="1">
        <v>103</v>
      </c>
      <c r="B104" s="3">
        <v>40548</v>
      </c>
      <c r="C104" s="1">
        <v>1</v>
      </c>
      <c r="D104" s="1">
        <v>0</v>
      </c>
      <c r="E104" s="1">
        <v>1</v>
      </c>
      <c r="F104" s="1">
        <v>11</v>
      </c>
      <c r="G104" s="1" t="b">
        <v>0</v>
      </c>
      <c r="H104" s="1">
        <v>3</v>
      </c>
      <c r="I104" s="1">
        <v>1</v>
      </c>
      <c r="J104" s="1">
        <v>0.26</v>
      </c>
    </row>
    <row r="105" spans="1:10">
      <c r="A105" s="1">
        <v>104</v>
      </c>
      <c r="B105" s="3">
        <v>40548</v>
      </c>
      <c r="C105" s="1">
        <v>1</v>
      </c>
      <c r="D105" s="1">
        <v>0</v>
      </c>
      <c r="E105" s="1">
        <v>1</v>
      </c>
      <c r="F105" s="1">
        <v>12</v>
      </c>
      <c r="G105" s="1" t="b">
        <v>0</v>
      </c>
      <c r="H105" s="1">
        <v>3</v>
      </c>
      <c r="I105" s="1">
        <v>1</v>
      </c>
      <c r="J105" s="1">
        <v>0.26</v>
      </c>
    </row>
    <row r="106" spans="1:10">
      <c r="A106" s="1">
        <v>105</v>
      </c>
      <c r="B106" s="3">
        <v>40548</v>
      </c>
      <c r="C106" s="1">
        <v>1</v>
      </c>
      <c r="D106" s="1">
        <v>0</v>
      </c>
      <c r="E106" s="1">
        <v>1</v>
      </c>
      <c r="F106" s="1">
        <v>13</v>
      </c>
      <c r="G106" s="1" t="b">
        <v>0</v>
      </c>
      <c r="H106" s="1">
        <v>3</v>
      </c>
      <c r="I106" s="1">
        <v>1</v>
      </c>
      <c r="J106" s="1">
        <v>0.28000000000000003</v>
      </c>
    </row>
    <row r="107" spans="1:10">
      <c r="A107" s="1">
        <v>106</v>
      </c>
      <c r="B107" s="3">
        <v>40548</v>
      </c>
      <c r="C107" s="1">
        <v>1</v>
      </c>
      <c r="D107" s="1">
        <v>0</v>
      </c>
      <c r="E107" s="1">
        <v>1</v>
      </c>
      <c r="F107" s="1">
        <v>14</v>
      </c>
      <c r="G107" s="1" t="b">
        <v>0</v>
      </c>
      <c r="H107" s="1">
        <v>3</v>
      </c>
      <c r="I107" s="1">
        <v>1</v>
      </c>
      <c r="J107" s="1">
        <v>0.3</v>
      </c>
    </row>
    <row r="108" spans="1:10">
      <c r="A108" s="1">
        <v>107</v>
      </c>
      <c r="B108" s="3">
        <v>40548</v>
      </c>
      <c r="C108" s="1">
        <v>1</v>
      </c>
      <c r="D108" s="1">
        <v>0</v>
      </c>
      <c r="E108" s="1">
        <v>1</v>
      </c>
      <c r="F108" s="1">
        <v>15</v>
      </c>
      <c r="G108" s="1" t="b">
        <v>0</v>
      </c>
      <c r="H108" s="1">
        <v>3</v>
      </c>
      <c r="I108" s="1">
        <v>1</v>
      </c>
      <c r="J108" s="1">
        <v>0.3</v>
      </c>
    </row>
    <row r="109" spans="1:10">
      <c r="A109" s="1">
        <v>108</v>
      </c>
      <c r="B109" s="3">
        <v>40548</v>
      </c>
      <c r="C109" s="1">
        <v>1</v>
      </c>
      <c r="D109" s="1">
        <v>0</v>
      </c>
      <c r="E109" s="1">
        <v>1</v>
      </c>
      <c r="F109" s="1">
        <v>16</v>
      </c>
      <c r="G109" s="1" t="b">
        <v>0</v>
      </c>
      <c r="H109" s="1">
        <v>3</v>
      </c>
      <c r="I109" s="1">
        <v>1</v>
      </c>
      <c r="J109" s="1">
        <v>0.3</v>
      </c>
    </row>
    <row r="110" spans="1:10">
      <c r="A110" s="1">
        <v>109</v>
      </c>
      <c r="B110" s="3">
        <v>40548</v>
      </c>
      <c r="C110" s="1">
        <v>1</v>
      </c>
      <c r="D110" s="1">
        <v>0</v>
      </c>
      <c r="E110" s="1">
        <v>1</v>
      </c>
      <c r="F110" s="1">
        <v>17</v>
      </c>
      <c r="G110" s="1" t="b">
        <v>0</v>
      </c>
      <c r="H110" s="1">
        <v>3</v>
      </c>
      <c r="I110" s="1">
        <v>1</v>
      </c>
      <c r="J110" s="1">
        <v>0.24</v>
      </c>
    </row>
    <row r="111" spans="1:10">
      <c r="A111" s="1">
        <v>110</v>
      </c>
      <c r="B111" s="3">
        <v>40548</v>
      </c>
      <c r="C111" s="1">
        <v>1</v>
      </c>
      <c r="D111" s="1">
        <v>0</v>
      </c>
      <c r="E111" s="1">
        <v>1</v>
      </c>
      <c r="F111" s="1">
        <v>18</v>
      </c>
      <c r="G111" s="1" t="b">
        <v>0</v>
      </c>
      <c r="H111" s="1">
        <v>3</v>
      </c>
      <c r="I111" s="1">
        <v>1</v>
      </c>
      <c r="J111" s="1">
        <v>0.24</v>
      </c>
    </row>
    <row r="112" spans="1:10">
      <c r="A112" s="1">
        <v>111</v>
      </c>
      <c r="B112" s="3">
        <v>40548</v>
      </c>
      <c r="C112" s="1">
        <v>1</v>
      </c>
      <c r="D112" s="1">
        <v>0</v>
      </c>
      <c r="E112" s="1">
        <v>1</v>
      </c>
      <c r="F112" s="1">
        <v>19</v>
      </c>
      <c r="G112" s="1" t="b">
        <v>0</v>
      </c>
      <c r="H112" s="1">
        <v>3</v>
      </c>
      <c r="I112" s="1">
        <v>1</v>
      </c>
      <c r="J112" s="1">
        <v>0.24</v>
      </c>
    </row>
    <row r="113" spans="1:10">
      <c r="A113" s="1">
        <v>112</v>
      </c>
      <c r="B113" s="3">
        <v>40548</v>
      </c>
      <c r="C113" s="1">
        <v>1</v>
      </c>
      <c r="D113" s="1">
        <v>0</v>
      </c>
      <c r="E113" s="1">
        <v>1</v>
      </c>
      <c r="F113" s="1">
        <v>20</v>
      </c>
      <c r="G113" s="1" t="b">
        <v>0</v>
      </c>
      <c r="H113" s="1">
        <v>3</v>
      </c>
      <c r="I113" s="1">
        <v>1</v>
      </c>
      <c r="J113" s="1">
        <v>0.22</v>
      </c>
    </row>
    <row r="114" spans="1:10">
      <c r="A114" s="1">
        <v>113</v>
      </c>
      <c r="B114" s="3">
        <v>40548</v>
      </c>
      <c r="C114" s="1">
        <v>1</v>
      </c>
      <c r="D114" s="1">
        <v>0</v>
      </c>
      <c r="E114" s="1">
        <v>1</v>
      </c>
      <c r="F114" s="1">
        <v>21</v>
      </c>
      <c r="G114" s="1" t="b">
        <v>0</v>
      </c>
      <c r="H114" s="1">
        <v>3</v>
      </c>
      <c r="I114" s="1">
        <v>1</v>
      </c>
      <c r="J114" s="1">
        <v>0.2</v>
      </c>
    </row>
    <row r="115" spans="1:10">
      <c r="A115" s="1">
        <v>114</v>
      </c>
      <c r="B115" s="3">
        <v>40548</v>
      </c>
      <c r="C115" s="1">
        <v>1</v>
      </c>
      <c r="D115" s="1">
        <v>0</v>
      </c>
      <c r="E115" s="1">
        <v>1</v>
      </c>
      <c r="F115" s="1">
        <v>22</v>
      </c>
      <c r="G115" s="1" t="b">
        <v>0</v>
      </c>
      <c r="H115" s="1">
        <v>3</v>
      </c>
      <c r="I115" s="1">
        <v>1</v>
      </c>
      <c r="J115" s="1">
        <v>0.18</v>
      </c>
    </row>
    <row r="116" spans="1:10">
      <c r="A116" s="1">
        <v>115</v>
      </c>
      <c r="B116" s="3">
        <v>40548</v>
      </c>
      <c r="C116" s="1">
        <v>1</v>
      </c>
      <c r="D116" s="1">
        <v>0</v>
      </c>
      <c r="E116" s="1">
        <v>1</v>
      </c>
      <c r="F116" s="1">
        <v>23</v>
      </c>
      <c r="G116" s="1" t="b">
        <v>0</v>
      </c>
      <c r="H116" s="1">
        <v>3</v>
      </c>
      <c r="I116" s="1">
        <v>1</v>
      </c>
      <c r="J116" s="1">
        <v>0.2</v>
      </c>
    </row>
    <row r="117" spans="1:10">
      <c r="A117" s="1">
        <v>116</v>
      </c>
      <c r="B117" s="3">
        <v>40549</v>
      </c>
      <c r="C117" s="1">
        <v>1</v>
      </c>
      <c r="D117" s="1">
        <v>0</v>
      </c>
      <c r="E117" s="1">
        <v>1</v>
      </c>
      <c r="F117" s="1">
        <v>0</v>
      </c>
      <c r="G117" s="1" t="b">
        <v>0</v>
      </c>
      <c r="H117" s="1">
        <v>4</v>
      </c>
      <c r="I117" s="1">
        <v>1</v>
      </c>
      <c r="J117" s="1">
        <v>0.18</v>
      </c>
    </row>
    <row r="118" spans="1:10">
      <c r="A118" s="1">
        <v>117</v>
      </c>
      <c r="B118" s="3">
        <v>40549</v>
      </c>
      <c r="C118" s="1">
        <v>1</v>
      </c>
      <c r="D118" s="1">
        <v>0</v>
      </c>
      <c r="E118" s="1">
        <v>1</v>
      </c>
      <c r="F118" s="1">
        <v>1</v>
      </c>
      <c r="G118" s="1" t="b">
        <v>0</v>
      </c>
      <c r="H118" s="1">
        <v>4</v>
      </c>
      <c r="I118" s="1">
        <v>1</v>
      </c>
      <c r="J118" s="1">
        <v>0.16</v>
      </c>
    </row>
    <row r="119" spans="1:10">
      <c r="A119" s="1">
        <v>118</v>
      </c>
      <c r="B119" s="3">
        <v>40549</v>
      </c>
      <c r="C119" s="1">
        <v>1</v>
      </c>
      <c r="D119" s="1">
        <v>0</v>
      </c>
      <c r="E119" s="1">
        <v>1</v>
      </c>
      <c r="F119" s="1">
        <v>2</v>
      </c>
      <c r="G119" s="1" t="b">
        <v>0</v>
      </c>
      <c r="H119" s="1">
        <v>4</v>
      </c>
      <c r="I119" s="1">
        <v>1</v>
      </c>
      <c r="J119" s="1">
        <v>0.16</v>
      </c>
    </row>
    <row r="120" spans="1:10">
      <c r="A120" s="1">
        <v>119</v>
      </c>
      <c r="B120" s="3">
        <v>40549</v>
      </c>
      <c r="C120" s="1">
        <v>1</v>
      </c>
      <c r="D120" s="1">
        <v>0</v>
      </c>
      <c r="E120" s="1">
        <v>1</v>
      </c>
      <c r="F120" s="1">
        <v>4</v>
      </c>
      <c r="G120" s="1" t="b">
        <v>0</v>
      </c>
      <c r="H120" s="1">
        <v>4</v>
      </c>
      <c r="I120" s="1">
        <v>2</v>
      </c>
      <c r="J120" s="1">
        <v>0.16</v>
      </c>
    </row>
    <row r="121" spans="1:10">
      <c r="A121" s="1">
        <v>120</v>
      </c>
      <c r="B121" s="3">
        <v>40549</v>
      </c>
      <c r="C121" s="1">
        <v>1</v>
      </c>
      <c r="D121" s="1">
        <v>0</v>
      </c>
      <c r="E121" s="1">
        <v>1</v>
      </c>
      <c r="F121" s="1">
        <v>5</v>
      </c>
      <c r="G121" s="1" t="b">
        <v>0</v>
      </c>
      <c r="H121" s="1">
        <v>4</v>
      </c>
      <c r="I121" s="1">
        <v>2</v>
      </c>
      <c r="J121" s="1">
        <v>0.14000000000000001</v>
      </c>
    </row>
    <row r="122" spans="1:10">
      <c r="A122" s="1">
        <v>121</v>
      </c>
      <c r="B122" s="3">
        <v>40549</v>
      </c>
      <c r="C122" s="1">
        <v>1</v>
      </c>
      <c r="D122" s="1">
        <v>0</v>
      </c>
      <c r="E122" s="1">
        <v>1</v>
      </c>
      <c r="F122" s="1">
        <v>6</v>
      </c>
      <c r="G122" s="1" t="b">
        <v>0</v>
      </c>
      <c r="H122" s="1">
        <v>4</v>
      </c>
      <c r="I122" s="1">
        <v>2</v>
      </c>
      <c r="J122" s="1">
        <v>0.14000000000000001</v>
      </c>
    </row>
    <row r="123" spans="1:10">
      <c r="A123" s="1">
        <v>122</v>
      </c>
      <c r="B123" s="3">
        <v>40549</v>
      </c>
      <c r="C123" s="1">
        <v>1</v>
      </c>
      <c r="D123" s="1">
        <v>0</v>
      </c>
      <c r="E123" s="1">
        <v>1</v>
      </c>
      <c r="F123" s="1">
        <v>7</v>
      </c>
      <c r="G123" s="1" t="b">
        <v>0</v>
      </c>
      <c r="H123" s="1">
        <v>4</v>
      </c>
      <c r="I123" s="1">
        <v>2</v>
      </c>
      <c r="J123" s="1">
        <v>0.16</v>
      </c>
    </row>
    <row r="124" spans="1:10">
      <c r="A124" s="1">
        <v>123</v>
      </c>
      <c r="B124" s="3">
        <v>40549</v>
      </c>
      <c r="C124" s="1">
        <v>1</v>
      </c>
      <c r="D124" s="1">
        <v>0</v>
      </c>
      <c r="E124" s="1">
        <v>1</v>
      </c>
      <c r="F124" s="1">
        <v>8</v>
      </c>
      <c r="G124" s="1" t="b">
        <v>0</v>
      </c>
      <c r="H124" s="1">
        <v>4</v>
      </c>
      <c r="I124" s="1">
        <v>1</v>
      </c>
      <c r="J124" s="1">
        <v>0.16</v>
      </c>
    </row>
    <row r="125" spans="1:10">
      <c r="A125" s="1">
        <v>124</v>
      </c>
      <c r="B125" s="3">
        <v>40549</v>
      </c>
      <c r="C125" s="1">
        <v>1</v>
      </c>
      <c r="D125" s="1">
        <v>0</v>
      </c>
      <c r="E125" s="1">
        <v>1</v>
      </c>
      <c r="F125" s="1">
        <v>9</v>
      </c>
      <c r="G125" s="1" t="b">
        <v>0</v>
      </c>
      <c r="H125" s="1">
        <v>4</v>
      </c>
      <c r="I125" s="1">
        <v>2</v>
      </c>
      <c r="J125" s="1">
        <v>0.18</v>
      </c>
    </row>
    <row r="126" spans="1:10">
      <c r="A126" s="1">
        <v>125</v>
      </c>
      <c r="B126" s="3">
        <v>40549</v>
      </c>
      <c r="C126" s="1">
        <v>1</v>
      </c>
      <c r="D126" s="1">
        <v>0</v>
      </c>
      <c r="E126" s="1">
        <v>1</v>
      </c>
      <c r="F126" s="1">
        <v>10</v>
      </c>
      <c r="G126" s="1" t="b">
        <v>0</v>
      </c>
      <c r="H126" s="1">
        <v>4</v>
      </c>
      <c r="I126" s="1">
        <v>1</v>
      </c>
      <c r="J126" s="1">
        <v>0.2</v>
      </c>
    </row>
    <row r="127" spans="1:10">
      <c r="A127" s="1">
        <v>126</v>
      </c>
      <c r="B127" s="3">
        <v>40549</v>
      </c>
      <c r="C127" s="1">
        <v>1</v>
      </c>
      <c r="D127" s="1">
        <v>0</v>
      </c>
      <c r="E127" s="1">
        <v>1</v>
      </c>
      <c r="F127" s="1">
        <v>11</v>
      </c>
      <c r="G127" s="1" t="b">
        <v>0</v>
      </c>
      <c r="H127" s="1">
        <v>4</v>
      </c>
      <c r="I127" s="1">
        <v>1</v>
      </c>
      <c r="J127" s="1">
        <v>0.22</v>
      </c>
    </row>
    <row r="128" spans="1:10">
      <c r="A128" s="1">
        <v>127</v>
      </c>
      <c r="B128" s="3">
        <v>40549</v>
      </c>
      <c r="C128" s="1">
        <v>1</v>
      </c>
      <c r="D128" s="1">
        <v>0</v>
      </c>
      <c r="E128" s="1">
        <v>1</v>
      </c>
      <c r="F128" s="1">
        <v>12</v>
      </c>
      <c r="G128" s="1" t="b">
        <v>0</v>
      </c>
      <c r="H128" s="1">
        <v>4</v>
      </c>
      <c r="I128" s="1">
        <v>1</v>
      </c>
      <c r="J128" s="1">
        <v>0.26</v>
      </c>
    </row>
    <row r="129" spans="1:10">
      <c r="A129" s="1">
        <v>128</v>
      </c>
      <c r="B129" s="3">
        <v>40549</v>
      </c>
      <c r="C129" s="1">
        <v>1</v>
      </c>
      <c r="D129" s="1">
        <v>0</v>
      </c>
      <c r="E129" s="1">
        <v>1</v>
      </c>
      <c r="F129" s="1">
        <v>13</v>
      </c>
      <c r="G129" s="1" t="b">
        <v>0</v>
      </c>
      <c r="H129" s="1">
        <v>4</v>
      </c>
      <c r="I129" s="1">
        <v>1</v>
      </c>
      <c r="J129" s="1">
        <v>0.26</v>
      </c>
    </row>
    <row r="130" spans="1:10">
      <c r="A130" s="1">
        <v>129</v>
      </c>
      <c r="B130" s="3">
        <v>40549</v>
      </c>
      <c r="C130" s="1">
        <v>1</v>
      </c>
      <c r="D130" s="1">
        <v>0</v>
      </c>
      <c r="E130" s="1">
        <v>1</v>
      </c>
      <c r="F130" s="1">
        <v>14</v>
      </c>
      <c r="G130" s="1" t="b">
        <v>0</v>
      </c>
      <c r="H130" s="1">
        <v>4</v>
      </c>
      <c r="I130" s="1">
        <v>1</v>
      </c>
      <c r="J130" s="1">
        <v>0.28000000000000003</v>
      </c>
    </row>
    <row r="131" spans="1:10">
      <c r="A131" s="1">
        <v>130</v>
      </c>
      <c r="B131" s="3">
        <v>40549</v>
      </c>
      <c r="C131" s="1">
        <v>1</v>
      </c>
      <c r="D131" s="1">
        <v>0</v>
      </c>
      <c r="E131" s="1">
        <v>1</v>
      </c>
      <c r="F131" s="1">
        <v>15</v>
      </c>
      <c r="G131" s="1" t="b">
        <v>0</v>
      </c>
      <c r="H131" s="1">
        <v>4</v>
      </c>
      <c r="I131" s="1">
        <v>1</v>
      </c>
      <c r="J131" s="1">
        <v>0.28000000000000003</v>
      </c>
    </row>
    <row r="132" spans="1:10">
      <c r="A132" s="1">
        <v>131</v>
      </c>
      <c r="B132" s="3">
        <v>40549</v>
      </c>
      <c r="C132" s="1">
        <v>1</v>
      </c>
      <c r="D132" s="1">
        <v>0</v>
      </c>
      <c r="E132" s="1">
        <v>1</v>
      </c>
      <c r="F132" s="1">
        <v>16</v>
      </c>
      <c r="G132" s="1" t="b">
        <v>0</v>
      </c>
      <c r="H132" s="1">
        <v>4</v>
      </c>
      <c r="I132" s="1">
        <v>1</v>
      </c>
      <c r="J132" s="1">
        <v>0.26</v>
      </c>
    </row>
    <row r="133" spans="1:10">
      <c r="A133" s="1">
        <v>132</v>
      </c>
      <c r="B133" s="3">
        <v>40549</v>
      </c>
      <c r="C133" s="1">
        <v>1</v>
      </c>
      <c r="D133" s="1">
        <v>0</v>
      </c>
      <c r="E133" s="1">
        <v>1</v>
      </c>
      <c r="F133" s="1">
        <v>17</v>
      </c>
      <c r="G133" s="1" t="b">
        <v>0</v>
      </c>
      <c r="H133" s="1">
        <v>4</v>
      </c>
      <c r="I133" s="1">
        <v>1</v>
      </c>
      <c r="J133" s="1">
        <v>0.22</v>
      </c>
    </row>
    <row r="134" spans="1:10">
      <c r="A134" s="1">
        <v>133</v>
      </c>
      <c r="B134" s="3">
        <v>40549</v>
      </c>
      <c r="C134" s="1">
        <v>1</v>
      </c>
      <c r="D134" s="1">
        <v>0</v>
      </c>
      <c r="E134" s="1">
        <v>1</v>
      </c>
      <c r="F134" s="1">
        <v>18</v>
      </c>
      <c r="G134" s="1" t="b">
        <v>0</v>
      </c>
      <c r="H134" s="1">
        <v>4</v>
      </c>
      <c r="I134" s="1">
        <v>1</v>
      </c>
      <c r="J134" s="1">
        <v>0.22</v>
      </c>
    </row>
    <row r="135" spans="1:10">
      <c r="A135" s="1">
        <v>134</v>
      </c>
      <c r="B135" s="3">
        <v>40549</v>
      </c>
      <c r="C135" s="1">
        <v>1</v>
      </c>
      <c r="D135" s="1">
        <v>0</v>
      </c>
      <c r="E135" s="1">
        <v>1</v>
      </c>
      <c r="F135" s="1">
        <v>19</v>
      </c>
      <c r="G135" s="1" t="b">
        <v>0</v>
      </c>
      <c r="H135" s="1">
        <v>4</v>
      </c>
      <c r="I135" s="1">
        <v>1</v>
      </c>
      <c r="J135" s="1">
        <v>0.22</v>
      </c>
    </row>
    <row r="136" spans="1:10">
      <c r="A136" s="1">
        <v>135</v>
      </c>
      <c r="B136" s="3">
        <v>40549</v>
      </c>
      <c r="C136" s="1">
        <v>1</v>
      </c>
      <c r="D136" s="1">
        <v>0</v>
      </c>
      <c r="E136" s="1">
        <v>1</v>
      </c>
      <c r="F136" s="1">
        <v>20</v>
      </c>
      <c r="G136" s="1" t="b">
        <v>0</v>
      </c>
      <c r="H136" s="1">
        <v>4</v>
      </c>
      <c r="I136" s="1">
        <v>1</v>
      </c>
      <c r="J136" s="1">
        <v>0.2</v>
      </c>
    </row>
    <row r="137" spans="1:10">
      <c r="A137" s="1">
        <v>136</v>
      </c>
      <c r="B137" s="3">
        <v>40549</v>
      </c>
      <c r="C137" s="1">
        <v>1</v>
      </c>
      <c r="D137" s="1">
        <v>0</v>
      </c>
      <c r="E137" s="1">
        <v>1</v>
      </c>
      <c r="F137" s="1">
        <v>21</v>
      </c>
      <c r="G137" s="1" t="b">
        <v>0</v>
      </c>
      <c r="H137" s="1">
        <v>4</v>
      </c>
      <c r="I137" s="1">
        <v>2</v>
      </c>
      <c r="J137" s="1">
        <v>0.22</v>
      </c>
    </row>
    <row r="138" spans="1:10">
      <c r="A138" s="1">
        <v>137</v>
      </c>
      <c r="B138" s="3">
        <v>40549</v>
      </c>
      <c r="C138" s="1">
        <v>1</v>
      </c>
      <c r="D138" s="1">
        <v>0</v>
      </c>
      <c r="E138" s="1">
        <v>1</v>
      </c>
      <c r="F138" s="1">
        <v>22</v>
      </c>
      <c r="G138" s="1" t="b">
        <v>0</v>
      </c>
      <c r="H138" s="1">
        <v>4</v>
      </c>
      <c r="I138" s="1">
        <v>2</v>
      </c>
      <c r="J138" s="1">
        <v>0.22</v>
      </c>
    </row>
    <row r="139" spans="1:10">
      <c r="A139" s="1">
        <v>138</v>
      </c>
      <c r="B139" s="3">
        <v>40549</v>
      </c>
      <c r="C139" s="1">
        <v>1</v>
      </c>
      <c r="D139" s="1">
        <v>0</v>
      </c>
      <c r="E139" s="1">
        <v>1</v>
      </c>
      <c r="F139" s="1">
        <v>23</v>
      </c>
      <c r="G139" s="1" t="b">
        <v>0</v>
      </c>
      <c r="H139" s="1">
        <v>4</v>
      </c>
      <c r="I139" s="1">
        <v>2</v>
      </c>
      <c r="J139" s="1">
        <v>0.2</v>
      </c>
    </row>
    <row r="140" spans="1:10">
      <c r="A140" s="1">
        <v>139</v>
      </c>
      <c r="B140" s="3">
        <v>40550</v>
      </c>
      <c r="C140" s="1">
        <v>1</v>
      </c>
      <c r="D140" s="1">
        <v>0</v>
      </c>
      <c r="E140" s="1">
        <v>1</v>
      </c>
      <c r="F140" s="1">
        <v>0</v>
      </c>
      <c r="G140" s="1" t="b">
        <v>0</v>
      </c>
      <c r="H140" s="1">
        <v>5</v>
      </c>
      <c r="I140" s="1">
        <v>2</v>
      </c>
      <c r="J140" s="1">
        <v>0.2</v>
      </c>
    </row>
    <row r="141" spans="1:10">
      <c r="A141" s="1">
        <v>140</v>
      </c>
      <c r="B141" s="3">
        <v>40550</v>
      </c>
      <c r="C141" s="1">
        <v>1</v>
      </c>
      <c r="D141" s="1">
        <v>0</v>
      </c>
      <c r="E141" s="1">
        <v>1</v>
      </c>
      <c r="F141" s="1">
        <v>1</v>
      </c>
      <c r="G141" s="1" t="b">
        <v>0</v>
      </c>
      <c r="H141" s="1">
        <v>5</v>
      </c>
      <c r="I141" s="1">
        <v>2</v>
      </c>
      <c r="J141" s="1">
        <v>0.2</v>
      </c>
    </row>
    <row r="142" spans="1:10">
      <c r="A142" s="1">
        <v>141</v>
      </c>
      <c r="B142" s="3">
        <v>40550</v>
      </c>
      <c r="C142" s="1">
        <v>1</v>
      </c>
      <c r="D142" s="1">
        <v>0</v>
      </c>
      <c r="E142" s="1">
        <v>1</v>
      </c>
      <c r="F142" s="1">
        <v>2</v>
      </c>
      <c r="G142" s="1" t="b">
        <v>0</v>
      </c>
      <c r="H142" s="1">
        <v>5</v>
      </c>
      <c r="I142" s="1">
        <v>2</v>
      </c>
      <c r="J142" s="1">
        <v>0.2</v>
      </c>
    </row>
    <row r="143" spans="1:10">
      <c r="A143" s="1">
        <v>142</v>
      </c>
      <c r="B143" s="3">
        <v>40550</v>
      </c>
      <c r="C143" s="1">
        <v>1</v>
      </c>
      <c r="D143" s="1">
        <v>0</v>
      </c>
      <c r="E143" s="1">
        <v>1</v>
      </c>
      <c r="F143" s="1">
        <v>4</v>
      </c>
      <c r="G143" s="1" t="b">
        <v>0</v>
      </c>
      <c r="H143" s="1">
        <v>5</v>
      </c>
      <c r="I143" s="1">
        <v>2</v>
      </c>
      <c r="J143" s="1">
        <v>0.2</v>
      </c>
    </row>
    <row r="144" spans="1:10">
      <c r="A144" s="1">
        <v>143</v>
      </c>
      <c r="B144" s="3">
        <v>40550</v>
      </c>
      <c r="C144" s="1">
        <v>1</v>
      </c>
      <c r="D144" s="1">
        <v>0</v>
      </c>
      <c r="E144" s="1">
        <v>1</v>
      </c>
      <c r="F144" s="1">
        <v>5</v>
      </c>
      <c r="G144" s="1" t="b">
        <v>0</v>
      </c>
      <c r="H144" s="1">
        <v>5</v>
      </c>
      <c r="I144" s="1">
        <v>3</v>
      </c>
      <c r="J144" s="1">
        <v>0.22</v>
      </c>
    </row>
    <row r="145" spans="1:10">
      <c r="A145" s="1">
        <v>144</v>
      </c>
      <c r="B145" s="3">
        <v>40550</v>
      </c>
      <c r="C145" s="1">
        <v>1</v>
      </c>
      <c r="D145" s="1">
        <v>0</v>
      </c>
      <c r="E145" s="1">
        <v>1</v>
      </c>
      <c r="F145" s="1">
        <v>6</v>
      </c>
      <c r="G145" s="1" t="b">
        <v>0</v>
      </c>
      <c r="H145" s="1">
        <v>5</v>
      </c>
      <c r="I145" s="1">
        <v>2</v>
      </c>
      <c r="J145" s="1">
        <v>0.2</v>
      </c>
    </row>
    <row r="146" spans="1:10">
      <c r="A146" s="1">
        <v>145</v>
      </c>
      <c r="B146" s="3">
        <v>40550</v>
      </c>
      <c r="C146" s="1">
        <v>1</v>
      </c>
      <c r="D146" s="1">
        <v>0</v>
      </c>
      <c r="E146" s="1">
        <v>1</v>
      </c>
      <c r="F146" s="1">
        <v>7</v>
      </c>
      <c r="G146" s="1" t="b">
        <v>0</v>
      </c>
      <c r="H146" s="1">
        <v>5</v>
      </c>
      <c r="I146" s="1">
        <v>1</v>
      </c>
      <c r="J146" s="1">
        <v>0.2</v>
      </c>
    </row>
    <row r="147" spans="1:10">
      <c r="A147" s="1">
        <v>146</v>
      </c>
      <c r="B147" s="3">
        <v>40550</v>
      </c>
      <c r="C147" s="1">
        <v>1</v>
      </c>
      <c r="D147" s="1">
        <v>0</v>
      </c>
      <c r="E147" s="1">
        <v>1</v>
      </c>
      <c r="F147" s="1">
        <v>8</v>
      </c>
      <c r="G147" s="1" t="b">
        <v>0</v>
      </c>
      <c r="H147" s="1">
        <v>5</v>
      </c>
      <c r="I147" s="1">
        <v>1</v>
      </c>
      <c r="J147" s="1">
        <v>0.2</v>
      </c>
    </row>
    <row r="148" spans="1:10">
      <c r="A148" s="1">
        <v>147</v>
      </c>
      <c r="B148" s="3">
        <v>40550</v>
      </c>
      <c r="C148" s="1">
        <v>1</v>
      </c>
      <c r="D148" s="1">
        <v>0</v>
      </c>
      <c r="E148" s="1">
        <v>1</v>
      </c>
      <c r="F148" s="1">
        <v>9</v>
      </c>
      <c r="G148" s="1" t="b">
        <v>0</v>
      </c>
      <c r="H148" s="1">
        <v>5</v>
      </c>
      <c r="I148" s="1">
        <v>1</v>
      </c>
      <c r="J148" s="1">
        <v>0.2</v>
      </c>
    </row>
    <row r="149" spans="1:10">
      <c r="A149" s="1">
        <v>148</v>
      </c>
      <c r="B149" s="3">
        <v>40550</v>
      </c>
      <c r="C149" s="1">
        <v>1</v>
      </c>
      <c r="D149" s="1">
        <v>0</v>
      </c>
      <c r="E149" s="1">
        <v>1</v>
      </c>
      <c r="F149" s="1">
        <v>10</v>
      </c>
      <c r="G149" s="1" t="b">
        <v>0</v>
      </c>
      <c r="H149" s="1">
        <v>5</v>
      </c>
      <c r="I149" s="1">
        <v>1</v>
      </c>
      <c r="J149" s="1">
        <v>0.22</v>
      </c>
    </row>
    <row r="150" spans="1:10">
      <c r="A150" s="1">
        <v>149</v>
      </c>
      <c r="B150" s="3">
        <v>40550</v>
      </c>
      <c r="C150" s="1">
        <v>1</v>
      </c>
      <c r="D150" s="1">
        <v>0</v>
      </c>
      <c r="E150" s="1">
        <v>1</v>
      </c>
      <c r="F150" s="1">
        <v>11</v>
      </c>
      <c r="G150" s="1" t="b">
        <v>0</v>
      </c>
      <c r="H150" s="1">
        <v>5</v>
      </c>
      <c r="I150" s="1">
        <v>2</v>
      </c>
      <c r="J150" s="1">
        <v>0.2</v>
      </c>
    </row>
    <row r="151" spans="1:10">
      <c r="A151" s="1">
        <v>150</v>
      </c>
      <c r="B151" s="3">
        <v>40550</v>
      </c>
      <c r="C151" s="1">
        <v>1</v>
      </c>
      <c r="D151" s="1">
        <v>0</v>
      </c>
      <c r="E151" s="1">
        <v>1</v>
      </c>
      <c r="F151" s="1">
        <v>12</v>
      </c>
      <c r="G151" s="1" t="b">
        <v>0</v>
      </c>
      <c r="H151" s="1">
        <v>5</v>
      </c>
      <c r="I151" s="1">
        <v>2</v>
      </c>
      <c r="J151" s="1">
        <v>0.2</v>
      </c>
    </row>
    <row r="152" spans="1:10">
      <c r="A152" s="1">
        <v>151</v>
      </c>
      <c r="B152" s="3">
        <v>40550</v>
      </c>
      <c r="C152" s="1">
        <v>1</v>
      </c>
      <c r="D152" s="1">
        <v>0</v>
      </c>
      <c r="E152" s="1">
        <v>1</v>
      </c>
      <c r="F152" s="1">
        <v>13</v>
      </c>
      <c r="G152" s="1" t="b">
        <v>0</v>
      </c>
      <c r="H152" s="1">
        <v>5</v>
      </c>
      <c r="I152" s="1">
        <v>2</v>
      </c>
      <c r="J152" s="1">
        <v>0.2</v>
      </c>
    </row>
    <row r="153" spans="1:10">
      <c r="A153" s="1">
        <v>152</v>
      </c>
      <c r="B153" s="3">
        <v>40550</v>
      </c>
      <c r="C153" s="1">
        <v>1</v>
      </c>
      <c r="D153" s="1">
        <v>0</v>
      </c>
      <c r="E153" s="1">
        <v>1</v>
      </c>
      <c r="F153" s="1">
        <v>14</v>
      </c>
      <c r="G153" s="1" t="b">
        <v>0</v>
      </c>
      <c r="H153" s="1">
        <v>5</v>
      </c>
      <c r="I153" s="1">
        <v>2</v>
      </c>
      <c r="J153" s="1">
        <v>0.2</v>
      </c>
    </row>
    <row r="154" spans="1:10">
      <c r="A154" s="1">
        <v>153</v>
      </c>
      <c r="B154" s="3">
        <v>40550</v>
      </c>
      <c r="C154" s="1">
        <v>1</v>
      </c>
      <c r="D154" s="1">
        <v>0</v>
      </c>
      <c r="E154" s="1">
        <v>1</v>
      </c>
      <c r="F154" s="1">
        <v>15</v>
      </c>
      <c r="G154" s="1" t="b">
        <v>0</v>
      </c>
      <c r="H154" s="1">
        <v>5</v>
      </c>
      <c r="I154" s="1">
        <v>2</v>
      </c>
      <c r="J154" s="1">
        <v>0.2</v>
      </c>
    </row>
    <row r="155" spans="1:10">
      <c r="A155" s="1">
        <v>154</v>
      </c>
      <c r="B155" s="3">
        <v>40550</v>
      </c>
      <c r="C155" s="1">
        <v>1</v>
      </c>
      <c r="D155" s="1">
        <v>0</v>
      </c>
      <c r="E155" s="1">
        <v>1</v>
      </c>
      <c r="F155" s="1">
        <v>16</v>
      </c>
      <c r="G155" s="1" t="b">
        <v>0</v>
      </c>
      <c r="H155" s="1">
        <v>5</v>
      </c>
      <c r="I155" s="1">
        <v>2</v>
      </c>
      <c r="J155" s="1">
        <v>0.2</v>
      </c>
    </row>
    <row r="156" spans="1:10">
      <c r="A156" s="1">
        <v>155</v>
      </c>
      <c r="B156" s="3">
        <v>40550</v>
      </c>
      <c r="C156" s="1">
        <v>1</v>
      </c>
      <c r="D156" s="1">
        <v>0</v>
      </c>
      <c r="E156" s="1">
        <v>1</v>
      </c>
      <c r="F156" s="1">
        <v>17</v>
      </c>
      <c r="G156" s="1" t="b">
        <v>0</v>
      </c>
      <c r="H156" s="1">
        <v>5</v>
      </c>
      <c r="I156" s="1">
        <v>2</v>
      </c>
      <c r="J156" s="1">
        <v>0.2</v>
      </c>
    </row>
    <row r="157" spans="1:10">
      <c r="A157" s="1">
        <v>156</v>
      </c>
      <c r="B157" s="3">
        <v>40550</v>
      </c>
      <c r="C157" s="1">
        <v>1</v>
      </c>
      <c r="D157" s="1">
        <v>0</v>
      </c>
      <c r="E157" s="1">
        <v>1</v>
      </c>
      <c r="F157" s="1">
        <v>18</v>
      </c>
      <c r="G157" s="1" t="b">
        <v>0</v>
      </c>
      <c r="H157" s="1">
        <v>5</v>
      </c>
      <c r="I157" s="1">
        <v>1</v>
      </c>
      <c r="J157" s="1">
        <v>0.2</v>
      </c>
    </row>
    <row r="158" spans="1:10">
      <c r="A158" s="1">
        <v>157</v>
      </c>
      <c r="B158" s="3">
        <v>40550</v>
      </c>
      <c r="C158" s="1">
        <v>1</v>
      </c>
      <c r="D158" s="1">
        <v>0</v>
      </c>
      <c r="E158" s="1">
        <v>1</v>
      </c>
      <c r="F158" s="1">
        <v>19</v>
      </c>
      <c r="G158" s="1" t="b">
        <v>0</v>
      </c>
      <c r="H158" s="1">
        <v>5</v>
      </c>
      <c r="I158" s="1">
        <v>1</v>
      </c>
      <c r="J158" s="1">
        <v>0.16</v>
      </c>
    </row>
    <row r="159" spans="1:10">
      <c r="A159" s="1">
        <v>158</v>
      </c>
      <c r="B159" s="3">
        <v>40550</v>
      </c>
      <c r="C159" s="1">
        <v>1</v>
      </c>
      <c r="D159" s="1">
        <v>0</v>
      </c>
      <c r="E159" s="1">
        <v>1</v>
      </c>
      <c r="F159" s="1">
        <v>20</v>
      </c>
      <c r="G159" s="1" t="b">
        <v>0</v>
      </c>
      <c r="H159" s="1">
        <v>5</v>
      </c>
      <c r="I159" s="1">
        <v>1</v>
      </c>
      <c r="J159" s="1">
        <v>0.18</v>
      </c>
    </row>
    <row r="160" spans="1:10">
      <c r="A160" s="1">
        <v>159</v>
      </c>
      <c r="B160" s="3">
        <v>40550</v>
      </c>
      <c r="C160" s="1">
        <v>1</v>
      </c>
      <c r="D160" s="1">
        <v>0</v>
      </c>
      <c r="E160" s="1">
        <v>1</v>
      </c>
      <c r="F160" s="1">
        <v>21</v>
      </c>
      <c r="G160" s="1" t="b">
        <v>0</v>
      </c>
      <c r="H160" s="1">
        <v>5</v>
      </c>
      <c r="I160" s="1">
        <v>1</v>
      </c>
      <c r="J160" s="1">
        <v>0.18</v>
      </c>
    </row>
    <row r="161" spans="1:10">
      <c r="A161" s="1">
        <v>160</v>
      </c>
      <c r="B161" s="3">
        <v>40550</v>
      </c>
      <c r="C161" s="1">
        <v>1</v>
      </c>
      <c r="D161" s="1">
        <v>0</v>
      </c>
      <c r="E161" s="1">
        <v>1</v>
      </c>
      <c r="F161" s="1">
        <v>22</v>
      </c>
      <c r="G161" s="1" t="b">
        <v>0</v>
      </c>
      <c r="H161" s="1">
        <v>5</v>
      </c>
      <c r="I161" s="1">
        <v>2</v>
      </c>
      <c r="J161" s="1">
        <v>0.18</v>
      </c>
    </row>
    <row r="162" spans="1:10">
      <c r="A162" s="1">
        <v>161</v>
      </c>
      <c r="B162" s="3">
        <v>40550</v>
      </c>
      <c r="C162" s="1">
        <v>1</v>
      </c>
      <c r="D162" s="1">
        <v>0</v>
      </c>
      <c r="E162" s="1">
        <v>1</v>
      </c>
      <c r="F162" s="1">
        <v>23</v>
      </c>
      <c r="G162" s="1" t="b">
        <v>0</v>
      </c>
      <c r="H162" s="1">
        <v>5</v>
      </c>
      <c r="I162" s="1">
        <v>2</v>
      </c>
      <c r="J162" s="1">
        <v>0.18</v>
      </c>
    </row>
    <row r="163" spans="1:10">
      <c r="A163" s="1">
        <v>162</v>
      </c>
      <c r="B163" s="3">
        <v>40551</v>
      </c>
      <c r="C163" s="1">
        <v>1</v>
      </c>
      <c r="D163" s="1">
        <v>0</v>
      </c>
      <c r="E163" s="1">
        <v>1</v>
      </c>
      <c r="F163" s="1">
        <v>0</v>
      </c>
      <c r="G163" s="1" t="b">
        <v>0</v>
      </c>
      <c r="H163" s="1">
        <v>6</v>
      </c>
      <c r="I163" s="1">
        <v>2</v>
      </c>
      <c r="J163" s="1">
        <v>0.18</v>
      </c>
    </row>
    <row r="164" spans="1:10">
      <c r="A164" s="1">
        <v>163</v>
      </c>
      <c r="B164" s="3">
        <v>40551</v>
      </c>
      <c r="C164" s="1">
        <v>1</v>
      </c>
      <c r="D164" s="1">
        <v>0</v>
      </c>
      <c r="E164" s="1">
        <v>1</v>
      </c>
      <c r="F164" s="1">
        <v>1</v>
      </c>
      <c r="G164" s="1" t="b">
        <v>0</v>
      </c>
      <c r="H164" s="1">
        <v>6</v>
      </c>
      <c r="I164" s="1">
        <v>2</v>
      </c>
      <c r="J164" s="1">
        <v>0.18</v>
      </c>
    </row>
    <row r="165" spans="1:10">
      <c r="A165" s="1">
        <v>164</v>
      </c>
      <c r="B165" s="3">
        <v>40551</v>
      </c>
      <c r="C165" s="1">
        <v>1</v>
      </c>
      <c r="D165" s="1">
        <v>0</v>
      </c>
      <c r="E165" s="1">
        <v>1</v>
      </c>
      <c r="F165" s="1">
        <v>2</v>
      </c>
      <c r="G165" s="1" t="b">
        <v>0</v>
      </c>
      <c r="H165" s="1">
        <v>6</v>
      </c>
      <c r="I165" s="1">
        <v>2</v>
      </c>
      <c r="J165" s="1">
        <v>0.18</v>
      </c>
    </row>
    <row r="166" spans="1:10">
      <c r="A166" s="1">
        <v>165</v>
      </c>
      <c r="B166" s="3">
        <v>40551</v>
      </c>
      <c r="C166" s="1">
        <v>1</v>
      </c>
      <c r="D166" s="1">
        <v>0</v>
      </c>
      <c r="E166" s="1">
        <v>1</v>
      </c>
      <c r="F166" s="1">
        <v>3</v>
      </c>
      <c r="G166" s="1" t="b">
        <v>0</v>
      </c>
      <c r="H166" s="1">
        <v>6</v>
      </c>
      <c r="I166" s="1">
        <v>3</v>
      </c>
      <c r="J166" s="1">
        <v>0.18</v>
      </c>
    </row>
    <row r="167" spans="1:10">
      <c r="A167" s="1">
        <v>166</v>
      </c>
      <c r="B167" s="3">
        <v>40551</v>
      </c>
      <c r="C167" s="1">
        <v>1</v>
      </c>
      <c r="D167" s="1">
        <v>0</v>
      </c>
      <c r="E167" s="1">
        <v>1</v>
      </c>
      <c r="F167" s="1">
        <v>4</v>
      </c>
      <c r="G167" s="1" t="b">
        <v>0</v>
      </c>
      <c r="H167" s="1">
        <v>6</v>
      </c>
      <c r="I167" s="1">
        <v>3</v>
      </c>
      <c r="J167" s="1">
        <v>0.18</v>
      </c>
    </row>
    <row r="168" spans="1:10">
      <c r="A168" s="1">
        <v>167</v>
      </c>
      <c r="B168" s="3">
        <v>40551</v>
      </c>
      <c r="C168" s="1">
        <v>1</v>
      </c>
      <c r="D168" s="1">
        <v>0</v>
      </c>
      <c r="E168" s="1">
        <v>1</v>
      </c>
      <c r="F168" s="1">
        <v>5</v>
      </c>
      <c r="G168" s="1" t="b">
        <v>0</v>
      </c>
      <c r="H168" s="1">
        <v>6</v>
      </c>
      <c r="I168" s="1">
        <v>2</v>
      </c>
      <c r="J168" s="1">
        <v>0.16</v>
      </c>
    </row>
    <row r="169" spans="1:10">
      <c r="A169" s="1">
        <v>168</v>
      </c>
      <c r="B169" s="3">
        <v>40551</v>
      </c>
      <c r="C169" s="1">
        <v>1</v>
      </c>
      <c r="D169" s="1">
        <v>0</v>
      </c>
      <c r="E169" s="1">
        <v>1</v>
      </c>
      <c r="F169" s="1">
        <v>6</v>
      </c>
      <c r="G169" s="1" t="b">
        <v>0</v>
      </c>
      <c r="H169" s="1">
        <v>6</v>
      </c>
      <c r="I169" s="1">
        <v>2</v>
      </c>
      <c r="J169" s="1">
        <v>0.16</v>
      </c>
    </row>
    <row r="170" spans="1:10">
      <c r="A170" s="1">
        <v>169</v>
      </c>
      <c r="B170" s="3">
        <v>40551</v>
      </c>
      <c r="C170" s="1">
        <v>1</v>
      </c>
      <c r="D170" s="1">
        <v>0</v>
      </c>
      <c r="E170" s="1">
        <v>1</v>
      </c>
      <c r="F170" s="1">
        <v>7</v>
      </c>
      <c r="G170" s="1" t="b">
        <v>0</v>
      </c>
      <c r="H170" s="1">
        <v>6</v>
      </c>
      <c r="I170" s="1">
        <v>2</v>
      </c>
      <c r="J170" s="1">
        <v>0.16</v>
      </c>
    </row>
    <row r="171" spans="1:10">
      <c r="A171" s="1">
        <v>170</v>
      </c>
      <c r="B171" s="3">
        <v>40551</v>
      </c>
      <c r="C171" s="1">
        <v>1</v>
      </c>
      <c r="D171" s="1">
        <v>0</v>
      </c>
      <c r="E171" s="1">
        <v>1</v>
      </c>
      <c r="F171" s="1">
        <v>8</v>
      </c>
      <c r="G171" s="1" t="b">
        <v>0</v>
      </c>
      <c r="H171" s="1">
        <v>6</v>
      </c>
      <c r="I171" s="1">
        <v>3</v>
      </c>
      <c r="J171" s="1">
        <v>0.16</v>
      </c>
    </row>
    <row r="172" spans="1:10">
      <c r="A172" s="1">
        <v>171</v>
      </c>
      <c r="B172" s="3">
        <v>40551</v>
      </c>
      <c r="C172" s="1">
        <v>1</v>
      </c>
      <c r="D172" s="1">
        <v>0</v>
      </c>
      <c r="E172" s="1">
        <v>1</v>
      </c>
      <c r="F172" s="1">
        <v>9</v>
      </c>
      <c r="G172" s="1" t="b">
        <v>0</v>
      </c>
      <c r="H172" s="1">
        <v>6</v>
      </c>
      <c r="I172" s="1">
        <v>3</v>
      </c>
      <c r="J172" s="1">
        <v>0.16</v>
      </c>
    </row>
    <row r="173" spans="1:10">
      <c r="A173" s="1">
        <v>172</v>
      </c>
      <c r="B173" s="3">
        <v>40551</v>
      </c>
      <c r="C173" s="1">
        <v>1</v>
      </c>
      <c r="D173" s="1">
        <v>0</v>
      </c>
      <c r="E173" s="1">
        <v>1</v>
      </c>
      <c r="F173" s="1">
        <v>10</v>
      </c>
      <c r="G173" s="1" t="b">
        <v>0</v>
      </c>
      <c r="H173" s="1">
        <v>6</v>
      </c>
      <c r="I173" s="1">
        <v>2</v>
      </c>
      <c r="J173" s="1">
        <v>0.18</v>
      </c>
    </row>
    <row r="174" spans="1:10">
      <c r="A174" s="1">
        <v>173</v>
      </c>
      <c r="B174" s="3">
        <v>40551</v>
      </c>
      <c r="C174" s="1">
        <v>1</v>
      </c>
      <c r="D174" s="1">
        <v>0</v>
      </c>
      <c r="E174" s="1">
        <v>1</v>
      </c>
      <c r="F174" s="1">
        <v>11</v>
      </c>
      <c r="G174" s="1" t="b">
        <v>0</v>
      </c>
      <c r="H174" s="1">
        <v>6</v>
      </c>
      <c r="I174" s="1">
        <v>2</v>
      </c>
      <c r="J174" s="1">
        <v>0.2</v>
      </c>
    </row>
    <row r="175" spans="1:10">
      <c r="A175" s="1">
        <v>174</v>
      </c>
      <c r="B175" s="3">
        <v>40551</v>
      </c>
      <c r="C175" s="1">
        <v>1</v>
      </c>
      <c r="D175" s="1">
        <v>0</v>
      </c>
      <c r="E175" s="1">
        <v>1</v>
      </c>
      <c r="F175" s="1">
        <v>12</v>
      </c>
      <c r="G175" s="1" t="b">
        <v>0</v>
      </c>
      <c r="H175" s="1">
        <v>6</v>
      </c>
      <c r="I175" s="1">
        <v>2</v>
      </c>
      <c r="J175" s="1">
        <v>0.2</v>
      </c>
    </row>
    <row r="176" spans="1:10">
      <c r="A176" s="1">
        <v>175</v>
      </c>
      <c r="B176" s="3">
        <v>40551</v>
      </c>
      <c r="C176" s="1">
        <v>1</v>
      </c>
      <c r="D176" s="1">
        <v>0</v>
      </c>
      <c r="E176" s="1">
        <v>1</v>
      </c>
      <c r="F176" s="1">
        <v>13</v>
      </c>
      <c r="G176" s="1" t="b">
        <v>0</v>
      </c>
      <c r="H176" s="1">
        <v>6</v>
      </c>
      <c r="I176" s="1">
        <v>1</v>
      </c>
      <c r="J176" s="1">
        <v>0.2</v>
      </c>
    </row>
    <row r="177" spans="1:10">
      <c r="A177" s="1">
        <v>176</v>
      </c>
      <c r="B177" s="3">
        <v>40551</v>
      </c>
      <c r="C177" s="1">
        <v>1</v>
      </c>
      <c r="D177" s="1">
        <v>0</v>
      </c>
      <c r="E177" s="1">
        <v>1</v>
      </c>
      <c r="F177" s="1">
        <v>14</v>
      </c>
      <c r="G177" s="1" t="b">
        <v>0</v>
      </c>
      <c r="H177" s="1">
        <v>6</v>
      </c>
      <c r="I177" s="1">
        <v>1</v>
      </c>
      <c r="J177" s="1">
        <v>0.2</v>
      </c>
    </row>
    <row r="178" spans="1:10">
      <c r="A178" s="1">
        <v>177</v>
      </c>
      <c r="B178" s="3">
        <v>40551</v>
      </c>
      <c r="C178" s="1">
        <v>1</v>
      </c>
      <c r="D178" s="1">
        <v>0</v>
      </c>
      <c r="E178" s="1">
        <v>1</v>
      </c>
      <c r="F178" s="1">
        <v>15</v>
      </c>
      <c r="G178" s="1" t="b">
        <v>0</v>
      </c>
      <c r="H178" s="1">
        <v>6</v>
      </c>
      <c r="I178" s="1">
        <v>1</v>
      </c>
      <c r="J178" s="1">
        <v>0.2</v>
      </c>
    </row>
    <row r="179" spans="1:10">
      <c r="A179" s="1">
        <v>178</v>
      </c>
      <c r="B179" s="3">
        <v>40551</v>
      </c>
      <c r="C179" s="1">
        <v>1</v>
      </c>
      <c r="D179" s="1">
        <v>0</v>
      </c>
      <c r="E179" s="1">
        <v>1</v>
      </c>
      <c r="F179" s="1">
        <v>16</v>
      </c>
      <c r="G179" s="1" t="b">
        <v>0</v>
      </c>
      <c r="H179" s="1">
        <v>6</v>
      </c>
      <c r="I179" s="1">
        <v>1</v>
      </c>
      <c r="J179" s="1">
        <v>0.18</v>
      </c>
    </row>
    <row r="180" spans="1:10">
      <c r="A180" s="1">
        <v>179</v>
      </c>
      <c r="B180" s="3">
        <v>40551</v>
      </c>
      <c r="C180" s="1">
        <v>1</v>
      </c>
      <c r="D180" s="1">
        <v>0</v>
      </c>
      <c r="E180" s="1">
        <v>1</v>
      </c>
      <c r="F180" s="1">
        <v>17</v>
      </c>
      <c r="G180" s="1" t="b">
        <v>0</v>
      </c>
      <c r="H180" s="1">
        <v>6</v>
      </c>
      <c r="I180" s="1">
        <v>1</v>
      </c>
      <c r="J180" s="1">
        <v>0.16</v>
      </c>
    </row>
    <row r="181" spans="1:10">
      <c r="A181" s="1">
        <v>180</v>
      </c>
      <c r="B181" s="3">
        <v>40551</v>
      </c>
      <c r="C181" s="1">
        <v>1</v>
      </c>
      <c r="D181" s="1">
        <v>0</v>
      </c>
      <c r="E181" s="1">
        <v>1</v>
      </c>
      <c r="F181" s="1">
        <v>18</v>
      </c>
      <c r="G181" s="1" t="b">
        <v>0</v>
      </c>
      <c r="H181" s="1">
        <v>6</v>
      </c>
      <c r="I181" s="1">
        <v>1</v>
      </c>
      <c r="J181" s="1">
        <v>0.14000000000000001</v>
      </c>
    </row>
    <row r="182" spans="1:10">
      <c r="A182" s="1">
        <v>181</v>
      </c>
      <c r="B182" s="3">
        <v>40551</v>
      </c>
      <c r="C182" s="1">
        <v>1</v>
      </c>
      <c r="D182" s="1">
        <v>0</v>
      </c>
      <c r="E182" s="1">
        <v>1</v>
      </c>
      <c r="F182" s="1">
        <v>19</v>
      </c>
      <c r="G182" s="1" t="b">
        <v>0</v>
      </c>
      <c r="H182" s="1">
        <v>6</v>
      </c>
      <c r="I182" s="1">
        <v>1</v>
      </c>
      <c r="J182" s="1">
        <v>0.14000000000000001</v>
      </c>
    </row>
    <row r="183" spans="1:10">
      <c r="A183" s="1">
        <v>182</v>
      </c>
      <c r="B183" s="3">
        <v>40551</v>
      </c>
      <c r="C183" s="1">
        <v>1</v>
      </c>
      <c r="D183" s="1">
        <v>0</v>
      </c>
      <c r="E183" s="1">
        <v>1</v>
      </c>
      <c r="F183" s="1">
        <v>20</v>
      </c>
      <c r="G183" s="1" t="b">
        <v>0</v>
      </c>
      <c r="H183" s="1">
        <v>6</v>
      </c>
      <c r="I183" s="1">
        <v>1</v>
      </c>
      <c r="J183" s="1">
        <v>0.12</v>
      </c>
    </row>
    <row r="184" spans="1:10">
      <c r="A184" s="1">
        <v>183</v>
      </c>
      <c r="B184" s="3">
        <v>40551</v>
      </c>
      <c r="C184" s="1">
        <v>1</v>
      </c>
      <c r="D184" s="1">
        <v>0</v>
      </c>
      <c r="E184" s="1">
        <v>1</v>
      </c>
      <c r="F184" s="1">
        <v>21</v>
      </c>
      <c r="G184" s="1" t="b">
        <v>0</v>
      </c>
      <c r="H184" s="1">
        <v>6</v>
      </c>
      <c r="I184" s="1">
        <v>1</v>
      </c>
      <c r="J184" s="1">
        <v>0.12</v>
      </c>
    </row>
    <row r="185" spans="1:10">
      <c r="A185" s="1">
        <v>184</v>
      </c>
      <c r="B185" s="3">
        <v>40551</v>
      </c>
      <c r="C185" s="1">
        <v>1</v>
      </c>
      <c r="D185" s="1">
        <v>0</v>
      </c>
      <c r="E185" s="1">
        <v>1</v>
      </c>
      <c r="F185" s="1">
        <v>22</v>
      </c>
      <c r="G185" s="1" t="b">
        <v>0</v>
      </c>
      <c r="H185" s="1">
        <v>6</v>
      </c>
      <c r="I185" s="1">
        <v>1</v>
      </c>
      <c r="J185" s="1">
        <v>0.12</v>
      </c>
    </row>
    <row r="186" spans="1:10">
      <c r="A186" s="1">
        <v>185</v>
      </c>
      <c r="B186" s="3">
        <v>40551</v>
      </c>
      <c r="C186" s="1">
        <v>1</v>
      </c>
      <c r="D186" s="1">
        <v>0</v>
      </c>
      <c r="E186" s="1">
        <v>1</v>
      </c>
      <c r="F186" s="1">
        <v>23</v>
      </c>
      <c r="G186" s="1" t="b">
        <v>0</v>
      </c>
      <c r="H186" s="1">
        <v>6</v>
      </c>
      <c r="I186" s="1">
        <v>1</v>
      </c>
      <c r="J186" s="1">
        <v>0.1</v>
      </c>
    </row>
    <row r="187" spans="1:10">
      <c r="A187" s="1">
        <v>186</v>
      </c>
      <c r="B187" s="3">
        <v>40552</v>
      </c>
      <c r="C187" s="1">
        <v>1</v>
      </c>
      <c r="D187" s="1">
        <v>0</v>
      </c>
      <c r="E187" s="1">
        <v>1</v>
      </c>
      <c r="F187" s="1">
        <v>0</v>
      </c>
      <c r="G187" s="1" t="b">
        <v>0</v>
      </c>
      <c r="H187" s="1">
        <v>0</v>
      </c>
      <c r="I187" s="1">
        <v>1</v>
      </c>
      <c r="J187" s="1">
        <v>0.1</v>
      </c>
    </row>
    <row r="188" spans="1:10">
      <c r="A188" s="1">
        <v>187</v>
      </c>
      <c r="B188" s="3">
        <v>40552</v>
      </c>
      <c r="C188" s="1">
        <v>1</v>
      </c>
      <c r="D188" s="1">
        <v>0</v>
      </c>
      <c r="E188" s="1">
        <v>1</v>
      </c>
      <c r="F188" s="1">
        <v>1</v>
      </c>
      <c r="G188" s="1" t="b">
        <v>0</v>
      </c>
      <c r="H188" s="1">
        <v>0</v>
      </c>
      <c r="I188" s="1">
        <v>1</v>
      </c>
      <c r="J188" s="1">
        <v>0.1</v>
      </c>
    </row>
    <row r="189" spans="1:10">
      <c r="A189" s="1">
        <v>188</v>
      </c>
      <c r="B189" s="3">
        <v>40552</v>
      </c>
      <c r="C189" s="1">
        <v>1</v>
      </c>
      <c r="D189" s="1">
        <v>0</v>
      </c>
      <c r="E189" s="1">
        <v>1</v>
      </c>
      <c r="F189" s="1">
        <v>2</v>
      </c>
      <c r="G189" s="1" t="b">
        <v>0</v>
      </c>
      <c r="H189" s="1">
        <v>0</v>
      </c>
      <c r="I189" s="1">
        <v>1</v>
      </c>
      <c r="J189" s="1">
        <v>0.1</v>
      </c>
    </row>
    <row r="190" spans="1:10">
      <c r="A190" s="1">
        <v>189</v>
      </c>
      <c r="B190" s="3">
        <v>40552</v>
      </c>
      <c r="C190" s="1">
        <v>1</v>
      </c>
      <c r="D190" s="1">
        <v>0</v>
      </c>
      <c r="E190" s="1">
        <v>1</v>
      </c>
      <c r="F190" s="1">
        <v>3</v>
      </c>
      <c r="G190" s="1" t="b">
        <v>0</v>
      </c>
      <c r="H190" s="1">
        <v>0</v>
      </c>
      <c r="I190" s="1">
        <v>1</v>
      </c>
      <c r="J190" s="1">
        <v>0.1</v>
      </c>
    </row>
    <row r="191" spans="1:10">
      <c r="A191" s="1">
        <v>190</v>
      </c>
      <c r="B191" s="3">
        <v>40552</v>
      </c>
      <c r="C191" s="1">
        <v>1</v>
      </c>
      <c r="D191" s="1">
        <v>0</v>
      </c>
      <c r="E191" s="1">
        <v>1</v>
      </c>
      <c r="F191" s="1">
        <v>4</v>
      </c>
      <c r="G191" s="1" t="b">
        <v>0</v>
      </c>
      <c r="H191" s="1">
        <v>0</v>
      </c>
      <c r="I191" s="1">
        <v>1</v>
      </c>
      <c r="J191" s="1">
        <v>0.08</v>
      </c>
    </row>
    <row r="192" spans="1:10">
      <c r="A192" s="1">
        <v>191</v>
      </c>
      <c r="B192" s="3">
        <v>40552</v>
      </c>
      <c r="C192" s="1">
        <v>1</v>
      </c>
      <c r="D192" s="1">
        <v>0</v>
      </c>
      <c r="E192" s="1">
        <v>1</v>
      </c>
      <c r="F192" s="1">
        <v>5</v>
      </c>
      <c r="G192" s="1" t="b">
        <v>0</v>
      </c>
      <c r="H192" s="1">
        <v>0</v>
      </c>
      <c r="I192" s="1">
        <v>1</v>
      </c>
      <c r="J192" s="1">
        <v>0.08</v>
      </c>
    </row>
    <row r="193" spans="1:10">
      <c r="A193" s="1">
        <v>192</v>
      </c>
      <c r="B193" s="3">
        <v>40552</v>
      </c>
      <c r="C193" s="1">
        <v>1</v>
      </c>
      <c r="D193" s="1">
        <v>0</v>
      </c>
      <c r="E193" s="1">
        <v>1</v>
      </c>
      <c r="F193" s="1">
        <v>6</v>
      </c>
      <c r="G193" s="1" t="b">
        <v>0</v>
      </c>
      <c r="H193" s="1">
        <v>0</v>
      </c>
      <c r="I193" s="1">
        <v>1</v>
      </c>
      <c r="J193" s="1">
        <v>0.1</v>
      </c>
    </row>
    <row r="194" spans="1:10">
      <c r="A194" s="1">
        <v>193</v>
      </c>
      <c r="B194" s="3">
        <v>40552</v>
      </c>
      <c r="C194" s="1">
        <v>1</v>
      </c>
      <c r="D194" s="1">
        <v>0</v>
      </c>
      <c r="E194" s="1">
        <v>1</v>
      </c>
      <c r="F194" s="1">
        <v>7</v>
      </c>
      <c r="G194" s="1" t="b">
        <v>0</v>
      </c>
      <c r="H194" s="1">
        <v>0</v>
      </c>
      <c r="I194" s="1">
        <v>1</v>
      </c>
      <c r="J194" s="1">
        <v>0.08</v>
      </c>
    </row>
    <row r="195" spans="1:10">
      <c r="A195" s="1">
        <v>194</v>
      </c>
      <c r="B195" s="3">
        <v>40552</v>
      </c>
      <c r="C195" s="1">
        <v>1</v>
      </c>
      <c r="D195" s="1">
        <v>0</v>
      </c>
      <c r="E195" s="1">
        <v>1</v>
      </c>
      <c r="F195" s="1">
        <v>8</v>
      </c>
      <c r="G195" s="1" t="b">
        <v>0</v>
      </c>
      <c r="H195" s="1">
        <v>0</v>
      </c>
      <c r="I195" s="1">
        <v>1</v>
      </c>
      <c r="J195" s="1">
        <v>0.1</v>
      </c>
    </row>
    <row r="196" spans="1:10">
      <c r="A196" s="1">
        <v>195</v>
      </c>
      <c r="B196" s="3">
        <v>40552</v>
      </c>
      <c r="C196" s="1">
        <v>1</v>
      </c>
      <c r="D196" s="1">
        <v>0</v>
      </c>
      <c r="E196" s="1">
        <v>1</v>
      </c>
      <c r="F196" s="1">
        <v>9</v>
      </c>
      <c r="G196" s="1" t="b">
        <v>0</v>
      </c>
      <c r="H196" s="1">
        <v>0</v>
      </c>
      <c r="I196" s="1">
        <v>1</v>
      </c>
      <c r="J196" s="1">
        <v>0.12</v>
      </c>
    </row>
    <row r="197" spans="1:10">
      <c r="A197" s="1">
        <v>196</v>
      </c>
      <c r="B197" s="3">
        <v>40552</v>
      </c>
      <c r="C197" s="1">
        <v>1</v>
      </c>
      <c r="D197" s="1">
        <v>0</v>
      </c>
      <c r="E197" s="1">
        <v>1</v>
      </c>
      <c r="F197" s="1">
        <v>10</v>
      </c>
      <c r="G197" s="1" t="b">
        <v>0</v>
      </c>
      <c r="H197" s="1">
        <v>0</v>
      </c>
      <c r="I197" s="1">
        <v>1</v>
      </c>
      <c r="J197" s="1">
        <v>0.14000000000000001</v>
      </c>
    </row>
    <row r="198" spans="1:10">
      <c r="A198" s="1">
        <v>197</v>
      </c>
      <c r="B198" s="3">
        <v>40552</v>
      </c>
      <c r="C198" s="1">
        <v>1</v>
      </c>
      <c r="D198" s="1">
        <v>0</v>
      </c>
      <c r="E198" s="1">
        <v>1</v>
      </c>
      <c r="F198" s="1">
        <v>11</v>
      </c>
      <c r="G198" s="1" t="b">
        <v>0</v>
      </c>
      <c r="H198" s="1">
        <v>0</v>
      </c>
      <c r="I198" s="1">
        <v>1</v>
      </c>
      <c r="J198" s="1">
        <v>0.16</v>
      </c>
    </row>
    <row r="199" spans="1:10">
      <c r="A199" s="1">
        <v>198</v>
      </c>
      <c r="B199" s="3">
        <v>40552</v>
      </c>
      <c r="C199" s="1">
        <v>1</v>
      </c>
      <c r="D199" s="1">
        <v>0</v>
      </c>
      <c r="E199" s="1">
        <v>1</v>
      </c>
      <c r="F199" s="1">
        <v>12</v>
      </c>
      <c r="G199" s="1" t="b">
        <v>0</v>
      </c>
      <c r="H199" s="1">
        <v>0</v>
      </c>
      <c r="I199" s="1">
        <v>1</v>
      </c>
      <c r="J199" s="1">
        <v>0.18</v>
      </c>
    </row>
    <row r="200" spans="1:10">
      <c r="A200" s="1">
        <v>199</v>
      </c>
      <c r="B200" s="3">
        <v>40552</v>
      </c>
      <c r="C200" s="1">
        <v>1</v>
      </c>
      <c r="D200" s="1">
        <v>0</v>
      </c>
      <c r="E200" s="1">
        <v>1</v>
      </c>
      <c r="F200" s="1">
        <v>13</v>
      </c>
      <c r="G200" s="1" t="b">
        <v>0</v>
      </c>
      <c r="H200" s="1">
        <v>0</v>
      </c>
      <c r="I200" s="1">
        <v>1</v>
      </c>
      <c r="J200" s="1">
        <v>0.2</v>
      </c>
    </row>
    <row r="201" spans="1:10">
      <c r="A201" s="1">
        <v>200</v>
      </c>
      <c r="B201" s="3">
        <v>40552</v>
      </c>
      <c r="C201" s="1">
        <v>1</v>
      </c>
      <c r="D201" s="1">
        <v>0</v>
      </c>
      <c r="E201" s="1">
        <v>1</v>
      </c>
      <c r="F201" s="1">
        <v>14</v>
      </c>
      <c r="G201" s="1" t="b">
        <v>0</v>
      </c>
      <c r="H201" s="1">
        <v>0</v>
      </c>
      <c r="I201" s="1">
        <v>1</v>
      </c>
      <c r="J201" s="1">
        <v>0.22</v>
      </c>
    </row>
    <row r="202" spans="1:10">
      <c r="A202" s="1">
        <v>201</v>
      </c>
      <c r="B202" s="3">
        <v>40552</v>
      </c>
      <c r="C202" s="1">
        <v>1</v>
      </c>
      <c r="D202" s="1">
        <v>0</v>
      </c>
      <c r="E202" s="1">
        <v>1</v>
      </c>
      <c r="F202" s="1">
        <v>15</v>
      </c>
      <c r="G202" s="1" t="b">
        <v>0</v>
      </c>
      <c r="H202" s="1">
        <v>0</v>
      </c>
      <c r="I202" s="1">
        <v>1</v>
      </c>
      <c r="J202" s="1">
        <v>0.22</v>
      </c>
    </row>
    <row r="203" spans="1:10">
      <c r="A203" s="1">
        <v>202</v>
      </c>
      <c r="B203" s="3">
        <v>40552</v>
      </c>
      <c r="C203" s="1">
        <v>1</v>
      </c>
      <c r="D203" s="1">
        <v>0</v>
      </c>
      <c r="E203" s="1">
        <v>1</v>
      </c>
      <c r="F203" s="1">
        <v>16</v>
      </c>
      <c r="G203" s="1" t="b">
        <v>0</v>
      </c>
      <c r="H203" s="1">
        <v>0</v>
      </c>
      <c r="I203" s="1">
        <v>1</v>
      </c>
      <c r="J203" s="1">
        <v>0.2</v>
      </c>
    </row>
    <row r="204" spans="1:10">
      <c r="A204" s="1">
        <v>203</v>
      </c>
      <c r="B204" s="3">
        <v>40552</v>
      </c>
      <c r="C204" s="1">
        <v>1</v>
      </c>
      <c r="D204" s="1">
        <v>0</v>
      </c>
      <c r="E204" s="1">
        <v>1</v>
      </c>
      <c r="F204" s="1">
        <v>17</v>
      </c>
      <c r="G204" s="1" t="b">
        <v>0</v>
      </c>
      <c r="H204" s="1">
        <v>0</v>
      </c>
      <c r="I204" s="1">
        <v>1</v>
      </c>
      <c r="J204" s="1">
        <v>0.18</v>
      </c>
    </row>
    <row r="205" spans="1:10">
      <c r="A205" s="1">
        <v>204</v>
      </c>
      <c r="B205" s="3">
        <v>40552</v>
      </c>
      <c r="C205" s="1">
        <v>1</v>
      </c>
      <c r="D205" s="1">
        <v>0</v>
      </c>
      <c r="E205" s="1">
        <v>1</v>
      </c>
      <c r="F205" s="1">
        <v>18</v>
      </c>
      <c r="G205" s="1" t="b">
        <v>0</v>
      </c>
      <c r="H205" s="1">
        <v>0</v>
      </c>
      <c r="I205" s="1">
        <v>1</v>
      </c>
      <c r="J205" s="1">
        <v>0.16</v>
      </c>
    </row>
    <row r="206" spans="1:10">
      <c r="A206" s="1">
        <v>205</v>
      </c>
      <c r="B206" s="3">
        <v>40552</v>
      </c>
      <c r="C206" s="1">
        <v>1</v>
      </c>
      <c r="D206" s="1">
        <v>0</v>
      </c>
      <c r="E206" s="1">
        <v>1</v>
      </c>
      <c r="F206" s="1">
        <v>19</v>
      </c>
      <c r="G206" s="1" t="b">
        <v>0</v>
      </c>
      <c r="H206" s="1">
        <v>0</v>
      </c>
      <c r="I206" s="1">
        <v>1</v>
      </c>
      <c r="J206" s="1">
        <v>0.16</v>
      </c>
    </row>
    <row r="207" spans="1:10">
      <c r="A207" s="1">
        <v>206</v>
      </c>
      <c r="B207" s="3">
        <v>40552</v>
      </c>
      <c r="C207" s="1">
        <v>1</v>
      </c>
      <c r="D207" s="1">
        <v>0</v>
      </c>
      <c r="E207" s="1">
        <v>1</v>
      </c>
      <c r="F207" s="1">
        <v>20</v>
      </c>
      <c r="G207" s="1" t="b">
        <v>0</v>
      </c>
      <c r="H207" s="1">
        <v>0</v>
      </c>
      <c r="I207" s="1">
        <v>1</v>
      </c>
      <c r="J207" s="1">
        <v>0.14000000000000001</v>
      </c>
    </row>
    <row r="208" spans="1:10">
      <c r="A208" s="1">
        <v>207</v>
      </c>
      <c r="B208" s="3">
        <v>40552</v>
      </c>
      <c r="C208" s="1">
        <v>1</v>
      </c>
      <c r="D208" s="1">
        <v>0</v>
      </c>
      <c r="E208" s="1">
        <v>1</v>
      </c>
      <c r="F208" s="1">
        <v>21</v>
      </c>
      <c r="G208" s="1" t="b">
        <v>0</v>
      </c>
      <c r="H208" s="1">
        <v>0</v>
      </c>
      <c r="I208" s="1">
        <v>1</v>
      </c>
      <c r="J208" s="1">
        <v>0.14000000000000001</v>
      </c>
    </row>
    <row r="209" spans="1:10">
      <c r="A209" s="1">
        <v>208</v>
      </c>
      <c r="B209" s="3">
        <v>40552</v>
      </c>
      <c r="C209" s="1">
        <v>1</v>
      </c>
      <c r="D209" s="1">
        <v>0</v>
      </c>
      <c r="E209" s="1">
        <v>1</v>
      </c>
      <c r="F209" s="1">
        <v>22</v>
      </c>
      <c r="G209" s="1" t="b">
        <v>0</v>
      </c>
      <c r="H209" s="1">
        <v>0</v>
      </c>
      <c r="I209" s="1">
        <v>1</v>
      </c>
      <c r="J209" s="1">
        <v>0.14000000000000001</v>
      </c>
    </row>
    <row r="210" spans="1:10">
      <c r="A210" s="1">
        <v>209</v>
      </c>
      <c r="B210" s="3">
        <v>40552</v>
      </c>
      <c r="C210" s="1">
        <v>1</v>
      </c>
      <c r="D210" s="1">
        <v>0</v>
      </c>
      <c r="E210" s="1">
        <v>1</v>
      </c>
      <c r="F210" s="1">
        <v>23</v>
      </c>
      <c r="G210" s="1" t="b">
        <v>0</v>
      </c>
      <c r="H210" s="1">
        <v>0</v>
      </c>
      <c r="I210" s="1">
        <v>1</v>
      </c>
      <c r="J210" s="1">
        <v>0.12</v>
      </c>
    </row>
    <row r="211" spans="1:10">
      <c r="A211" s="1">
        <v>210</v>
      </c>
      <c r="B211" s="3">
        <v>40553</v>
      </c>
      <c r="C211" s="1">
        <v>1</v>
      </c>
      <c r="D211" s="1">
        <v>0</v>
      </c>
      <c r="E211" s="1">
        <v>1</v>
      </c>
      <c r="F211" s="1">
        <v>0</v>
      </c>
      <c r="G211" s="1" t="b">
        <v>0</v>
      </c>
      <c r="H211" s="1">
        <v>1</v>
      </c>
      <c r="I211" s="1">
        <v>1</v>
      </c>
      <c r="J211" s="1">
        <v>0.12</v>
      </c>
    </row>
    <row r="212" spans="1:10">
      <c r="A212" s="1">
        <v>211</v>
      </c>
      <c r="B212" s="3">
        <v>40553</v>
      </c>
      <c r="C212" s="1">
        <v>1</v>
      </c>
      <c r="D212" s="1">
        <v>0</v>
      </c>
      <c r="E212" s="1">
        <v>1</v>
      </c>
      <c r="F212" s="1">
        <v>1</v>
      </c>
      <c r="G212" s="1" t="b">
        <v>0</v>
      </c>
      <c r="H212" s="1">
        <v>1</v>
      </c>
      <c r="I212" s="1">
        <v>1</v>
      </c>
      <c r="J212" s="1">
        <v>0.12</v>
      </c>
    </row>
    <row r="213" spans="1:10">
      <c r="A213" s="1">
        <v>212</v>
      </c>
      <c r="B213" s="3">
        <v>40553</v>
      </c>
      <c r="C213" s="1">
        <v>1</v>
      </c>
      <c r="D213" s="1">
        <v>0</v>
      </c>
      <c r="E213" s="1">
        <v>1</v>
      </c>
      <c r="F213" s="1">
        <v>2</v>
      </c>
      <c r="G213" s="1" t="b">
        <v>0</v>
      </c>
      <c r="H213" s="1">
        <v>1</v>
      </c>
      <c r="I213" s="1">
        <v>1</v>
      </c>
      <c r="J213" s="1">
        <v>0.12</v>
      </c>
    </row>
    <row r="214" spans="1:10">
      <c r="A214" s="1">
        <v>213</v>
      </c>
      <c r="B214" s="3">
        <v>40553</v>
      </c>
      <c r="C214" s="1">
        <v>1</v>
      </c>
      <c r="D214" s="1">
        <v>0</v>
      </c>
      <c r="E214" s="1">
        <v>1</v>
      </c>
      <c r="F214" s="1">
        <v>3</v>
      </c>
      <c r="G214" s="1" t="b">
        <v>0</v>
      </c>
      <c r="H214" s="1">
        <v>1</v>
      </c>
      <c r="I214" s="1">
        <v>1</v>
      </c>
      <c r="J214" s="1">
        <v>0.12</v>
      </c>
    </row>
    <row r="215" spans="1:10">
      <c r="A215" s="1">
        <v>214</v>
      </c>
      <c r="B215" s="3">
        <v>40553</v>
      </c>
      <c r="C215" s="1">
        <v>1</v>
      </c>
      <c r="D215" s="1">
        <v>0</v>
      </c>
      <c r="E215" s="1">
        <v>1</v>
      </c>
      <c r="F215" s="1">
        <v>4</v>
      </c>
      <c r="G215" s="1" t="b">
        <v>0</v>
      </c>
      <c r="H215" s="1">
        <v>1</v>
      </c>
      <c r="I215" s="1">
        <v>1</v>
      </c>
      <c r="J215" s="1">
        <v>0.1</v>
      </c>
    </row>
    <row r="216" spans="1:10">
      <c r="A216" s="1">
        <v>215</v>
      </c>
      <c r="B216" s="3">
        <v>40553</v>
      </c>
      <c r="C216" s="1">
        <v>1</v>
      </c>
      <c r="D216" s="1">
        <v>0</v>
      </c>
      <c r="E216" s="1">
        <v>1</v>
      </c>
      <c r="F216" s="1">
        <v>5</v>
      </c>
      <c r="G216" s="1" t="b">
        <v>0</v>
      </c>
      <c r="H216" s="1">
        <v>1</v>
      </c>
      <c r="I216" s="1">
        <v>1</v>
      </c>
      <c r="J216" s="1">
        <v>0.1</v>
      </c>
    </row>
    <row r="217" spans="1:10">
      <c r="A217" s="1">
        <v>216</v>
      </c>
      <c r="B217" s="3">
        <v>40553</v>
      </c>
      <c r="C217" s="1">
        <v>1</v>
      </c>
      <c r="D217" s="1">
        <v>0</v>
      </c>
      <c r="E217" s="1">
        <v>1</v>
      </c>
      <c r="F217" s="1">
        <v>6</v>
      </c>
      <c r="G217" s="1" t="b">
        <v>0</v>
      </c>
      <c r="H217" s="1">
        <v>1</v>
      </c>
      <c r="I217" s="1">
        <v>1</v>
      </c>
      <c r="J217" s="1">
        <v>0.12</v>
      </c>
    </row>
    <row r="218" spans="1:10">
      <c r="A218" s="1">
        <v>217</v>
      </c>
      <c r="B218" s="3">
        <v>40553</v>
      </c>
      <c r="C218" s="1">
        <v>1</v>
      </c>
      <c r="D218" s="1">
        <v>0</v>
      </c>
      <c r="E218" s="1">
        <v>1</v>
      </c>
      <c r="F218" s="1">
        <v>7</v>
      </c>
      <c r="G218" s="1" t="b">
        <v>0</v>
      </c>
      <c r="H218" s="1">
        <v>1</v>
      </c>
      <c r="I218" s="1">
        <v>1</v>
      </c>
      <c r="J218" s="1">
        <v>0.12</v>
      </c>
    </row>
    <row r="219" spans="1:10">
      <c r="A219" s="1">
        <v>218</v>
      </c>
      <c r="B219" s="3">
        <v>40553</v>
      </c>
      <c r="C219" s="1">
        <v>1</v>
      </c>
      <c r="D219" s="1">
        <v>0</v>
      </c>
      <c r="E219" s="1">
        <v>1</v>
      </c>
      <c r="F219" s="1">
        <v>8</v>
      </c>
      <c r="G219" s="1" t="b">
        <v>0</v>
      </c>
      <c r="H219" s="1">
        <v>1</v>
      </c>
      <c r="I219" s="1">
        <v>2</v>
      </c>
      <c r="J219" s="1">
        <v>0.12</v>
      </c>
    </row>
    <row r="220" spans="1:10">
      <c r="A220" s="1">
        <v>219</v>
      </c>
      <c r="B220" s="3">
        <v>40553</v>
      </c>
      <c r="C220" s="1">
        <v>1</v>
      </c>
      <c r="D220" s="1">
        <v>0</v>
      </c>
      <c r="E220" s="1">
        <v>1</v>
      </c>
      <c r="F220" s="1">
        <v>9</v>
      </c>
      <c r="G220" s="1" t="b">
        <v>0</v>
      </c>
      <c r="H220" s="1">
        <v>1</v>
      </c>
      <c r="I220" s="1">
        <v>2</v>
      </c>
      <c r="J220" s="1">
        <v>0.14000000000000001</v>
      </c>
    </row>
    <row r="221" spans="1:10">
      <c r="A221" s="1">
        <v>220</v>
      </c>
      <c r="B221" s="3">
        <v>40553</v>
      </c>
      <c r="C221" s="1">
        <v>1</v>
      </c>
      <c r="D221" s="1">
        <v>0</v>
      </c>
      <c r="E221" s="1">
        <v>1</v>
      </c>
      <c r="F221" s="1">
        <v>10</v>
      </c>
      <c r="G221" s="1" t="b">
        <v>0</v>
      </c>
      <c r="H221" s="1">
        <v>1</v>
      </c>
      <c r="I221" s="1">
        <v>2</v>
      </c>
      <c r="J221" s="1">
        <v>0.14000000000000001</v>
      </c>
    </row>
    <row r="222" spans="1:10">
      <c r="A222" s="1">
        <v>221</v>
      </c>
      <c r="B222" s="3">
        <v>40553</v>
      </c>
      <c r="C222" s="1">
        <v>1</v>
      </c>
      <c r="D222" s="1">
        <v>0</v>
      </c>
      <c r="E222" s="1">
        <v>1</v>
      </c>
      <c r="F222" s="1">
        <v>11</v>
      </c>
      <c r="G222" s="1" t="b">
        <v>0</v>
      </c>
      <c r="H222" s="1">
        <v>1</v>
      </c>
      <c r="I222" s="1">
        <v>2</v>
      </c>
      <c r="J222" s="1">
        <v>0.16</v>
      </c>
    </row>
    <row r="223" spans="1:10">
      <c r="A223" s="1">
        <v>222</v>
      </c>
      <c r="B223" s="3">
        <v>40553</v>
      </c>
      <c r="C223" s="1">
        <v>1</v>
      </c>
      <c r="D223" s="1">
        <v>0</v>
      </c>
      <c r="E223" s="1">
        <v>1</v>
      </c>
      <c r="F223" s="1">
        <v>12</v>
      </c>
      <c r="G223" s="1" t="b">
        <v>0</v>
      </c>
      <c r="H223" s="1">
        <v>1</v>
      </c>
      <c r="I223" s="1">
        <v>2</v>
      </c>
      <c r="J223" s="1">
        <v>0.2</v>
      </c>
    </row>
    <row r="224" spans="1:10">
      <c r="A224" s="1">
        <v>223</v>
      </c>
      <c r="B224" s="3">
        <v>40553</v>
      </c>
      <c r="C224" s="1">
        <v>1</v>
      </c>
      <c r="D224" s="1">
        <v>0</v>
      </c>
      <c r="E224" s="1">
        <v>1</v>
      </c>
      <c r="F224" s="1">
        <v>13</v>
      </c>
      <c r="G224" s="1" t="b">
        <v>0</v>
      </c>
      <c r="H224" s="1">
        <v>1</v>
      </c>
      <c r="I224" s="1">
        <v>2</v>
      </c>
      <c r="J224" s="1">
        <v>0.2</v>
      </c>
    </row>
    <row r="225" spans="1:10">
      <c r="A225" s="1">
        <v>224</v>
      </c>
      <c r="B225" s="3">
        <v>40553</v>
      </c>
      <c r="C225" s="1">
        <v>1</v>
      </c>
      <c r="D225" s="1">
        <v>0</v>
      </c>
      <c r="E225" s="1">
        <v>1</v>
      </c>
      <c r="F225" s="1">
        <v>14</v>
      </c>
      <c r="G225" s="1" t="b">
        <v>0</v>
      </c>
      <c r="H225" s="1">
        <v>1</v>
      </c>
      <c r="I225" s="1">
        <v>2</v>
      </c>
      <c r="J225" s="1">
        <v>0.2</v>
      </c>
    </row>
    <row r="226" spans="1:10">
      <c r="A226" s="1">
        <v>225</v>
      </c>
      <c r="B226" s="3">
        <v>40553</v>
      </c>
      <c r="C226" s="1">
        <v>1</v>
      </c>
      <c r="D226" s="1">
        <v>0</v>
      </c>
      <c r="E226" s="1">
        <v>1</v>
      </c>
      <c r="F226" s="1">
        <v>15</v>
      </c>
      <c r="G226" s="1" t="b">
        <v>0</v>
      </c>
      <c r="H226" s="1">
        <v>1</v>
      </c>
      <c r="I226" s="1">
        <v>2</v>
      </c>
      <c r="J226" s="1">
        <v>0.2</v>
      </c>
    </row>
    <row r="227" spans="1:10">
      <c r="A227" s="1">
        <v>226</v>
      </c>
      <c r="B227" s="3">
        <v>40553</v>
      </c>
      <c r="C227" s="1">
        <v>1</v>
      </c>
      <c r="D227" s="1">
        <v>0</v>
      </c>
      <c r="E227" s="1">
        <v>1</v>
      </c>
      <c r="F227" s="1">
        <v>16</v>
      </c>
      <c r="G227" s="1" t="b">
        <v>0</v>
      </c>
      <c r="H227" s="1">
        <v>1</v>
      </c>
      <c r="I227" s="1">
        <v>1</v>
      </c>
      <c r="J227" s="1">
        <v>0.2</v>
      </c>
    </row>
    <row r="228" spans="1:10">
      <c r="A228" s="1">
        <v>227</v>
      </c>
      <c r="B228" s="3">
        <v>40553</v>
      </c>
      <c r="C228" s="1">
        <v>1</v>
      </c>
      <c r="D228" s="1">
        <v>0</v>
      </c>
      <c r="E228" s="1">
        <v>1</v>
      </c>
      <c r="F228" s="1">
        <v>17</v>
      </c>
      <c r="G228" s="1" t="b">
        <v>0</v>
      </c>
      <c r="H228" s="1">
        <v>1</v>
      </c>
      <c r="I228" s="1">
        <v>1</v>
      </c>
      <c r="J228" s="1">
        <v>0.2</v>
      </c>
    </row>
    <row r="229" spans="1:10">
      <c r="A229" s="1">
        <v>228</v>
      </c>
      <c r="B229" s="3">
        <v>40553</v>
      </c>
      <c r="C229" s="1">
        <v>1</v>
      </c>
      <c r="D229" s="1">
        <v>0</v>
      </c>
      <c r="E229" s="1">
        <v>1</v>
      </c>
      <c r="F229" s="1">
        <v>18</v>
      </c>
      <c r="G229" s="1" t="b">
        <v>0</v>
      </c>
      <c r="H229" s="1">
        <v>1</v>
      </c>
      <c r="I229" s="1">
        <v>1</v>
      </c>
      <c r="J229" s="1">
        <v>0.2</v>
      </c>
    </row>
    <row r="230" spans="1:10">
      <c r="A230" s="1">
        <v>229</v>
      </c>
      <c r="B230" s="3">
        <v>40553</v>
      </c>
      <c r="C230" s="1">
        <v>1</v>
      </c>
      <c r="D230" s="1">
        <v>0</v>
      </c>
      <c r="E230" s="1">
        <v>1</v>
      </c>
      <c r="F230" s="1">
        <v>19</v>
      </c>
      <c r="G230" s="1" t="b">
        <v>0</v>
      </c>
      <c r="H230" s="1">
        <v>1</v>
      </c>
      <c r="I230" s="1">
        <v>1</v>
      </c>
      <c r="J230" s="1">
        <v>0.16</v>
      </c>
    </row>
    <row r="231" spans="1:10">
      <c r="A231" s="1">
        <v>230</v>
      </c>
      <c r="B231" s="3">
        <v>40553</v>
      </c>
      <c r="C231" s="1">
        <v>1</v>
      </c>
      <c r="D231" s="1">
        <v>0</v>
      </c>
      <c r="E231" s="1">
        <v>1</v>
      </c>
      <c r="F231" s="1">
        <v>20</v>
      </c>
      <c r="G231" s="1" t="b">
        <v>0</v>
      </c>
      <c r="H231" s="1">
        <v>1</v>
      </c>
      <c r="I231" s="1">
        <v>1</v>
      </c>
      <c r="J231" s="1">
        <v>0.16</v>
      </c>
    </row>
    <row r="232" spans="1:10">
      <c r="A232" s="1">
        <v>231</v>
      </c>
      <c r="B232" s="3">
        <v>40553</v>
      </c>
      <c r="C232" s="1">
        <v>1</v>
      </c>
      <c r="D232" s="1">
        <v>0</v>
      </c>
      <c r="E232" s="1">
        <v>1</v>
      </c>
      <c r="F232" s="1">
        <v>21</v>
      </c>
      <c r="G232" s="1" t="b">
        <v>0</v>
      </c>
      <c r="H232" s="1">
        <v>1</v>
      </c>
      <c r="I232" s="1">
        <v>1</v>
      </c>
      <c r="J232" s="1">
        <v>0.14000000000000001</v>
      </c>
    </row>
    <row r="233" spans="1:10">
      <c r="A233" s="1">
        <v>232</v>
      </c>
      <c r="B233" s="3">
        <v>40553</v>
      </c>
      <c r="C233" s="1">
        <v>1</v>
      </c>
      <c r="D233" s="1">
        <v>0</v>
      </c>
      <c r="E233" s="1">
        <v>1</v>
      </c>
      <c r="F233" s="1">
        <v>22</v>
      </c>
      <c r="G233" s="1" t="b">
        <v>0</v>
      </c>
      <c r="H233" s="1">
        <v>1</v>
      </c>
      <c r="I233" s="1">
        <v>1</v>
      </c>
      <c r="J233" s="1">
        <v>0.14000000000000001</v>
      </c>
    </row>
    <row r="234" spans="1:10">
      <c r="A234" s="1">
        <v>233</v>
      </c>
      <c r="B234" s="3">
        <v>40553</v>
      </c>
      <c r="C234" s="1">
        <v>1</v>
      </c>
      <c r="D234" s="1">
        <v>0</v>
      </c>
      <c r="E234" s="1">
        <v>1</v>
      </c>
      <c r="F234" s="1">
        <v>23</v>
      </c>
      <c r="G234" s="1" t="b">
        <v>0</v>
      </c>
      <c r="H234" s="1">
        <v>1</v>
      </c>
      <c r="I234" s="1">
        <v>1</v>
      </c>
      <c r="J234" s="1">
        <v>0.14000000000000001</v>
      </c>
    </row>
    <row r="235" spans="1:10">
      <c r="A235" s="1">
        <v>234</v>
      </c>
      <c r="B235" s="3">
        <v>40554</v>
      </c>
      <c r="C235" s="1">
        <v>1</v>
      </c>
      <c r="D235" s="1">
        <v>0</v>
      </c>
      <c r="E235" s="1">
        <v>1</v>
      </c>
      <c r="F235" s="1">
        <v>0</v>
      </c>
      <c r="G235" s="1" t="b">
        <v>0</v>
      </c>
      <c r="H235" s="1">
        <v>2</v>
      </c>
      <c r="I235" s="1">
        <v>1</v>
      </c>
      <c r="J235" s="1">
        <v>0.14000000000000001</v>
      </c>
    </row>
    <row r="236" spans="1:10">
      <c r="A236" s="1">
        <v>235</v>
      </c>
      <c r="B236" s="3">
        <v>40554</v>
      </c>
      <c r="C236" s="1">
        <v>1</v>
      </c>
      <c r="D236" s="1">
        <v>0</v>
      </c>
      <c r="E236" s="1">
        <v>1</v>
      </c>
      <c r="F236" s="1">
        <v>1</v>
      </c>
      <c r="G236" s="1" t="b">
        <v>0</v>
      </c>
      <c r="H236" s="1">
        <v>2</v>
      </c>
      <c r="I236" s="1">
        <v>1</v>
      </c>
      <c r="J236" s="1">
        <v>0.14000000000000001</v>
      </c>
    </row>
    <row r="237" spans="1:10">
      <c r="A237" s="1">
        <v>236</v>
      </c>
      <c r="B237" s="3">
        <v>40554</v>
      </c>
      <c r="C237" s="1">
        <v>1</v>
      </c>
      <c r="D237" s="1">
        <v>0</v>
      </c>
      <c r="E237" s="1">
        <v>1</v>
      </c>
      <c r="F237" s="1">
        <v>2</v>
      </c>
      <c r="G237" s="1" t="b">
        <v>0</v>
      </c>
      <c r="H237" s="1">
        <v>2</v>
      </c>
      <c r="I237" s="1">
        <v>2</v>
      </c>
      <c r="J237" s="1">
        <v>0.16</v>
      </c>
    </row>
    <row r="238" spans="1:10">
      <c r="A238" s="1">
        <v>237</v>
      </c>
      <c r="B238" s="3">
        <v>40554</v>
      </c>
      <c r="C238" s="1">
        <v>1</v>
      </c>
      <c r="D238" s="1">
        <v>0</v>
      </c>
      <c r="E238" s="1">
        <v>1</v>
      </c>
      <c r="F238" s="1">
        <v>5</v>
      </c>
      <c r="G238" s="1" t="b">
        <v>0</v>
      </c>
      <c r="H238" s="1">
        <v>2</v>
      </c>
      <c r="I238" s="1">
        <v>2</v>
      </c>
      <c r="J238" s="1">
        <v>0.16</v>
      </c>
    </row>
    <row r="239" spans="1:10">
      <c r="A239" s="1">
        <v>238</v>
      </c>
      <c r="B239" s="3">
        <v>40554</v>
      </c>
      <c r="C239" s="1">
        <v>1</v>
      </c>
      <c r="D239" s="1">
        <v>0</v>
      </c>
      <c r="E239" s="1">
        <v>1</v>
      </c>
      <c r="F239" s="1">
        <v>6</v>
      </c>
      <c r="G239" s="1" t="b">
        <v>0</v>
      </c>
      <c r="H239" s="1">
        <v>2</v>
      </c>
      <c r="I239" s="1">
        <v>2</v>
      </c>
      <c r="J239" s="1">
        <v>0.16</v>
      </c>
    </row>
    <row r="240" spans="1:10">
      <c r="A240" s="1">
        <v>239</v>
      </c>
      <c r="B240" s="3">
        <v>40554</v>
      </c>
      <c r="C240" s="1">
        <v>1</v>
      </c>
      <c r="D240" s="1">
        <v>0</v>
      </c>
      <c r="E240" s="1">
        <v>1</v>
      </c>
      <c r="F240" s="1">
        <v>7</v>
      </c>
      <c r="G240" s="1" t="b">
        <v>0</v>
      </c>
      <c r="H240" s="1">
        <v>2</v>
      </c>
      <c r="I240" s="1">
        <v>2</v>
      </c>
      <c r="J240" s="1">
        <v>0.16</v>
      </c>
    </row>
    <row r="241" spans="1:10">
      <c r="A241" s="1">
        <v>240</v>
      </c>
      <c r="B241" s="3">
        <v>40554</v>
      </c>
      <c r="C241" s="1">
        <v>1</v>
      </c>
      <c r="D241" s="1">
        <v>0</v>
      </c>
      <c r="E241" s="1">
        <v>1</v>
      </c>
      <c r="F241" s="1">
        <v>8</v>
      </c>
      <c r="G241" s="1" t="b">
        <v>0</v>
      </c>
      <c r="H241" s="1">
        <v>2</v>
      </c>
      <c r="I241" s="1">
        <v>2</v>
      </c>
      <c r="J241" s="1">
        <v>0.18</v>
      </c>
    </row>
    <row r="242" spans="1:10">
      <c r="A242" s="1">
        <v>241</v>
      </c>
      <c r="B242" s="3">
        <v>40554</v>
      </c>
      <c r="C242" s="1">
        <v>1</v>
      </c>
      <c r="D242" s="1">
        <v>0</v>
      </c>
      <c r="E242" s="1">
        <v>1</v>
      </c>
      <c r="F242" s="1">
        <v>9</v>
      </c>
      <c r="G242" s="1" t="b">
        <v>0</v>
      </c>
      <c r="H242" s="1">
        <v>2</v>
      </c>
      <c r="I242" s="1">
        <v>2</v>
      </c>
      <c r="J242" s="1">
        <v>0.18</v>
      </c>
    </row>
    <row r="243" spans="1:10">
      <c r="A243" s="1">
        <v>242</v>
      </c>
      <c r="B243" s="3">
        <v>40554</v>
      </c>
      <c r="C243" s="1">
        <v>1</v>
      </c>
      <c r="D243" s="1">
        <v>0</v>
      </c>
      <c r="E243" s="1">
        <v>1</v>
      </c>
      <c r="F243" s="1">
        <v>10</v>
      </c>
      <c r="G243" s="1" t="b">
        <v>0</v>
      </c>
      <c r="H243" s="1">
        <v>2</v>
      </c>
      <c r="I243" s="1">
        <v>2</v>
      </c>
      <c r="J243" s="1">
        <v>0.2</v>
      </c>
    </row>
    <row r="244" spans="1:10">
      <c r="A244" s="1">
        <v>243</v>
      </c>
      <c r="B244" s="3">
        <v>40554</v>
      </c>
      <c r="C244" s="1">
        <v>1</v>
      </c>
      <c r="D244" s="1">
        <v>0</v>
      </c>
      <c r="E244" s="1">
        <v>1</v>
      </c>
      <c r="F244" s="1">
        <v>11</v>
      </c>
      <c r="G244" s="1" t="b">
        <v>0</v>
      </c>
      <c r="H244" s="1">
        <v>2</v>
      </c>
      <c r="I244" s="1">
        <v>2</v>
      </c>
      <c r="J244" s="1">
        <v>0.2</v>
      </c>
    </row>
    <row r="245" spans="1:10">
      <c r="A245" s="1">
        <v>244</v>
      </c>
      <c r="B245" s="3">
        <v>40554</v>
      </c>
      <c r="C245" s="1">
        <v>1</v>
      </c>
      <c r="D245" s="1">
        <v>0</v>
      </c>
      <c r="E245" s="1">
        <v>1</v>
      </c>
      <c r="F245" s="1">
        <v>12</v>
      </c>
      <c r="G245" s="1" t="b">
        <v>0</v>
      </c>
      <c r="H245" s="1">
        <v>2</v>
      </c>
      <c r="I245" s="1">
        <v>2</v>
      </c>
      <c r="J245" s="1">
        <v>0.2</v>
      </c>
    </row>
    <row r="246" spans="1:10">
      <c r="A246" s="1">
        <v>245</v>
      </c>
      <c r="B246" s="3">
        <v>40554</v>
      </c>
      <c r="C246" s="1">
        <v>1</v>
      </c>
      <c r="D246" s="1">
        <v>0</v>
      </c>
      <c r="E246" s="1">
        <v>1</v>
      </c>
      <c r="F246" s="1">
        <v>13</v>
      </c>
      <c r="G246" s="1" t="b">
        <v>0</v>
      </c>
      <c r="H246" s="1">
        <v>2</v>
      </c>
      <c r="I246" s="1">
        <v>2</v>
      </c>
      <c r="J246" s="1">
        <v>0.2</v>
      </c>
    </row>
    <row r="247" spans="1:10">
      <c r="A247" s="1">
        <v>246</v>
      </c>
      <c r="B247" s="3">
        <v>40554</v>
      </c>
      <c r="C247" s="1">
        <v>1</v>
      </c>
      <c r="D247" s="1">
        <v>0</v>
      </c>
      <c r="E247" s="1">
        <v>1</v>
      </c>
      <c r="F247" s="1">
        <v>14</v>
      </c>
      <c r="G247" s="1" t="b">
        <v>0</v>
      </c>
      <c r="H247" s="1">
        <v>2</v>
      </c>
      <c r="I247" s="1">
        <v>2</v>
      </c>
      <c r="J247" s="1">
        <v>0.2</v>
      </c>
    </row>
    <row r="248" spans="1:10">
      <c r="A248" s="1">
        <v>247</v>
      </c>
      <c r="B248" s="3">
        <v>40554</v>
      </c>
      <c r="C248" s="1">
        <v>1</v>
      </c>
      <c r="D248" s="1">
        <v>0</v>
      </c>
      <c r="E248" s="1">
        <v>1</v>
      </c>
      <c r="F248" s="1">
        <v>15</v>
      </c>
      <c r="G248" s="1" t="b">
        <v>0</v>
      </c>
      <c r="H248" s="1">
        <v>2</v>
      </c>
      <c r="I248" s="1">
        <v>2</v>
      </c>
      <c r="J248" s="1">
        <v>0.16</v>
      </c>
    </row>
    <row r="249" spans="1:10">
      <c r="A249" s="1">
        <v>248</v>
      </c>
      <c r="B249" s="3">
        <v>40554</v>
      </c>
      <c r="C249" s="1">
        <v>1</v>
      </c>
      <c r="D249" s="1">
        <v>0</v>
      </c>
      <c r="E249" s="1">
        <v>1</v>
      </c>
      <c r="F249" s="1">
        <v>16</v>
      </c>
      <c r="G249" s="1" t="b">
        <v>0</v>
      </c>
      <c r="H249" s="1">
        <v>2</v>
      </c>
      <c r="I249" s="1">
        <v>2</v>
      </c>
      <c r="J249" s="1">
        <v>0.16</v>
      </c>
    </row>
    <row r="250" spans="1:10">
      <c r="A250" s="1">
        <v>249</v>
      </c>
      <c r="B250" s="3">
        <v>40554</v>
      </c>
      <c r="C250" s="1">
        <v>1</v>
      </c>
      <c r="D250" s="1">
        <v>0</v>
      </c>
      <c r="E250" s="1">
        <v>1</v>
      </c>
      <c r="F250" s="1">
        <v>17</v>
      </c>
      <c r="G250" s="1" t="b">
        <v>0</v>
      </c>
      <c r="H250" s="1">
        <v>2</v>
      </c>
      <c r="I250" s="1">
        <v>2</v>
      </c>
      <c r="J250" s="1">
        <v>0.16</v>
      </c>
    </row>
    <row r="251" spans="1:10">
      <c r="A251" s="1">
        <v>250</v>
      </c>
      <c r="B251" s="3">
        <v>40554</v>
      </c>
      <c r="C251" s="1">
        <v>1</v>
      </c>
      <c r="D251" s="1">
        <v>0</v>
      </c>
      <c r="E251" s="1">
        <v>1</v>
      </c>
      <c r="F251" s="1">
        <v>18</v>
      </c>
      <c r="G251" s="1" t="b">
        <v>0</v>
      </c>
      <c r="H251" s="1">
        <v>2</v>
      </c>
      <c r="I251" s="1">
        <v>3</v>
      </c>
      <c r="J251" s="1">
        <v>0.16</v>
      </c>
    </row>
    <row r="252" spans="1:10">
      <c r="A252" s="1">
        <v>251</v>
      </c>
      <c r="B252" s="3">
        <v>40554</v>
      </c>
      <c r="C252" s="1">
        <v>1</v>
      </c>
      <c r="D252" s="1">
        <v>0</v>
      </c>
      <c r="E252" s="1">
        <v>1</v>
      </c>
      <c r="F252" s="1">
        <v>19</v>
      </c>
      <c r="G252" s="1" t="b">
        <v>0</v>
      </c>
      <c r="H252" s="1">
        <v>2</v>
      </c>
      <c r="I252" s="1">
        <v>3</v>
      </c>
      <c r="J252" s="1">
        <v>0.16</v>
      </c>
    </row>
    <row r="253" spans="1:10">
      <c r="A253" s="1">
        <v>252</v>
      </c>
      <c r="B253" s="3">
        <v>40554</v>
      </c>
      <c r="C253" s="1">
        <v>1</v>
      </c>
      <c r="D253" s="1">
        <v>0</v>
      </c>
      <c r="E253" s="1">
        <v>1</v>
      </c>
      <c r="F253" s="1">
        <v>20</v>
      </c>
      <c r="G253" s="1" t="b">
        <v>0</v>
      </c>
      <c r="H253" s="1">
        <v>2</v>
      </c>
      <c r="I253" s="1">
        <v>3</v>
      </c>
      <c r="J253" s="1">
        <v>0.16</v>
      </c>
    </row>
    <row r="254" spans="1:10">
      <c r="A254" s="1">
        <v>253</v>
      </c>
      <c r="B254" s="3">
        <v>40554</v>
      </c>
      <c r="C254" s="1">
        <v>1</v>
      </c>
      <c r="D254" s="1">
        <v>0</v>
      </c>
      <c r="E254" s="1">
        <v>1</v>
      </c>
      <c r="F254" s="1">
        <v>21</v>
      </c>
      <c r="G254" s="1" t="b">
        <v>0</v>
      </c>
      <c r="H254" s="1">
        <v>2</v>
      </c>
      <c r="I254" s="1">
        <v>3</v>
      </c>
      <c r="J254" s="1">
        <v>0.16</v>
      </c>
    </row>
    <row r="255" spans="1:10">
      <c r="A255" s="1">
        <v>254</v>
      </c>
      <c r="B255" s="3">
        <v>40554</v>
      </c>
      <c r="C255" s="1">
        <v>1</v>
      </c>
      <c r="D255" s="1">
        <v>0</v>
      </c>
      <c r="E255" s="1">
        <v>1</v>
      </c>
      <c r="F255" s="1">
        <v>22</v>
      </c>
      <c r="G255" s="1" t="b">
        <v>0</v>
      </c>
      <c r="H255" s="1">
        <v>2</v>
      </c>
      <c r="I255" s="1">
        <v>3</v>
      </c>
      <c r="J255" s="1">
        <v>0.16</v>
      </c>
    </row>
    <row r="256" spans="1:10">
      <c r="A256" s="1">
        <v>255</v>
      </c>
      <c r="B256" s="3">
        <v>40554</v>
      </c>
      <c r="C256" s="1">
        <v>1</v>
      </c>
      <c r="D256" s="1">
        <v>0</v>
      </c>
      <c r="E256" s="1">
        <v>1</v>
      </c>
      <c r="F256" s="1">
        <v>23</v>
      </c>
      <c r="G256" s="1" t="b">
        <v>0</v>
      </c>
      <c r="H256" s="1">
        <v>2</v>
      </c>
      <c r="I256" s="1">
        <v>3</v>
      </c>
      <c r="J256" s="1">
        <v>0.16</v>
      </c>
    </row>
    <row r="257" spans="1:10">
      <c r="A257" s="1">
        <v>256</v>
      </c>
      <c r="B257" s="3">
        <v>40555</v>
      </c>
      <c r="C257" s="1">
        <v>1</v>
      </c>
      <c r="D257" s="1">
        <v>0</v>
      </c>
      <c r="E257" s="1">
        <v>1</v>
      </c>
      <c r="F257" s="1">
        <v>0</v>
      </c>
      <c r="G257" s="1" t="b">
        <v>0</v>
      </c>
      <c r="H257" s="1">
        <v>3</v>
      </c>
      <c r="I257" s="1">
        <v>2</v>
      </c>
      <c r="J257" s="1">
        <v>0.16</v>
      </c>
    </row>
    <row r="258" spans="1:10">
      <c r="A258" s="1">
        <v>257</v>
      </c>
      <c r="B258" s="3">
        <v>40555</v>
      </c>
      <c r="C258" s="1">
        <v>1</v>
      </c>
      <c r="D258" s="1">
        <v>0</v>
      </c>
      <c r="E258" s="1">
        <v>1</v>
      </c>
      <c r="F258" s="1">
        <v>1</v>
      </c>
      <c r="G258" s="1" t="b">
        <v>0</v>
      </c>
      <c r="H258" s="1">
        <v>3</v>
      </c>
      <c r="I258" s="1">
        <v>2</v>
      </c>
      <c r="J258" s="1">
        <v>0.16</v>
      </c>
    </row>
    <row r="259" spans="1:10">
      <c r="A259" s="1">
        <v>258</v>
      </c>
      <c r="B259" s="3">
        <v>40555</v>
      </c>
      <c r="C259" s="1">
        <v>1</v>
      </c>
      <c r="D259" s="1">
        <v>0</v>
      </c>
      <c r="E259" s="1">
        <v>1</v>
      </c>
      <c r="F259" s="1">
        <v>2</v>
      </c>
      <c r="G259" s="1" t="b">
        <v>0</v>
      </c>
      <c r="H259" s="1">
        <v>3</v>
      </c>
      <c r="I259" s="1">
        <v>1</v>
      </c>
      <c r="J259" s="1">
        <v>0.14000000000000001</v>
      </c>
    </row>
    <row r="260" spans="1:10">
      <c r="A260" s="1">
        <v>259</v>
      </c>
      <c r="B260" s="3">
        <v>40555</v>
      </c>
      <c r="C260" s="1">
        <v>1</v>
      </c>
      <c r="D260" s="1">
        <v>0</v>
      </c>
      <c r="E260" s="1">
        <v>1</v>
      </c>
      <c r="F260" s="1">
        <v>5</v>
      </c>
      <c r="G260" s="1" t="b">
        <v>0</v>
      </c>
      <c r="H260" s="1">
        <v>3</v>
      </c>
      <c r="I260" s="1">
        <v>1</v>
      </c>
      <c r="J260" s="1">
        <v>0.14000000000000001</v>
      </c>
    </row>
    <row r="261" spans="1:10">
      <c r="A261" s="1">
        <v>260</v>
      </c>
      <c r="B261" s="3">
        <v>40555</v>
      </c>
      <c r="C261" s="1">
        <v>1</v>
      </c>
      <c r="D261" s="1">
        <v>0</v>
      </c>
      <c r="E261" s="1">
        <v>1</v>
      </c>
      <c r="F261" s="1">
        <v>6</v>
      </c>
      <c r="G261" s="1" t="b">
        <v>0</v>
      </c>
      <c r="H261" s="1">
        <v>3</v>
      </c>
      <c r="I261" s="1">
        <v>1</v>
      </c>
      <c r="J261" s="1">
        <v>0.12</v>
      </c>
    </row>
    <row r="262" spans="1:10">
      <c r="A262" s="1">
        <v>261</v>
      </c>
      <c r="B262" s="3">
        <v>40555</v>
      </c>
      <c r="C262" s="1">
        <v>1</v>
      </c>
      <c r="D262" s="1">
        <v>0</v>
      </c>
      <c r="E262" s="1">
        <v>1</v>
      </c>
      <c r="F262" s="1">
        <v>7</v>
      </c>
      <c r="G262" s="1" t="b">
        <v>0</v>
      </c>
      <c r="H262" s="1">
        <v>3</v>
      </c>
      <c r="I262" s="1">
        <v>1</v>
      </c>
      <c r="J262" s="1">
        <v>0.14000000000000001</v>
      </c>
    </row>
    <row r="263" spans="1:10">
      <c r="A263" s="1">
        <v>262</v>
      </c>
      <c r="B263" s="3">
        <v>40555</v>
      </c>
      <c r="C263" s="1">
        <v>1</v>
      </c>
      <c r="D263" s="1">
        <v>0</v>
      </c>
      <c r="E263" s="1">
        <v>1</v>
      </c>
      <c r="F263" s="1">
        <v>8</v>
      </c>
      <c r="G263" s="1" t="b">
        <v>0</v>
      </c>
      <c r="H263" s="1">
        <v>3</v>
      </c>
      <c r="I263" s="1">
        <v>1</v>
      </c>
      <c r="J263" s="1">
        <v>0.16</v>
      </c>
    </row>
    <row r="264" spans="1:10">
      <c r="A264" s="1">
        <v>263</v>
      </c>
      <c r="B264" s="3">
        <v>40555</v>
      </c>
      <c r="C264" s="1">
        <v>1</v>
      </c>
      <c r="D264" s="1">
        <v>0</v>
      </c>
      <c r="E264" s="1">
        <v>1</v>
      </c>
      <c r="F264" s="1">
        <v>9</v>
      </c>
      <c r="G264" s="1" t="b">
        <v>0</v>
      </c>
      <c r="H264" s="1">
        <v>3</v>
      </c>
      <c r="I264" s="1">
        <v>1</v>
      </c>
      <c r="J264" s="1">
        <v>0.16</v>
      </c>
    </row>
    <row r="265" spans="1:10">
      <c r="A265" s="1">
        <v>264</v>
      </c>
      <c r="B265" s="3">
        <v>40555</v>
      </c>
      <c r="C265" s="1">
        <v>1</v>
      </c>
      <c r="D265" s="1">
        <v>0</v>
      </c>
      <c r="E265" s="1">
        <v>1</v>
      </c>
      <c r="F265" s="1">
        <v>10</v>
      </c>
      <c r="G265" s="1" t="b">
        <v>0</v>
      </c>
      <c r="H265" s="1">
        <v>3</v>
      </c>
      <c r="I265" s="1">
        <v>1</v>
      </c>
      <c r="J265" s="1">
        <v>0.18</v>
      </c>
    </row>
    <row r="266" spans="1:10">
      <c r="A266" s="1">
        <v>265</v>
      </c>
      <c r="B266" s="3">
        <v>40555</v>
      </c>
      <c r="C266" s="1">
        <v>1</v>
      </c>
      <c r="D266" s="1">
        <v>0</v>
      </c>
      <c r="E266" s="1">
        <v>1</v>
      </c>
      <c r="F266" s="1">
        <v>11</v>
      </c>
      <c r="G266" s="1" t="b">
        <v>0</v>
      </c>
      <c r="H266" s="1">
        <v>3</v>
      </c>
      <c r="I266" s="1">
        <v>1</v>
      </c>
      <c r="J266" s="1">
        <v>0.2</v>
      </c>
    </row>
    <row r="267" spans="1:10">
      <c r="A267" s="1">
        <v>266</v>
      </c>
      <c r="B267" s="3">
        <v>40555</v>
      </c>
      <c r="C267" s="1">
        <v>1</v>
      </c>
      <c r="D267" s="1">
        <v>0</v>
      </c>
      <c r="E267" s="1">
        <v>1</v>
      </c>
      <c r="F267" s="1">
        <v>12</v>
      </c>
      <c r="G267" s="1" t="b">
        <v>0</v>
      </c>
      <c r="H267" s="1">
        <v>3</v>
      </c>
      <c r="I267" s="1">
        <v>1</v>
      </c>
      <c r="J267" s="1">
        <v>0.2</v>
      </c>
    </row>
    <row r="268" spans="1:10">
      <c r="A268" s="1">
        <v>267</v>
      </c>
      <c r="B268" s="3">
        <v>40555</v>
      </c>
      <c r="C268" s="1">
        <v>1</v>
      </c>
      <c r="D268" s="1">
        <v>0</v>
      </c>
      <c r="E268" s="1">
        <v>1</v>
      </c>
      <c r="F268" s="1">
        <v>13</v>
      </c>
      <c r="G268" s="1" t="b">
        <v>0</v>
      </c>
      <c r="H268" s="1">
        <v>3</v>
      </c>
      <c r="I268" s="1">
        <v>1</v>
      </c>
      <c r="J268" s="1">
        <v>0.22</v>
      </c>
    </row>
    <row r="269" spans="1:10">
      <c r="A269" s="1">
        <v>268</v>
      </c>
      <c r="B269" s="3">
        <v>40555</v>
      </c>
      <c r="C269" s="1">
        <v>1</v>
      </c>
      <c r="D269" s="1">
        <v>0</v>
      </c>
      <c r="E269" s="1">
        <v>1</v>
      </c>
      <c r="F269" s="1">
        <v>14</v>
      </c>
      <c r="G269" s="1" t="b">
        <v>0</v>
      </c>
      <c r="H269" s="1">
        <v>3</v>
      </c>
      <c r="I269" s="1">
        <v>1</v>
      </c>
      <c r="J269" s="1">
        <v>0.2</v>
      </c>
    </row>
    <row r="270" spans="1:10">
      <c r="A270" s="1">
        <v>269</v>
      </c>
      <c r="B270" s="3">
        <v>40555</v>
      </c>
      <c r="C270" s="1">
        <v>1</v>
      </c>
      <c r="D270" s="1">
        <v>0</v>
      </c>
      <c r="E270" s="1">
        <v>1</v>
      </c>
      <c r="F270" s="1">
        <v>15</v>
      </c>
      <c r="G270" s="1" t="b">
        <v>0</v>
      </c>
      <c r="H270" s="1">
        <v>3</v>
      </c>
      <c r="I270" s="1">
        <v>1</v>
      </c>
      <c r="J270" s="1">
        <v>0.2</v>
      </c>
    </row>
    <row r="271" spans="1:10">
      <c r="A271" s="1">
        <v>270</v>
      </c>
      <c r="B271" s="3">
        <v>40555</v>
      </c>
      <c r="C271" s="1">
        <v>1</v>
      </c>
      <c r="D271" s="1">
        <v>0</v>
      </c>
      <c r="E271" s="1">
        <v>1</v>
      </c>
      <c r="F271" s="1">
        <v>16</v>
      </c>
      <c r="G271" s="1" t="b">
        <v>0</v>
      </c>
      <c r="H271" s="1">
        <v>3</v>
      </c>
      <c r="I271" s="1">
        <v>1</v>
      </c>
      <c r="J271" s="1">
        <v>0.22</v>
      </c>
    </row>
    <row r="272" spans="1:10">
      <c r="A272" s="1">
        <v>271</v>
      </c>
      <c r="B272" s="3">
        <v>40555</v>
      </c>
      <c r="C272" s="1">
        <v>1</v>
      </c>
      <c r="D272" s="1">
        <v>0</v>
      </c>
      <c r="E272" s="1">
        <v>1</v>
      </c>
      <c r="F272" s="1">
        <v>17</v>
      </c>
      <c r="G272" s="1" t="b">
        <v>0</v>
      </c>
      <c r="H272" s="1">
        <v>3</v>
      </c>
      <c r="I272" s="1">
        <v>1</v>
      </c>
      <c r="J272" s="1">
        <v>0.2</v>
      </c>
    </row>
    <row r="273" spans="1:10">
      <c r="A273" s="1">
        <v>272</v>
      </c>
      <c r="B273" s="3">
        <v>40555</v>
      </c>
      <c r="C273" s="1">
        <v>1</v>
      </c>
      <c r="D273" s="1">
        <v>0</v>
      </c>
      <c r="E273" s="1">
        <v>1</v>
      </c>
      <c r="F273" s="1">
        <v>18</v>
      </c>
      <c r="G273" s="1" t="b">
        <v>0</v>
      </c>
      <c r="H273" s="1">
        <v>3</v>
      </c>
      <c r="I273" s="1">
        <v>1</v>
      </c>
      <c r="J273" s="1">
        <v>0.2</v>
      </c>
    </row>
    <row r="274" spans="1:10">
      <c r="A274" s="1">
        <v>273</v>
      </c>
      <c r="B274" s="3">
        <v>40555</v>
      </c>
      <c r="C274" s="1">
        <v>1</v>
      </c>
      <c r="D274" s="1">
        <v>0</v>
      </c>
      <c r="E274" s="1">
        <v>1</v>
      </c>
      <c r="F274" s="1">
        <v>19</v>
      </c>
      <c r="G274" s="1" t="b">
        <v>0</v>
      </c>
      <c r="H274" s="1">
        <v>3</v>
      </c>
      <c r="I274" s="1">
        <v>1</v>
      </c>
      <c r="J274" s="1">
        <v>0.18</v>
      </c>
    </row>
    <row r="275" spans="1:10">
      <c r="A275" s="1">
        <v>274</v>
      </c>
      <c r="B275" s="3">
        <v>40555</v>
      </c>
      <c r="C275" s="1">
        <v>1</v>
      </c>
      <c r="D275" s="1">
        <v>0</v>
      </c>
      <c r="E275" s="1">
        <v>1</v>
      </c>
      <c r="F275" s="1">
        <v>20</v>
      </c>
      <c r="G275" s="1" t="b">
        <v>0</v>
      </c>
      <c r="H275" s="1">
        <v>3</v>
      </c>
      <c r="I275" s="1">
        <v>1</v>
      </c>
      <c r="J275" s="1">
        <v>0.16</v>
      </c>
    </row>
    <row r="276" spans="1:10">
      <c r="A276" s="1">
        <v>275</v>
      </c>
      <c r="B276" s="3">
        <v>40555</v>
      </c>
      <c r="C276" s="1">
        <v>1</v>
      </c>
      <c r="D276" s="1">
        <v>0</v>
      </c>
      <c r="E276" s="1">
        <v>1</v>
      </c>
      <c r="F276" s="1">
        <v>21</v>
      </c>
      <c r="G276" s="1" t="b">
        <v>0</v>
      </c>
      <c r="H276" s="1">
        <v>3</v>
      </c>
      <c r="I276" s="1">
        <v>1</v>
      </c>
      <c r="J276" s="1">
        <v>0.16</v>
      </c>
    </row>
    <row r="277" spans="1:10">
      <c r="A277" s="1">
        <v>276</v>
      </c>
      <c r="B277" s="3">
        <v>40555</v>
      </c>
      <c r="C277" s="1">
        <v>1</v>
      </c>
      <c r="D277" s="1">
        <v>0</v>
      </c>
      <c r="E277" s="1">
        <v>1</v>
      </c>
      <c r="F277" s="1">
        <v>22</v>
      </c>
      <c r="G277" s="1" t="b">
        <v>0</v>
      </c>
      <c r="H277" s="1">
        <v>3</v>
      </c>
      <c r="I277" s="1">
        <v>1</v>
      </c>
      <c r="J277" s="1">
        <v>0.16</v>
      </c>
    </row>
    <row r="278" spans="1:10">
      <c r="A278" s="1">
        <v>277</v>
      </c>
      <c r="B278" s="3">
        <v>40555</v>
      </c>
      <c r="C278" s="1">
        <v>1</v>
      </c>
      <c r="D278" s="1">
        <v>0</v>
      </c>
      <c r="E278" s="1">
        <v>1</v>
      </c>
      <c r="F278" s="1">
        <v>23</v>
      </c>
      <c r="G278" s="1" t="b">
        <v>0</v>
      </c>
      <c r="H278" s="1">
        <v>3</v>
      </c>
      <c r="I278" s="1">
        <v>1</v>
      </c>
      <c r="J278" s="1">
        <v>0.14000000000000001</v>
      </c>
    </row>
    <row r="279" spans="1:10">
      <c r="A279" s="1">
        <v>278</v>
      </c>
      <c r="B279" s="3">
        <v>40556</v>
      </c>
      <c r="C279" s="1">
        <v>1</v>
      </c>
      <c r="D279" s="1">
        <v>0</v>
      </c>
      <c r="E279" s="1">
        <v>1</v>
      </c>
      <c r="F279" s="1">
        <v>0</v>
      </c>
      <c r="G279" s="1" t="b">
        <v>0</v>
      </c>
      <c r="H279" s="1">
        <v>4</v>
      </c>
      <c r="I279" s="1">
        <v>1</v>
      </c>
      <c r="J279" s="1">
        <v>0.14000000000000001</v>
      </c>
    </row>
    <row r="280" spans="1:10">
      <c r="A280" s="1">
        <v>279</v>
      </c>
      <c r="B280" s="3">
        <v>40556</v>
      </c>
      <c r="C280" s="1">
        <v>1</v>
      </c>
      <c r="D280" s="1">
        <v>0</v>
      </c>
      <c r="E280" s="1">
        <v>1</v>
      </c>
      <c r="F280" s="1">
        <v>1</v>
      </c>
      <c r="G280" s="1" t="b">
        <v>0</v>
      </c>
      <c r="H280" s="1">
        <v>4</v>
      </c>
      <c r="I280" s="1">
        <v>1</v>
      </c>
      <c r="J280" s="1">
        <v>0.14000000000000001</v>
      </c>
    </row>
    <row r="281" spans="1:10">
      <c r="A281" s="1">
        <v>280</v>
      </c>
      <c r="B281" s="3">
        <v>40556</v>
      </c>
      <c r="C281" s="1">
        <v>1</v>
      </c>
      <c r="D281" s="1">
        <v>0</v>
      </c>
      <c r="E281" s="1">
        <v>1</v>
      </c>
      <c r="F281" s="1">
        <v>2</v>
      </c>
      <c r="G281" s="1" t="b">
        <v>0</v>
      </c>
      <c r="H281" s="1">
        <v>4</v>
      </c>
      <c r="I281" s="1">
        <v>1</v>
      </c>
      <c r="J281" s="1">
        <v>0.14000000000000001</v>
      </c>
    </row>
    <row r="282" spans="1:10">
      <c r="A282" s="1">
        <v>281</v>
      </c>
      <c r="B282" s="3">
        <v>40556</v>
      </c>
      <c r="C282" s="1">
        <v>1</v>
      </c>
      <c r="D282" s="1">
        <v>0</v>
      </c>
      <c r="E282" s="1">
        <v>1</v>
      </c>
      <c r="F282" s="1">
        <v>3</v>
      </c>
      <c r="G282" s="1" t="b">
        <v>0</v>
      </c>
      <c r="H282" s="1">
        <v>4</v>
      </c>
      <c r="I282" s="1">
        <v>1</v>
      </c>
      <c r="J282" s="1">
        <v>0.14000000000000001</v>
      </c>
    </row>
    <row r="283" spans="1:10">
      <c r="A283" s="1">
        <v>282</v>
      </c>
      <c r="B283" s="3">
        <v>40556</v>
      </c>
      <c r="C283" s="1">
        <v>1</v>
      </c>
      <c r="D283" s="1">
        <v>0</v>
      </c>
      <c r="E283" s="1">
        <v>1</v>
      </c>
      <c r="F283" s="1">
        <v>4</v>
      </c>
      <c r="G283" s="1" t="b">
        <v>0</v>
      </c>
      <c r="H283" s="1">
        <v>4</v>
      </c>
      <c r="I283" s="1">
        <v>1</v>
      </c>
      <c r="J283" s="1">
        <v>0.14000000000000001</v>
      </c>
    </row>
    <row r="284" spans="1:10">
      <c r="A284" s="1">
        <v>283</v>
      </c>
      <c r="B284" s="3">
        <v>40556</v>
      </c>
      <c r="C284" s="1">
        <v>1</v>
      </c>
      <c r="D284" s="1">
        <v>0</v>
      </c>
      <c r="E284" s="1">
        <v>1</v>
      </c>
      <c r="F284" s="1">
        <v>5</v>
      </c>
      <c r="G284" s="1" t="b">
        <v>0</v>
      </c>
      <c r="H284" s="1">
        <v>4</v>
      </c>
      <c r="I284" s="1">
        <v>1</v>
      </c>
      <c r="J284" s="1">
        <v>0.14000000000000001</v>
      </c>
    </row>
    <row r="285" spans="1:10">
      <c r="A285" s="1">
        <v>284</v>
      </c>
      <c r="B285" s="3">
        <v>40556</v>
      </c>
      <c r="C285" s="1">
        <v>1</v>
      </c>
      <c r="D285" s="1">
        <v>0</v>
      </c>
      <c r="E285" s="1">
        <v>1</v>
      </c>
      <c r="F285" s="1">
        <v>6</v>
      </c>
      <c r="G285" s="1" t="b">
        <v>0</v>
      </c>
      <c r="H285" s="1">
        <v>4</v>
      </c>
      <c r="I285" s="1">
        <v>1</v>
      </c>
      <c r="J285" s="1">
        <v>0.12</v>
      </c>
    </row>
    <row r="286" spans="1:10">
      <c r="A286" s="1">
        <v>285</v>
      </c>
      <c r="B286" s="3">
        <v>40556</v>
      </c>
      <c r="C286" s="1">
        <v>1</v>
      </c>
      <c r="D286" s="1">
        <v>0</v>
      </c>
      <c r="E286" s="1">
        <v>1</v>
      </c>
      <c r="F286" s="1">
        <v>7</v>
      </c>
      <c r="G286" s="1" t="b">
        <v>0</v>
      </c>
      <c r="H286" s="1">
        <v>4</v>
      </c>
      <c r="I286" s="1">
        <v>1</v>
      </c>
      <c r="J286" s="1">
        <v>0.12</v>
      </c>
    </row>
    <row r="287" spans="1:10">
      <c r="A287" s="1">
        <v>286</v>
      </c>
      <c r="B287" s="3">
        <v>40556</v>
      </c>
      <c r="C287" s="1">
        <v>1</v>
      </c>
      <c r="D287" s="1">
        <v>0</v>
      </c>
      <c r="E287" s="1">
        <v>1</v>
      </c>
      <c r="F287" s="1">
        <v>8</v>
      </c>
      <c r="G287" s="1" t="b">
        <v>0</v>
      </c>
      <c r="H287" s="1">
        <v>4</v>
      </c>
      <c r="I287" s="1">
        <v>1</v>
      </c>
      <c r="J287" s="1">
        <v>0.14000000000000001</v>
      </c>
    </row>
    <row r="288" spans="1:10">
      <c r="A288" s="1">
        <v>287</v>
      </c>
      <c r="B288" s="3">
        <v>40556</v>
      </c>
      <c r="C288" s="1">
        <v>1</v>
      </c>
      <c r="D288" s="1">
        <v>0</v>
      </c>
      <c r="E288" s="1">
        <v>1</v>
      </c>
      <c r="F288" s="1">
        <v>9</v>
      </c>
      <c r="G288" s="1" t="b">
        <v>0</v>
      </c>
      <c r="H288" s="1">
        <v>4</v>
      </c>
      <c r="I288" s="1">
        <v>1</v>
      </c>
      <c r="J288" s="1">
        <v>0.14000000000000001</v>
      </c>
    </row>
    <row r="289" spans="1:10">
      <c r="A289" s="1">
        <v>288</v>
      </c>
      <c r="B289" s="3">
        <v>40556</v>
      </c>
      <c r="C289" s="1">
        <v>1</v>
      </c>
      <c r="D289" s="1">
        <v>0</v>
      </c>
      <c r="E289" s="1">
        <v>1</v>
      </c>
      <c r="F289" s="1">
        <v>10</v>
      </c>
      <c r="G289" s="1" t="b">
        <v>0</v>
      </c>
      <c r="H289" s="1">
        <v>4</v>
      </c>
      <c r="I289" s="1">
        <v>2</v>
      </c>
      <c r="J289" s="1">
        <v>0.16</v>
      </c>
    </row>
    <row r="290" spans="1:10">
      <c r="A290" s="1">
        <v>289</v>
      </c>
      <c r="B290" s="3">
        <v>40556</v>
      </c>
      <c r="C290" s="1">
        <v>1</v>
      </c>
      <c r="D290" s="1">
        <v>0</v>
      </c>
      <c r="E290" s="1">
        <v>1</v>
      </c>
      <c r="F290" s="1">
        <v>11</v>
      </c>
      <c r="G290" s="1" t="b">
        <v>0</v>
      </c>
      <c r="H290" s="1">
        <v>4</v>
      </c>
      <c r="I290" s="1">
        <v>2</v>
      </c>
      <c r="J290" s="1">
        <v>0.2</v>
      </c>
    </row>
    <row r="291" spans="1:10">
      <c r="A291" s="1">
        <v>290</v>
      </c>
      <c r="B291" s="3">
        <v>40556</v>
      </c>
      <c r="C291" s="1">
        <v>1</v>
      </c>
      <c r="D291" s="1">
        <v>0</v>
      </c>
      <c r="E291" s="1">
        <v>1</v>
      </c>
      <c r="F291" s="1">
        <v>12</v>
      </c>
      <c r="G291" s="1" t="b">
        <v>0</v>
      </c>
      <c r="H291" s="1">
        <v>4</v>
      </c>
      <c r="I291" s="1">
        <v>1</v>
      </c>
      <c r="J291" s="1">
        <v>0.2</v>
      </c>
    </row>
    <row r="292" spans="1:10">
      <c r="A292" s="1">
        <v>291</v>
      </c>
      <c r="B292" s="3">
        <v>40556</v>
      </c>
      <c r="C292" s="1">
        <v>1</v>
      </c>
      <c r="D292" s="1">
        <v>0</v>
      </c>
      <c r="E292" s="1">
        <v>1</v>
      </c>
      <c r="F292" s="1">
        <v>13</v>
      </c>
      <c r="G292" s="1" t="b">
        <v>0</v>
      </c>
      <c r="H292" s="1">
        <v>4</v>
      </c>
      <c r="I292" s="1">
        <v>1</v>
      </c>
      <c r="J292" s="1">
        <v>0.22</v>
      </c>
    </row>
    <row r="293" spans="1:10">
      <c r="A293" s="1">
        <v>292</v>
      </c>
      <c r="B293" s="3">
        <v>40556</v>
      </c>
      <c r="C293" s="1">
        <v>1</v>
      </c>
      <c r="D293" s="1">
        <v>0</v>
      </c>
      <c r="E293" s="1">
        <v>1</v>
      </c>
      <c r="F293" s="1">
        <v>14</v>
      </c>
      <c r="G293" s="1" t="b">
        <v>0</v>
      </c>
      <c r="H293" s="1">
        <v>4</v>
      </c>
      <c r="I293" s="1">
        <v>1</v>
      </c>
      <c r="J293" s="1">
        <v>0.22</v>
      </c>
    </row>
    <row r="294" spans="1:10">
      <c r="A294" s="1">
        <v>293</v>
      </c>
      <c r="B294" s="3">
        <v>40556</v>
      </c>
      <c r="C294" s="1">
        <v>1</v>
      </c>
      <c r="D294" s="1">
        <v>0</v>
      </c>
      <c r="E294" s="1">
        <v>1</v>
      </c>
      <c r="F294" s="1">
        <v>15</v>
      </c>
      <c r="G294" s="1" t="b">
        <v>0</v>
      </c>
      <c r="H294" s="1">
        <v>4</v>
      </c>
      <c r="I294" s="1">
        <v>1</v>
      </c>
      <c r="J294" s="1">
        <v>0.24</v>
      </c>
    </row>
    <row r="295" spans="1:10">
      <c r="A295" s="1">
        <v>294</v>
      </c>
      <c r="B295" s="3">
        <v>40556</v>
      </c>
      <c r="C295" s="1">
        <v>1</v>
      </c>
      <c r="D295" s="1">
        <v>0</v>
      </c>
      <c r="E295" s="1">
        <v>1</v>
      </c>
      <c r="F295" s="1">
        <v>16</v>
      </c>
      <c r="G295" s="1" t="b">
        <v>0</v>
      </c>
      <c r="H295" s="1">
        <v>4</v>
      </c>
      <c r="I295" s="1">
        <v>1</v>
      </c>
      <c r="J295" s="1">
        <v>0.24</v>
      </c>
    </row>
    <row r="296" spans="1:10">
      <c r="A296" s="1">
        <v>295</v>
      </c>
      <c r="B296" s="3">
        <v>40556</v>
      </c>
      <c r="C296" s="1">
        <v>1</v>
      </c>
      <c r="D296" s="1">
        <v>0</v>
      </c>
      <c r="E296" s="1">
        <v>1</v>
      </c>
      <c r="F296" s="1">
        <v>17</v>
      </c>
      <c r="G296" s="1" t="b">
        <v>0</v>
      </c>
      <c r="H296" s="1">
        <v>4</v>
      </c>
      <c r="I296" s="1">
        <v>1</v>
      </c>
      <c r="J296" s="1">
        <v>0.2</v>
      </c>
    </row>
    <row r="297" spans="1:10">
      <c r="A297" s="1">
        <v>296</v>
      </c>
      <c r="B297" s="3">
        <v>40556</v>
      </c>
      <c r="C297" s="1">
        <v>1</v>
      </c>
      <c r="D297" s="1">
        <v>0</v>
      </c>
      <c r="E297" s="1">
        <v>1</v>
      </c>
      <c r="F297" s="1">
        <v>18</v>
      </c>
      <c r="G297" s="1" t="b">
        <v>0</v>
      </c>
      <c r="H297" s="1">
        <v>4</v>
      </c>
      <c r="I297" s="1">
        <v>1</v>
      </c>
      <c r="J297" s="1">
        <v>0.2</v>
      </c>
    </row>
    <row r="298" spans="1:10">
      <c r="A298" s="1">
        <v>297</v>
      </c>
      <c r="B298" s="3">
        <v>40556</v>
      </c>
      <c r="C298" s="1">
        <v>1</v>
      </c>
      <c r="D298" s="1">
        <v>0</v>
      </c>
      <c r="E298" s="1">
        <v>1</v>
      </c>
      <c r="F298" s="1">
        <v>19</v>
      </c>
      <c r="G298" s="1" t="b">
        <v>0</v>
      </c>
      <c r="H298" s="1">
        <v>4</v>
      </c>
      <c r="I298" s="1">
        <v>1</v>
      </c>
      <c r="J298" s="1">
        <v>0.16</v>
      </c>
    </row>
    <row r="299" spans="1:10">
      <c r="A299" s="1">
        <v>298</v>
      </c>
      <c r="B299" s="3">
        <v>40556</v>
      </c>
      <c r="C299" s="1">
        <v>1</v>
      </c>
      <c r="D299" s="1">
        <v>0</v>
      </c>
      <c r="E299" s="1">
        <v>1</v>
      </c>
      <c r="F299" s="1">
        <v>20</v>
      </c>
      <c r="G299" s="1" t="b">
        <v>0</v>
      </c>
      <c r="H299" s="1">
        <v>4</v>
      </c>
      <c r="I299" s="1">
        <v>1</v>
      </c>
      <c r="J299" s="1">
        <v>0.16</v>
      </c>
    </row>
    <row r="300" spans="1:10">
      <c r="A300" s="1">
        <v>299</v>
      </c>
      <c r="B300" s="3">
        <v>40556</v>
      </c>
      <c r="C300" s="1">
        <v>1</v>
      </c>
      <c r="D300" s="1">
        <v>0</v>
      </c>
      <c r="E300" s="1">
        <v>1</v>
      </c>
      <c r="F300" s="1">
        <v>21</v>
      </c>
      <c r="G300" s="1" t="b">
        <v>0</v>
      </c>
      <c r="H300" s="1">
        <v>4</v>
      </c>
      <c r="I300" s="1">
        <v>1</v>
      </c>
      <c r="J300" s="1">
        <v>0.14000000000000001</v>
      </c>
    </row>
    <row r="301" spans="1:10">
      <c r="A301" s="1">
        <v>300</v>
      </c>
      <c r="B301" s="3">
        <v>40556</v>
      </c>
      <c r="C301" s="1">
        <v>1</v>
      </c>
      <c r="D301" s="1">
        <v>0</v>
      </c>
      <c r="E301" s="1">
        <v>1</v>
      </c>
      <c r="F301" s="1">
        <v>22</v>
      </c>
      <c r="G301" s="1" t="b">
        <v>0</v>
      </c>
      <c r="H301" s="1">
        <v>4</v>
      </c>
      <c r="I301" s="1">
        <v>1</v>
      </c>
      <c r="J301" s="1">
        <v>0.14000000000000001</v>
      </c>
    </row>
    <row r="302" spans="1:10">
      <c r="A302" s="1">
        <v>301</v>
      </c>
      <c r="B302" s="3">
        <v>40556</v>
      </c>
      <c r="C302" s="1">
        <v>1</v>
      </c>
      <c r="D302" s="1">
        <v>0</v>
      </c>
      <c r="E302" s="1">
        <v>1</v>
      </c>
      <c r="F302" s="1">
        <v>23</v>
      </c>
      <c r="G302" s="1" t="b">
        <v>0</v>
      </c>
      <c r="H302" s="1">
        <v>4</v>
      </c>
      <c r="I302" s="1">
        <v>1</v>
      </c>
      <c r="J302" s="1">
        <v>0.12</v>
      </c>
    </row>
    <row r="303" spans="1:10">
      <c r="A303" s="1">
        <v>302</v>
      </c>
      <c r="B303" s="3">
        <v>40557</v>
      </c>
      <c r="C303" s="1">
        <v>1</v>
      </c>
      <c r="D303" s="1">
        <v>0</v>
      </c>
      <c r="E303" s="1">
        <v>1</v>
      </c>
      <c r="F303" s="1">
        <v>0</v>
      </c>
      <c r="G303" s="1" t="b">
        <v>0</v>
      </c>
      <c r="H303" s="1">
        <v>5</v>
      </c>
      <c r="I303" s="1">
        <v>1</v>
      </c>
      <c r="J303" s="1">
        <v>0.12</v>
      </c>
    </row>
    <row r="304" spans="1:10">
      <c r="A304" s="1">
        <v>303</v>
      </c>
      <c r="B304" s="3">
        <v>40557</v>
      </c>
      <c r="C304" s="1">
        <v>1</v>
      </c>
      <c r="D304" s="1">
        <v>0</v>
      </c>
      <c r="E304" s="1">
        <v>1</v>
      </c>
      <c r="F304" s="1">
        <v>1</v>
      </c>
      <c r="G304" s="1" t="b">
        <v>0</v>
      </c>
      <c r="H304" s="1">
        <v>5</v>
      </c>
      <c r="I304" s="1">
        <v>1</v>
      </c>
      <c r="J304" s="1">
        <v>0.1</v>
      </c>
    </row>
    <row r="305" spans="1:10">
      <c r="A305" s="1">
        <v>304</v>
      </c>
      <c r="B305" s="3">
        <v>40557</v>
      </c>
      <c r="C305" s="1">
        <v>1</v>
      </c>
      <c r="D305" s="1">
        <v>0</v>
      </c>
      <c r="E305" s="1">
        <v>1</v>
      </c>
      <c r="F305" s="1">
        <v>2</v>
      </c>
      <c r="G305" s="1" t="b">
        <v>0</v>
      </c>
      <c r="H305" s="1">
        <v>5</v>
      </c>
      <c r="I305" s="1">
        <v>1</v>
      </c>
      <c r="J305" s="1">
        <v>0.1</v>
      </c>
    </row>
    <row r="306" spans="1:10">
      <c r="A306" s="1">
        <v>305</v>
      </c>
      <c r="B306" s="3">
        <v>40557</v>
      </c>
      <c r="C306" s="1">
        <v>1</v>
      </c>
      <c r="D306" s="1">
        <v>0</v>
      </c>
      <c r="E306" s="1">
        <v>1</v>
      </c>
      <c r="F306" s="1">
        <v>3</v>
      </c>
      <c r="G306" s="1" t="b">
        <v>0</v>
      </c>
      <c r="H306" s="1">
        <v>5</v>
      </c>
      <c r="I306" s="1">
        <v>1</v>
      </c>
      <c r="J306" s="1">
        <v>0.1</v>
      </c>
    </row>
    <row r="307" spans="1:10">
      <c r="A307" s="1">
        <v>306</v>
      </c>
      <c r="B307" s="3">
        <v>40557</v>
      </c>
      <c r="C307" s="1">
        <v>1</v>
      </c>
      <c r="D307" s="1">
        <v>0</v>
      </c>
      <c r="E307" s="1">
        <v>1</v>
      </c>
      <c r="F307" s="1">
        <v>5</v>
      </c>
      <c r="G307" s="1" t="b">
        <v>0</v>
      </c>
      <c r="H307" s="1">
        <v>5</v>
      </c>
      <c r="I307" s="1">
        <v>1</v>
      </c>
      <c r="J307" s="1">
        <v>0.1</v>
      </c>
    </row>
    <row r="308" spans="1:10">
      <c r="A308" s="1">
        <v>307</v>
      </c>
      <c r="B308" s="3">
        <v>40557</v>
      </c>
      <c r="C308" s="1">
        <v>1</v>
      </c>
      <c r="D308" s="1">
        <v>0</v>
      </c>
      <c r="E308" s="1">
        <v>1</v>
      </c>
      <c r="F308" s="1">
        <v>6</v>
      </c>
      <c r="G308" s="1" t="b">
        <v>0</v>
      </c>
      <c r="H308" s="1">
        <v>5</v>
      </c>
      <c r="I308" s="1">
        <v>1</v>
      </c>
      <c r="J308" s="1">
        <v>0.1</v>
      </c>
    </row>
    <row r="309" spans="1:10">
      <c r="A309" s="1">
        <v>308</v>
      </c>
      <c r="B309" s="3">
        <v>40557</v>
      </c>
      <c r="C309" s="1">
        <v>1</v>
      </c>
      <c r="D309" s="1">
        <v>0</v>
      </c>
      <c r="E309" s="1">
        <v>1</v>
      </c>
      <c r="F309" s="1">
        <v>7</v>
      </c>
      <c r="G309" s="1" t="b">
        <v>0</v>
      </c>
      <c r="H309" s="1">
        <v>5</v>
      </c>
      <c r="I309" s="1">
        <v>1</v>
      </c>
      <c r="J309" s="1">
        <v>0.1</v>
      </c>
    </row>
    <row r="310" spans="1:10">
      <c r="A310" s="1">
        <v>309</v>
      </c>
      <c r="B310" s="3">
        <v>40557</v>
      </c>
      <c r="C310" s="1">
        <v>1</v>
      </c>
      <c r="D310" s="1">
        <v>0</v>
      </c>
      <c r="E310" s="1">
        <v>1</v>
      </c>
      <c r="F310" s="1">
        <v>8</v>
      </c>
      <c r="G310" s="1" t="b">
        <v>0</v>
      </c>
      <c r="H310" s="1">
        <v>5</v>
      </c>
      <c r="I310" s="1">
        <v>1</v>
      </c>
      <c r="J310" s="1">
        <v>0.12</v>
      </c>
    </row>
    <row r="311" spans="1:10">
      <c r="A311" s="1">
        <v>310</v>
      </c>
      <c r="B311" s="3">
        <v>40557</v>
      </c>
      <c r="C311" s="1">
        <v>1</v>
      </c>
      <c r="D311" s="1">
        <v>0</v>
      </c>
      <c r="E311" s="1">
        <v>1</v>
      </c>
      <c r="F311" s="1">
        <v>9</v>
      </c>
      <c r="G311" s="1" t="b">
        <v>0</v>
      </c>
      <c r="H311" s="1">
        <v>5</v>
      </c>
      <c r="I311" s="1">
        <v>1</v>
      </c>
      <c r="J311" s="1">
        <v>0.14000000000000001</v>
      </c>
    </row>
    <row r="312" spans="1:10">
      <c r="A312" s="1">
        <v>311</v>
      </c>
      <c r="B312" s="3">
        <v>40557</v>
      </c>
      <c r="C312" s="1">
        <v>1</v>
      </c>
      <c r="D312" s="1">
        <v>0</v>
      </c>
      <c r="E312" s="1">
        <v>1</v>
      </c>
      <c r="F312" s="1">
        <v>10</v>
      </c>
      <c r="G312" s="1" t="b">
        <v>0</v>
      </c>
      <c r="H312" s="1">
        <v>5</v>
      </c>
      <c r="I312" s="1">
        <v>1</v>
      </c>
      <c r="J312" s="1">
        <v>0.18</v>
      </c>
    </row>
    <row r="313" spans="1:10">
      <c r="A313" s="1">
        <v>312</v>
      </c>
      <c r="B313" s="3">
        <v>40557</v>
      </c>
      <c r="C313" s="1">
        <v>1</v>
      </c>
      <c r="D313" s="1">
        <v>0</v>
      </c>
      <c r="E313" s="1">
        <v>1</v>
      </c>
      <c r="F313" s="1">
        <v>11</v>
      </c>
      <c r="G313" s="1" t="b">
        <v>0</v>
      </c>
      <c r="H313" s="1">
        <v>5</v>
      </c>
      <c r="I313" s="1">
        <v>1</v>
      </c>
      <c r="J313" s="1">
        <v>0.18</v>
      </c>
    </row>
    <row r="314" spans="1:10">
      <c r="A314" s="1">
        <v>313</v>
      </c>
      <c r="B314" s="3">
        <v>40557</v>
      </c>
      <c r="C314" s="1">
        <v>1</v>
      </c>
      <c r="D314" s="1">
        <v>0</v>
      </c>
      <c r="E314" s="1">
        <v>1</v>
      </c>
      <c r="F314" s="1">
        <v>12</v>
      </c>
      <c r="G314" s="1" t="b">
        <v>0</v>
      </c>
      <c r="H314" s="1">
        <v>5</v>
      </c>
      <c r="I314" s="1">
        <v>1</v>
      </c>
      <c r="J314" s="1">
        <v>0.2</v>
      </c>
    </row>
    <row r="315" spans="1:10">
      <c r="A315" s="1">
        <v>314</v>
      </c>
      <c r="B315" s="3">
        <v>40557</v>
      </c>
      <c r="C315" s="1">
        <v>1</v>
      </c>
      <c r="D315" s="1">
        <v>0</v>
      </c>
      <c r="E315" s="1">
        <v>1</v>
      </c>
      <c r="F315" s="1">
        <v>13</v>
      </c>
      <c r="G315" s="1" t="b">
        <v>0</v>
      </c>
      <c r="H315" s="1">
        <v>5</v>
      </c>
      <c r="I315" s="1">
        <v>1</v>
      </c>
      <c r="J315" s="1">
        <v>0.22</v>
      </c>
    </row>
    <row r="316" spans="1:10">
      <c r="A316" s="1">
        <v>315</v>
      </c>
      <c r="B316" s="3">
        <v>40557</v>
      </c>
      <c r="C316" s="1">
        <v>1</v>
      </c>
      <c r="D316" s="1">
        <v>0</v>
      </c>
      <c r="E316" s="1">
        <v>1</v>
      </c>
      <c r="F316" s="1">
        <v>14</v>
      </c>
      <c r="G316" s="1" t="b">
        <v>0</v>
      </c>
      <c r="H316" s="1">
        <v>5</v>
      </c>
      <c r="I316" s="1">
        <v>1</v>
      </c>
      <c r="J316" s="1">
        <v>0.22</v>
      </c>
    </row>
    <row r="317" spans="1:10">
      <c r="A317" s="1">
        <v>316</v>
      </c>
      <c r="B317" s="3">
        <v>40557</v>
      </c>
      <c r="C317" s="1">
        <v>1</v>
      </c>
      <c r="D317" s="1">
        <v>0</v>
      </c>
      <c r="E317" s="1">
        <v>1</v>
      </c>
      <c r="F317" s="1">
        <v>15</v>
      </c>
      <c r="G317" s="1" t="b">
        <v>0</v>
      </c>
      <c r="H317" s="1">
        <v>5</v>
      </c>
      <c r="I317" s="1">
        <v>1</v>
      </c>
      <c r="J317" s="1">
        <v>0.24</v>
      </c>
    </row>
    <row r="318" spans="1:10">
      <c r="A318" s="1">
        <v>317</v>
      </c>
      <c r="B318" s="3">
        <v>40557</v>
      </c>
      <c r="C318" s="1">
        <v>1</v>
      </c>
      <c r="D318" s="1">
        <v>0</v>
      </c>
      <c r="E318" s="1">
        <v>1</v>
      </c>
      <c r="F318" s="1">
        <v>16</v>
      </c>
      <c r="G318" s="1" t="b">
        <v>0</v>
      </c>
      <c r="H318" s="1">
        <v>5</v>
      </c>
      <c r="I318" s="1">
        <v>1</v>
      </c>
      <c r="J318" s="1">
        <v>0.22</v>
      </c>
    </row>
    <row r="319" spans="1:10">
      <c r="A319" s="1">
        <v>318</v>
      </c>
      <c r="B319" s="3">
        <v>40557</v>
      </c>
      <c r="C319" s="1">
        <v>1</v>
      </c>
      <c r="D319" s="1">
        <v>0</v>
      </c>
      <c r="E319" s="1">
        <v>1</v>
      </c>
      <c r="F319" s="1">
        <v>17</v>
      </c>
      <c r="G319" s="1" t="b">
        <v>0</v>
      </c>
      <c r="H319" s="1">
        <v>5</v>
      </c>
      <c r="I319" s="1">
        <v>1</v>
      </c>
      <c r="J319" s="1">
        <v>0.22</v>
      </c>
    </row>
    <row r="320" spans="1:10">
      <c r="A320" s="1">
        <v>319</v>
      </c>
      <c r="B320" s="3">
        <v>40557</v>
      </c>
      <c r="C320" s="1">
        <v>1</v>
      </c>
      <c r="D320" s="1">
        <v>0</v>
      </c>
      <c r="E320" s="1">
        <v>1</v>
      </c>
      <c r="F320" s="1">
        <v>18</v>
      </c>
      <c r="G320" s="1" t="b">
        <v>0</v>
      </c>
      <c r="H320" s="1">
        <v>5</v>
      </c>
      <c r="I320" s="1">
        <v>1</v>
      </c>
      <c r="J320" s="1">
        <v>0.2</v>
      </c>
    </row>
    <row r="321" spans="1:10">
      <c r="A321" s="1">
        <v>320</v>
      </c>
      <c r="B321" s="3">
        <v>40557</v>
      </c>
      <c r="C321" s="1">
        <v>1</v>
      </c>
      <c r="D321" s="1">
        <v>0</v>
      </c>
      <c r="E321" s="1">
        <v>1</v>
      </c>
      <c r="F321" s="1">
        <v>19</v>
      </c>
      <c r="G321" s="1" t="b">
        <v>0</v>
      </c>
      <c r="H321" s="1">
        <v>5</v>
      </c>
      <c r="I321" s="1">
        <v>1</v>
      </c>
      <c r="J321" s="1">
        <v>0.16</v>
      </c>
    </row>
    <row r="322" spans="1:10">
      <c r="A322" s="1">
        <v>321</v>
      </c>
      <c r="B322" s="3">
        <v>40557</v>
      </c>
      <c r="C322" s="1">
        <v>1</v>
      </c>
      <c r="D322" s="1">
        <v>0</v>
      </c>
      <c r="E322" s="1">
        <v>1</v>
      </c>
      <c r="F322" s="1">
        <v>20</v>
      </c>
      <c r="G322" s="1" t="b">
        <v>0</v>
      </c>
      <c r="H322" s="1">
        <v>5</v>
      </c>
      <c r="I322" s="1">
        <v>1</v>
      </c>
      <c r="J322" s="1">
        <v>0.18</v>
      </c>
    </row>
    <row r="323" spans="1:10">
      <c r="A323" s="1">
        <v>322</v>
      </c>
      <c r="B323" s="3">
        <v>40557</v>
      </c>
      <c r="C323" s="1">
        <v>1</v>
      </c>
      <c r="D323" s="1">
        <v>0</v>
      </c>
      <c r="E323" s="1">
        <v>1</v>
      </c>
      <c r="F323" s="1">
        <v>21</v>
      </c>
      <c r="G323" s="1" t="b">
        <v>0</v>
      </c>
      <c r="H323" s="1">
        <v>5</v>
      </c>
      <c r="I323" s="1">
        <v>1</v>
      </c>
      <c r="J323" s="1">
        <v>0.16</v>
      </c>
    </row>
    <row r="324" spans="1:10">
      <c r="A324" s="1">
        <v>323</v>
      </c>
      <c r="B324" s="3">
        <v>40557</v>
      </c>
      <c r="C324" s="1">
        <v>1</v>
      </c>
      <c r="D324" s="1">
        <v>0</v>
      </c>
      <c r="E324" s="1">
        <v>1</v>
      </c>
      <c r="F324" s="1">
        <v>22</v>
      </c>
      <c r="G324" s="1" t="b">
        <v>0</v>
      </c>
      <c r="H324" s="1">
        <v>5</v>
      </c>
      <c r="I324" s="1">
        <v>2</v>
      </c>
      <c r="J324" s="1">
        <v>0.16</v>
      </c>
    </row>
    <row r="325" spans="1:10">
      <c r="A325" s="1">
        <v>324</v>
      </c>
      <c r="B325" s="3">
        <v>40557</v>
      </c>
      <c r="C325" s="1">
        <v>1</v>
      </c>
      <c r="D325" s="1">
        <v>0</v>
      </c>
      <c r="E325" s="1">
        <v>1</v>
      </c>
      <c r="F325" s="1">
        <v>23</v>
      </c>
      <c r="G325" s="1" t="b">
        <v>0</v>
      </c>
      <c r="H325" s="1">
        <v>5</v>
      </c>
      <c r="I325" s="1">
        <v>2</v>
      </c>
      <c r="J325" s="1">
        <v>0.18</v>
      </c>
    </row>
    <row r="326" spans="1:10">
      <c r="A326" s="1">
        <v>325</v>
      </c>
      <c r="B326" s="3">
        <v>40558</v>
      </c>
      <c r="C326" s="1">
        <v>1</v>
      </c>
      <c r="D326" s="1">
        <v>0</v>
      </c>
      <c r="E326" s="1">
        <v>1</v>
      </c>
      <c r="F326" s="1">
        <v>0</v>
      </c>
      <c r="G326" s="1" t="b">
        <v>0</v>
      </c>
      <c r="H326" s="1">
        <v>6</v>
      </c>
      <c r="I326" s="1">
        <v>1</v>
      </c>
      <c r="J326" s="1">
        <v>0.18</v>
      </c>
    </row>
    <row r="327" spans="1:10">
      <c r="A327" s="1">
        <v>326</v>
      </c>
      <c r="B327" s="3">
        <v>40558</v>
      </c>
      <c r="C327" s="1">
        <v>1</v>
      </c>
      <c r="D327" s="1">
        <v>0</v>
      </c>
      <c r="E327" s="1">
        <v>1</v>
      </c>
      <c r="F327" s="1">
        <v>1</v>
      </c>
      <c r="G327" s="1" t="b">
        <v>0</v>
      </c>
      <c r="H327" s="1">
        <v>6</v>
      </c>
      <c r="I327" s="1">
        <v>2</v>
      </c>
      <c r="J327" s="1">
        <v>0.16</v>
      </c>
    </row>
    <row r="328" spans="1:10">
      <c r="A328" s="1">
        <v>327</v>
      </c>
      <c r="B328" s="3">
        <v>40558</v>
      </c>
      <c r="C328" s="1">
        <v>1</v>
      </c>
      <c r="D328" s="1">
        <v>0</v>
      </c>
      <c r="E328" s="1">
        <v>1</v>
      </c>
      <c r="F328" s="1">
        <v>2</v>
      </c>
      <c r="G328" s="1" t="b">
        <v>0</v>
      </c>
      <c r="H328" s="1">
        <v>6</v>
      </c>
      <c r="I328" s="1">
        <v>2</v>
      </c>
      <c r="J328" s="1">
        <v>0.16</v>
      </c>
    </row>
    <row r="329" spans="1:10">
      <c r="A329" s="1">
        <v>328</v>
      </c>
      <c r="B329" s="3">
        <v>40558</v>
      </c>
      <c r="C329" s="1">
        <v>1</v>
      </c>
      <c r="D329" s="1">
        <v>0</v>
      </c>
      <c r="E329" s="1">
        <v>1</v>
      </c>
      <c r="F329" s="1">
        <v>3</v>
      </c>
      <c r="G329" s="1" t="b">
        <v>0</v>
      </c>
      <c r="H329" s="1">
        <v>6</v>
      </c>
      <c r="I329" s="1">
        <v>2</v>
      </c>
      <c r="J329" s="1">
        <v>0.16</v>
      </c>
    </row>
    <row r="330" spans="1:10">
      <c r="A330" s="1">
        <v>329</v>
      </c>
      <c r="B330" s="3">
        <v>40558</v>
      </c>
      <c r="C330" s="1">
        <v>1</v>
      </c>
      <c r="D330" s="1">
        <v>0</v>
      </c>
      <c r="E330" s="1">
        <v>1</v>
      </c>
      <c r="F330" s="1">
        <v>4</v>
      </c>
      <c r="G330" s="1" t="b">
        <v>0</v>
      </c>
      <c r="H330" s="1">
        <v>6</v>
      </c>
      <c r="I330" s="1">
        <v>2</v>
      </c>
      <c r="J330" s="1">
        <v>0.16</v>
      </c>
    </row>
    <row r="331" spans="1:10">
      <c r="A331" s="1">
        <v>330</v>
      </c>
      <c r="B331" s="3">
        <v>40558</v>
      </c>
      <c r="C331" s="1">
        <v>1</v>
      </c>
      <c r="D331" s="1">
        <v>0</v>
      </c>
      <c r="E331" s="1">
        <v>1</v>
      </c>
      <c r="F331" s="1">
        <v>5</v>
      </c>
      <c r="G331" s="1" t="b">
        <v>0</v>
      </c>
      <c r="H331" s="1">
        <v>6</v>
      </c>
      <c r="I331" s="1">
        <v>1</v>
      </c>
      <c r="J331" s="1">
        <v>0.16</v>
      </c>
    </row>
    <row r="332" spans="1:10">
      <c r="A332" s="1">
        <v>331</v>
      </c>
      <c r="B332" s="3">
        <v>40558</v>
      </c>
      <c r="C332" s="1">
        <v>1</v>
      </c>
      <c r="D332" s="1">
        <v>0</v>
      </c>
      <c r="E332" s="1">
        <v>1</v>
      </c>
      <c r="F332" s="1">
        <v>6</v>
      </c>
      <c r="G332" s="1" t="b">
        <v>0</v>
      </c>
      <c r="H332" s="1">
        <v>6</v>
      </c>
      <c r="I332" s="1">
        <v>1</v>
      </c>
      <c r="J332" s="1">
        <v>0.14000000000000001</v>
      </c>
    </row>
    <row r="333" spans="1:10">
      <c r="A333" s="1">
        <v>332</v>
      </c>
      <c r="B333" s="3">
        <v>40558</v>
      </c>
      <c r="C333" s="1">
        <v>1</v>
      </c>
      <c r="D333" s="1">
        <v>0</v>
      </c>
      <c r="E333" s="1">
        <v>1</v>
      </c>
      <c r="F333" s="1">
        <v>7</v>
      </c>
      <c r="G333" s="1" t="b">
        <v>0</v>
      </c>
      <c r="H333" s="1">
        <v>6</v>
      </c>
      <c r="I333" s="1">
        <v>1</v>
      </c>
      <c r="J333" s="1">
        <v>0.14000000000000001</v>
      </c>
    </row>
    <row r="334" spans="1:10">
      <c r="A334" s="1">
        <v>333</v>
      </c>
      <c r="B334" s="3">
        <v>40558</v>
      </c>
      <c r="C334" s="1">
        <v>1</v>
      </c>
      <c r="D334" s="1">
        <v>0</v>
      </c>
      <c r="E334" s="1">
        <v>1</v>
      </c>
      <c r="F334" s="1">
        <v>8</v>
      </c>
      <c r="G334" s="1" t="b">
        <v>0</v>
      </c>
      <c r="H334" s="1">
        <v>6</v>
      </c>
      <c r="I334" s="1">
        <v>1</v>
      </c>
      <c r="J334" s="1">
        <v>0.14000000000000001</v>
      </c>
    </row>
    <row r="335" spans="1:10">
      <c r="A335" s="1">
        <v>334</v>
      </c>
      <c r="B335" s="3">
        <v>40558</v>
      </c>
      <c r="C335" s="1">
        <v>1</v>
      </c>
      <c r="D335" s="1">
        <v>0</v>
      </c>
      <c r="E335" s="1">
        <v>1</v>
      </c>
      <c r="F335" s="1">
        <v>9</v>
      </c>
      <c r="G335" s="1" t="b">
        <v>0</v>
      </c>
      <c r="H335" s="1">
        <v>6</v>
      </c>
      <c r="I335" s="1">
        <v>1</v>
      </c>
      <c r="J335" s="1">
        <v>0.16</v>
      </c>
    </row>
    <row r="336" spans="1:10">
      <c r="A336" s="1">
        <v>335</v>
      </c>
      <c r="B336" s="3">
        <v>40558</v>
      </c>
      <c r="C336" s="1">
        <v>1</v>
      </c>
      <c r="D336" s="1">
        <v>0</v>
      </c>
      <c r="E336" s="1">
        <v>1</v>
      </c>
      <c r="F336" s="1">
        <v>10</v>
      </c>
      <c r="G336" s="1" t="b">
        <v>0</v>
      </c>
      <c r="H336" s="1">
        <v>6</v>
      </c>
      <c r="I336" s="1">
        <v>1</v>
      </c>
      <c r="J336" s="1">
        <v>0.18</v>
      </c>
    </row>
    <row r="337" spans="1:10">
      <c r="A337" s="1">
        <v>336</v>
      </c>
      <c r="B337" s="3">
        <v>40558</v>
      </c>
      <c r="C337" s="1">
        <v>1</v>
      </c>
      <c r="D337" s="1">
        <v>0</v>
      </c>
      <c r="E337" s="1">
        <v>1</v>
      </c>
      <c r="F337" s="1">
        <v>11</v>
      </c>
      <c r="G337" s="1" t="b">
        <v>0</v>
      </c>
      <c r="H337" s="1">
        <v>6</v>
      </c>
      <c r="I337" s="1">
        <v>1</v>
      </c>
      <c r="J337" s="1">
        <v>0.2</v>
      </c>
    </row>
    <row r="338" spans="1:10">
      <c r="A338" s="1">
        <v>337</v>
      </c>
      <c r="B338" s="3">
        <v>40558</v>
      </c>
      <c r="C338" s="1">
        <v>1</v>
      </c>
      <c r="D338" s="1">
        <v>0</v>
      </c>
      <c r="E338" s="1">
        <v>1</v>
      </c>
      <c r="F338" s="1">
        <v>12</v>
      </c>
      <c r="G338" s="1" t="b">
        <v>0</v>
      </c>
      <c r="H338" s="1">
        <v>6</v>
      </c>
      <c r="I338" s="1">
        <v>1</v>
      </c>
      <c r="J338" s="1">
        <v>0.24</v>
      </c>
    </row>
    <row r="339" spans="1:10">
      <c r="A339" s="1">
        <v>338</v>
      </c>
      <c r="B339" s="3">
        <v>40558</v>
      </c>
      <c r="C339" s="1">
        <v>1</v>
      </c>
      <c r="D339" s="1">
        <v>0</v>
      </c>
      <c r="E339" s="1">
        <v>1</v>
      </c>
      <c r="F339" s="1">
        <v>13</v>
      </c>
      <c r="G339" s="1" t="b">
        <v>0</v>
      </c>
      <c r="H339" s="1">
        <v>6</v>
      </c>
      <c r="I339" s="1">
        <v>1</v>
      </c>
      <c r="J339" s="1">
        <v>0.28000000000000003</v>
      </c>
    </row>
    <row r="340" spans="1:10">
      <c r="A340" s="1">
        <v>339</v>
      </c>
      <c r="B340" s="3">
        <v>40558</v>
      </c>
      <c r="C340" s="1">
        <v>1</v>
      </c>
      <c r="D340" s="1">
        <v>0</v>
      </c>
      <c r="E340" s="1">
        <v>1</v>
      </c>
      <c r="F340" s="1">
        <v>14</v>
      </c>
      <c r="G340" s="1" t="b">
        <v>0</v>
      </c>
      <c r="H340" s="1">
        <v>6</v>
      </c>
      <c r="I340" s="1">
        <v>1</v>
      </c>
      <c r="J340" s="1">
        <v>0.3</v>
      </c>
    </row>
    <row r="341" spans="1:10">
      <c r="A341" s="1">
        <v>340</v>
      </c>
      <c r="B341" s="3">
        <v>40558</v>
      </c>
      <c r="C341" s="1">
        <v>1</v>
      </c>
      <c r="D341" s="1">
        <v>0</v>
      </c>
      <c r="E341" s="1">
        <v>1</v>
      </c>
      <c r="F341" s="1">
        <v>15</v>
      </c>
      <c r="G341" s="1" t="b">
        <v>0</v>
      </c>
      <c r="H341" s="1">
        <v>6</v>
      </c>
      <c r="I341" s="1">
        <v>2</v>
      </c>
      <c r="J341" s="1">
        <v>0.32</v>
      </c>
    </row>
    <row r="342" spans="1:10">
      <c r="A342" s="1">
        <v>341</v>
      </c>
      <c r="B342" s="3">
        <v>40558</v>
      </c>
      <c r="C342" s="1">
        <v>1</v>
      </c>
      <c r="D342" s="1">
        <v>0</v>
      </c>
      <c r="E342" s="1">
        <v>1</v>
      </c>
      <c r="F342" s="1">
        <v>16</v>
      </c>
      <c r="G342" s="1" t="b">
        <v>0</v>
      </c>
      <c r="H342" s="1">
        <v>6</v>
      </c>
      <c r="I342" s="1">
        <v>2</v>
      </c>
      <c r="J342" s="1">
        <v>0.34</v>
      </c>
    </row>
    <row r="343" spans="1:10">
      <c r="A343" s="1">
        <v>342</v>
      </c>
      <c r="B343" s="3">
        <v>40558</v>
      </c>
      <c r="C343" s="1">
        <v>1</v>
      </c>
      <c r="D343" s="1">
        <v>0</v>
      </c>
      <c r="E343" s="1">
        <v>1</v>
      </c>
      <c r="F343" s="1">
        <v>17</v>
      </c>
      <c r="G343" s="1" t="b">
        <v>0</v>
      </c>
      <c r="H343" s="1">
        <v>6</v>
      </c>
      <c r="I343" s="1">
        <v>2</v>
      </c>
      <c r="J343" s="1">
        <v>0.32</v>
      </c>
    </row>
    <row r="344" spans="1:10">
      <c r="A344" s="1">
        <v>343</v>
      </c>
      <c r="B344" s="3">
        <v>40558</v>
      </c>
      <c r="C344" s="1">
        <v>1</v>
      </c>
      <c r="D344" s="1">
        <v>0</v>
      </c>
      <c r="E344" s="1">
        <v>1</v>
      </c>
      <c r="F344" s="1">
        <v>18</v>
      </c>
      <c r="G344" s="1" t="b">
        <v>0</v>
      </c>
      <c r="H344" s="1">
        <v>6</v>
      </c>
      <c r="I344" s="1">
        <v>2</v>
      </c>
      <c r="J344" s="1">
        <v>0.3</v>
      </c>
    </row>
    <row r="345" spans="1:10">
      <c r="A345" s="1">
        <v>344</v>
      </c>
      <c r="B345" s="3">
        <v>40558</v>
      </c>
      <c r="C345" s="1">
        <v>1</v>
      </c>
      <c r="D345" s="1">
        <v>0</v>
      </c>
      <c r="E345" s="1">
        <v>1</v>
      </c>
      <c r="F345" s="1">
        <v>19</v>
      </c>
      <c r="G345" s="1" t="b">
        <v>0</v>
      </c>
      <c r="H345" s="1">
        <v>6</v>
      </c>
      <c r="I345" s="1">
        <v>2</v>
      </c>
      <c r="J345" s="1">
        <v>0.32</v>
      </c>
    </row>
    <row r="346" spans="1:10">
      <c r="A346" s="1">
        <v>345</v>
      </c>
      <c r="B346" s="3">
        <v>40558</v>
      </c>
      <c r="C346" s="1">
        <v>1</v>
      </c>
      <c r="D346" s="1">
        <v>0</v>
      </c>
      <c r="E346" s="1">
        <v>1</v>
      </c>
      <c r="F346" s="1">
        <v>20</v>
      </c>
      <c r="G346" s="1" t="b">
        <v>0</v>
      </c>
      <c r="H346" s="1">
        <v>6</v>
      </c>
      <c r="I346" s="1">
        <v>2</v>
      </c>
      <c r="J346" s="1">
        <v>0.32</v>
      </c>
    </row>
    <row r="347" spans="1:10">
      <c r="A347" s="1">
        <v>346</v>
      </c>
      <c r="B347" s="3">
        <v>40558</v>
      </c>
      <c r="C347" s="1">
        <v>1</v>
      </c>
      <c r="D347" s="1">
        <v>0</v>
      </c>
      <c r="E347" s="1">
        <v>1</v>
      </c>
      <c r="F347" s="1">
        <v>21</v>
      </c>
      <c r="G347" s="1" t="b">
        <v>0</v>
      </c>
      <c r="H347" s="1">
        <v>6</v>
      </c>
      <c r="I347" s="1">
        <v>2</v>
      </c>
      <c r="J347" s="1">
        <v>0.32</v>
      </c>
    </row>
    <row r="348" spans="1:10">
      <c r="A348" s="1">
        <v>347</v>
      </c>
      <c r="B348" s="3">
        <v>40558</v>
      </c>
      <c r="C348" s="1">
        <v>1</v>
      </c>
      <c r="D348" s="1">
        <v>0</v>
      </c>
      <c r="E348" s="1">
        <v>1</v>
      </c>
      <c r="F348" s="1">
        <v>22</v>
      </c>
      <c r="G348" s="1" t="b">
        <v>0</v>
      </c>
      <c r="H348" s="1">
        <v>6</v>
      </c>
      <c r="I348" s="1">
        <v>2</v>
      </c>
      <c r="J348" s="1">
        <v>0.3</v>
      </c>
    </row>
    <row r="349" spans="1:10">
      <c r="A349" s="1">
        <v>348</v>
      </c>
      <c r="B349" s="3">
        <v>40558</v>
      </c>
      <c r="C349" s="1">
        <v>1</v>
      </c>
      <c r="D349" s="1">
        <v>0</v>
      </c>
      <c r="E349" s="1">
        <v>1</v>
      </c>
      <c r="F349" s="1">
        <v>23</v>
      </c>
      <c r="G349" s="1" t="b">
        <v>0</v>
      </c>
      <c r="H349" s="1">
        <v>6</v>
      </c>
      <c r="I349" s="1">
        <v>1</v>
      </c>
      <c r="J349" s="1">
        <v>0.3</v>
      </c>
    </row>
    <row r="350" spans="1:10">
      <c r="A350" s="1">
        <v>349</v>
      </c>
      <c r="B350" s="3">
        <v>40559</v>
      </c>
      <c r="C350" s="1">
        <v>1</v>
      </c>
      <c r="D350" s="1">
        <v>0</v>
      </c>
      <c r="E350" s="1">
        <v>1</v>
      </c>
      <c r="F350" s="1">
        <v>0</v>
      </c>
      <c r="G350" s="1" t="b">
        <v>0</v>
      </c>
      <c r="H350" s="1">
        <v>0</v>
      </c>
      <c r="I350" s="1">
        <v>1</v>
      </c>
      <c r="J350" s="1">
        <v>0.26</v>
      </c>
    </row>
    <row r="351" spans="1:10">
      <c r="A351" s="1">
        <v>350</v>
      </c>
      <c r="B351" s="3">
        <v>40559</v>
      </c>
      <c r="C351" s="1">
        <v>1</v>
      </c>
      <c r="D351" s="1">
        <v>0</v>
      </c>
      <c r="E351" s="1">
        <v>1</v>
      </c>
      <c r="F351" s="1">
        <v>1</v>
      </c>
      <c r="G351" s="1" t="b">
        <v>0</v>
      </c>
      <c r="H351" s="1">
        <v>0</v>
      </c>
      <c r="I351" s="1">
        <v>1</v>
      </c>
      <c r="J351" s="1">
        <v>0.26</v>
      </c>
    </row>
    <row r="352" spans="1:10">
      <c r="A352" s="1">
        <v>351</v>
      </c>
      <c r="B352" s="3">
        <v>40559</v>
      </c>
      <c r="C352" s="1">
        <v>1</v>
      </c>
      <c r="D352" s="1">
        <v>0</v>
      </c>
      <c r="E352" s="1">
        <v>1</v>
      </c>
      <c r="F352" s="1">
        <v>2</v>
      </c>
      <c r="G352" s="1" t="b">
        <v>0</v>
      </c>
      <c r="H352" s="1">
        <v>0</v>
      </c>
      <c r="I352" s="1">
        <v>1</v>
      </c>
      <c r="J352" s="1">
        <v>0.26</v>
      </c>
    </row>
    <row r="353" spans="1:10">
      <c r="A353" s="1">
        <v>352</v>
      </c>
      <c r="B353" s="3">
        <v>40559</v>
      </c>
      <c r="C353" s="1">
        <v>1</v>
      </c>
      <c r="D353" s="1">
        <v>0</v>
      </c>
      <c r="E353" s="1">
        <v>1</v>
      </c>
      <c r="F353" s="1">
        <v>3</v>
      </c>
      <c r="G353" s="1" t="b">
        <v>0</v>
      </c>
      <c r="H353" s="1">
        <v>0</v>
      </c>
      <c r="I353" s="1">
        <v>1</v>
      </c>
      <c r="J353" s="1">
        <v>0.22</v>
      </c>
    </row>
    <row r="354" spans="1:10">
      <c r="A354" s="1">
        <v>353</v>
      </c>
      <c r="B354" s="3">
        <v>40559</v>
      </c>
      <c r="C354" s="1">
        <v>1</v>
      </c>
      <c r="D354" s="1">
        <v>0</v>
      </c>
      <c r="E354" s="1">
        <v>1</v>
      </c>
      <c r="F354" s="1">
        <v>4</v>
      </c>
      <c r="G354" s="1" t="b">
        <v>0</v>
      </c>
      <c r="H354" s="1">
        <v>0</v>
      </c>
      <c r="I354" s="1">
        <v>1</v>
      </c>
      <c r="J354" s="1">
        <v>0.26</v>
      </c>
    </row>
    <row r="355" spans="1:10">
      <c r="A355" s="1">
        <v>354</v>
      </c>
      <c r="B355" s="3">
        <v>40559</v>
      </c>
      <c r="C355" s="1">
        <v>1</v>
      </c>
      <c r="D355" s="1">
        <v>0</v>
      </c>
      <c r="E355" s="1">
        <v>1</v>
      </c>
      <c r="F355" s="1">
        <v>5</v>
      </c>
      <c r="G355" s="1" t="b">
        <v>0</v>
      </c>
      <c r="H355" s="1">
        <v>0</v>
      </c>
      <c r="I355" s="1">
        <v>2</v>
      </c>
      <c r="J355" s="1">
        <v>0.26</v>
      </c>
    </row>
    <row r="356" spans="1:10">
      <c r="A356" s="1">
        <v>355</v>
      </c>
      <c r="B356" s="3">
        <v>40559</v>
      </c>
      <c r="C356" s="1">
        <v>1</v>
      </c>
      <c r="D356" s="1">
        <v>0</v>
      </c>
      <c r="E356" s="1">
        <v>1</v>
      </c>
      <c r="F356" s="1">
        <v>6</v>
      </c>
      <c r="G356" s="1" t="b">
        <v>0</v>
      </c>
      <c r="H356" s="1">
        <v>0</v>
      </c>
      <c r="I356" s="1">
        <v>2</v>
      </c>
      <c r="J356" s="1">
        <v>0.26</v>
      </c>
    </row>
    <row r="357" spans="1:10">
      <c r="A357" s="1">
        <v>356</v>
      </c>
      <c r="B357" s="3">
        <v>40559</v>
      </c>
      <c r="C357" s="1">
        <v>1</v>
      </c>
      <c r="D357" s="1">
        <v>0</v>
      </c>
      <c r="E357" s="1">
        <v>1</v>
      </c>
      <c r="F357" s="1">
        <v>7</v>
      </c>
      <c r="G357" s="1" t="b">
        <v>0</v>
      </c>
      <c r="H357" s="1">
        <v>0</v>
      </c>
      <c r="I357" s="1">
        <v>2</v>
      </c>
      <c r="J357" s="1">
        <v>0.24</v>
      </c>
    </row>
    <row r="358" spans="1:10">
      <c r="A358" s="1">
        <v>357</v>
      </c>
      <c r="B358" s="3">
        <v>40559</v>
      </c>
      <c r="C358" s="1">
        <v>1</v>
      </c>
      <c r="D358" s="1">
        <v>0</v>
      </c>
      <c r="E358" s="1">
        <v>1</v>
      </c>
      <c r="F358" s="1">
        <v>8</v>
      </c>
      <c r="G358" s="1" t="b">
        <v>0</v>
      </c>
      <c r="H358" s="1">
        <v>0</v>
      </c>
      <c r="I358" s="1">
        <v>1</v>
      </c>
      <c r="J358" s="1">
        <v>0.22</v>
      </c>
    </row>
    <row r="359" spans="1:10">
      <c r="A359" s="1">
        <v>358</v>
      </c>
      <c r="B359" s="3">
        <v>40559</v>
      </c>
      <c r="C359" s="1">
        <v>1</v>
      </c>
      <c r="D359" s="1">
        <v>0</v>
      </c>
      <c r="E359" s="1">
        <v>1</v>
      </c>
      <c r="F359" s="1">
        <v>9</v>
      </c>
      <c r="G359" s="1" t="b">
        <v>0</v>
      </c>
      <c r="H359" s="1">
        <v>0</v>
      </c>
      <c r="I359" s="1">
        <v>1</v>
      </c>
      <c r="J359" s="1">
        <v>0.22</v>
      </c>
    </row>
    <row r="360" spans="1:10">
      <c r="A360" s="1">
        <v>359</v>
      </c>
      <c r="B360" s="3">
        <v>40559</v>
      </c>
      <c r="C360" s="1">
        <v>1</v>
      </c>
      <c r="D360" s="1">
        <v>0</v>
      </c>
      <c r="E360" s="1">
        <v>1</v>
      </c>
      <c r="F360" s="1">
        <v>10</v>
      </c>
      <c r="G360" s="1" t="b">
        <v>0</v>
      </c>
      <c r="H360" s="1">
        <v>0</v>
      </c>
      <c r="I360" s="1">
        <v>1</v>
      </c>
      <c r="J360" s="1">
        <v>0.22</v>
      </c>
    </row>
    <row r="361" spans="1:10">
      <c r="A361" s="1">
        <v>360</v>
      </c>
      <c r="B361" s="3">
        <v>40559</v>
      </c>
      <c r="C361" s="1">
        <v>1</v>
      </c>
      <c r="D361" s="1">
        <v>0</v>
      </c>
      <c r="E361" s="1">
        <v>1</v>
      </c>
      <c r="F361" s="1">
        <v>11</v>
      </c>
      <c r="G361" s="1" t="b">
        <v>0</v>
      </c>
      <c r="H361" s="1">
        <v>0</v>
      </c>
      <c r="I361" s="1">
        <v>1</v>
      </c>
      <c r="J361" s="1">
        <v>0.24</v>
      </c>
    </row>
    <row r="362" spans="1:10">
      <c r="A362" s="1">
        <v>361</v>
      </c>
      <c r="B362" s="3">
        <v>40559</v>
      </c>
      <c r="C362" s="1">
        <v>1</v>
      </c>
      <c r="D362" s="1">
        <v>0</v>
      </c>
      <c r="E362" s="1">
        <v>1</v>
      </c>
      <c r="F362" s="1">
        <v>12</v>
      </c>
      <c r="G362" s="1" t="b">
        <v>0</v>
      </c>
      <c r="H362" s="1">
        <v>0</v>
      </c>
      <c r="I362" s="1">
        <v>1</v>
      </c>
      <c r="J362" s="1">
        <v>0.24</v>
      </c>
    </row>
    <row r="363" spans="1:10">
      <c r="A363" s="1">
        <v>362</v>
      </c>
      <c r="B363" s="3">
        <v>40559</v>
      </c>
      <c r="C363" s="1">
        <v>1</v>
      </c>
      <c r="D363" s="1">
        <v>0</v>
      </c>
      <c r="E363" s="1">
        <v>1</v>
      </c>
      <c r="F363" s="1">
        <v>13</v>
      </c>
      <c r="G363" s="1" t="b">
        <v>0</v>
      </c>
      <c r="H363" s="1">
        <v>0</v>
      </c>
      <c r="I363" s="1">
        <v>1</v>
      </c>
      <c r="J363" s="1">
        <v>0.26</v>
      </c>
    </row>
    <row r="364" spans="1:10">
      <c r="A364" s="1">
        <v>363</v>
      </c>
      <c r="B364" s="3">
        <v>40559</v>
      </c>
      <c r="C364" s="1">
        <v>1</v>
      </c>
      <c r="D364" s="1">
        <v>0</v>
      </c>
      <c r="E364" s="1">
        <v>1</v>
      </c>
      <c r="F364" s="1">
        <v>14</v>
      </c>
      <c r="G364" s="1" t="b">
        <v>0</v>
      </c>
      <c r="H364" s="1">
        <v>0</v>
      </c>
      <c r="I364" s="1">
        <v>1</v>
      </c>
      <c r="J364" s="1">
        <v>0.28000000000000003</v>
      </c>
    </row>
    <row r="365" spans="1:10">
      <c r="A365" s="1">
        <v>364</v>
      </c>
      <c r="B365" s="3">
        <v>40559</v>
      </c>
      <c r="C365" s="1">
        <v>1</v>
      </c>
      <c r="D365" s="1">
        <v>0</v>
      </c>
      <c r="E365" s="1">
        <v>1</v>
      </c>
      <c r="F365" s="1">
        <v>15</v>
      </c>
      <c r="G365" s="1" t="b">
        <v>0</v>
      </c>
      <c r="H365" s="1">
        <v>0</v>
      </c>
      <c r="I365" s="1">
        <v>1</v>
      </c>
      <c r="J365" s="1">
        <v>0.26</v>
      </c>
    </row>
    <row r="366" spans="1:10">
      <c r="A366" s="1">
        <v>365</v>
      </c>
      <c r="B366" s="3">
        <v>40559</v>
      </c>
      <c r="C366" s="1">
        <v>1</v>
      </c>
      <c r="D366" s="1">
        <v>0</v>
      </c>
      <c r="E366" s="1">
        <v>1</v>
      </c>
      <c r="F366" s="1">
        <v>16</v>
      </c>
      <c r="G366" s="1" t="b">
        <v>0</v>
      </c>
      <c r="H366" s="1">
        <v>0</v>
      </c>
      <c r="I366" s="1">
        <v>1</v>
      </c>
      <c r="J366" s="1">
        <v>0.24</v>
      </c>
    </row>
    <row r="367" spans="1:10">
      <c r="A367" s="1">
        <v>366</v>
      </c>
      <c r="B367" s="3">
        <v>40559</v>
      </c>
      <c r="C367" s="1">
        <v>1</v>
      </c>
      <c r="D367" s="1">
        <v>0</v>
      </c>
      <c r="E367" s="1">
        <v>1</v>
      </c>
      <c r="F367" s="1">
        <v>17</v>
      </c>
      <c r="G367" s="1" t="b">
        <v>0</v>
      </c>
      <c r="H367" s="1">
        <v>0</v>
      </c>
      <c r="I367" s="1">
        <v>1</v>
      </c>
      <c r="J367" s="1">
        <v>0.22</v>
      </c>
    </row>
    <row r="368" spans="1:10">
      <c r="A368" s="1">
        <v>367</v>
      </c>
      <c r="B368" s="3">
        <v>40559</v>
      </c>
      <c r="C368" s="1">
        <v>1</v>
      </c>
      <c r="D368" s="1">
        <v>0</v>
      </c>
      <c r="E368" s="1">
        <v>1</v>
      </c>
      <c r="F368" s="1">
        <v>18</v>
      </c>
      <c r="G368" s="1" t="b">
        <v>0</v>
      </c>
      <c r="H368" s="1">
        <v>0</v>
      </c>
      <c r="I368" s="1">
        <v>1</v>
      </c>
      <c r="J368" s="1">
        <v>0.2</v>
      </c>
    </row>
    <row r="369" spans="1:10">
      <c r="A369" s="1">
        <v>368</v>
      </c>
      <c r="B369" s="3">
        <v>40559</v>
      </c>
      <c r="C369" s="1">
        <v>1</v>
      </c>
      <c r="D369" s="1">
        <v>0</v>
      </c>
      <c r="E369" s="1">
        <v>1</v>
      </c>
      <c r="F369" s="1">
        <v>19</v>
      </c>
      <c r="G369" s="1" t="b">
        <v>0</v>
      </c>
      <c r="H369" s="1">
        <v>0</v>
      </c>
      <c r="I369" s="1">
        <v>1</v>
      </c>
      <c r="J369" s="1">
        <v>0.18</v>
      </c>
    </row>
    <row r="370" spans="1:10">
      <c r="A370" s="1">
        <v>369</v>
      </c>
      <c r="B370" s="3">
        <v>40559</v>
      </c>
      <c r="C370" s="1">
        <v>1</v>
      </c>
      <c r="D370" s="1">
        <v>0</v>
      </c>
      <c r="E370" s="1">
        <v>1</v>
      </c>
      <c r="F370" s="1">
        <v>20</v>
      </c>
      <c r="G370" s="1" t="b">
        <v>0</v>
      </c>
      <c r="H370" s="1">
        <v>0</v>
      </c>
      <c r="I370" s="1">
        <v>1</v>
      </c>
      <c r="J370" s="1">
        <v>0.18</v>
      </c>
    </row>
    <row r="371" spans="1:10">
      <c r="A371" s="1">
        <v>370</v>
      </c>
      <c r="B371" s="3">
        <v>40559</v>
      </c>
      <c r="C371" s="1">
        <v>1</v>
      </c>
      <c r="D371" s="1">
        <v>0</v>
      </c>
      <c r="E371" s="1">
        <v>1</v>
      </c>
      <c r="F371" s="1">
        <v>21</v>
      </c>
      <c r="G371" s="1" t="b">
        <v>0</v>
      </c>
      <c r="H371" s="1">
        <v>0</v>
      </c>
      <c r="I371" s="1">
        <v>1</v>
      </c>
      <c r="J371" s="1">
        <v>0.18</v>
      </c>
    </row>
    <row r="372" spans="1:10">
      <c r="A372" s="1">
        <v>371</v>
      </c>
      <c r="B372" s="3">
        <v>40559</v>
      </c>
      <c r="C372" s="1">
        <v>1</v>
      </c>
      <c r="D372" s="1">
        <v>0</v>
      </c>
      <c r="E372" s="1">
        <v>1</v>
      </c>
      <c r="F372" s="1">
        <v>22</v>
      </c>
      <c r="G372" s="1" t="b">
        <v>0</v>
      </c>
      <c r="H372" s="1">
        <v>0</v>
      </c>
      <c r="I372" s="1">
        <v>2</v>
      </c>
      <c r="J372" s="1">
        <v>0.2</v>
      </c>
    </row>
    <row r="373" spans="1:10">
      <c r="A373" s="1">
        <v>372</v>
      </c>
      <c r="B373" s="3">
        <v>40559</v>
      </c>
      <c r="C373" s="1">
        <v>1</v>
      </c>
      <c r="D373" s="1">
        <v>0</v>
      </c>
      <c r="E373" s="1">
        <v>1</v>
      </c>
      <c r="F373" s="1">
        <v>23</v>
      </c>
      <c r="G373" s="1" t="b">
        <v>0</v>
      </c>
      <c r="H373" s="1">
        <v>0</v>
      </c>
      <c r="I373" s="1">
        <v>2</v>
      </c>
      <c r="J373" s="1">
        <v>0.2</v>
      </c>
    </row>
    <row r="374" spans="1:10">
      <c r="A374" s="1">
        <v>373</v>
      </c>
      <c r="B374" s="3">
        <v>40560</v>
      </c>
      <c r="C374" s="1">
        <v>1</v>
      </c>
      <c r="D374" s="1">
        <v>0</v>
      </c>
      <c r="E374" s="1">
        <v>1</v>
      </c>
      <c r="F374" s="1">
        <v>0</v>
      </c>
      <c r="G374" s="1" t="b">
        <v>1</v>
      </c>
      <c r="H374" s="1">
        <v>1</v>
      </c>
      <c r="I374" s="1">
        <v>2</v>
      </c>
      <c r="J374" s="1">
        <v>0.2</v>
      </c>
    </row>
    <row r="375" spans="1:10">
      <c r="A375" s="1">
        <v>374</v>
      </c>
      <c r="B375" s="3">
        <v>40560</v>
      </c>
      <c r="C375" s="1">
        <v>1</v>
      </c>
      <c r="D375" s="1">
        <v>0</v>
      </c>
      <c r="E375" s="1">
        <v>1</v>
      </c>
      <c r="F375" s="1">
        <v>1</v>
      </c>
      <c r="G375" s="1" t="b">
        <v>1</v>
      </c>
      <c r="H375" s="1">
        <v>1</v>
      </c>
      <c r="I375" s="1">
        <v>2</v>
      </c>
      <c r="J375" s="1">
        <v>0.2</v>
      </c>
    </row>
    <row r="376" spans="1:10">
      <c r="A376" s="1">
        <v>375</v>
      </c>
      <c r="B376" s="3">
        <v>40560</v>
      </c>
      <c r="C376" s="1">
        <v>1</v>
      </c>
      <c r="D376" s="1">
        <v>0</v>
      </c>
      <c r="E376" s="1">
        <v>1</v>
      </c>
      <c r="F376" s="1">
        <v>2</v>
      </c>
      <c r="G376" s="1" t="b">
        <v>1</v>
      </c>
      <c r="H376" s="1">
        <v>1</v>
      </c>
      <c r="I376" s="1">
        <v>2</v>
      </c>
      <c r="J376" s="1">
        <v>0.18</v>
      </c>
    </row>
    <row r="377" spans="1:10">
      <c r="A377" s="1">
        <v>376</v>
      </c>
      <c r="B377" s="3">
        <v>40560</v>
      </c>
      <c r="C377" s="1">
        <v>1</v>
      </c>
      <c r="D377" s="1">
        <v>0</v>
      </c>
      <c r="E377" s="1">
        <v>1</v>
      </c>
      <c r="F377" s="1">
        <v>3</v>
      </c>
      <c r="G377" s="1" t="b">
        <v>1</v>
      </c>
      <c r="H377" s="1">
        <v>1</v>
      </c>
      <c r="I377" s="1">
        <v>2</v>
      </c>
      <c r="J377" s="1">
        <v>0.18</v>
      </c>
    </row>
    <row r="378" spans="1:10">
      <c r="A378" s="1">
        <v>377</v>
      </c>
      <c r="B378" s="3">
        <v>40560</v>
      </c>
      <c r="C378" s="1">
        <v>1</v>
      </c>
      <c r="D378" s="1">
        <v>0</v>
      </c>
      <c r="E378" s="1">
        <v>1</v>
      </c>
      <c r="F378" s="1">
        <v>4</v>
      </c>
      <c r="G378" s="1" t="b">
        <v>1</v>
      </c>
      <c r="H378" s="1">
        <v>1</v>
      </c>
      <c r="I378" s="1">
        <v>2</v>
      </c>
      <c r="J378" s="1">
        <v>0.18</v>
      </c>
    </row>
    <row r="379" spans="1:10">
      <c r="A379" s="1">
        <v>378</v>
      </c>
      <c r="B379" s="3">
        <v>40560</v>
      </c>
      <c r="C379" s="1">
        <v>1</v>
      </c>
      <c r="D379" s="1">
        <v>0</v>
      </c>
      <c r="E379" s="1">
        <v>1</v>
      </c>
      <c r="F379" s="1">
        <v>5</v>
      </c>
      <c r="G379" s="1" t="b">
        <v>1</v>
      </c>
      <c r="H379" s="1">
        <v>1</v>
      </c>
      <c r="I379" s="1">
        <v>2</v>
      </c>
      <c r="J379" s="1">
        <v>0.18</v>
      </c>
    </row>
    <row r="380" spans="1:10">
      <c r="A380" s="1">
        <v>379</v>
      </c>
      <c r="B380" s="3">
        <v>40560</v>
      </c>
      <c r="C380" s="1">
        <v>1</v>
      </c>
      <c r="D380" s="1">
        <v>0</v>
      </c>
      <c r="E380" s="1">
        <v>1</v>
      </c>
      <c r="F380" s="1">
        <v>6</v>
      </c>
      <c r="G380" s="1" t="b">
        <v>1</v>
      </c>
      <c r="H380" s="1">
        <v>1</v>
      </c>
      <c r="I380" s="1">
        <v>2</v>
      </c>
      <c r="J380" s="1">
        <v>0.18</v>
      </c>
    </row>
    <row r="381" spans="1:10">
      <c r="A381" s="1">
        <v>380</v>
      </c>
      <c r="B381" s="3">
        <v>40560</v>
      </c>
      <c r="C381" s="1">
        <v>1</v>
      </c>
      <c r="D381" s="1">
        <v>0</v>
      </c>
      <c r="E381" s="1">
        <v>1</v>
      </c>
      <c r="F381" s="1">
        <v>7</v>
      </c>
      <c r="G381" s="1" t="b">
        <v>1</v>
      </c>
      <c r="H381" s="1">
        <v>1</v>
      </c>
      <c r="I381" s="1">
        <v>2</v>
      </c>
      <c r="J381" s="1">
        <v>0.16</v>
      </c>
    </row>
    <row r="382" spans="1:10">
      <c r="A382" s="1">
        <v>381</v>
      </c>
      <c r="B382" s="3">
        <v>40560</v>
      </c>
      <c r="C382" s="1">
        <v>1</v>
      </c>
      <c r="D382" s="1">
        <v>0</v>
      </c>
      <c r="E382" s="1">
        <v>1</v>
      </c>
      <c r="F382" s="1">
        <v>8</v>
      </c>
      <c r="G382" s="1" t="b">
        <v>1</v>
      </c>
      <c r="H382" s="1">
        <v>1</v>
      </c>
      <c r="I382" s="1">
        <v>2</v>
      </c>
      <c r="J382" s="1">
        <v>0.16</v>
      </c>
    </row>
    <row r="383" spans="1:10">
      <c r="A383" s="1">
        <v>382</v>
      </c>
      <c r="B383" s="3">
        <v>40560</v>
      </c>
      <c r="C383" s="1">
        <v>1</v>
      </c>
      <c r="D383" s="1">
        <v>0</v>
      </c>
      <c r="E383" s="1">
        <v>1</v>
      </c>
      <c r="F383" s="1">
        <v>9</v>
      </c>
      <c r="G383" s="1" t="b">
        <v>1</v>
      </c>
      <c r="H383" s="1">
        <v>1</v>
      </c>
      <c r="I383" s="1">
        <v>2</v>
      </c>
      <c r="J383" s="1">
        <v>0.16</v>
      </c>
    </row>
    <row r="384" spans="1:10">
      <c r="A384" s="1">
        <v>383</v>
      </c>
      <c r="B384" s="3">
        <v>40560</v>
      </c>
      <c r="C384" s="1">
        <v>1</v>
      </c>
      <c r="D384" s="1">
        <v>0</v>
      </c>
      <c r="E384" s="1">
        <v>1</v>
      </c>
      <c r="F384" s="1">
        <v>10</v>
      </c>
      <c r="G384" s="1" t="b">
        <v>1</v>
      </c>
      <c r="H384" s="1">
        <v>1</v>
      </c>
      <c r="I384" s="1">
        <v>2</v>
      </c>
      <c r="J384" s="1">
        <v>0.16</v>
      </c>
    </row>
    <row r="385" spans="1:10">
      <c r="A385" s="1">
        <v>384</v>
      </c>
      <c r="B385" s="3">
        <v>40560</v>
      </c>
      <c r="C385" s="1">
        <v>1</v>
      </c>
      <c r="D385" s="1">
        <v>0</v>
      </c>
      <c r="E385" s="1">
        <v>1</v>
      </c>
      <c r="F385" s="1">
        <v>11</v>
      </c>
      <c r="G385" s="1" t="b">
        <v>1</v>
      </c>
      <c r="H385" s="1">
        <v>1</v>
      </c>
      <c r="I385" s="1">
        <v>2</v>
      </c>
      <c r="J385" s="1">
        <v>0.16</v>
      </c>
    </row>
    <row r="386" spans="1:10">
      <c r="A386" s="1">
        <v>385</v>
      </c>
      <c r="B386" s="3">
        <v>40560</v>
      </c>
      <c r="C386" s="1">
        <v>1</v>
      </c>
      <c r="D386" s="1">
        <v>0</v>
      </c>
      <c r="E386" s="1">
        <v>1</v>
      </c>
      <c r="F386" s="1">
        <v>12</v>
      </c>
      <c r="G386" s="1" t="b">
        <v>1</v>
      </c>
      <c r="H386" s="1">
        <v>1</v>
      </c>
      <c r="I386" s="1">
        <v>2</v>
      </c>
      <c r="J386" s="1">
        <v>0.18</v>
      </c>
    </row>
    <row r="387" spans="1:10">
      <c r="A387" s="1">
        <v>386</v>
      </c>
      <c r="B387" s="3">
        <v>40560</v>
      </c>
      <c r="C387" s="1">
        <v>1</v>
      </c>
      <c r="D387" s="1">
        <v>0</v>
      </c>
      <c r="E387" s="1">
        <v>1</v>
      </c>
      <c r="F387" s="1">
        <v>13</v>
      </c>
      <c r="G387" s="1" t="b">
        <v>1</v>
      </c>
      <c r="H387" s="1">
        <v>1</v>
      </c>
      <c r="I387" s="1">
        <v>2</v>
      </c>
      <c r="J387" s="1">
        <v>0.18</v>
      </c>
    </row>
    <row r="388" spans="1:10">
      <c r="A388" s="1">
        <v>387</v>
      </c>
      <c r="B388" s="3">
        <v>40560</v>
      </c>
      <c r="C388" s="1">
        <v>1</v>
      </c>
      <c r="D388" s="1">
        <v>0</v>
      </c>
      <c r="E388" s="1">
        <v>1</v>
      </c>
      <c r="F388" s="1">
        <v>14</v>
      </c>
      <c r="G388" s="1" t="b">
        <v>1</v>
      </c>
      <c r="H388" s="1">
        <v>1</v>
      </c>
      <c r="I388" s="1">
        <v>2</v>
      </c>
      <c r="J388" s="1">
        <v>0.18</v>
      </c>
    </row>
    <row r="389" spans="1:10">
      <c r="A389" s="1">
        <v>388</v>
      </c>
      <c r="B389" s="3">
        <v>40560</v>
      </c>
      <c r="C389" s="1">
        <v>1</v>
      </c>
      <c r="D389" s="1">
        <v>0</v>
      </c>
      <c r="E389" s="1">
        <v>1</v>
      </c>
      <c r="F389" s="1">
        <v>15</v>
      </c>
      <c r="G389" s="1" t="b">
        <v>1</v>
      </c>
      <c r="H389" s="1">
        <v>1</v>
      </c>
      <c r="I389" s="1">
        <v>2</v>
      </c>
      <c r="J389" s="1">
        <v>0.2</v>
      </c>
    </row>
    <row r="390" spans="1:10">
      <c r="A390" s="1">
        <v>389</v>
      </c>
      <c r="B390" s="3">
        <v>40560</v>
      </c>
      <c r="C390" s="1">
        <v>1</v>
      </c>
      <c r="D390" s="1">
        <v>0</v>
      </c>
      <c r="E390" s="1">
        <v>1</v>
      </c>
      <c r="F390" s="1">
        <v>16</v>
      </c>
      <c r="G390" s="1" t="b">
        <v>1</v>
      </c>
      <c r="H390" s="1">
        <v>1</v>
      </c>
      <c r="I390" s="1">
        <v>2</v>
      </c>
      <c r="J390" s="1">
        <v>0.2</v>
      </c>
    </row>
    <row r="391" spans="1:10">
      <c r="A391" s="1">
        <v>390</v>
      </c>
      <c r="B391" s="3">
        <v>40560</v>
      </c>
      <c r="C391" s="1">
        <v>1</v>
      </c>
      <c r="D391" s="1">
        <v>0</v>
      </c>
      <c r="E391" s="1">
        <v>1</v>
      </c>
      <c r="F391" s="1">
        <v>17</v>
      </c>
      <c r="G391" s="1" t="b">
        <v>1</v>
      </c>
      <c r="H391" s="1">
        <v>1</v>
      </c>
      <c r="I391" s="1">
        <v>1</v>
      </c>
      <c r="J391" s="1">
        <v>0.2</v>
      </c>
    </row>
    <row r="392" spans="1:10">
      <c r="A392" s="1">
        <v>391</v>
      </c>
      <c r="B392" s="3">
        <v>40560</v>
      </c>
      <c r="C392" s="1">
        <v>1</v>
      </c>
      <c r="D392" s="1">
        <v>0</v>
      </c>
      <c r="E392" s="1">
        <v>1</v>
      </c>
      <c r="F392" s="1">
        <v>18</v>
      </c>
      <c r="G392" s="1" t="b">
        <v>1</v>
      </c>
      <c r="H392" s="1">
        <v>1</v>
      </c>
      <c r="I392" s="1">
        <v>2</v>
      </c>
      <c r="J392" s="1">
        <v>0.18</v>
      </c>
    </row>
    <row r="393" spans="1:10">
      <c r="A393" s="1">
        <v>392</v>
      </c>
      <c r="B393" s="3">
        <v>40560</v>
      </c>
      <c r="C393" s="1">
        <v>1</v>
      </c>
      <c r="D393" s="1">
        <v>0</v>
      </c>
      <c r="E393" s="1">
        <v>1</v>
      </c>
      <c r="F393" s="1">
        <v>19</v>
      </c>
      <c r="G393" s="1" t="b">
        <v>1</v>
      </c>
      <c r="H393" s="1">
        <v>1</v>
      </c>
      <c r="I393" s="1">
        <v>3</v>
      </c>
      <c r="J393" s="1">
        <v>0.18</v>
      </c>
    </row>
    <row r="394" spans="1:10">
      <c r="A394" s="1">
        <v>393</v>
      </c>
      <c r="B394" s="3">
        <v>40560</v>
      </c>
      <c r="C394" s="1">
        <v>1</v>
      </c>
      <c r="D394" s="1">
        <v>0</v>
      </c>
      <c r="E394" s="1">
        <v>1</v>
      </c>
      <c r="F394" s="1">
        <v>20</v>
      </c>
      <c r="G394" s="1" t="b">
        <v>1</v>
      </c>
      <c r="H394" s="1">
        <v>1</v>
      </c>
      <c r="I394" s="1">
        <v>3</v>
      </c>
      <c r="J394" s="1">
        <v>0.16</v>
      </c>
    </row>
    <row r="395" spans="1:10">
      <c r="A395" s="1">
        <v>394</v>
      </c>
      <c r="B395" s="3">
        <v>40560</v>
      </c>
      <c r="C395" s="1">
        <v>1</v>
      </c>
      <c r="D395" s="1">
        <v>0</v>
      </c>
      <c r="E395" s="1">
        <v>1</v>
      </c>
      <c r="F395" s="1">
        <v>21</v>
      </c>
      <c r="G395" s="1" t="b">
        <v>1</v>
      </c>
      <c r="H395" s="1">
        <v>1</v>
      </c>
      <c r="I395" s="1">
        <v>3</v>
      </c>
      <c r="J395" s="1">
        <v>0.16</v>
      </c>
    </row>
    <row r="396" spans="1:10">
      <c r="A396" s="1">
        <v>395</v>
      </c>
      <c r="B396" s="3">
        <v>40560</v>
      </c>
      <c r="C396" s="1">
        <v>1</v>
      </c>
      <c r="D396" s="1">
        <v>0</v>
      </c>
      <c r="E396" s="1">
        <v>1</v>
      </c>
      <c r="F396" s="1">
        <v>22</v>
      </c>
      <c r="G396" s="1" t="b">
        <v>1</v>
      </c>
      <c r="H396" s="1">
        <v>1</v>
      </c>
      <c r="I396" s="1">
        <v>3</v>
      </c>
      <c r="J396" s="1">
        <v>0.14000000000000001</v>
      </c>
    </row>
    <row r="397" spans="1:10">
      <c r="A397" s="1">
        <v>396</v>
      </c>
      <c r="B397" s="3">
        <v>40560</v>
      </c>
      <c r="C397" s="1">
        <v>1</v>
      </c>
      <c r="D397" s="1">
        <v>0</v>
      </c>
      <c r="E397" s="1">
        <v>1</v>
      </c>
      <c r="F397" s="1">
        <v>23</v>
      </c>
      <c r="G397" s="1" t="b">
        <v>1</v>
      </c>
      <c r="H397" s="1">
        <v>1</v>
      </c>
      <c r="I397" s="1">
        <v>3</v>
      </c>
      <c r="J397" s="1">
        <v>0.16</v>
      </c>
    </row>
    <row r="398" spans="1:10">
      <c r="A398" s="1">
        <v>397</v>
      </c>
      <c r="B398" s="3">
        <v>40561</v>
      </c>
      <c r="C398" s="1">
        <v>1</v>
      </c>
      <c r="D398" s="1">
        <v>0</v>
      </c>
      <c r="E398" s="1">
        <v>1</v>
      </c>
      <c r="F398" s="1">
        <v>12</v>
      </c>
      <c r="G398" s="1" t="b">
        <v>0</v>
      </c>
      <c r="H398" s="1">
        <v>2</v>
      </c>
      <c r="I398" s="1">
        <v>2</v>
      </c>
      <c r="J398" s="1">
        <v>0.2</v>
      </c>
    </row>
    <row r="399" spans="1:10">
      <c r="A399" s="1">
        <v>398</v>
      </c>
      <c r="B399" s="3">
        <v>40561</v>
      </c>
      <c r="C399" s="1">
        <v>1</v>
      </c>
      <c r="D399" s="1">
        <v>0</v>
      </c>
      <c r="E399" s="1">
        <v>1</v>
      </c>
      <c r="F399" s="1">
        <v>13</v>
      </c>
      <c r="G399" s="1" t="b">
        <v>0</v>
      </c>
      <c r="H399" s="1">
        <v>2</v>
      </c>
      <c r="I399" s="1">
        <v>2</v>
      </c>
      <c r="J399" s="1">
        <v>0.2</v>
      </c>
    </row>
    <row r="400" spans="1:10">
      <c r="A400" s="1">
        <v>399</v>
      </c>
      <c r="B400" s="3">
        <v>40561</v>
      </c>
      <c r="C400" s="1">
        <v>1</v>
      </c>
      <c r="D400" s="1">
        <v>0</v>
      </c>
      <c r="E400" s="1">
        <v>1</v>
      </c>
      <c r="F400" s="1">
        <v>14</v>
      </c>
      <c r="G400" s="1" t="b">
        <v>0</v>
      </c>
      <c r="H400" s="1">
        <v>2</v>
      </c>
      <c r="I400" s="1">
        <v>2</v>
      </c>
      <c r="J400" s="1">
        <v>0.22</v>
      </c>
    </row>
    <row r="401" spans="1:10">
      <c r="A401" s="1">
        <v>400</v>
      </c>
      <c r="B401" s="3">
        <v>40561</v>
      </c>
      <c r="C401" s="1">
        <v>1</v>
      </c>
      <c r="D401" s="1">
        <v>0</v>
      </c>
      <c r="E401" s="1">
        <v>1</v>
      </c>
      <c r="F401" s="1">
        <v>15</v>
      </c>
      <c r="G401" s="1" t="b">
        <v>0</v>
      </c>
      <c r="H401" s="1">
        <v>2</v>
      </c>
      <c r="I401" s="1">
        <v>2</v>
      </c>
      <c r="J401" s="1">
        <v>0.22</v>
      </c>
    </row>
    <row r="402" spans="1:10">
      <c r="A402" s="1">
        <v>401</v>
      </c>
      <c r="B402" s="3">
        <v>40561</v>
      </c>
      <c r="C402" s="1">
        <v>1</v>
      </c>
      <c r="D402" s="1">
        <v>0</v>
      </c>
      <c r="E402" s="1">
        <v>1</v>
      </c>
      <c r="F402" s="1">
        <v>16</v>
      </c>
      <c r="G402" s="1" t="b">
        <v>0</v>
      </c>
      <c r="H402" s="1">
        <v>2</v>
      </c>
      <c r="I402" s="1">
        <v>2</v>
      </c>
      <c r="J402" s="1">
        <v>0.22</v>
      </c>
    </row>
    <row r="403" spans="1:10">
      <c r="A403" s="1">
        <v>402</v>
      </c>
      <c r="B403" s="3">
        <v>40561</v>
      </c>
      <c r="C403" s="1">
        <v>1</v>
      </c>
      <c r="D403" s="1">
        <v>0</v>
      </c>
      <c r="E403" s="1">
        <v>1</v>
      </c>
      <c r="F403" s="1">
        <v>17</v>
      </c>
      <c r="G403" s="1" t="b">
        <v>0</v>
      </c>
      <c r="H403" s="1">
        <v>2</v>
      </c>
      <c r="I403" s="1">
        <v>2</v>
      </c>
      <c r="J403" s="1">
        <v>0.22</v>
      </c>
    </row>
    <row r="404" spans="1:10">
      <c r="A404" s="1">
        <v>403</v>
      </c>
      <c r="B404" s="3">
        <v>40561</v>
      </c>
      <c r="C404" s="1">
        <v>1</v>
      </c>
      <c r="D404" s="1">
        <v>0</v>
      </c>
      <c r="E404" s="1">
        <v>1</v>
      </c>
      <c r="F404" s="1">
        <v>18</v>
      </c>
      <c r="G404" s="1" t="b">
        <v>0</v>
      </c>
      <c r="H404" s="1">
        <v>2</v>
      </c>
      <c r="I404" s="1">
        <v>2</v>
      </c>
      <c r="J404" s="1">
        <v>0.22</v>
      </c>
    </row>
    <row r="405" spans="1:10">
      <c r="A405" s="1">
        <v>404</v>
      </c>
      <c r="B405" s="3">
        <v>40561</v>
      </c>
      <c r="C405" s="1">
        <v>1</v>
      </c>
      <c r="D405" s="1">
        <v>0</v>
      </c>
      <c r="E405" s="1">
        <v>1</v>
      </c>
      <c r="F405" s="1">
        <v>19</v>
      </c>
      <c r="G405" s="1" t="b">
        <v>0</v>
      </c>
      <c r="H405" s="1">
        <v>2</v>
      </c>
      <c r="I405" s="1">
        <v>2</v>
      </c>
      <c r="J405" s="1">
        <v>0.22</v>
      </c>
    </row>
    <row r="406" spans="1:10">
      <c r="A406" s="1">
        <v>405</v>
      </c>
      <c r="B406" s="3">
        <v>40561</v>
      </c>
      <c r="C406" s="1">
        <v>1</v>
      </c>
      <c r="D406" s="1">
        <v>0</v>
      </c>
      <c r="E406" s="1">
        <v>1</v>
      </c>
      <c r="F406" s="1">
        <v>20</v>
      </c>
      <c r="G406" s="1" t="b">
        <v>0</v>
      </c>
      <c r="H406" s="1">
        <v>2</v>
      </c>
      <c r="I406" s="1">
        <v>2</v>
      </c>
      <c r="J406" s="1">
        <v>0.22</v>
      </c>
    </row>
    <row r="407" spans="1:10">
      <c r="A407" s="1">
        <v>406</v>
      </c>
      <c r="B407" s="3">
        <v>40561</v>
      </c>
      <c r="C407" s="1">
        <v>1</v>
      </c>
      <c r="D407" s="1">
        <v>0</v>
      </c>
      <c r="E407" s="1">
        <v>1</v>
      </c>
      <c r="F407" s="1">
        <v>21</v>
      </c>
      <c r="G407" s="1" t="b">
        <v>0</v>
      </c>
      <c r="H407" s="1">
        <v>2</v>
      </c>
      <c r="I407" s="1">
        <v>2</v>
      </c>
      <c r="J407" s="1">
        <v>0.22</v>
      </c>
    </row>
    <row r="408" spans="1:10">
      <c r="A408" s="1">
        <v>407</v>
      </c>
      <c r="B408" s="3">
        <v>40561</v>
      </c>
      <c r="C408" s="1">
        <v>1</v>
      </c>
      <c r="D408" s="1">
        <v>0</v>
      </c>
      <c r="E408" s="1">
        <v>1</v>
      </c>
      <c r="F408" s="1">
        <v>22</v>
      </c>
      <c r="G408" s="1" t="b">
        <v>0</v>
      </c>
      <c r="H408" s="1">
        <v>2</v>
      </c>
      <c r="I408" s="1">
        <v>2</v>
      </c>
      <c r="J408" s="1">
        <v>0.22</v>
      </c>
    </row>
    <row r="409" spans="1:10">
      <c r="A409" s="1">
        <v>408</v>
      </c>
      <c r="B409" s="3">
        <v>40561</v>
      </c>
      <c r="C409" s="1">
        <v>1</v>
      </c>
      <c r="D409" s="1">
        <v>0</v>
      </c>
      <c r="E409" s="1">
        <v>1</v>
      </c>
      <c r="F409" s="1">
        <v>23</v>
      </c>
      <c r="G409" s="1" t="b">
        <v>0</v>
      </c>
      <c r="H409" s="1">
        <v>2</v>
      </c>
      <c r="I409" s="1">
        <v>2</v>
      </c>
      <c r="J409" s="1">
        <v>0.22</v>
      </c>
    </row>
    <row r="410" spans="1:10">
      <c r="A410" s="1">
        <v>409</v>
      </c>
      <c r="B410" s="3">
        <v>40562</v>
      </c>
      <c r="C410" s="1">
        <v>1</v>
      </c>
      <c r="D410" s="1">
        <v>0</v>
      </c>
      <c r="E410" s="1">
        <v>1</v>
      </c>
      <c r="F410" s="1">
        <v>0</v>
      </c>
      <c r="G410" s="1" t="b">
        <v>0</v>
      </c>
      <c r="H410" s="1">
        <v>3</v>
      </c>
      <c r="I410" s="1">
        <v>2</v>
      </c>
      <c r="J410" s="1">
        <v>0.22</v>
      </c>
    </row>
    <row r="411" spans="1:10">
      <c r="A411" s="1">
        <v>410</v>
      </c>
      <c r="B411" s="3">
        <v>40562</v>
      </c>
      <c r="C411" s="1">
        <v>1</v>
      </c>
      <c r="D411" s="1">
        <v>0</v>
      </c>
      <c r="E411" s="1">
        <v>1</v>
      </c>
      <c r="F411" s="1">
        <v>1</v>
      </c>
      <c r="G411" s="1" t="b">
        <v>0</v>
      </c>
      <c r="H411" s="1">
        <v>3</v>
      </c>
      <c r="I411" s="1">
        <v>3</v>
      </c>
      <c r="J411" s="1">
        <v>0.22</v>
      </c>
    </row>
    <row r="412" spans="1:10">
      <c r="A412" s="1">
        <v>411</v>
      </c>
      <c r="B412" s="3">
        <v>40562</v>
      </c>
      <c r="C412" s="1">
        <v>1</v>
      </c>
      <c r="D412" s="1">
        <v>0</v>
      </c>
      <c r="E412" s="1">
        <v>1</v>
      </c>
      <c r="F412" s="1">
        <v>2</v>
      </c>
      <c r="G412" s="1" t="b">
        <v>0</v>
      </c>
      <c r="H412" s="1">
        <v>3</v>
      </c>
      <c r="I412" s="1">
        <v>3</v>
      </c>
      <c r="J412" s="1">
        <v>0.22</v>
      </c>
    </row>
    <row r="413" spans="1:10">
      <c r="A413" s="1">
        <v>412</v>
      </c>
      <c r="B413" s="3">
        <v>40562</v>
      </c>
      <c r="C413" s="1">
        <v>1</v>
      </c>
      <c r="D413" s="1">
        <v>0</v>
      </c>
      <c r="E413" s="1">
        <v>1</v>
      </c>
      <c r="F413" s="1">
        <v>4</v>
      </c>
      <c r="G413" s="1" t="b">
        <v>0</v>
      </c>
      <c r="H413" s="1">
        <v>3</v>
      </c>
      <c r="I413" s="1">
        <v>3</v>
      </c>
      <c r="J413" s="1">
        <v>0.22</v>
      </c>
    </row>
    <row r="414" spans="1:10">
      <c r="A414" s="1">
        <v>413</v>
      </c>
      <c r="B414" s="3">
        <v>40562</v>
      </c>
      <c r="C414" s="1">
        <v>1</v>
      </c>
      <c r="D414" s="1">
        <v>0</v>
      </c>
      <c r="E414" s="1">
        <v>1</v>
      </c>
      <c r="F414" s="1">
        <v>5</v>
      </c>
      <c r="G414" s="1" t="b">
        <v>0</v>
      </c>
      <c r="H414" s="1">
        <v>3</v>
      </c>
      <c r="I414" s="1">
        <v>2</v>
      </c>
      <c r="J414" s="1">
        <v>0.22</v>
      </c>
    </row>
    <row r="415" spans="1:10">
      <c r="A415" s="1">
        <v>414</v>
      </c>
      <c r="B415" s="3">
        <v>40562</v>
      </c>
      <c r="C415" s="1">
        <v>1</v>
      </c>
      <c r="D415" s="1">
        <v>0</v>
      </c>
      <c r="E415" s="1">
        <v>1</v>
      </c>
      <c r="F415" s="1">
        <v>6</v>
      </c>
      <c r="G415" s="1" t="b">
        <v>0</v>
      </c>
      <c r="H415" s="1">
        <v>3</v>
      </c>
      <c r="I415" s="1">
        <v>2</v>
      </c>
      <c r="J415" s="1">
        <v>0.22</v>
      </c>
    </row>
    <row r="416" spans="1:10">
      <c r="A416" s="1">
        <v>415</v>
      </c>
      <c r="B416" s="3">
        <v>40562</v>
      </c>
      <c r="C416" s="1">
        <v>1</v>
      </c>
      <c r="D416" s="1">
        <v>0</v>
      </c>
      <c r="E416" s="1">
        <v>1</v>
      </c>
      <c r="F416" s="1">
        <v>7</v>
      </c>
      <c r="G416" s="1" t="b">
        <v>0</v>
      </c>
      <c r="H416" s="1">
        <v>3</v>
      </c>
      <c r="I416" s="1">
        <v>2</v>
      </c>
      <c r="J416" s="1">
        <v>0.24</v>
      </c>
    </row>
    <row r="417" spans="1:10">
      <c r="A417" s="1">
        <v>416</v>
      </c>
      <c r="B417" s="3">
        <v>40562</v>
      </c>
      <c r="C417" s="1">
        <v>1</v>
      </c>
      <c r="D417" s="1">
        <v>0</v>
      </c>
      <c r="E417" s="1">
        <v>1</v>
      </c>
      <c r="F417" s="1">
        <v>8</v>
      </c>
      <c r="G417" s="1" t="b">
        <v>0</v>
      </c>
      <c r="H417" s="1">
        <v>3</v>
      </c>
      <c r="I417" s="1">
        <v>2</v>
      </c>
      <c r="J417" s="1">
        <v>0.24</v>
      </c>
    </row>
    <row r="418" spans="1:10">
      <c r="A418" s="1">
        <v>417</v>
      </c>
      <c r="B418" s="3">
        <v>40562</v>
      </c>
      <c r="C418" s="1">
        <v>1</v>
      </c>
      <c r="D418" s="1">
        <v>0</v>
      </c>
      <c r="E418" s="1">
        <v>1</v>
      </c>
      <c r="F418" s="1">
        <v>9</v>
      </c>
      <c r="G418" s="1" t="b">
        <v>0</v>
      </c>
      <c r="H418" s="1">
        <v>3</v>
      </c>
      <c r="I418" s="1">
        <v>2</v>
      </c>
      <c r="J418" s="1">
        <v>0.24</v>
      </c>
    </row>
    <row r="419" spans="1:10">
      <c r="A419" s="1">
        <v>418</v>
      </c>
      <c r="B419" s="3">
        <v>40562</v>
      </c>
      <c r="C419" s="1">
        <v>1</v>
      </c>
      <c r="D419" s="1">
        <v>0</v>
      </c>
      <c r="E419" s="1">
        <v>1</v>
      </c>
      <c r="F419" s="1">
        <v>10</v>
      </c>
      <c r="G419" s="1" t="b">
        <v>0</v>
      </c>
      <c r="H419" s="1">
        <v>3</v>
      </c>
      <c r="I419" s="1">
        <v>2</v>
      </c>
      <c r="J419" s="1">
        <v>0.26</v>
      </c>
    </row>
    <row r="420" spans="1:10">
      <c r="A420" s="1">
        <v>419</v>
      </c>
      <c r="B420" s="3">
        <v>40562</v>
      </c>
      <c r="C420" s="1">
        <v>1</v>
      </c>
      <c r="D420" s="1">
        <v>0</v>
      </c>
      <c r="E420" s="1">
        <v>1</v>
      </c>
      <c r="F420" s="1">
        <v>11</v>
      </c>
      <c r="G420" s="1" t="b">
        <v>0</v>
      </c>
      <c r="H420" s="1">
        <v>3</v>
      </c>
      <c r="I420" s="1">
        <v>2</v>
      </c>
      <c r="J420" s="1">
        <v>0.28000000000000003</v>
      </c>
    </row>
    <row r="421" spans="1:10">
      <c r="A421" s="1">
        <v>420</v>
      </c>
      <c r="B421" s="3">
        <v>40562</v>
      </c>
      <c r="C421" s="1">
        <v>1</v>
      </c>
      <c r="D421" s="1">
        <v>0</v>
      </c>
      <c r="E421" s="1">
        <v>1</v>
      </c>
      <c r="F421" s="1">
        <v>12</v>
      </c>
      <c r="G421" s="1" t="b">
        <v>0</v>
      </c>
      <c r="H421" s="1">
        <v>3</v>
      </c>
      <c r="I421" s="1">
        <v>2</v>
      </c>
      <c r="J421" s="1">
        <v>0.3</v>
      </c>
    </row>
    <row r="422" spans="1:10">
      <c r="A422" s="1">
        <v>421</v>
      </c>
      <c r="B422" s="3">
        <v>40562</v>
      </c>
      <c r="C422" s="1">
        <v>1</v>
      </c>
      <c r="D422" s="1">
        <v>0</v>
      </c>
      <c r="E422" s="1">
        <v>1</v>
      </c>
      <c r="F422" s="1">
        <v>13</v>
      </c>
      <c r="G422" s="1" t="b">
        <v>0</v>
      </c>
      <c r="H422" s="1">
        <v>3</v>
      </c>
      <c r="I422" s="1">
        <v>1</v>
      </c>
      <c r="J422" s="1">
        <v>0.4</v>
      </c>
    </row>
    <row r="423" spans="1:10">
      <c r="A423" s="1">
        <v>422</v>
      </c>
      <c r="B423" s="3">
        <v>40562</v>
      </c>
      <c r="C423" s="1">
        <v>1</v>
      </c>
      <c r="D423" s="1">
        <v>0</v>
      </c>
      <c r="E423" s="1">
        <v>1</v>
      </c>
      <c r="F423" s="1">
        <v>14</v>
      </c>
      <c r="G423" s="1" t="b">
        <v>0</v>
      </c>
      <c r="H423" s="1">
        <v>3</v>
      </c>
      <c r="I423" s="1">
        <v>1</v>
      </c>
      <c r="J423" s="1">
        <v>0.4</v>
      </c>
    </row>
    <row r="424" spans="1:10">
      <c r="A424" s="1">
        <v>423</v>
      </c>
      <c r="B424" s="3">
        <v>40562</v>
      </c>
      <c r="C424" s="1">
        <v>1</v>
      </c>
      <c r="D424" s="1">
        <v>0</v>
      </c>
      <c r="E424" s="1">
        <v>1</v>
      </c>
      <c r="F424" s="1">
        <v>15</v>
      </c>
      <c r="G424" s="1" t="b">
        <v>0</v>
      </c>
      <c r="H424" s="1">
        <v>3</v>
      </c>
      <c r="I424" s="1">
        <v>1</v>
      </c>
      <c r="J424" s="1">
        <v>0.4</v>
      </c>
    </row>
    <row r="425" spans="1:10">
      <c r="A425" s="1">
        <v>424</v>
      </c>
      <c r="B425" s="3">
        <v>40562</v>
      </c>
      <c r="C425" s="1">
        <v>1</v>
      </c>
      <c r="D425" s="1">
        <v>0</v>
      </c>
      <c r="E425" s="1">
        <v>1</v>
      </c>
      <c r="F425" s="1">
        <v>16</v>
      </c>
      <c r="G425" s="1" t="b">
        <v>0</v>
      </c>
      <c r="H425" s="1">
        <v>3</v>
      </c>
      <c r="I425" s="1">
        <v>1</v>
      </c>
      <c r="J425" s="1">
        <v>0.38</v>
      </c>
    </row>
    <row r="426" spans="1:10">
      <c r="A426" s="1">
        <v>425</v>
      </c>
      <c r="B426" s="3">
        <v>40562</v>
      </c>
      <c r="C426" s="1">
        <v>1</v>
      </c>
      <c r="D426" s="1">
        <v>0</v>
      </c>
      <c r="E426" s="1">
        <v>1</v>
      </c>
      <c r="F426" s="1">
        <v>17</v>
      </c>
      <c r="G426" s="1" t="b">
        <v>0</v>
      </c>
      <c r="H426" s="1">
        <v>3</v>
      </c>
      <c r="I426" s="1">
        <v>1</v>
      </c>
      <c r="J426" s="1">
        <v>0.36</v>
      </c>
    </row>
    <row r="427" spans="1:10">
      <c r="A427" s="1">
        <v>426</v>
      </c>
      <c r="B427" s="3">
        <v>40562</v>
      </c>
      <c r="C427" s="1">
        <v>1</v>
      </c>
      <c r="D427" s="1">
        <v>0</v>
      </c>
      <c r="E427" s="1">
        <v>1</v>
      </c>
      <c r="F427" s="1">
        <v>18</v>
      </c>
      <c r="G427" s="1" t="b">
        <v>0</v>
      </c>
      <c r="H427" s="1">
        <v>3</v>
      </c>
      <c r="I427" s="1">
        <v>1</v>
      </c>
      <c r="J427" s="1">
        <v>0.34</v>
      </c>
    </row>
    <row r="428" spans="1:10">
      <c r="A428" s="1">
        <v>427</v>
      </c>
      <c r="B428" s="3">
        <v>40562</v>
      </c>
      <c r="C428" s="1">
        <v>1</v>
      </c>
      <c r="D428" s="1">
        <v>0</v>
      </c>
      <c r="E428" s="1">
        <v>1</v>
      </c>
      <c r="F428" s="1">
        <v>19</v>
      </c>
      <c r="G428" s="1" t="b">
        <v>0</v>
      </c>
      <c r="H428" s="1">
        <v>3</v>
      </c>
      <c r="I428" s="1">
        <v>1</v>
      </c>
      <c r="J428" s="1">
        <v>0.32</v>
      </c>
    </row>
    <row r="429" spans="1:10">
      <c r="A429" s="1">
        <v>428</v>
      </c>
      <c r="B429" s="3">
        <v>40562</v>
      </c>
      <c r="C429" s="1">
        <v>1</v>
      </c>
      <c r="D429" s="1">
        <v>0</v>
      </c>
      <c r="E429" s="1">
        <v>1</v>
      </c>
      <c r="F429" s="1">
        <v>20</v>
      </c>
      <c r="G429" s="1" t="b">
        <v>0</v>
      </c>
      <c r="H429" s="1">
        <v>3</v>
      </c>
      <c r="I429" s="1">
        <v>1</v>
      </c>
      <c r="J429" s="1">
        <v>0.32</v>
      </c>
    </row>
    <row r="430" spans="1:10">
      <c r="A430" s="1">
        <v>429</v>
      </c>
      <c r="B430" s="3">
        <v>40562</v>
      </c>
      <c r="C430" s="1">
        <v>1</v>
      </c>
      <c r="D430" s="1">
        <v>0</v>
      </c>
      <c r="E430" s="1">
        <v>1</v>
      </c>
      <c r="F430" s="1">
        <v>21</v>
      </c>
      <c r="G430" s="1" t="b">
        <v>0</v>
      </c>
      <c r="H430" s="1">
        <v>3</v>
      </c>
      <c r="I430" s="1">
        <v>1</v>
      </c>
      <c r="J430" s="1">
        <v>0.32</v>
      </c>
    </row>
    <row r="431" spans="1:10">
      <c r="A431" s="1">
        <v>430</v>
      </c>
      <c r="B431" s="3">
        <v>40562</v>
      </c>
      <c r="C431" s="1">
        <v>1</v>
      </c>
      <c r="D431" s="1">
        <v>0</v>
      </c>
      <c r="E431" s="1">
        <v>1</v>
      </c>
      <c r="F431" s="1">
        <v>22</v>
      </c>
      <c r="G431" s="1" t="b">
        <v>0</v>
      </c>
      <c r="H431" s="1">
        <v>3</v>
      </c>
      <c r="I431" s="1">
        <v>1</v>
      </c>
      <c r="J431" s="1">
        <v>0.3</v>
      </c>
    </row>
    <row r="432" spans="1:10">
      <c r="A432" s="1">
        <v>431</v>
      </c>
      <c r="B432" s="3">
        <v>40562</v>
      </c>
      <c r="C432" s="1">
        <v>1</v>
      </c>
      <c r="D432" s="1">
        <v>0</v>
      </c>
      <c r="E432" s="1">
        <v>1</v>
      </c>
      <c r="F432" s="1">
        <v>23</v>
      </c>
      <c r="G432" s="1" t="b">
        <v>0</v>
      </c>
      <c r="H432" s="1">
        <v>3</v>
      </c>
      <c r="I432" s="1">
        <v>1</v>
      </c>
      <c r="J432" s="1">
        <v>0.3</v>
      </c>
    </row>
    <row r="433" spans="1:10">
      <c r="A433" s="1">
        <v>432</v>
      </c>
      <c r="B433" s="3">
        <v>40563</v>
      </c>
      <c r="C433" s="1">
        <v>1</v>
      </c>
      <c r="D433" s="1">
        <v>0</v>
      </c>
      <c r="E433" s="1">
        <v>1</v>
      </c>
      <c r="F433" s="1">
        <v>0</v>
      </c>
      <c r="G433" s="1" t="b">
        <v>0</v>
      </c>
      <c r="H433" s="1">
        <v>4</v>
      </c>
      <c r="I433" s="1">
        <v>1</v>
      </c>
      <c r="J433" s="1">
        <v>0.26</v>
      </c>
    </row>
    <row r="434" spans="1:10">
      <c r="A434" s="1">
        <v>433</v>
      </c>
      <c r="B434" s="3">
        <v>40563</v>
      </c>
      <c r="C434" s="1">
        <v>1</v>
      </c>
      <c r="D434" s="1">
        <v>0</v>
      </c>
      <c r="E434" s="1">
        <v>1</v>
      </c>
      <c r="F434" s="1">
        <v>1</v>
      </c>
      <c r="G434" s="1" t="b">
        <v>0</v>
      </c>
      <c r="H434" s="1">
        <v>4</v>
      </c>
      <c r="I434" s="1">
        <v>1</v>
      </c>
      <c r="J434" s="1">
        <v>0.26</v>
      </c>
    </row>
    <row r="435" spans="1:10">
      <c r="A435" s="1">
        <v>434</v>
      </c>
      <c r="B435" s="3">
        <v>40563</v>
      </c>
      <c r="C435" s="1">
        <v>1</v>
      </c>
      <c r="D435" s="1">
        <v>0</v>
      </c>
      <c r="E435" s="1">
        <v>1</v>
      </c>
      <c r="F435" s="1">
        <v>2</v>
      </c>
      <c r="G435" s="1" t="b">
        <v>0</v>
      </c>
      <c r="H435" s="1">
        <v>4</v>
      </c>
      <c r="I435" s="1">
        <v>1</v>
      </c>
      <c r="J435" s="1">
        <v>0.26</v>
      </c>
    </row>
    <row r="436" spans="1:10">
      <c r="A436" s="1">
        <v>435</v>
      </c>
      <c r="B436" s="3">
        <v>40563</v>
      </c>
      <c r="C436" s="1">
        <v>1</v>
      </c>
      <c r="D436" s="1">
        <v>0</v>
      </c>
      <c r="E436" s="1">
        <v>1</v>
      </c>
      <c r="F436" s="1">
        <v>3</v>
      </c>
      <c r="G436" s="1" t="b">
        <v>0</v>
      </c>
      <c r="H436" s="1">
        <v>4</v>
      </c>
      <c r="I436" s="1">
        <v>1</v>
      </c>
      <c r="J436" s="1">
        <v>0.26</v>
      </c>
    </row>
    <row r="437" spans="1:10">
      <c r="A437" s="1">
        <v>436</v>
      </c>
      <c r="B437" s="3">
        <v>40563</v>
      </c>
      <c r="C437" s="1">
        <v>1</v>
      </c>
      <c r="D437" s="1">
        <v>0</v>
      </c>
      <c r="E437" s="1">
        <v>1</v>
      </c>
      <c r="F437" s="1">
        <v>4</v>
      </c>
      <c r="G437" s="1" t="b">
        <v>0</v>
      </c>
      <c r="H437" s="1">
        <v>4</v>
      </c>
      <c r="I437" s="1">
        <v>1</v>
      </c>
      <c r="J437" s="1">
        <v>0.26</v>
      </c>
    </row>
    <row r="438" spans="1:10">
      <c r="A438" s="1">
        <v>437</v>
      </c>
      <c r="B438" s="3">
        <v>40563</v>
      </c>
      <c r="C438" s="1">
        <v>1</v>
      </c>
      <c r="D438" s="1">
        <v>0</v>
      </c>
      <c r="E438" s="1">
        <v>1</v>
      </c>
      <c r="F438" s="1">
        <v>5</v>
      </c>
      <c r="G438" s="1" t="b">
        <v>0</v>
      </c>
      <c r="H438" s="1">
        <v>4</v>
      </c>
      <c r="I438" s="1">
        <v>1</v>
      </c>
      <c r="J438" s="1">
        <v>0.24</v>
      </c>
    </row>
    <row r="439" spans="1:10">
      <c r="A439" s="1">
        <v>438</v>
      </c>
      <c r="B439" s="3">
        <v>40563</v>
      </c>
      <c r="C439" s="1">
        <v>1</v>
      </c>
      <c r="D439" s="1">
        <v>0</v>
      </c>
      <c r="E439" s="1">
        <v>1</v>
      </c>
      <c r="F439" s="1">
        <v>6</v>
      </c>
      <c r="G439" s="1" t="b">
        <v>0</v>
      </c>
      <c r="H439" s="1">
        <v>4</v>
      </c>
      <c r="I439" s="1">
        <v>1</v>
      </c>
      <c r="J439" s="1">
        <v>0.22</v>
      </c>
    </row>
    <row r="440" spans="1:10">
      <c r="A440" s="1">
        <v>439</v>
      </c>
      <c r="B440" s="3">
        <v>40563</v>
      </c>
      <c r="C440" s="1">
        <v>1</v>
      </c>
      <c r="D440" s="1">
        <v>0</v>
      </c>
      <c r="E440" s="1">
        <v>1</v>
      </c>
      <c r="F440" s="1">
        <v>7</v>
      </c>
      <c r="G440" s="1" t="b">
        <v>0</v>
      </c>
      <c r="H440" s="1">
        <v>4</v>
      </c>
      <c r="I440" s="1">
        <v>1</v>
      </c>
      <c r="J440" s="1">
        <v>0.22</v>
      </c>
    </row>
    <row r="441" spans="1:10">
      <c r="A441" s="1">
        <v>440</v>
      </c>
      <c r="B441" s="3">
        <v>40563</v>
      </c>
      <c r="C441" s="1">
        <v>1</v>
      </c>
      <c r="D441" s="1">
        <v>0</v>
      </c>
      <c r="E441" s="1">
        <v>1</v>
      </c>
      <c r="F441" s="1">
        <v>8</v>
      </c>
      <c r="G441" s="1" t="b">
        <v>0</v>
      </c>
      <c r="H441" s="1">
        <v>4</v>
      </c>
      <c r="I441" s="1">
        <v>1</v>
      </c>
      <c r="J441" s="1">
        <v>0.22</v>
      </c>
    </row>
    <row r="442" spans="1:10">
      <c r="A442" s="1">
        <v>441</v>
      </c>
      <c r="B442" s="3">
        <v>40563</v>
      </c>
      <c r="C442" s="1">
        <v>1</v>
      </c>
      <c r="D442" s="1">
        <v>0</v>
      </c>
      <c r="E442" s="1">
        <v>1</v>
      </c>
      <c r="F442" s="1">
        <v>9</v>
      </c>
      <c r="G442" s="1" t="b">
        <v>0</v>
      </c>
      <c r="H442" s="1">
        <v>4</v>
      </c>
      <c r="I442" s="1">
        <v>2</v>
      </c>
      <c r="J442" s="1">
        <v>0.24</v>
      </c>
    </row>
    <row r="443" spans="1:10">
      <c r="A443" s="1">
        <v>442</v>
      </c>
      <c r="B443" s="3">
        <v>40563</v>
      </c>
      <c r="C443" s="1">
        <v>1</v>
      </c>
      <c r="D443" s="1">
        <v>0</v>
      </c>
      <c r="E443" s="1">
        <v>1</v>
      </c>
      <c r="F443" s="1">
        <v>10</v>
      </c>
      <c r="G443" s="1" t="b">
        <v>0</v>
      </c>
      <c r="H443" s="1">
        <v>4</v>
      </c>
      <c r="I443" s="1">
        <v>1</v>
      </c>
      <c r="J443" s="1">
        <v>0.26</v>
      </c>
    </row>
    <row r="444" spans="1:10">
      <c r="A444" s="1">
        <v>443</v>
      </c>
      <c r="B444" s="3">
        <v>40563</v>
      </c>
      <c r="C444" s="1">
        <v>1</v>
      </c>
      <c r="D444" s="1">
        <v>0</v>
      </c>
      <c r="E444" s="1">
        <v>1</v>
      </c>
      <c r="F444" s="1">
        <v>11</v>
      </c>
      <c r="G444" s="1" t="b">
        <v>0</v>
      </c>
      <c r="H444" s="1">
        <v>4</v>
      </c>
      <c r="I444" s="1">
        <v>2</v>
      </c>
      <c r="J444" s="1">
        <v>0.28000000000000003</v>
      </c>
    </row>
    <row r="445" spans="1:10">
      <c r="A445" s="1">
        <v>444</v>
      </c>
      <c r="B445" s="3">
        <v>40563</v>
      </c>
      <c r="C445" s="1">
        <v>1</v>
      </c>
      <c r="D445" s="1">
        <v>0</v>
      </c>
      <c r="E445" s="1">
        <v>1</v>
      </c>
      <c r="F445" s="1">
        <v>12</v>
      </c>
      <c r="G445" s="1" t="b">
        <v>0</v>
      </c>
      <c r="H445" s="1">
        <v>4</v>
      </c>
      <c r="I445" s="1">
        <v>2</v>
      </c>
      <c r="J445" s="1">
        <v>0.3</v>
      </c>
    </row>
    <row r="446" spans="1:10">
      <c r="A446" s="1">
        <v>445</v>
      </c>
      <c r="B446" s="3">
        <v>40563</v>
      </c>
      <c r="C446" s="1">
        <v>1</v>
      </c>
      <c r="D446" s="1">
        <v>0</v>
      </c>
      <c r="E446" s="1">
        <v>1</v>
      </c>
      <c r="F446" s="1">
        <v>13</v>
      </c>
      <c r="G446" s="1" t="b">
        <v>0</v>
      </c>
      <c r="H446" s="1">
        <v>4</v>
      </c>
      <c r="I446" s="1">
        <v>2</v>
      </c>
      <c r="J446" s="1">
        <v>0.28000000000000003</v>
      </c>
    </row>
    <row r="447" spans="1:10">
      <c r="A447" s="1">
        <v>446</v>
      </c>
      <c r="B447" s="3">
        <v>40563</v>
      </c>
      <c r="C447" s="1">
        <v>1</v>
      </c>
      <c r="D447" s="1">
        <v>0</v>
      </c>
      <c r="E447" s="1">
        <v>1</v>
      </c>
      <c r="F447" s="1">
        <v>14</v>
      </c>
      <c r="G447" s="1" t="b">
        <v>0</v>
      </c>
      <c r="H447" s="1">
        <v>4</v>
      </c>
      <c r="I447" s="1">
        <v>2</v>
      </c>
      <c r="J447" s="1">
        <v>0.3</v>
      </c>
    </row>
    <row r="448" spans="1:10">
      <c r="A448" s="1">
        <v>447</v>
      </c>
      <c r="B448" s="3">
        <v>40563</v>
      </c>
      <c r="C448" s="1">
        <v>1</v>
      </c>
      <c r="D448" s="1">
        <v>0</v>
      </c>
      <c r="E448" s="1">
        <v>1</v>
      </c>
      <c r="F448" s="1">
        <v>15</v>
      </c>
      <c r="G448" s="1" t="b">
        <v>0</v>
      </c>
      <c r="H448" s="1">
        <v>4</v>
      </c>
      <c r="I448" s="1">
        <v>2</v>
      </c>
      <c r="J448" s="1">
        <v>0.32</v>
      </c>
    </row>
    <row r="449" spans="1:10">
      <c r="A449" s="1">
        <v>448</v>
      </c>
      <c r="B449" s="3">
        <v>40563</v>
      </c>
      <c r="C449" s="1">
        <v>1</v>
      </c>
      <c r="D449" s="1">
        <v>0</v>
      </c>
      <c r="E449" s="1">
        <v>1</v>
      </c>
      <c r="F449" s="1">
        <v>16</v>
      </c>
      <c r="G449" s="1" t="b">
        <v>0</v>
      </c>
      <c r="H449" s="1">
        <v>4</v>
      </c>
      <c r="I449" s="1">
        <v>2</v>
      </c>
      <c r="J449" s="1">
        <v>0.3</v>
      </c>
    </row>
    <row r="450" spans="1:10">
      <c r="A450" s="1">
        <v>449</v>
      </c>
      <c r="B450" s="3">
        <v>40563</v>
      </c>
      <c r="C450" s="1">
        <v>1</v>
      </c>
      <c r="D450" s="1">
        <v>0</v>
      </c>
      <c r="E450" s="1">
        <v>1</v>
      </c>
      <c r="F450" s="1">
        <v>17</v>
      </c>
      <c r="G450" s="1" t="b">
        <v>0</v>
      </c>
      <c r="H450" s="1">
        <v>4</v>
      </c>
      <c r="I450" s="1">
        <v>2</v>
      </c>
      <c r="J450" s="1">
        <v>0.3</v>
      </c>
    </row>
    <row r="451" spans="1:10">
      <c r="A451" s="1">
        <v>450</v>
      </c>
      <c r="B451" s="3">
        <v>40563</v>
      </c>
      <c r="C451" s="1">
        <v>1</v>
      </c>
      <c r="D451" s="1">
        <v>0</v>
      </c>
      <c r="E451" s="1">
        <v>1</v>
      </c>
      <c r="F451" s="1">
        <v>18</v>
      </c>
      <c r="G451" s="1" t="b">
        <v>0</v>
      </c>
      <c r="H451" s="1">
        <v>4</v>
      </c>
      <c r="I451" s="1">
        <v>2</v>
      </c>
      <c r="J451" s="1">
        <v>0.26</v>
      </c>
    </row>
    <row r="452" spans="1:10">
      <c r="A452" s="1">
        <v>451</v>
      </c>
      <c r="B452" s="3">
        <v>40563</v>
      </c>
      <c r="C452" s="1">
        <v>1</v>
      </c>
      <c r="D452" s="1">
        <v>0</v>
      </c>
      <c r="E452" s="1">
        <v>1</v>
      </c>
      <c r="F452" s="1">
        <v>19</v>
      </c>
      <c r="G452" s="1" t="b">
        <v>0</v>
      </c>
      <c r="H452" s="1">
        <v>4</v>
      </c>
      <c r="I452" s="1">
        <v>1</v>
      </c>
      <c r="J452" s="1">
        <v>0.26</v>
      </c>
    </row>
    <row r="453" spans="1:10">
      <c r="A453" s="1">
        <v>452</v>
      </c>
      <c r="B453" s="3">
        <v>40563</v>
      </c>
      <c r="C453" s="1">
        <v>1</v>
      </c>
      <c r="D453" s="1">
        <v>0</v>
      </c>
      <c r="E453" s="1">
        <v>1</v>
      </c>
      <c r="F453" s="1">
        <v>20</v>
      </c>
      <c r="G453" s="1" t="b">
        <v>0</v>
      </c>
      <c r="H453" s="1">
        <v>4</v>
      </c>
      <c r="I453" s="1">
        <v>2</v>
      </c>
      <c r="J453" s="1">
        <v>0.26</v>
      </c>
    </row>
    <row r="454" spans="1:10">
      <c r="A454" s="1">
        <v>453</v>
      </c>
      <c r="B454" s="3">
        <v>40563</v>
      </c>
      <c r="C454" s="1">
        <v>1</v>
      </c>
      <c r="D454" s="1">
        <v>0</v>
      </c>
      <c r="E454" s="1">
        <v>1</v>
      </c>
      <c r="F454" s="1">
        <v>21</v>
      </c>
      <c r="G454" s="1" t="b">
        <v>0</v>
      </c>
      <c r="H454" s="1">
        <v>4</v>
      </c>
      <c r="I454" s="1">
        <v>2</v>
      </c>
      <c r="J454" s="1">
        <v>0.24</v>
      </c>
    </row>
    <row r="455" spans="1:10">
      <c r="A455" s="1">
        <v>454</v>
      </c>
      <c r="B455" s="3">
        <v>40563</v>
      </c>
      <c r="C455" s="1">
        <v>1</v>
      </c>
      <c r="D455" s="1">
        <v>0</v>
      </c>
      <c r="E455" s="1">
        <v>1</v>
      </c>
      <c r="F455" s="1">
        <v>22</v>
      </c>
      <c r="G455" s="1" t="b">
        <v>0</v>
      </c>
      <c r="H455" s="1">
        <v>4</v>
      </c>
      <c r="I455" s="1">
        <v>2</v>
      </c>
      <c r="J455" s="1">
        <v>0.24</v>
      </c>
    </row>
    <row r="456" spans="1:10">
      <c r="A456" s="1">
        <v>455</v>
      </c>
      <c r="B456" s="3">
        <v>40563</v>
      </c>
      <c r="C456" s="1">
        <v>1</v>
      </c>
      <c r="D456" s="1">
        <v>0</v>
      </c>
      <c r="E456" s="1">
        <v>1</v>
      </c>
      <c r="F456" s="1">
        <v>23</v>
      </c>
      <c r="G456" s="1" t="b">
        <v>0</v>
      </c>
      <c r="H456" s="1">
        <v>4</v>
      </c>
      <c r="I456" s="1">
        <v>2</v>
      </c>
      <c r="J456" s="1">
        <v>0.24</v>
      </c>
    </row>
    <row r="457" spans="1:10">
      <c r="A457" s="1">
        <v>456</v>
      </c>
      <c r="B457" s="3">
        <v>40564</v>
      </c>
      <c r="C457" s="1">
        <v>1</v>
      </c>
      <c r="D457" s="1">
        <v>0</v>
      </c>
      <c r="E457" s="1">
        <v>1</v>
      </c>
      <c r="F457" s="1">
        <v>0</v>
      </c>
      <c r="G457" s="1" t="b">
        <v>0</v>
      </c>
      <c r="H457" s="1">
        <v>5</v>
      </c>
      <c r="I457" s="1">
        <v>2</v>
      </c>
      <c r="J457" s="1">
        <v>0.24</v>
      </c>
    </row>
    <row r="458" spans="1:10">
      <c r="A458" s="1">
        <v>457</v>
      </c>
      <c r="B458" s="3">
        <v>40564</v>
      </c>
      <c r="C458" s="1">
        <v>1</v>
      </c>
      <c r="D458" s="1">
        <v>0</v>
      </c>
      <c r="E458" s="1">
        <v>1</v>
      </c>
      <c r="F458" s="1">
        <v>1</v>
      </c>
      <c r="G458" s="1" t="b">
        <v>0</v>
      </c>
      <c r="H458" s="1">
        <v>5</v>
      </c>
      <c r="I458" s="1">
        <v>2</v>
      </c>
      <c r="J458" s="1">
        <v>0.24</v>
      </c>
    </row>
    <row r="459" spans="1:10">
      <c r="A459" s="1">
        <v>458</v>
      </c>
      <c r="B459" s="3">
        <v>40564</v>
      </c>
      <c r="C459" s="1">
        <v>1</v>
      </c>
      <c r="D459" s="1">
        <v>0</v>
      </c>
      <c r="E459" s="1">
        <v>1</v>
      </c>
      <c r="F459" s="1">
        <v>2</v>
      </c>
      <c r="G459" s="1" t="b">
        <v>0</v>
      </c>
      <c r="H459" s="1">
        <v>5</v>
      </c>
      <c r="I459" s="1">
        <v>3</v>
      </c>
      <c r="J459" s="1">
        <v>0.24</v>
      </c>
    </row>
    <row r="460" spans="1:10">
      <c r="A460" s="1">
        <v>459</v>
      </c>
      <c r="B460" s="3">
        <v>40564</v>
      </c>
      <c r="C460" s="1">
        <v>1</v>
      </c>
      <c r="D460" s="1">
        <v>0</v>
      </c>
      <c r="E460" s="1">
        <v>1</v>
      </c>
      <c r="F460" s="1">
        <v>3</v>
      </c>
      <c r="G460" s="1" t="b">
        <v>0</v>
      </c>
      <c r="H460" s="1">
        <v>5</v>
      </c>
      <c r="I460" s="1">
        <v>3</v>
      </c>
      <c r="J460" s="1">
        <v>0.22</v>
      </c>
    </row>
    <row r="461" spans="1:10">
      <c r="A461" s="1">
        <v>460</v>
      </c>
      <c r="B461" s="3">
        <v>40564</v>
      </c>
      <c r="C461" s="1">
        <v>1</v>
      </c>
      <c r="D461" s="1">
        <v>0</v>
      </c>
      <c r="E461" s="1">
        <v>1</v>
      </c>
      <c r="F461" s="1">
        <v>4</v>
      </c>
      <c r="G461" s="1" t="b">
        <v>0</v>
      </c>
      <c r="H461" s="1">
        <v>5</v>
      </c>
      <c r="I461" s="1">
        <v>2</v>
      </c>
      <c r="J461" s="1">
        <v>0.22</v>
      </c>
    </row>
    <row r="462" spans="1:10">
      <c r="A462" s="1">
        <v>461</v>
      </c>
      <c r="B462" s="3">
        <v>40564</v>
      </c>
      <c r="C462" s="1">
        <v>1</v>
      </c>
      <c r="D462" s="1">
        <v>0</v>
      </c>
      <c r="E462" s="1">
        <v>1</v>
      </c>
      <c r="F462" s="1">
        <v>5</v>
      </c>
      <c r="G462" s="1" t="b">
        <v>0</v>
      </c>
      <c r="H462" s="1">
        <v>5</v>
      </c>
      <c r="I462" s="1">
        <v>1</v>
      </c>
      <c r="J462" s="1">
        <v>0.24</v>
      </c>
    </row>
    <row r="463" spans="1:10">
      <c r="A463" s="1">
        <v>462</v>
      </c>
      <c r="B463" s="3">
        <v>40564</v>
      </c>
      <c r="C463" s="1">
        <v>1</v>
      </c>
      <c r="D463" s="1">
        <v>0</v>
      </c>
      <c r="E463" s="1">
        <v>1</v>
      </c>
      <c r="F463" s="1">
        <v>6</v>
      </c>
      <c r="G463" s="1" t="b">
        <v>0</v>
      </c>
      <c r="H463" s="1">
        <v>5</v>
      </c>
      <c r="I463" s="1">
        <v>1</v>
      </c>
      <c r="J463" s="1">
        <v>0.22</v>
      </c>
    </row>
    <row r="464" spans="1:10">
      <c r="A464" s="1">
        <v>463</v>
      </c>
      <c r="B464" s="3">
        <v>40564</v>
      </c>
      <c r="C464" s="1">
        <v>1</v>
      </c>
      <c r="D464" s="1">
        <v>0</v>
      </c>
      <c r="E464" s="1">
        <v>1</v>
      </c>
      <c r="F464" s="1">
        <v>7</v>
      </c>
      <c r="G464" s="1" t="b">
        <v>0</v>
      </c>
      <c r="H464" s="1">
        <v>5</v>
      </c>
      <c r="I464" s="1">
        <v>1</v>
      </c>
      <c r="J464" s="1">
        <v>0.2</v>
      </c>
    </row>
    <row r="465" spans="1:10">
      <c r="A465" s="1">
        <v>464</v>
      </c>
      <c r="B465" s="3">
        <v>40564</v>
      </c>
      <c r="C465" s="1">
        <v>1</v>
      </c>
      <c r="D465" s="1">
        <v>0</v>
      </c>
      <c r="E465" s="1">
        <v>1</v>
      </c>
      <c r="F465" s="1">
        <v>8</v>
      </c>
      <c r="G465" s="1" t="b">
        <v>0</v>
      </c>
      <c r="H465" s="1">
        <v>5</v>
      </c>
      <c r="I465" s="1">
        <v>1</v>
      </c>
      <c r="J465" s="1">
        <v>0.2</v>
      </c>
    </row>
    <row r="466" spans="1:10">
      <c r="A466" s="1">
        <v>465</v>
      </c>
      <c r="B466" s="3">
        <v>40564</v>
      </c>
      <c r="C466" s="1">
        <v>1</v>
      </c>
      <c r="D466" s="1">
        <v>0</v>
      </c>
      <c r="E466" s="1">
        <v>1</v>
      </c>
      <c r="F466" s="1">
        <v>9</v>
      </c>
      <c r="G466" s="1" t="b">
        <v>0</v>
      </c>
      <c r="H466" s="1">
        <v>5</v>
      </c>
      <c r="I466" s="1">
        <v>1</v>
      </c>
      <c r="J466" s="1">
        <v>0.2</v>
      </c>
    </row>
    <row r="467" spans="1:10">
      <c r="A467" s="1">
        <v>466</v>
      </c>
      <c r="B467" s="3">
        <v>40564</v>
      </c>
      <c r="C467" s="1">
        <v>1</v>
      </c>
      <c r="D467" s="1">
        <v>0</v>
      </c>
      <c r="E467" s="1">
        <v>1</v>
      </c>
      <c r="F467" s="1">
        <v>10</v>
      </c>
      <c r="G467" s="1" t="b">
        <v>0</v>
      </c>
      <c r="H467" s="1">
        <v>5</v>
      </c>
      <c r="I467" s="1">
        <v>1</v>
      </c>
      <c r="J467" s="1">
        <v>0.2</v>
      </c>
    </row>
    <row r="468" spans="1:10">
      <c r="A468" s="1">
        <v>467</v>
      </c>
      <c r="B468" s="3">
        <v>40564</v>
      </c>
      <c r="C468" s="1">
        <v>1</v>
      </c>
      <c r="D468" s="1">
        <v>0</v>
      </c>
      <c r="E468" s="1">
        <v>1</v>
      </c>
      <c r="F468" s="1">
        <v>11</v>
      </c>
      <c r="G468" s="1" t="b">
        <v>0</v>
      </c>
      <c r="H468" s="1">
        <v>5</v>
      </c>
      <c r="I468" s="1">
        <v>1</v>
      </c>
      <c r="J468" s="1">
        <v>0.22</v>
      </c>
    </row>
    <row r="469" spans="1:10">
      <c r="A469" s="1">
        <v>468</v>
      </c>
      <c r="B469" s="3">
        <v>40564</v>
      </c>
      <c r="C469" s="1">
        <v>1</v>
      </c>
      <c r="D469" s="1">
        <v>0</v>
      </c>
      <c r="E469" s="1">
        <v>1</v>
      </c>
      <c r="F469" s="1">
        <v>12</v>
      </c>
      <c r="G469" s="1" t="b">
        <v>0</v>
      </c>
      <c r="H469" s="1">
        <v>5</v>
      </c>
      <c r="I469" s="1">
        <v>1</v>
      </c>
      <c r="J469" s="1">
        <v>0.22</v>
      </c>
    </row>
    <row r="470" spans="1:10">
      <c r="A470" s="1">
        <v>469</v>
      </c>
      <c r="B470" s="3">
        <v>40564</v>
      </c>
      <c r="C470" s="1">
        <v>1</v>
      </c>
      <c r="D470" s="1">
        <v>0</v>
      </c>
      <c r="E470" s="1">
        <v>1</v>
      </c>
      <c r="F470" s="1">
        <v>13</v>
      </c>
      <c r="G470" s="1" t="b">
        <v>0</v>
      </c>
      <c r="H470" s="1">
        <v>5</v>
      </c>
      <c r="I470" s="1">
        <v>1</v>
      </c>
      <c r="J470" s="1">
        <v>0.2</v>
      </c>
    </row>
    <row r="471" spans="1:10">
      <c r="A471" s="1">
        <v>470</v>
      </c>
      <c r="B471" s="3">
        <v>40564</v>
      </c>
      <c r="C471" s="1">
        <v>1</v>
      </c>
      <c r="D471" s="1">
        <v>0</v>
      </c>
      <c r="E471" s="1">
        <v>1</v>
      </c>
      <c r="F471" s="1">
        <v>14</v>
      </c>
      <c r="G471" s="1" t="b">
        <v>0</v>
      </c>
      <c r="H471" s="1">
        <v>5</v>
      </c>
      <c r="I471" s="1">
        <v>1</v>
      </c>
      <c r="J471" s="1">
        <v>0.2</v>
      </c>
    </row>
    <row r="472" spans="1:10">
      <c r="A472" s="1">
        <v>471</v>
      </c>
      <c r="B472" s="3">
        <v>40564</v>
      </c>
      <c r="C472" s="1">
        <v>1</v>
      </c>
      <c r="D472" s="1">
        <v>0</v>
      </c>
      <c r="E472" s="1">
        <v>1</v>
      </c>
      <c r="F472" s="1">
        <v>15</v>
      </c>
      <c r="G472" s="1" t="b">
        <v>0</v>
      </c>
      <c r="H472" s="1">
        <v>5</v>
      </c>
      <c r="I472" s="1">
        <v>1</v>
      </c>
      <c r="J472" s="1">
        <v>0.16</v>
      </c>
    </row>
    <row r="473" spans="1:10">
      <c r="A473" s="1">
        <v>472</v>
      </c>
      <c r="B473" s="3">
        <v>40564</v>
      </c>
      <c r="C473" s="1">
        <v>1</v>
      </c>
      <c r="D473" s="1">
        <v>0</v>
      </c>
      <c r="E473" s="1">
        <v>1</v>
      </c>
      <c r="F473" s="1">
        <v>16</v>
      </c>
      <c r="G473" s="1" t="b">
        <v>0</v>
      </c>
      <c r="H473" s="1">
        <v>5</v>
      </c>
      <c r="I473" s="1">
        <v>1</v>
      </c>
      <c r="J473" s="1">
        <v>0.16</v>
      </c>
    </row>
    <row r="474" spans="1:10">
      <c r="A474" s="1">
        <v>473</v>
      </c>
      <c r="B474" s="3">
        <v>40564</v>
      </c>
      <c r="C474" s="1">
        <v>1</v>
      </c>
      <c r="D474" s="1">
        <v>0</v>
      </c>
      <c r="E474" s="1">
        <v>1</v>
      </c>
      <c r="F474" s="1">
        <v>17</v>
      </c>
      <c r="G474" s="1" t="b">
        <v>0</v>
      </c>
      <c r="H474" s="1">
        <v>5</v>
      </c>
      <c r="I474" s="1">
        <v>1</v>
      </c>
      <c r="J474" s="1">
        <v>0.14000000000000001</v>
      </c>
    </row>
    <row r="475" spans="1:10">
      <c r="A475" s="1">
        <v>474</v>
      </c>
      <c r="B475" s="3">
        <v>40564</v>
      </c>
      <c r="C475" s="1">
        <v>1</v>
      </c>
      <c r="D475" s="1">
        <v>0</v>
      </c>
      <c r="E475" s="1">
        <v>1</v>
      </c>
      <c r="F475" s="1">
        <v>18</v>
      </c>
      <c r="G475" s="1" t="b">
        <v>0</v>
      </c>
      <c r="H475" s="1">
        <v>5</v>
      </c>
      <c r="I475" s="1">
        <v>1</v>
      </c>
      <c r="J475" s="1">
        <v>0.12</v>
      </c>
    </row>
    <row r="476" spans="1:10">
      <c r="A476" s="1">
        <v>475</v>
      </c>
      <c r="B476" s="3">
        <v>40564</v>
      </c>
      <c r="C476" s="1">
        <v>1</v>
      </c>
      <c r="D476" s="1">
        <v>0</v>
      </c>
      <c r="E476" s="1">
        <v>1</v>
      </c>
      <c r="F476" s="1">
        <v>19</v>
      </c>
      <c r="G476" s="1" t="b">
        <v>0</v>
      </c>
      <c r="H476" s="1">
        <v>5</v>
      </c>
      <c r="I476" s="1">
        <v>1</v>
      </c>
      <c r="J476" s="1">
        <v>0.12</v>
      </c>
    </row>
    <row r="477" spans="1:10">
      <c r="A477" s="1">
        <v>476</v>
      </c>
      <c r="B477" s="3">
        <v>40564</v>
      </c>
      <c r="C477" s="1">
        <v>1</v>
      </c>
      <c r="D477" s="1">
        <v>0</v>
      </c>
      <c r="E477" s="1">
        <v>1</v>
      </c>
      <c r="F477" s="1">
        <v>20</v>
      </c>
      <c r="G477" s="1" t="b">
        <v>0</v>
      </c>
      <c r="H477" s="1">
        <v>5</v>
      </c>
      <c r="I477" s="1">
        <v>1</v>
      </c>
      <c r="J477" s="1">
        <v>0.1</v>
      </c>
    </row>
    <row r="478" spans="1:10">
      <c r="A478" s="1">
        <v>477</v>
      </c>
      <c r="B478" s="3">
        <v>40564</v>
      </c>
      <c r="C478" s="1">
        <v>1</v>
      </c>
      <c r="D478" s="1">
        <v>0</v>
      </c>
      <c r="E478" s="1">
        <v>1</v>
      </c>
      <c r="F478" s="1">
        <v>21</v>
      </c>
      <c r="G478" s="1" t="b">
        <v>0</v>
      </c>
      <c r="H478" s="1">
        <v>5</v>
      </c>
      <c r="I478" s="1">
        <v>1</v>
      </c>
      <c r="J478" s="1">
        <v>0.08</v>
      </c>
    </row>
    <row r="479" spans="1:10">
      <c r="A479" s="1">
        <v>478</v>
      </c>
      <c r="B479" s="3">
        <v>40564</v>
      </c>
      <c r="C479" s="1">
        <v>1</v>
      </c>
      <c r="D479" s="1">
        <v>0</v>
      </c>
      <c r="E479" s="1">
        <v>1</v>
      </c>
      <c r="F479" s="1">
        <v>22</v>
      </c>
      <c r="G479" s="1" t="b">
        <v>0</v>
      </c>
      <c r="H479" s="1">
        <v>5</v>
      </c>
      <c r="I479" s="1">
        <v>1</v>
      </c>
      <c r="J479" s="1">
        <v>0.06</v>
      </c>
    </row>
    <row r="480" spans="1:10">
      <c r="A480" s="1">
        <v>479</v>
      </c>
      <c r="B480" s="3">
        <v>40564</v>
      </c>
      <c r="C480" s="1">
        <v>1</v>
      </c>
      <c r="D480" s="1">
        <v>0</v>
      </c>
      <c r="E480" s="1">
        <v>1</v>
      </c>
      <c r="F480" s="1">
        <v>23</v>
      </c>
      <c r="G480" s="1" t="b">
        <v>0</v>
      </c>
      <c r="H480" s="1">
        <v>5</v>
      </c>
      <c r="I480" s="1">
        <v>1</v>
      </c>
      <c r="J480" s="1">
        <v>0.06</v>
      </c>
    </row>
    <row r="481" spans="1:10">
      <c r="A481" s="1">
        <v>480</v>
      </c>
      <c r="B481" s="3">
        <v>40565</v>
      </c>
      <c r="C481" s="1">
        <v>1</v>
      </c>
      <c r="D481" s="1">
        <v>0</v>
      </c>
      <c r="E481" s="1">
        <v>1</v>
      </c>
      <c r="F481" s="1">
        <v>0</v>
      </c>
      <c r="G481" s="1" t="b">
        <v>0</v>
      </c>
      <c r="H481" s="1">
        <v>6</v>
      </c>
      <c r="I481" s="1">
        <v>1</v>
      </c>
      <c r="J481" s="1">
        <v>0.04</v>
      </c>
    </row>
    <row r="482" spans="1:10">
      <c r="A482" s="1">
        <v>481</v>
      </c>
      <c r="B482" s="3">
        <v>40565</v>
      </c>
      <c r="C482" s="1">
        <v>1</v>
      </c>
      <c r="D482" s="1">
        <v>0</v>
      </c>
      <c r="E482" s="1">
        <v>1</v>
      </c>
      <c r="F482" s="1">
        <v>1</v>
      </c>
      <c r="G482" s="1" t="b">
        <v>0</v>
      </c>
      <c r="H482" s="1">
        <v>6</v>
      </c>
      <c r="I482" s="1">
        <v>2</v>
      </c>
      <c r="J482" s="1">
        <v>0.04</v>
      </c>
    </row>
    <row r="483" spans="1:10">
      <c r="A483" s="1">
        <v>482</v>
      </c>
      <c r="B483" s="3">
        <v>40565</v>
      </c>
      <c r="C483" s="1">
        <v>1</v>
      </c>
      <c r="D483" s="1">
        <v>0</v>
      </c>
      <c r="E483" s="1">
        <v>1</v>
      </c>
      <c r="F483" s="1">
        <v>2</v>
      </c>
      <c r="G483" s="1" t="b">
        <v>0</v>
      </c>
      <c r="H483" s="1">
        <v>6</v>
      </c>
      <c r="I483" s="1">
        <v>2</v>
      </c>
      <c r="J483" s="1">
        <v>0.04</v>
      </c>
    </row>
    <row r="484" spans="1:10">
      <c r="A484" s="1">
        <v>483</v>
      </c>
      <c r="B484" s="3">
        <v>40565</v>
      </c>
      <c r="C484" s="1">
        <v>1</v>
      </c>
      <c r="D484" s="1">
        <v>0</v>
      </c>
      <c r="E484" s="1">
        <v>1</v>
      </c>
      <c r="F484" s="1">
        <v>3</v>
      </c>
      <c r="G484" s="1" t="b">
        <v>0</v>
      </c>
      <c r="H484" s="1">
        <v>6</v>
      </c>
      <c r="I484" s="1">
        <v>2</v>
      </c>
      <c r="J484" s="1">
        <v>0.04</v>
      </c>
    </row>
    <row r="485" spans="1:10">
      <c r="A485" s="1">
        <v>484</v>
      </c>
      <c r="B485" s="3">
        <v>40565</v>
      </c>
      <c r="C485" s="1">
        <v>1</v>
      </c>
      <c r="D485" s="1">
        <v>0</v>
      </c>
      <c r="E485" s="1">
        <v>1</v>
      </c>
      <c r="F485" s="1">
        <v>4</v>
      </c>
      <c r="G485" s="1" t="b">
        <v>0</v>
      </c>
      <c r="H485" s="1">
        <v>6</v>
      </c>
      <c r="I485" s="1">
        <v>2</v>
      </c>
      <c r="J485" s="1">
        <v>0.02</v>
      </c>
    </row>
    <row r="486" spans="1:10">
      <c r="A486" s="1">
        <v>485</v>
      </c>
      <c r="B486" s="3">
        <v>40565</v>
      </c>
      <c r="C486" s="1">
        <v>1</v>
      </c>
      <c r="D486" s="1">
        <v>0</v>
      </c>
      <c r="E486" s="1">
        <v>1</v>
      </c>
      <c r="F486" s="1">
        <v>6</v>
      </c>
      <c r="G486" s="1" t="b">
        <v>0</v>
      </c>
      <c r="H486" s="1">
        <v>6</v>
      </c>
      <c r="I486" s="1">
        <v>2</v>
      </c>
      <c r="J486" s="1">
        <v>0.02</v>
      </c>
    </row>
    <row r="487" spans="1:10">
      <c r="A487" s="1">
        <v>486</v>
      </c>
      <c r="B487" s="3">
        <v>40565</v>
      </c>
      <c r="C487" s="1">
        <v>1</v>
      </c>
      <c r="D487" s="1">
        <v>0</v>
      </c>
      <c r="E487" s="1">
        <v>1</v>
      </c>
      <c r="F487" s="1">
        <v>7</v>
      </c>
      <c r="G487" s="1" t="b">
        <v>0</v>
      </c>
      <c r="H487" s="1">
        <v>6</v>
      </c>
      <c r="I487" s="1">
        <v>1</v>
      </c>
      <c r="J487" s="1">
        <v>0.02</v>
      </c>
    </row>
    <row r="488" spans="1:10">
      <c r="A488" s="1">
        <v>487</v>
      </c>
      <c r="B488" s="3">
        <v>40565</v>
      </c>
      <c r="C488" s="1">
        <v>1</v>
      </c>
      <c r="D488" s="1">
        <v>0</v>
      </c>
      <c r="E488" s="1">
        <v>1</v>
      </c>
      <c r="F488" s="1">
        <v>8</v>
      </c>
      <c r="G488" s="1" t="b">
        <v>0</v>
      </c>
      <c r="H488" s="1">
        <v>6</v>
      </c>
      <c r="I488" s="1">
        <v>1</v>
      </c>
      <c r="J488" s="1">
        <v>0.02</v>
      </c>
    </row>
    <row r="489" spans="1:10">
      <c r="A489" s="1">
        <v>488</v>
      </c>
      <c r="B489" s="3">
        <v>40565</v>
      </c>
      <c r="C489" s="1">
        <v>1</v>
      </c>
      <c r="D489" s="1">
        <v>0</v>
      </c>
      <c r="E489" s="1">
        <v>1</v>
      </c>
      <c r="F489" s="1">
        <v>9</v>
      </c>
      <c r="G489" s="1" t="b">
        <v>0</v>
      </c>
      <c r="H489" s="1">
        <v>6</v>
      </c>
      <c r="I489" s="1">
        <v>1</v>
      </c>
      <c r="J489" s="1">
        <v>0.04</v>
      </c>
    </row>
    <row r="490" spans="1:10">
      <c r="A490" s="1">
        <v>489</v>
      </c>
      <c r="B490" s="3">
        <v>40565</v>
      </c>
      <c r="C490" s="1">
        <v>1</v>
      </c>
      <c r="D490" s="1">
        <v>0</v>
      </c>
      <c r="E490" s="1">
        <v>1</v>
      </c>
      <c r="F490" s="1">
        <v>10</v>
      </c>
      <c r="G490" s="1" t="b">
        <v>0</v>
      </c>
      <c r="H490" s="1">
        <v>6</v>
      </c>
      <c r="I490" s="1">
        <v>2</v>
      </c>
      <c r="J490" s="1">
        <v>0.04</v>
      </c>
    </row>
    <row r="491" spans="1:10">
      <c r="A491" s="1">
        <v>490</v>
      </c>
      <c r="B491" s="3">
        <v>40565</v>
      </c>
      <c r="C491" s="1">
        <v>1</v>
      </c>
      <c r="D491" s="1">
        <v>0</v>
      </c>
      <c r="E491" s="1">
        <v>1</v>
      </c>
      <c r="F491" s="1">
        <v>11</v>
      </c>
      <c r="G491" s="1" t="b">
        <v>0</v>
      </c>
      <c r="H491" s="1">
        <v>6</v>
      </c>
      <c r="I491" s="1">
        <v>2</v>
      </c>
      <c r="J491" s="1">
        <v>0.06</v>
      </c>
    </row>
    <row r="492" spans="1:10">
      <c r="A492" s="1">
        <v>491</v>
      </c>
      <c r="B492" s="3">
        <v>40565</v>
      </c>
      <c r="C492" s="1">
        <v>1</v>
      </c>
      <c r="D492" s="1">
        <v>0</v>
      </c>
      <c r="E492" s="1">
        <v>1</v>
      </c>
      <c r="F492" s="1">
        <v>12</v>
      </c>
      <c r="G492" s="1" t="b">
        <v>0</v>
      </c>
      <c r="H492" s="1">
        <v>6</v>
      </c>
      <c r="I492" s="1">
        <v>2</v>
      </c>
      <c r="J492" s="1">
        <v>0.06</v>
      </c>
    </row>
    <row r="493" spans="1:10">
      <c r="A493" s="1">
        <v>492</v>
      </c>
      <c r="B493" s="3">
        <v>40565</v>
      </c>
      <c r="C493" s="1">
        <v>1</v>
      </c>
      <c r="D493" s="1">
        <v>0</v>
      </c>
      <c r="E493" s="1">
        <v>1</v>
      </c>
      <c r="F493" s="1">
        <v>13</v>
      </c>
      <c r="G493" s="1" t="b">
        <v>0</v>
      </c>
      <c r="H493" s="1">
        <v>6</v>
      </c>
      <c r="I493" s="1">
        <v>1</v>
      </c>
      <c r="J493" s="1">
        <v>0.08</v>
      </c>
    </row>
    <row r="494" spans="1:10">
      <c r="A494" s="1">
        <v>493</v>
      </c>
      <c r="B494" s="3">
        <v>40565</v>
      </c>
      <c r="C494" s="1">
        <v>1</v>
      </c>
      <c r="D494" s="1">
        <v>0</v>
      </c>
      <c r="E494" s="1">
        <v>1</v>
      </c>
      <c r="F494" s="1">
        <v>14</v>
      </c>
      <c r="G494" s="1" t="b">
        <v>0</v>
      </c>
      <c r="H494" s="1">
        <v>6</v>
      </c>
      <c r="I494" s="1">
        <v>1</v>
      </c>
      <c r="J494" s="1">
        <v>0.1</v>
      </c>
    </row>
    <row r="495" spans="1:10">
      <c r="A495" s="1">
        <v>494</v>
      </c>
      <c r="B495" s="3">
        <v>40565</v>
      </c>
      <c r="C495" s="1">
        <v>1</v>
      </c>
      <c r="D495" s="1">
        <v>0</v>
      </c>
      <c r="E495" s="1">
        <v>1</v>
      </c>
      <c r="F495" s="1">
        <v>15</v>
      </c>
      <c r="G495" s="1" t="b">
        <v>0</v>
      </c>
      <c r="H495" s="1">
        <v>6</v>
      </c>
      <c r="I495" s="1">
        <v>1</v>
      </c>
      <c r="J495" s="1">
        <v>0.12</v>
      </c>
    </row>
    <row r="496" spans="1:10">
      <c r="A496" s="1">
        <v>495</v>
      </c>
      <c r="B496" s="3">
        <v>40565</v>
      </c>
      <c r="C496" s="1">
        <v>1</v>
      </c>
      <c r="D496" s="1">
        <v>0</v>
      </c>
      <c r="E496" s="1">
        <v>1</v>
      </c>
      <c r="F496" s="1">
        <v>16</v>
      </c>
      <c r="G496" s="1" t="b">
        <v>0</v>
      </c>
      <c r="H496" s="1">
        <v>6</v>
      </c>
      <c r="I496" s="1">
        <v>1</v>
      </c>
      <c r="J496" s="1">
        <v>0.12</v>
      </c>
    </row>
    <row r="497" spans="1:10">
      <c r="A497" s="1">
        <v>496</v>
      </c>
      <c r="B497" s="3">
        <v>40565</v>
      </c>
      <c r="C497" s="1">
        <v>1</v>
      </c>
      <c r="D497" s="1">
        <v>0</v>
      </c>
      <c r="E497" s="1">
        <v>1</v>
      </c>
      <c r="F497" s="1">
        <v>17</v>
      </c>
      <c r="G497" s="1" t="b">
        <v>0</v>
      </c>
      <c r="H497" s="1">
        <v>6</v>
      </c>
      <c r="I497" s="1">
        <v>1</v>
      </c>
      <c r="J497" s="1">
        <v>0.12</v>
      </c>
    </row>
    <row r="498" spans="1:10">
      <c r="A498" s="1">
        <v>497</v>
      </c>
      <c r="B498" s="3">
        <v>40565</v>
      </c>
      <c r="C498" s="1">
        <v>1</v>
      </c>
      <c r="D498" s="1">
        <v>0</v>
      </c>
      <c r="E498" s="1">
        <v>1</v>
      </c>
      <c r="F498" s="1">
        <v>18</v>
      </c>
      <c r="G498" s="1" t="b">
        <v>0</v>
      </c>
      <c r="H498" s="1">
        <v>6</v>
      </c>
      <c r="I498" s="1">
        <v>1</v>
      </c>
      <c r="J498" s="1">
        <v>0.08</v>
      </c>
    </row>
    <row r="499" spans="1:10">
      <c r="A499" s="1">
        <v>498</v>
      </c>
      <c r="B499" s="3">
        <v>40565</v>
      </c>
      <c r="C499" s="1">
        <v>1</v>
      </c>
      <c r="D499" s="1">
        <v>0</v>
      </c>
      <c r="E499" s="1">
        <v>1</v>
      </c>
      <c r="F499" s="1">
        <v>19</v>
      </c>
      <c r="G499" s="1" t="b">
        <v>0</v>
      </c>
      <c r="H499" s="1">
        <v>6</v>
      </c>
      <c r="I499" s="1">
        <v>1</v>
      </c>
      <c r="J499" s="1">
        <v>0.08</v>
      </c>
    </row>
    <row r="500" spans="1:10">
      <c r="A500" s="1">
        <v>499</v>
      </c>
      <c r="B500" s="3">
        <v>40565</v>
      </c>
      <c r="C500" s="1">
        <v>1</v>
      </c>
      <c r="D500" s="1">
        <v>0</v>
      </c>
      <c r="E500" s="1">
        <v>1</v>
      </c>
      <c r="F500" s="1">
        <v>20</v>
      </c>
      <c r="G500" s="1" t="b">
        <v>0</v>
      </c>
      <c r="H500" s="1">
        <v>6</v>
      </c>
      <c r="I500" s="1">
        <v>1</v>
      </c>
      <c r="J500" s="1">
        <v>0.06</v>
      </c>
    </row>
    <row r="501" spans="1:10">
      <c r="A501" s="1">
        <v>500</v>
      </c>
      <c r="B501" s="3">
        <v>40565</v>
      </c>
      <c r="C501" s="1">
        <v>1</v>
      </c>
      <c r="D501" s="1">
        <v>0</v>
      </c>
      <c r="E501" s="1">
        <v>1</v>
      </c>
      <c r="F501" s="1">
        <v>21</v>
      </c>
      <c r="G501" s="1" t="b">
        <v>0</v>
      </c>
      <c r="H501" s="1">
        <v>6</v>
      </c>
      <c r="I501" s="1">
        <v>1</v>
      </c>
      <c r="J501" s="1">
        <v>0.06</v>
      </c>
    </row>
    <row r="502" spans="1:10">
      <c r="A502" s="1">
        <v>501</v>
      </c>
      <c r="B502" s="3">
        <v>40565</v>
      </c>
      <c r="C502" s="1">
        <v>1</v>
      </c>
      <c r="D502" s="1">
        <v>0</v>
      </c>
      <c r="E502" s="1">
        <v>1</v>
      </c>
      <c r="F502" s="1">
        <v>22</v>
      </c>
      <c r="G502" s="1" t="b">
        <v>0</v>
      </c>
      <c r="H502" s="1">
        <v>6</v>
      </c>
      <c r="I502" s="1">
        <v>1</v>
      </c>
      <c r="J502" s="1">
        <v>0.06</v>
      </c>
    </row>
    <row r="503" spans="1:10">
      <c r="A503" s="1">
        <v>502</v>
      </c>
      <c r="B503" s="3">
        <v>40565</v>
      </c>
      <c r="C503" s="1">
        <v>1</v>
      </c>
      <c r="D503" s="1">
        <v>0</v>
      </c>
      <c r="E503" s="1">
        <v>1</v>
      </c>
      <c r="F503" s="1">
        <v>23</v>
      </c>
      <c r="G503" s="1" t="b">
        <v>0</v>
      </c>
      <c r="H503" s="1">
        <v>6</v>
      </c>
      <c r="I503" s="1">
        <v>1</v>
      </c>
      <c r="J503" s="1">
        <v>0.04</v>
      </c>
    </row>
    <row r="504" spans="1:10">
      <c r="A504" s="1">
        <v>503</v>
      </c>
      <c r="B504" s="3">
        <v>40566</v>
      </c>
      <c r="C504" s="1">
        <v>1</v>
      </c>
      <c r="D504" s="1">
        <v>0</v>
      </c>
      <c r="E504" s="1">
        <v>1</v>
      </c>
      <c r="F504" s="1">
        <v>0</v>
      </c>
      <c r="G504" s="1" t="b">
        <v>0</v>
      </c>
      <c r="H504" s="1">
        <v>0</v>
      </c>
      <c r="I504" s="1">
        <v>1</v>
      </c>
      <c r="J504" s="1">
        <v>0.04</v>
      </c>
    </row>
    <row r="505" spans="1:10">
      <c r="A505" s="1">
        <v>504</v>
      </c>
      <c r="B505" s="3">
        <v>40566</v>
      </c>
      <c r="C505" s="1">
        <v>1</v>
      </c>
      <c r="D505" s="1">
        <v>0</v>
      </c>
      <c r="E505" s="1">
        <v>1</v>
      </c>
      <c r="F505" s="1">
        <v>1</v>
      </c>
      <c r="G505" s="1" t="b">
        <v>0</v>
      </c>
      <c r="H505" s="1">
        <v>0</v>
      </c>
      <c r="I505" s="1">
        <v>1</v>
      </c>
      <c r="J505" s="1">
        <v>0.04</v>
      </c>
    </row>
    <row r="506" spans="1:10">
      <c r="A506" s="1">
        <v>505</v>
      </c>
      <c r="B506" s="3">
        <v>40566</v>
      </c>
      <c r="C506" s="1">
        <v>1</v>
      </c>
      <c r="D506" s="1">
        <v>0</v>
      </c>
      <c r="E506" s="1">
        <v>1</v>
      </c>
      <c r="F506" s="1">
        <v>2</v>
      </c>
      <c r="G506" s="1" t="b">
        <v>0</v>
      </c>
      <c r="H506" s="1">
        <v>0</v>
      </c>
      <c r="I506" s="1">
        <v>1</v>
      </c>
      <c r="J506" s="1">
        <v>0.02</v>
      </c>
    </row>
    <row r="507" spans="1:10">
      <c r="A507" s="1">
        <v>506</v>
      </c>
      <c r="B507" s="3">
        <v>40566</v>
      </c>
      <c r="C507" s="1">
        <v>1</v>
      </c>
      <c r="D507" s="1">
        <v>0</v>
      </c>
      <c r="E507" s="1">
        <v>1</v>
      </c>
      <c r="F507" s="1">
        <v>3</v>
      </c>
      <c r="G507" s="1" t="b">
        <v>0</v>
      </c>
      <c r="H507" s="1">
        <v>0</v>
      </c>
      <c r="I507" s="1">
        <v>1</v>
      </c>
      <c r="J507" s="1">
        <v>0.02</v>
      </c>
    </row>
    <row r="508" spans="1:10">
      <c r="A508" s="1">
        <v>507</v>
      </c>
      <c r="B508" s="3">
        <v>40566</v>
      </c>
      <c r="C508" s="1">
        <v>1</v>
      </c>
      <c r="D508" s="1">
        <v>0</v>
      </c>
      <c r="E508" s="1">
        <v>1</v>
      </c>
      <c r="F508" s="1">
        <v>5</v>
      </c>
      <c r="G508" s="1" t="b">
        <v>0</v>
      </c>
      <c r="H508" s="1">
        <v>0</v>
      </c>
      <c r="I508" s="1">
        <v>2</v>
      </c>
      <c r="J508" s="1">
        <v>0.04</v>
      </c>
    </row>
    <row r="509" spans="1:10">
      <c r="A509" s="1">
        <v>508</v>
      </c>
      <c r="B509" s="3">
        <v>40566</v>
      </c>
      <c r="C509" s="1">
        <v>1</v>
      </c>
      <c r="D509" s="1">
        <v>0</v>
      </c>
      <c r="E509" s="1">
        <v>1</v>
      </c>
      <c r="F509" s="1">
        <v>6</v>
      </c>
      <c r="G509" s="1" t="b">
        <v>0</v>
      </c>
      <c r="H509" s="1">
        <v>0</v>
      </c>
      <c r="I509" s="1">
        <v>2</v>
      </c>
      <c r="J509" s="1">
        <v>0.04</v>
      </c>
    </row>
    <row r="510" spans="1:10">
      <c r="A510" s="1">
        <v>509</v>
      </c>
      <c r="B510" s="3">
        <v>40566</v>
      </c>
      <c r="C510" s="1">
        <v>1</v>
      </c>
      <c r="D510" s="1">
        <v>0</v>
      </c>
      <c r="E510" s="1">
        <v>1</v>
      </c>
      <c r="F510" s="1">
        <v>7</v>
      </c>
      <c r="G510" s="1" t="b">
        <v>0</v>
      </c>
      <c r="H510" s="1">
        <v>0</v>
      </c>
      <c r="I510" s="1">
        <v>1</v>
      </c>
      <c r="J510" s="1">
        <v>0.08</v>
      </c>
    </row>
    <row r="511" spans="1:10">
      <c r="A511" s="1">
        <v>510</v>
      </c>
      <c r="B511" s="3">
        <v>40566</v>
      </c>
      <c r="C511" s="1">
        <v>1</v>
      </c>
      <c r="D511" s="1">
        <v>0</v>
      </c>
      <c r="E511" s="1">
        <v>1</v>
      </c>
      <c r="F511" s="1">
        <v>8</v>
      </c>
      <c r="G511" s="1" t="b">
        <v>0</v>
      </c>
      <c r="H511" s="1">
        <v>0</v>
      </c>
      <c r="I511" s="1">
        <v>1</v>
      </c>
      <c r="J511" s="1">
        <v>0.06</v>
      </c>
    </row>
    <row r="512" spans="1:10">
      <c r="A512" s="1">
        <v>511</v>
      </c>
      <c r="B512" s="3">
        <v>40566</v>
      </c>
      <c r="C512" s="1">
        <v>1</v>
      </c>
      <c r="D512" s="1">
        <v>0</v>
      </c>
      <c r="E512" s="1">
        <v>1</v>
      </c>
      <c r="F512" s="1">
        <v>9</v>
      </c>
      <c r="G512" s="1" t="b">
        <v>0</v>
      </c>
      <c r="H512" s="1">
        <v>0</v>
      </c>
      <c r="I512" s="1">
        <v>1</v>
      </c>
      <c r="J512" s="1">
        <v>0.1</v>
      </c>
    </row>
    <row r="513" spans="1:10">
      <c r="A513" s="1">
        <v>512</v>
      </c>
      <c r="B513" s="3">
        <v>40566</v>
      </c>
      <c r="C513" s="1">
        <v>1</v>
      </c>
      <c r="D513" s="1">
        <v>0</v>
      </c>
      <c r="E513" s="1">
        <v>1</v>
      </c>
      <c r="F513" s="1">
        <v>10</v>
      </c>
      <c r="G513" s="1" t="b">
        <v>0</v>
      </c>
      <c r="H513" s="1">
        <v>0</v>
      </c>
      <c r="I513" s="1">
        <v>1</v>
      </c>
      <c r="J513" s="1">
        <v>0.14000000000000001</v>
      </c>
    </row>
    <row r="514" spans="1:10">
      <c r="A514" s="1">
        <v>513</v>
      </c>
      <c r="B514" s="3">
        <v>40566</v>
      </c>
      <c r="C514" s="1">
        <v>1</v>
      </c>
      <c r="D514" s="1">
        <v>0</v>
      </c>
      <c r="E514" s="1">
        <v>1</v>
      </c>
      <c r="F514" s="1">
        <v>11</v>
      </c>
      <c r="G514" s="1" t="b">
        <v>0</v>
      </c>
      <c r="H514" s="1">
        <v>0</v>
      </c>
      <c r="I514" s="1">
        <v>1</v>
      </c>
      <c r="J514" s="1">
        <v>0.14000000000000001</v>
      </c>
    </row>
    <row r="515" spans="1:10">
      <c r="A515" s="1">
        <v>514</v>
      </c>
      <c r="B515" s="3">
        <v>40566</v>
      </c>
      <c r="C515" s="1">
        <v>1</v>
      </c>
      <c r="D515" s="1">
        <v>0</v>
      </c>
      <c r="E515" s="1">
        <v>1</v>
      </c>
      <c r="F515" s="1">
        <v>12</v>
      </c>
      <c r="G515" s="1" t="b">
        <v>0</v>
      </c>
      <c r="H515" s="1">
        <v>0</v>
      </c>
      <c r="I515" s="1">
        <v>1</v>
      </c>
      <c r="J515" s="1">
        <v>0.16</v>
      </c>
    </row>
    <row r="516" spans="1:10">
      <c r="A516" s="1">
        <v>515</v>
      </c>
      <c r="B516" s="3">
        <v>40566</v>
      </c>
      <c r="C516" s="1">
        <v>1</v>
      </c>
      <c r="D516" s="1">
        <v>0</v>
      </c>
      <c r="E516" s="1">
        <v>1</v>
      </c>
      <c r="F516" s="1">
        <v>13</v>
      </c>
      <c r="G516" s="1" t="b">
        <v>0</v>
      </c>
      <c r="H516" s="1">
        <v>0</v>
      </c>
      <c r="I516" s="1">
        <v>1</v>
      </c>
      <c r="J516" s="1">
        <v>0.14000000000000001</v>
      </c>
    </row>
    <row r="517" spans="1:10">
      <c r="A517" s="1">
        <v>516</v>
      </c>
      <c r="B517" s="3">
        <v>40566</v>
      </c>
      <c r="C517" s="1">
        <v>1</v>
      </c>
      <c r="D517" s="1">
        <v>0</v>
      </c>
      <c r="E517" s="1">
        <v>1</v>
      </c>
      <c r="F517" s="1">
        <v>14</v>
      </c>
      <c r="G517" s="1" t="b">
        <v>0</v>
      </c>
      <c r="H517" s="1">
        <v>0</v>
      </c>
      <c r="I517" s="1">
        <v>1</v>
      </c>
      <c r="J517" s="1">
        <v>0.16</v>
      </c>
    </row>
    <row r="518" spans="1:10">
      <c r="A518" s="1">
        <v>517</v>
      </c>
      <c r="B518" s="3">
        <v>40566</v>
      </c>
      <c r="C518" s="1">
        <v>1</v>
      </c>
      <c r="D518" s="1">
        <v>0</v>
      </c>
      <c r="E518" s="1">
        <v>1</v>
      </c>
      <c r="F518" s="1">
        <v>15</v>
      </c>
      <c r="G518" s="1" t="b">
        <v>0</v>
      </c>
      <c r="H518" s="1">
        <v>0</v>
      </c>
      <c r="I518" s="1">
        <v>1</v>
      </c>
      <c r="J518" s="1">
        <v>0.16</v>
      </c>
    </row>
    <row r="519" spans="1:10">
      <c r="A519" s="1">
        <v>518</v>
      </c>
      <c r="B519" s="3">
        <v>40566</v>
      </c>
      <c r="C519" s="1">
        <v>1</v>
      </c>
      <c r="D519" s="1">
        <v>0</v>
      </c>
      <c r="E519" s="1">
        <v>1</v>
      </c>
      <c r="F519" s="1">
        <v>16</v>
      </c>
      <c r="G519" s="1" t="b">
        <v>0</v>
      </c>
      <c r="H519" s="1">
        <v>0</v>
      </c>
      <c r="I519" s="1">
        <v>1</v>
      </c>
      <c r="J519" s="1">
        <v>0.16</v>
      </c>
    </row>
    <row r="520" spans="1:10">
      <c r="A520" s="1">
        <v>519</v>
      </c>
      <c r="B520" s="3">
        <v>40566</v>
      </c>
      <c r="C520" s="1">
        <v>1</v>
      </c>
      <c r="D520" s="1">
        <v>0</v>
      </c>
      <c r="E520" s="1">
        <v>1</v>
      </c>
      <c r="F520" s="1">
        <v>17</v>
      </c>
      <c r="G520" s="1" t="b">
        <v>0</v>
      </c>
      <c r="H520" s="1">
        <v>0</v>
      </c>
      <c r="I520" s="1">
        <v>1</v>
      </c>
      <c r="J520" s="1">
        <v>0.14000000000000001</v>
      </c>
    </row>
    <row r="521" spans="1:10">
      <c r="A521" s="1">
        <v>520</v>
      </c>
      <c r="B521" s="3">
        <v>40566</v>
      </c>
      <c r="C521" s="1">
        <v>1</v>
      </c>
      <c r="D521" s="1">
        <v>0</v>
      </c>
      <c r="E521" s="1">
        <v>1</v>
      </c>
      <c r="F521" s="1">
        <v>18</v>
      </c>
      <c r="G521" s="1" t="b">
        <v>0</v>
      </c>
      <c r="H521" s="1">
        <v>0</v>
      </c>
      <c r="I521" s="1">
        <v>1</v>
      </c>
      <c r="J521" s="1">
        <v>0.12</v>
      </c>
    </row>
    <row r="522" spans="1:10">
      <c r="A522" s="1">
        <v>521</v>
      </c>
      <c r="B522" s="3">
        <v>40566</v>
      </c>
      <c r="C522" s="1">
        <v>1</v>
      </c>
      <c r="D522" s="1">
        <v>0</v>
      </c>
      <c r="E522" s="1">
        <v>1</v>
      </c>
      <c r="F522" s="1">
        <v>19</v>
      </c>
      <c r="G522" s="1" t="b">
        <v>0</v>
      </c>
      <c r="H522" s="1">
        <v>0</v>
      </c>
      <c r="I522" s="1">
        <v>1</v>
      </c>
      <c r="J522" s="1">
        <v>0.12</v>
      </c>
    </row>
    <row r="523" spans="1:10">
      <c r="A523" s="1">
        <v>522</v>
      </c>
      <c r="B523" s="3">
        <v>40566</v>
      </c>
      <c r="C523" s="1">
        <v>1</v>
      </c>
      <c r="D523" s="1">
        <v>0</v>
      </c>
      <c r="E523" s="1">
        <v>1</v>
      </c>
      <c r="F523" s="1">
        <v>20</v>
      </c>
      <c r="G523" s="1" t="b">
        <v>0</v>
      </c>
      <c r="H523" s="1">
        <v>0</v>
      </c>
      <c r="I523" s="1">
        <v>1</v>
      </c>
      <c r="J523" s="1">
        <v>0.1</v>
      </c>
    </row>
    <row r="524" spans="1:10">
      <c r="A524" s="1">
        <v>523</v>
      </c>
      <c r="B524" s="3">
        <v>40566</v>
      </c>
      <c r="C524" s="1">
        <v>1</v>
      </c>
      <c r="D524" s="1">
        <v>0</v>
      </c>
      <c r="E524" s="1">
        <v>1</v>
      </c>
      <c r="F524" s="1">
        <v>21</v>
      </c>
      <c r="G524" s="1" t="b">
        <v>0</v>
      </c>
      <c r="H524" s="1">
        <v>0</v>
      </c>
      <c r="I524" s="1">
        <v>1</v>
      </c>
      <c r="J524" s="1">
        <v>0.1</v>
      </c>
    </row>
    <row r="525" spans="1:10">
      <c r="A525" s="1">
        <v>524</v>
      </c>
      <c r="B525" s="3">
        <v>40566</v>
      </c>
      <c r="C525" s="1">
        <v>1</v>
      </c>
      <c r="D525" s="1">
        <v>0</v>
      </c>
      <c r="E525" s="1">
        <v>1</v>
      </c>
      <c r="F525" s="1">
        <v>22</v>
      </c>
      <c r="G525" s="1" t="b">
        <v>0</v>
      </c>
      <c r="H525" s="1">
        <v>0</v>
      </c>
      <c r="I525" s="1">
        <v>1</v>
      </c>
      <c r="J525" s="1">
        <v>0.08</v>
      </c>
    </row>
    <row r="526" spans="1:10">
      <c r="A526" s="1">
        <v>525</v>
      </c>
      <c r="B526" s="3">
        <v>40566</v>
      </c>
      <c r="C526" s="1">
        <v>1</v>
      </c>
      <c r="D526" s="1">
        <v>0</v>
      </c>
      <c r="E526" s="1">
        <v>1</v>
      </c>
      <c r="F526" s="1">
        <v>23</v>
      </c>
      <c r="G526" s="1" t="b">
        <v>0</v>
      </c>
      <c r="H526" s="1">
        <v>0</v>
      </c>
      <c r="I526" s="1">
        <v>1</v>
      </c>
      <c r="J526" s="1">
        <v>0.06</v>
      </c>
    </row>
    <row r="527" spans="1:10">
      <c r="A527" s="1">
        <v>526</v>
      </c>
      <c r="B527" s="3">
        <v>40567</v>
      </c>
      <c r="C527" s="1">
        <v>1</v>
      </c>
      <c r="D527" s="1">
        <v>0</v>
      </c>
      <c r="E527" s="1">
        <v>1</v>
      </c>
      <c r="F527" s="1">
        <v>0</v>
      </c>
      <c r="G527" s="1" t="b">
        <v>0</v>
      </c>
      <c r="H527" s="1">
        <v>1</v>
      </c>
      <c r="I527" s="1">
        <v>1</v>
      </c>
      <c r="J527" s="1">
        <v>0.06</v>
      </c>
    </row>
    <row r="528" spans="1:10">
      <c r="A528" s="1">
        <v>527</v>
      </c>
      <c r="B528" s="3">
        <v>40567</v>
      </c>
      <c r="C528" s="1">
        <v>1</v>
      </c>
      <c r="D528" s="1">
        <v>0</v>
      </c>
      <c r="E528" s="1">
        <v>1</v>
      </c>
      <c r="F528" s="1">
        <v>1</v>
      </c>
      <c r="G528" s="1" t="b">
        <v>0</v>
      </c>
      <c r="H528" s="1">
        <v>1</v>
      </c>
      <c r="I528" s="1">
        <v>1</v>
      </c>
      <c r="J528" s="1">
        <v>0.04</v>
      </c>
    </row>
    <row r="529" spans="1:10">
      <c r="A529" s="1">
        <v>528</v>
      </c>
      <c r="B529" s="3">
        <v>40567</v>
      </c>
      <c r="C529" s="1">
        <v>1</v>
      </c>
      <c r="D529" s="1">
        <v>0</v>
      </c>
      <c r="E529" s="1">
        <v>1</v>
      </c>
      <c r="F529" s="1">
        <v>3</v>
      </c>
      <c r="G529" s="1" t="b">
        <v>0</v>
      </c>
      <c r="H529" s="1">
        <v>1</v>
      </c>
      <c r="I529" s="1">
        <v>1</v>
      </c>
      <c r="J529" s="1">
        <v>0.04</v>
      </c>
    </row>
    <row r="530" spans="1:10">
      <c r="A530" s="1">
        <v>529</v>
      </c>
      <c r="B530" s="3">
        <v>40567</v>
      </c>
      <c r="C530" s="1">
        <v>1</v>
      </c>
      <c r="D530" s="1">
        <v>0</v>
      </c>
      <c r="E530" s="1">
        <v>1</v>
      </c>
      <c r="F530" s="1">
        <v>4</v>
      </c>
      <c r="G530" s="1" t="b">
        <v>0</v>
      </c>
      <c r="H530" s="1">
        <v>1</v>
      </c>
      <c r="I530" s="1">
        <v>1</v>
      </c>
      <c r="J530" s="1">
        <v>0.02</v>
      </c>
    </row>
    <row r="531" spans="1:10">
      <c r="A531" s="1">
        <v>530</v>
      </c>
      <c r="B531" s="3">
        <v>40567</v>
      </c>
      <c r="C531" s="1">
        <v>1</v>
      </c>
      <c r="D531" s="1">
        <v>0</v>
      </c>
      <c r="E531" s="1">
        <v>1</v>
      </c>
      <c r="F531" s="1">
        <v>5</v>
      </c>
      <c r="G531" s="1" t="b">
        <v>0</v>
      </c>
      <c r="H531" s="1">
        <v>1</v>
      </c>
      <c r="I531" s="1">
        <v>1</v>
      </c>
      <c r="J531" s="1">
        <v>0.02</v>
      </c>
    </row>
    <row r="532" spans="1:10">
      <c r="A532" s="1">
        <v>531</v>
      </c>
      <c r="B532" s="3">
        <v>40567</v>
      </c>
      <c r="C532" s="1">
        <v>1</v>
      </c>
      <c r="D532" s="1">
        <v>0</v>
      </c>
      <c r="E532" s="1">
        <v>1</v>
      </c>
      <c r="F532" s="1">
        <v>6</v>
      </c>
      <c r="G532" s="1" t="b">
        <v>0</v>
      </c>
      <c r="H532" s="1">
        <v>1</v>
      </c>
      <c r="I532" s="1">
        <v>1</v>
      </c>
      <c r="J532" s="1">
        <v>0.02</v>
      </c>
    </row>
    <row r="533" spans="1:10">
      <c r="A533" s="1">
        <v>532</v>
      </c>
      <c r="B533" s="3">
        <v>40567</v>
      </c>
      <c r="C533" s="1">
        <v>1</v>
      </c>
      <c r="D533" s="1">
        <v>0</v>
      </c>
      <c r="E533" s="1">
        <v>1</v>
      </c>
      <c r="F533" s="1">
        <v>7</v>
      </c>
      <c r="G533" s="1" t="b">
        <v>0</v>
      </c>
      <c r="H533" s="1">
        <v>1</v>
      </c>
      <c r="I533" s="1">
        <v>1</v>
      </c>
      <c r="J533" s="1">
        <v>0.02</v>
      </c>
    </row>
    <row r="534" spans="1:10">
      <c r="A534" s="1">
        <v>533</v>
      </c>
      <c r="B534" s="3">
        <v>40567</v>
      </c>
      <c r="C534" s="1">
        <v>1</v>
      </c>
      <c r="D534" s="1">
        <v>0</v>
      </c>
      <c r="E534" s="1">
        <v>1</v>
      </c>
      <c r="F534" s="1">
        <v>8</v>
      </c>
      <c r="G534" s="1" t="b">
        <v>0</v>
      </c>
      <c r="H534" s="1">
        <v>1</v>
      </c>
      <c r="I534" s="1">
        <v>1</v>
      </c>
      <c r="J534" s="1">
        <v>0.04</v>
      </c>
    </row>
    <row r="535" spans="1:10">
      <c r="A535" s="1">
        <v>534</v>
      </c>
      <c r="B535" s="3">
        <v>40567</v>
      </c>
      <c r="C535" s="1">
        <v>1</v>
      </c>
      <c r="D535" s="1">
        <v>0</v>
      </c>
      <c r="E535" s="1">
        <v>1</v>
      </c>
      <c r="F535" s="1">
        <v>9</v>
      </c>
      <c r="G535" s="1" t="b">
        <v>0</v>
      </c>
      <c r="H535" s="1">
        <v>1</v>
      </c>
      <c r="I535" s="1">
        <v>1</v>
      </c>
      <c r="J535" s="1">
        <v>0.06</v>
      </c>
    </row>
    <row r="536" spans="1:10">
      <c r="A536" s="1">
        <v>535</v>
      </c>
      <c r="B536" s="3">
        <v>40567</v>
      </c>
      <c r="C536" s="1">
        <v>1</v>
      </c>
      <c r="D536" s="1">
        <v>0</v>
      </c>
      <c r="E536" s="1">
        <v>1</v>
      </c>
      <c r="F536" s="1">
        <v>10</v>
      </c>
      <c r="G536" s="1" t="b">
        <v>0</v>
      </c>
      <c r="H536" s="1">
        <v>1</v>
      </c>
      <c r="I536" s="1">
        <v>1</v>
      </c>
      <c r="J536" s="1">
        <v>0.1</v>
      </c>
    </row>
    <row r="537" spans="1:10">
      <c r="A537" s="1">
        <v>536</v>
      </c>
      <c r="B537" s="3">
        <v>40567</v>
      </c>
      <c r="C537" s="1">
        <v>1</v>
      </c>
      <c r="D537" s="1">
        <v>0</v>
      </c>
      <c r="E537" s="1">
        <v>1</v>
      </c>
      <c r="F537" s="1">
        <v>11</v>
      </c>
      <c r="G537" s="1" t="b">
        <v>0</v>
      </c>
      <c r="H537" s="1">
        <v>1</v>
      </c>
      <c r="I537" s="1">
        <v>1</v>
      </c>
      <c r="J537" s="1">
        <v>0.1</v>
      </c>
    </row>
    <row r="538" spans="1:10">
      <c r="A538" s="1">
        <v>537</v>
      </c>
      <c r="B538" s="3">
        <v>40567</v>
      </c>
      <c r="C538" s="1">
        <v>1</v>
      </c>
      <c r="D538" s="1">
        <v>0</v>
      </c>
      <c r="E538" s="1">
        <v>1</v>
      </c>
      <c r="F538" s="1">
        <v>12</v>
      </c>
      <c r="G538" s="1" t="b">
        <v>0</v>
      </c>
      <c r="H538" s="1">
        <v>1</v>
      </c>
      <c r="I538" s="1">
        <v>2</v>
      </c>
      <c r="J538" s="1">
        <v>0.12</v>
      </c>
    </row>
    <row r="539" spans="1:10">
      <c r="A539" s="1">
        <v>538</v>
      </c>
      <c r="B539" s="3">
        <v>40567</v>
      </c>
      <c r="C539" s="1">
        <v>1</v>
      </c>
      <c r="D539" s="1">
        <v>0</v>
      </c>
      <c r="E539" s="1">
        <v>1</v>
      </c>
      <c r="F539" s="1">
        <v>13</v>
      </c>
      <c r="G539" s="1" t="b">
        <v>0</v>
      </c>
      <c r="H539" s="1">
        <v>1</v>
      </c>
      <c r="I539" s="1">
        <v>2</v>
      </c>
      <c r="J539" s="1">
        <v>0.14000000000000001</v>
      </c>
    </row>
    <row r="540" spans="1:10">
      <c r="A540" s="1">
        <v>539</v>
      </c>
      <c r="B540" s="3">
        <v>40567</v>
      </c>
      <c r="C540" s="1">
        <v>1</v>
      </c>
      <c r="D540" s="1">
        <v>0</v>
      </c>
      <c r="E540" s="1">
        <v>1</v>
      </c>
      <c r="F540" s="1">
        <v>14</v>
      </c>
      <c r="G540" s="1" t="b">
        <v>0</v>
      </c>
      <c r="H540" s="1">
        <v>1</v>
      </c>
      <c r="I540" s="1">
        <v>2</v>
      </c>
      <c r="J540" s="1">
        <v>0.14000000000000001</v>
      </c>
    </row>
    <row r="541" spans="1:10">
      <c r="A541" s="1">
        <v>540</v>
      </c>
      <c r="B541" s="3">
        <v>40567</v>
      </c>
      <c r="C541" s="1">
        <v>1</v>
      </c>
      <c r="D541" s="1">
        <v>0</v>
      </c>
      <c r="E541" s="1">
        <v>1</v>
      </c>
      <c r="F541" s="1">
        <v>15</v>
      </c>
      <c r="G541" s="1" t="b">
        <v>0</v>
      </c>
      <c r="H541" s="1">
        <v>1</v>
      </c>
      <c r="I541" s="1">
        <v>1</v>
      </c>
      <c r="J541" s="1">
        <v>0.16</v>
      </c>
    </row>
    <row r="542" spans="1:10">
      <c r="A542" s="1">
        <v>541</v>
      </c>
      <c r="B542" s="3">
        <v>40567</v>
      </c>
      <c r="C542" s="1">
        <v>1</v>
      </c>
      <c r="D542" s="1">
        <v>0</v>
      </c>
      <c r="E542" s="1">
        <v>1</v>
      </c>
      <c r="F542" s="1">
        <v>16</v>
      </c>
      <c r="G542" s="1" t="b">
        <v>0</v>
      </c>
      <c r="H542" s="1">
        <v>1</v>
      </c>
      <c r="I542" s="1">
        <v>1</v>
      </c>
      <c r="J542" s="1">
        <v>0.16</v>
      </c>
    </row>
    <row r="543" spans="1:10">
      <c r="A543" s="1">
        <v>542</v>
      </c>
      <c r="B543" s="3">
        <v>40567</v>
      </c>
      <c r="C543" s="1">
        <v>1</v>
      </c>
      <c r="D543" s="1">
        <v>0</v>
      </c>
      <c r="E543" s="1">
        <v>1</v>
      </c>
      <c r="F543" s="1">
        <v>17</v>
      </c>
      <c r="G543" s="1" t="b">
        <v>0</v>
      </c>
      <c r="H543" s="1">
        <v>1</v>
      </c>
      <c r="I543" s="1">
        <v>1</v>
      </c>
      <c r="J543" s="1">
        <v>0.14000000000000001</v>
      </c>
    </row>
    <row r="544" spans="1:10">
      <c r="A544" s="1">
        <v>543</v>
      </c>
      <c r="B544" s="3">
        <v>40567</v>
      </c>
      <c r="C544" s="1">
        <v>1</v>
      </c>
      <c r="D544" s="1">
        <v>0</v>
      </c>
      <c r="E544" s="1">
        <v>1</v>
      </c>
      <c r="F544" s="1">
        <v>18</v>
      </c>
      <c r="G544" s="1" t="b">
        <v>0</v>
      </c>
      <c r="H544" s="1">
        <v>1</v>
      </c>
      <c r="I544" s="1">
        <v>1</v>
      </c>
      <c r="J544" s="1">
        <v>0.14000000000000001</v>
      </c>
    </row>
    <row r="545" spans="1:10">
      <c r="A545" s="1">
        <v>544</v>
      </c>
      <c r="B545" s="3">
        <v>40567</v>
      </c>
      <c r="C545" s="1">
        <v>1</v>
      </c>
      <c r="D545" s="1">
        <v>0</v>
      </c>
      <c r="E545" s="1">
        <v>1</v>
      </c>
      <c r="F545" s="1">
        <v>19</v>
      </c>
      <c r="G545" s="1" t="b">
        <v>0</v>
      </c>
      <c r="H545" s="1">
        <v>1</v>
      </c>
      <c r="I545" s="1">
        <v>1</v>
      </c>
      <c r="J545" s="1">
        <v>0.14000000000000001</v>
      </c>
    </row>
    <row r="546" spans="1:10">
      <c r="A546" s="1">
        <v>545</v>
      </c>
      <c r="B546" s="3">
        <v>40567</v>
      </c>
      <c r="C546" s="1">
        <v>1</v>
      </c>
      <c r="D546" s="1">
        <v>0</v>
      </c>
      <c r="E546" s="1">
        <v>1</v>
      </c>
      <c r="F546" s="1">
        <v>20</v>
      </c>
      <c r="G546" s="1" t="b">
        <v>0</v>
      </c>
      <c r="H546" s="1">
        <v>1</v>
      </c>
      <c r="I546" s="1">
        <v>1</v>
      </c>
      <c r="J546" s="1">
        <v>0.14000000000000001</v>
      </c>
    </row>
    <row r="547" spans="1:10">
      <c r="A547" s="1">
        <v>546</v>
      </c>
      <c r="B547" s="3">
        <v>40567</v>
      </c>
      <c r="C547" s="1">
        <v>1</v>
      </c>
      <c r="D547" s="1">
        <v>0</v>
      </c>
      <c r="E547" s="1">
        <v>1</v>
      </c>
      <c r="F547" s="1">
        <v>21</v>
      </c>
      <c r="G547" s="1" t="b">
        <v>0</v>
      </c>
      <c r="H547" s="1">
        <v>1</v>
      </c>
      <c r="I547" s="1">
        <v>1</v>
      </c>
      <c r="J547" s="1">
        <v>0.14000000000000001</v>
      </c>
    </row>
    <row r="548" spans="1:10">
      <c r="A548" s="1">
        <v>547</v>
      </c>
      <c r="B548" s="3">
        <v>40567</v>
      </c>
      <c r="C548" s="1">
        <v>1</v>
      </c>
      <c r="D548" s="1">
        <v>0</v>
      </c>
      <c r="E548" s="1">
        <v>1</v>
      </c>
      <c r="F548" s="1">
        <v>22</v>
      </c>
      <c r="G548" s="1" t="b">
        <v>0</v>
      </c>
      <c r="H548" s="1">
        <v>1</v>
      </c>
      <c r="I548" s="1">
        <v>2</v>
      </c>
      <c r="J548" s="1">
        <v>0.14000000000000001</v>
      </c>
    </row>
    <row r="549" spans="1:10">
      <c r="A549" s="1">
        <v>548</v>
      </c>
      <c r="B549" s="3">
        <v>40567</v>
      </c>
      <c r="C549" s="1">
        <v>1</v>
      </c>
      <c r="D549" s="1">
        <v>0</v>
      </c>
      <c r="E549" s="1">
        <v>1</v>
      </c>
      <c r="F549" s="1">
        <v>23</v>
      </c>
      <c r="G549" s="1" t="b">
        <v>0</v>
      </c>
      <c r="H549" s="1">
        <v>1</v>
      </c>
      <c r="I549" s="1">
        <v>2</v>
      </c>
      <c r="J549" s="1">
        <v>0.16</v>
      </c>
    </row>
    <row r="550" spans="1:10">
      <c r="A550" s="1">
        <v>549</v>
      </c>
      <c r="B550" s="3">
        <v>40568</v>
      </c>
      <c r="C550" s="1">
        <v>1</v>
      </c>
      <c r="D550" s="1">
        <v>0</v>
      </c>
      <c r="E550" s="1">
        <v>1</v>
      </c>
      <c r="F550" s="1">
        <v>0</v>
      </c>
      <c r="G550" s="1" t="b">
        <v>0</v>
      </c>
      <c r="H550" s="1">
        <v>2</v>
      </c>
      <c r="I550" s="1">
        <v>2</v>
      </c>
      <c r="J550" s="1">
        <v>0.16</v>
      </c>
    </row>
    <row r="551" spans="1:10">
      <c r="A551" s="1">
        <v>550</v>
      </c>
      <c r="B551" s="3">
        <v>40568</v>
      </c>
      <c r="C551" s="1">
        <v>1</v>
      </c>
      <c r="D551" s="1">
        <v>0</v>
      </c>
      <c r="E551" s="1">
        <v>1</v>
      </c>
      <c r="F551" s="1">
        <v>1</v>
      </c>
      <c r="G551" s="1" t="b">
        <v>0</v>
      </c>
      <c r="H551" s="1">
        <v>2</v>
      </c>
      <c r="I551" s="1">
        <v>2</v>
      </c>
      <c r="J551" s="1">
        <v>0.16</v>
      </c>
    </row>
    <row r="552" spans="1:10">
      <c r="A552" s="1">
        <v>551</v>
      </c>
      <c r="B552" s="3">
        <v>40568</v>
      </c>
      <c r="C552" s="1">
        <v>1</v>
      </c>
      <c r="D552" s="1">
        <v>0</v>
      </c>
      <c r="E552" s="1">
        <v>1</v>
      </c>
      <c r="F552" s="1">
        <v>2</v>
      </c>
      <c r="G552" s="1" t="b">
        <v>0</v>
      </c>
      <c r="H552" s="1">
        <v>2</v>
      </c>
      <c r="I552" s="1">
        <v>1</v>
      </c>
      <c r="J552" s="1">
        <v>0.16</v>
      </c>
    </row>
    <row r="553" spans="1:10">
      <c r="A553" s="1">
        <v>552</v>
      </c>
      <c r="B553" s="3">
        <v>40568</v>
      </c>
      <c r="C553" s="1">
        <v>1</v>
      </c>
      <c r="D553" s="1">
        <v>0</v>
      </c>
      <c r="E553" s="1">
        <v>1</v>
      </c>
      <c r="F553" s="1">
        <v>4</v>
      </c>
      <c r="G553" s="1" t="b">
        <v>0</v>
      </c>
      <c r="H553" s="1">
        <v>2</v>
      </c>
      <c r="I553" s="1">
        <v>1</v>
      </c>
      <c r="J553" s="1">
        <v>0.14000000000000001</v>
      </c>
    </row>
    <row r="554" spans="1:10">
      <c r="A554" s="1">
        <v>553</v>
      </c>
      <c r="B554" s="3">
        <v>40568</v>
      </c>
      <c r="C554" s="1">
        <v>1</v>
      </c>
      <c r="D554" s="1">
        <v>0</v>
      </c>
      <c r="E554" s="1">
        <v>1</v>
      </c>
      <c r="F554" s="1">
        <v>5</v>
      </c>
      <c r="G554" s="1" t="b">
        <v>0</v>
      </c>
      <c r="H554" s="1">
        <v>2</v>
      </c>
      <c r="I554" s="1">
        <v>1</v>
      </c>
      <c r="J554" s="1">
        <v>0.14000000000000001</v>
      </c>
    </row>
    <row r="555" spans="1:10">
      <c r="A555" s="1">
        <v>554</v>
      </c>
      <c r="B555" s="3">
        <v>40568</v>
      </c>
      <c r="C555" s="1">
        <v>1</v>
      </c>
      <c r="D555" s="1">
        <v>0</v>
      </c>
      <c r="E555" s="1">
        <v>1</v>
      </c>
      <c r="F555" s="1">
        <v>6</v>
      </c>
      <c r="G555" s="1" t="b">
        <v>0</v>
      </c>
      <c r="H555" s="1">
        <v>2</v>
      </c>
      <c r="I555" s="1">
        <v>1</v>
      </c>
      <c r="J555" s="1">
        <v>0.16</v>
      </c>
    </row>
    <row r="556" spans="1:10">
      <c r="A556" s="1">
        <v>555</v>
      </c>
      <c r="B556" s="3">
        <v>40568</v>
      </c>
      <c r="C556" s="1">
        <v>1</v>
      </c>
      <c r="D556" s="1">
        <v>0</v>
      </c>
      <c r="E556" s="1">
        <v>1</v>
      </c>
      <c r="F556" s="1">
        <v>7</v>
      </c>
      <c r="G556" s="1" t="b">
        <v>0</v>
      </c>
      <c r="H556" s="1">
        <v>2</v>
      </c>
      <c r="I556" s="1">
        <v>1</v>
      </c>
      <c r="J556" s="1">
        <v>0.16</v>
      </c>
    </row>
    <row r="557" spans="1:10">
      <c r="A557" s="1">
        <v>556</v>
      </c>
      <c r="B557" s="3">
        <v>40568</v>
      </c>
      <c r="C557" s="1">
        <v>1</v>
      </c>
      <c r="D557" s="1">
        <v>0</v>
      </c>
      <c r="E557" s="1">
        <v>1</v>
      </c>
      <c r="F557" s="1">
        <v>8</v>
      </c>
      <c r="G557" s="1" t="b">
        <v>0</v>
      </c>
      <c r="H557" s="1">
        <v>2</v>
      </c>
      <c r="I557" s="1">
        <v>2</v>
      </c>
      <c r="J557" s="1">
        <v>0.16</v>
      </c>
    </row>
    <row r="558" spans="1:10">
      <c r="A558" s="1">
        <v>557</v>
      </c>
      <c r="B558" s="3">
        <v>40568</v>
      </c>
      <c r="C558" s="1">
        <v>1</v>
      </c>
      <c r="D558" s="1">
        <v>0</v>
      </c>
      <c r="E558" s="1">
        <v>1</v>
      </c>
      <c r="F558" s="1">
        <v>9</v>
      </c>
      <c r="G558" s="1" t="b">
        <v>0</v>
      </c>
      <c r="H558" s="1">
        <v>2</v>
      </c>
      <c r="I558" s="1">
        <v>2</v>
      </c>
      <c r="J558" s="1">
        <v>0.2</v>
      </c>
    </row>
    <row r="559" spans="1:10">
      <c r="A559" s="1">
        <v>558</v>
      </c>
      <c r="B559" s="3">
        <v>40568</v>
      </c>
      <c r="C559" s="1">
        <v>1</v>
      </c>
      <c r="D559" s="1">
        <v>0</v>
      </c>
      <c r="E559" s="1">
        <v>1</v>
      </c>
      <c r="F559" s="1">
        <v>10</v>
      </c>
      <c r="G559" s="1" t="b">
        <v>0</v>
      </c>
      <c r="H559" s="1">
        <v>2</v>
      </c>
      <c r="I559" s="1">
        <v>2</v>
      </c>
      <c r="J559" s="1">
        <v>0.22</v>
      </c>
    </row>
    <row r="560" spans="1:10">
      <c r="A560" s="1">
        <v>559</v>
      </c>
      <c r="B560" s="3">
        <v>40568</v>
      </c>
      <c r="C560" s="1">
        <v>1</v>
      </c>
      <c r="D560" s="1">
        <v>0</v>
      </c>
      <c r="E560" s="1">
        <v>1</v>
      </c>
      <c r="F560" s="1">
        <v>11</v>
      </c>
      <c r="G560" s="1" t="b">
        <v>0</v>
      </c>
      <c r="H560" s="1">
        <v>2</v>
      </c>
      <c r="I560" s="1">
        <v>2</v>
      </c>
      <c r="J560" s="1">
        <v>0.24</v>
      </c>
    </row>
    <row r="561" spans="1:10">
      <c r="A561" s="1">
        <v>560</v>
      </c>
      <c r="B561" s="3">
        <v>40568</v>
      </c>
      <c r="C561" s="1">
        <v>1</v>
      </c>
      <c r="D561" s="1">
        <v>0</v>
      </c>
      <c r="E561" s="1">
        <v>1</v>
      </c>
      <c r="F561" s="1">
        <v>12</v>
      </c>
      <c r="G561" s="1" t="b">
        <v>0</v>
      </c>
      <c r="H561" s="1">
        <v>2</v>
      </c>
      <c r="I561" s="1">
        <v>2</v>
      </c>
      <c r="J561" s="1">
        <v>0.26</v>
      </c>
    </row>
    <row r="562" spans="1:10">
      <c r="A562" s="1">
        <v>561</v>
      </c>
      <c r="B562" s="3">
        <v>40568</v>
      </c>
      <c r="C562" s="1">
        <v>1</v>
      </c>
      <c r="D562" s="1">
        <v>0</v>
      </c>
      <c r="E562" s="1">
        <v>1</v>
      </c>
      <c r="F562" s="1">
        <v>13</v>
      </c>
      <c r="G562" s="1" t="b">
        <v>0</v>
      </c>
      <c r="H562" s="1">
        <v>2</v>
      </c>
      <c r="I562" s="1">
        <v>2</v>
      </c>
      <c r="J562" s="1">
        <v>0.26</v>
      </c>
    </row>
    <row r="563" spans="1:10">
      <c r="A563" s="1">
        <v>562</v>
      </c>
      <c r="B563" s="3">
        <v>40568</v>
      </c>
      <c r="C563" s="1">
        <v>1</v>
      </c>
      <c r="D563" s="1">
        <v>0</v>
      </c>
      <c r="E563" s="1">
        <v>1</v>
      </c>
      <c r="F563" s="1">
        <v>14</v>
      </c>
      <c r="G563" s="1" t="b">
        <v>0</v>
      </c>
      <c r="H563" s="1">
        <v>2</v>
      </c>
      <c r="I563" s="1">
        <v>2</v>
      </c>
      <c r="J563" s="1">
        <v>0.3</v>
      </c>
    </row>
    <row r="564" spans="1:10">
      <c r="A564" s="1">
        <v>563</v>
      </c>
      <c r="B564" s="3">
        <v>40568</v>
      </c>
      <c r="C564" s="1">
        <v>1</v>
      </c>
      <c r="D564" s="1">
        <v>0</v>
      </c>
      <c r="E564" s="1">
        <v>1</v>
      </c>
      <c r="F564" s="1">
        <v>15</v>
      </c>
      <c r="G564" s="1" t="b">
        <v>0</v>
      </c>
      <c r="H564" s="1">
        <v>2</v>
      </c>
      <c r="I564" s="1">
        <v>2</v>
      </c>
      <c r="J564" s="1">
        <v>0.32</v>
      </c>
    </row>
    <row r="565" spans="1:10">
      <c r="A565" s="1">
        <v>564</v>
      </c>
      <c r="B565" s="3">
        <v>40568</v>
      </c>
      <c r="C565" s="1">
        <v>1</v>
      </c>
      <c r="D565" s="1">
        <v>0</v>
      </c>
      <c r="E565" s="1">
        <v>1</v>
      </c>
      <c r="F565" s="1">
        <v>16</v>
      </c>
      <c r="G565" s="1" t="b">
        <v>0</v>
      </c>
      <c r="H565" s="1">
        <v>2</v>
      </c>
      <c r="I565" s="1">
        <v>2</v>
      </c>
      <c r="J565" s="1">
        <v>0.32</v>
      </c>
    </row>
    <row r="566" spans="1:10">
      <c r="A566" s="1">
        <v>565</v>
      </c>
      <c r="B566" s="3">
        <v>40568</v>
      </c>
      <c r="C566" s="1">
        <v>1</v>
      </c>
      <c r="D566" s="1">
        <v>0</v>
      </c>
      <c r="E566" s="1">
        <v>1</v>
      </c>
      <c r="F566" s="1">
        <v>17</v>
      </c>
      <c r="G566" s="1" t="b">
        <v>0</v>
      </c>
      <c r="H566" s="1">
        <v>2</v>
      </c>
      <c r="I566" s="1">
        <v>1</v>
      </c>
      <c r="J566" s="1">
        <v>0.3</v>
      </c>
    </row>
    <row r="567" spans="1:10">
      <c r="A567" s="1">
        <v>566</v>
      </c>
      <c r="B567" s="3">
        <v>40568</v>
      </c>
      <c r="C567" s="1">
        <v>1</v>
      </c>
      <c r="D567" s="1">
        <v>0</v>
      </c>
      <c r="E567" s="1">
        <v>1</v>
      </c>
      <c r="F567" s="1">
        <v>18</v>
      </c>
      <c r="G567" s="1" t="b">
        <v>0</v>
      </c>
      <c r="H567" s="1">
        <v>2</v>
      </c>
      <c r="I567" s="1">
        <v>2</v>
      </c>
      <c r="J567" s="1">
        <v>0.3</v>
      </c>
    </row>
    <row r="568" spans="1:10">
      <c r="A568" s="1">
        <v>567</v>
      </c>
      <c r="B568" s="3">
        <v>40568</v>
      </c>
      <c r="C568" s="1">
        <v>1</v>
      </c>
      <c r="D568" s="1">
        <v>0</v>
      </c>
      <c r="E568" s="1">
        <v>1</v>
      </c>
      <c r="F568" s="1">
        <v>19</v>
      </c>
      <c r="G568" s="1" t="b">
        <v>0</v>
      </c>
      <c r="H568" s="1">
        <v>2</v>
      </c>
      <c r="I568" s="1">
        <v>2</v>
      </c>
      <c r="J568" s="1">
        <v>0.26</v>
      </c>
    </row>
    <row r="569" spans="1:10">
      <c r="A569" s="1">
        <v>568</v>
      </c>
      <c r="B569" s="3">
        <v>40568</v>
      </c>
      <c r="C569" s="1">
        <v>1</v>
      </c>
      <c r="D569" s="1">
        <v>0</v>
      </c>
      <c r="E569" s="1">
        <v>1</v>
      </c>
      <c r="F569" s="1">
        <v>20</v>
      </c>
      <c r="G569" s="1" t="b">
        <v>0</v>
      </c>
      <c r="H569" s="1">
        <v>2</v>
      </c>
      <c r="I569" s="1">
        <v>1</v>
      </c>
      <c r="J569" s="1">
        <v>0.24</v>
      </c>
    </row>
    <row r="570" spans="1:10">
      <c r="A570" s="1">
        <v>569</v>
      </c>
      <c r="B570" s="3">
        <v>40568</v>
      </c>
      <c r="C570" s="1">
        <v>1</v>
      </c>
      <c r="D570" s="1">
        <v>0</v>
      </c>
      <c r="E570" s="1">
        <v>1</v>
      </c>
      <c r="F570" s="1">
        <v>21</v>
      </c>
      <c r="G570" s="1" t="b">
        <v>0</v>
      </c>
      <c r="H570" s="1">
        <v>2</v>
      </c>
      <c r="I570" s="1">
        <v>1</v>
      </c>
      <c r="J570" s="1">
        <v>0.24</v>
      </c>
    </row>
    <row r="571" spans="1:10">
      <c r="A571" s="1">
        <v>570</v>
      </c>
      <c r="B571" s="3">
        <v>40568</v>
      </c>
      <c r="C571" s="1">
        <v>1</v>
      </c>
      <c r="D571" s="1">
        <v>0</v>
      </c>
      <c r="E571" s="1">
        <v>1</v>
      </c>
      <c r="F571" s="1">
        <v>22</v>
      </c>
      <c r="G571" s="1" t="b">
        <v>0</v>
      </c>
      <c r="H571" s="1">
        <v>2</v>
      </c>
      <c r="I571" s="1">
        <v>1</v>
      </c>
      <c r="J571" s="1">
        <v>0.22</v>
      </c>
    </row>
    <row r="572" spans="1:10">
      <c r="A572" s="1">
        <v>571</v>
      </c>
      <c r="B572" s="3">
        <v>40568</v>
      </c>
      <c r="C572" s="1">
        <v>1</v>
      </c>
      <c r="D572" s="1">
        <v>0</v>
      </c>
      <c r="E572" s="1">
        <v>1</v>
      </c>
      <c r="F572" s="1">
        <v>23</v>
      </c>
      <c r="G572" s="1" t="b">
        <v>0</v>
      </c>
      <c r="H572" s="1">
        <v>2</v>
      </c>
      <c r="I572" s="1">
        <v>2</v>
      </c>
      <c r="J572" s="1">
        <v>0.22</v>
      </c>
    </row>
    <row r="573" spans="1:10">
      <c r="A573" s="1">
        <v>572</v>
      </c>
      <c r="B573" s="3">
        <v>40569</v>
      </c>
      <c r="C573" s="1">
        <v>1</v>
      </c>
      <c r="D573" s="1">
        <v>0</v>
      </c>
      <c r="E573" s="1">
        <v>1</v>
      </c>
      <c r="F573" s="1">
        <v>0</v>
      </c>
      <c r="G573" s="1" t="b">
        <v>0</v>
      </c>
      <c r="H573" s="1">
        <v>3</v>
      </c>
      <c r="I573" s="1">
        <v>2</v>
      </c>
      <c r="J573" s="1">
        <v>0.22</v>
      </c>
    </row>
    <row r="574" spans="1:10">
      <c r="A574" s="1">
        <v>573</v>
      </c>
      <c r="B574" s="3">
        <v>40569</v>
      </c>
      <c r="C574" s="1">
        <v>1</v>
      </c>
      <c r="D574" s="1">
        <v>0</v>
      </c>
      <c r="E574" s="1">
        <v>1</v>
      </c>
      <c r="F574" s="1">
        <v>1</v>
      </c>
      <c r="G574" s="1" t="b">
        <v>0</v>
      </c>
      <c r="H574" s="1">
        <v>3</v>
      </c>
      <c r="I574" s="1">
        <v>2</v>
      </c>
      <c r="J574" s="1">
        <v>0.24</v>
      </c>
    </row>
    <row r="575" spans="1:10">
      <c r="A575" s="1">
        <v>574</v>
      </c>
      <c r="B575" s="3">
        <v>40569</v>
      </c>
      <c r="C575" s="1">
        <v>1</v>
      </c>
      <c r="D575" s="1">
        <v>0</v>
      </c>
      <c r="E575" s="1">
        <v>1</v>
      </c>
      <c r="F575" s="1">
        <v>2</v>
      </c>
      <c r="G575" s="1" t="b">
        <v>0</v>
      </c>
      <c r="H575" s="1">
        <v>3</v>
      </c>
      <c r="I575" s="1">
        <v>3</v>
      </c>
      <c r="J575" s="1">
        <v>0.22</v>
      </c>
    </row>
    <row r="576" spans="1:10">
      <c r="A576" s="1">
        <v>575</v>
      </c>
      <c r="B576" s="3">
        <v>40569</v>
      </c>
      <c r="C576" s="1">
        <v>1</v>
      </c>
      <c r="D576" s="1">
        <v>0</v>
      </c>
      <c r="E576" s="1">
        <v>1</v>
      </c>
      <c r="F576" s="1">
        <v>5</v>
      </c>
      <c r="G576" s="1" t="b">
        <v>0</v>
      </c>
      <c r="H576" s="1">
        <v>3</v>
      </c>
      <c r="I576" s="1">
        <v>3</v>
      </c>
      <c r="J576" s="1">
        <v>0.2</v>
      </c>
    </row>
    <row r="577" spans="1:10">
      <c r="A577" s="1">
        <v>576</v>
      </c>
      <c r="B577" s="3">
        <v>40569</v>
      </c>
      <c r="C577" s="1">
        <v>1</v>
      </c>
      <c r="D577" s="1">
        <v>0</v>
      </c>
      <c r="E577" s="1">
        <v>1</v>
      </c>
      <c r="F577" s="1">
        <v>6</v>
      </c>
      <c r="G577" s="1" t="b">
        <v>0</v>
      </c>
      <c r="H577" s="1">
        <v>3</v>
      </c>
      <c r="I577" s="1">
        <v>3</v>
      </c>
      <c r="J577" s="1">
        <v>0.2</v>
      </c>
    </row>
    <row r="578" spans="1:10">
      <c r="A578" s="1">
        <v>577</v>
      </c>
      <c r="B578" s="3">
        <v>40569</v>
      </c>
      <c r="C578" s="1">
        <v>1</v>
      </c>
      <c r="D578" s="1">
        <v>0</v>
      </c>
      <c r="E578" s="1">
        <v>1</v>
      </c>
      <c r="F578" s="1">
        <v>7</v>
      </c>
      <c r="G578" s="1" t="b">
        <v>0</v>
      </c>
      <c r="H578" s="1">
        <v>3</v>
      </c>
      <c r="I578" s="1">
        <v>3</v>
      </c>
      <c r="J578" s="1">
        <v>0.22</v>
      </c>
    </row>
    <row r="579" spans="1:10">
      <c r="A579" s="1">
        <v>578</v>
      </c>
      <c r="B579" s="3">
        <v>40569</v>
      </c>
      <c r="C579" s="1">
        <v>1</v>
      </c>
      <c r="D579" s="1">
        <v>0</v>
      </c>
      <c r="E579" s="1">
        <v>1</v>
      </c>
      <c r="F579" s="1">
        <v>8</v>
      </c>
      <c r="G579" s="1" t="b">
        <v>0</v>
      </c>
      <c r="H579" s="1">
        <v>3</v>
      </c>
      <c r="I579" s="1">
        <v>3</v>
      </c>
      <c r="J579" s="1">
        <v>0.22</v>
      </c>
    </row>
    <row r="580" spans="1:10">
      <c r="A580" s="1">
        <v>579</v>
      </c>
      <c r="B580" s="3">
        <v>40569</v>
      </c>
      <c r="C580" s="1">
        <v>1</v>
      </c>
      <c r="D580" s="1">
        <v>0</v>
      </c>
      <c r="E580" s="1">
        <v>1</v>
      </c>
      <c r="F580" s="1">
        <v>9</v>
      </c>
      <c r="G580" s="1" t="b">
        <v>0</v>
      </c>
      <c r="H580" s="1">
        <v>3</v>
      </c>
      <c r="I580" s="1">
        <v>3</v>
      </c>
      <c r="J580" s="1">
        <v>0.22</v>
      </c>
    </row>
    <row r="581" spans="1:10">
      <c r="A581" s="1">
        <v>580</v>
      </c>
      <c r="B581" s="3">
        <v>40569</v>
      </c>
      <c r="C581" s="1">
        <v>1</v>
      </c>
      <c r="D581" s="1">
        <v>0</v>
      </c>
      <c r="E581" s="1">
        <v>1</v>
      </c>
      <c r="F581" s="1">
        <v>10</v>
      </c>
      <c r="G581" s="1" t="b">
        <v>0</v>
      </c>
      <c r="H581" s="1">
        <v>3</v>
      </c>
      <c r="I581" s="1">
        <v>3</v>
      </c>
      <c r="J581" s="1">
        <v>0.22</v>
      </c>
    </row>
    <row r="582" spans="1:10">
      <c r="A582" s="1">
        <v>581</v>
      </c>
      <c r="B582" s="3">
        <v>40569</v>
      </c>
      <c r="C582" s="1">
        <v>1</v>
      </c>
      <c r="D582" s="1">
        <v>0</v>
      </c>
      <c r="E582" s="1">
        <v>1</v>
      </c>
      <c r="F582" s="1">
        <v>11</v>
      </c>
      <c r="G582" s="1" t="b">
        <v>0</v>
      </c>
      <c r="H582" s="1">
        <v>3</v>
      </c>
      <c r="I582" s="1">
        <v>3</v>
      </c>
      <c r="J582" s="1">
        <v>0.22</v>
      </c>
    </row>
    <row r="583" spans="1:10">
      <c r="A583" s="1">
        <v>582</v>
      </c>
      <c r="B583" s="3">
        <v>40569</v>
      </c>
      <c r="C583" s="1">
        <v>1</v>
      </c>
      <c r="D583" s="1">
        <v>0</v>
      </c>
      <c r="E583" s="1">
        <v>1</v>
      </c>
      <c r="F583" s="1">
        <v>12</v>
      </c>
      <c r="G583" s="1" t="b">
        <v>0</v>
      </c>
      <c r="H583" s="1">
        <v>3</v>
      </c>
      <c r="I583" s="1">
        <v>3</v>
      </c>
      <c r="J583" s="1">
        <v>0.22</v>
      </c>
    </row>
    <row r="584" spans="1:10">
      <c r="A584" s="1">
        <v>583</v>
      </c>
      <c r="B584" s="3">
        <v>40569</v>
      </c>
      <c r="C584" s="1">
        <v>1</v>
      </c>
      <c r="D584" s="1">
        <v>0</v>
      </c>
      <c r="E584" s="1">
        <v>1</v>
      </c>
      <c r="F584" s="1">
        <v>13</v>
      </c>
      <c r="G584" s="1" t="b">
        <v>0</v>
      </c>
      <c r="H584" s="1">
        <v>3</v>
      </c>
      <c r="I584" s="1">
        <v>3</v>
      </c>
      <c r="J584" s="1">
        <v>0.22</v>
      </c>
    </row>
    <row r="585" spans="1:10">
      <c r="A585" s="1">
        <v>584</v>
      </c>
      <c r="B585" s="3">
        <v>40569</v>
      </c>
      <c r="C585" s="1">
        <v>1</v>
      </c>
      <c r="D585" s="1">
        <v>0</v>
      </c>
      <c r="E585" s="1">
        <v>1</v>
      </c>
      <c r="F585" s="1">
        <v>14</v>
      </c>
      <c r="G585" s="1" t="b">
        <v>0</v>
      </c>
      <c r="H585" s="1">
        <v>3</v>
      </c>
      <c r="I585" s="1">
        <v>3</v>
      </c>
      <c r="J585" s="1">
        <v>0.22</v>
      </c>
    </row>
    <row r="586" spans="1:10">
      <c r="A586" s="1">
        <v>585</v>
      </c>
      <c r="B586" s="3">
        <v>40569</v>
      </c>
      <c r="C586" s="1">
        <v>1</v>
      </c>
      <c r="D586" s="1">
        <v>0</v>
      </c>
      <c r="E586" s="1">
        <v>1</v>
      </c>
      <c r="F586" s="1">
        <v>15</v>
      </c>
      <c r="G586" s="1" t="b">
        <v>0</v>
      </c>
      <c r="H586" s="1">
        <v>3</v>
      </c>
      <c r="I586" s="1">
        <v>3</v>
      </c>
      <c r="J586" s="1">
        <v>0.22</v>
      </c>
    </row>
    <row r="587" spans="1:10">
      <c r="A587" s="1">
        <v>586</v>
      </c>
      <c r="B587" s="3">
        <v>40569</v>
      </c>
      <c r="C587" s="1">
        <v>1</v>
      </c>
      <c r="D587" s="1">
        <v>0</v>
      </c>
      <c r="E587" s="1">
        <v>1</v>
      </c>
      <c r="F587" s="1">
        <v>16</v>
      </c>
      <c r="G587" s="1" t="b">
        <v>0</v>
      </c>
      <c r="H587" s="1">
        <v>3</v>
      </c>
      <c r="I587" s="1">
        <v>4</v>
      </c>
      <c r="J587" s="1">
        <v>0.22</v>
      </c>
    </row>
    <row r="588" spans="1:10">
      <c r="A588" s="1">
        <v>587</v>
      </c>
      <c r="B588" s="3">
        <v>40569</v>
      </c>
      <c r="C588" s="1">
        <v>1</v>
      </c>
      <c r="D588" s="1">
        <v>0</v>
      </c>
      <c r="E588" s="1">
        <v>1</v>
      </c>
      <c r="F588" s="1">
        <v>17</v>
      </c>
      <c r="G588" s="1" t="b">
        <v>0</v>
      </c>
      <c r="H588" s="1">
        <v>3</v>
      </c>
      <c r="I588" s="1">
        <v>3</v>
      </c>
      <c r="J588" s="1">
        <v>0.2</v>
      </c>
    </row>
    <row r="589" spans="1:10">
      <c r="A589" s="1">
        <v>588</v>
      </c>
      <c r="B589" s="3">
        <v>40570</v>
      </c>
      <c r="C589" s="1">
        <v>1</v>
      </c>
      <c r="D589" s="1">
        <v>0</v>
      </c>
      <c r="E589" s="1">
        <v>1</v>
      </c>
      <c r="F589" s="1">
        <v>16</v>
      </c>
      <c r="G589" s="1" t="b">
        <v>0</v>
      </c>
      <c r="H589" s="1">
        <v>4</v>
      </c>
      <c r="I589" s="1">
        <v>1</v>
      </c>
      <c r="J589" s="1">
        <v>0.22</v>
      </c>
    </row>
    <row r="590" spans="1:10">
      <c r="A590" s="1">
        <v>589</v>
      </c>
      <c r="B590" s="3">
        <v>40570</v>
      </c>
      <c r="C590" s="1">
        <v>1</v>
      </c>
      <c r="D590" s="1">
        <v>0</v>
      </c>
      <c r="E590" s="1">
        <v>1</v>
      </c>
      <c r="F590" s="1">
        <v>17</v>
      </c>
      <c r="G590" s="1" t="b">
        <v>0</v>
      </c>
      <c r="H590" s="1">
        <v>4</v>
      </c>
      <c r="I590" s="1">
        <v>1</v>
      </c>
      <c r="J590" s="1">
        <v>0.22</v>
      </c>
    </row>
    <row r="591" spans="1:10">
      <c r="A591" s="1">
        <v>590</v>
      </c>
      <c r="B591" s="3">
        <v>40570</v>
      </c>
      <c r="C591" s="1">
        <v>1</v>
      </c>
      <c r="D591" s="1">
        <v>0</v>
      </c>
      <c r="E591" s="1">
        <v>1</v>
      </c>
      <c r="F591" s="1">
        <v>18</v>
      </c>
      <c r="G591" s="1" t="b">
        <v>0</v>
      </c>
      <c r="H591" s="1">
        <v>4</v>
      </c>
      <c r="I591" s="1">
        <v>1</v>
      </c>
      <c r="J591" s="1">
        <v>0.2</v>
      </c>
    </row>
    <row r="592" spans="1:10">
      <c r="A592" s="1">
        <v>591</v>
      </c>
      <c r="B592" s="3">
        <v>40570</v>
      </c>
      <c r="C592" s="1">
        <v>1</v>
      </c>
      <c r="D592" s="1">
        <v>0</v>
      </c>
      <c r="E592" s="1">
        <v>1</v>
      </c>
      <c r="F592" s="1">
        <v>19</v>
      </c>
      <c r="G592" s="1" t="b">
        <v>0</v>
      </c>
      <c r="H592" s="1">
        <v>4</v>
      </c>
      <c r="I592" s="1">
        <v>1</v>
      </c>
      <c r="J592" s="1">
        <v>0.2</v>
      </c>
    </row>
    <row r="593" spans="1:10">
      <c r="A593" s="1">
        <v>592</v>
      </c>
      <c r="B593" s="3">
        <v>40570</v>
      </c>
      <c r="C593" s="1">
        <v>1</v>
      </c>
      <c r="D593" s="1">
        <v>0</v>
      </c>
      <c r="E593" s="1">
        <v>1</v>
      </c>
      <c r="F593" s="1">
        <v>20</v>
      </c>
      <c r="G593" s="1" t="b">
        <v>0</v>
      </c>
      <c r="H593" s="1">
        <v>4</v>
      </c>
      <c r="I593" s="1">
        <v>1</v>
      </c>
      <c r="J593" s="1">
        <v>0.18</v>
      </c>
    </row>
    <row r="594" spans="1:10">
      <c r="A594" s="1">
        <v>593</v>
      </c>
      <c r="B594" s="3">
        <v>40570</v>
      </c>
      <c r="C594" s="1">
        <v>1</v>
      </c>
      <c r="D594" s="1">
        <v>0</v>
      </c>
      <c r="E594" s="1">
        <v>1</v>
      </c>
      <c r="F594" s="1">
        <v>21</v>
      </c>
      <c r="G594" s="1" t="b">
        <v>0</v>
      </c>
      <c r="H594" s="1">
        <v>4</v>
      </c>
      <c r="I594" s="1">
        <v>1</v>
      </c>
      <c r="J594" s="1">
        <v>0.18</v>
      </c>
    </row>
    <row r="595" spans="1:10">
      <c r="A595" s="1">
        <v>594</v>
      </c>
      <c r="B595" s="3">
        <v>40570</v>
      </c>
      <c r="C595" s="1">
        <v>1</v>
      </c>
      <c r="D595" s="1">
        <v>0</v>
      </c>
      <c r="E595" s="1">
        <v>1</v>
      </c>
      <c r="F595" s="1">
        <v>22</v>
      </c>
      <c r="G595" s="1" t="b">
        <v>0</v>
      </c>
      <c r="H595" s="1">
        <v>4</v>
      </c>
      <c r="I595" s="1">
        <v>1</v>
      </c>
      <c r="J595" s="1">
        <v>0.18</v>
      </c>
    </row>
    <row r="596" spans="1:10">
      <c r="A596" s="1">
        <v>595</v>
      </c>
      <c r="B596" s="3">
        <v>40570</v>
      </c>
      <c r="C596" s="1">
        <v>1</v>
      </c>
      <c r="D596" s="1">
        <v>0</v>
      </c>
      <c r="E596" s="1">
        <v>1</v>
      </c>
      <c r="F596" s="1">
        <v>23</v>
      </c>
      <c r="G596" s="1" t="b">
        <v>0</v>
      </c>
      <c r="H596" s="1">
        <v>4</v>
      </c>
      <c r="I596" s="1">
        <v>1</v>
      </c>
      <c r="J596" s="1">
        <v>0.18</v>
      </c>
    </row>
    <row r="597" spans="1:10">
      <c r="A597" s="1">
        <v>596</v>
      </c>
      <c r="B597" s="3">
        <v>40571</v>
      </c>
      <c r="C597" s="1">
        <v>1</v>
      </c>
      <c r="D597" s="1">
        <v>0</v>
      </c>
      <c r="E597" s="1">
        <v>1</v>
      </c>
      <c r="F597" s="1">
        <v>0</v>
      </c>
      <c r="G597" s="1" t="b">
        <v>0</v>
      </c>
      <c r="H597" s="1">
        <v>5</v>
      </c>
      <c r="I597" s="1">
        <v>2</v>
      </c>
      <c r="J597" s="1">
        <v>0.2</v>
      </c>
    </row>
    <row r="598" spans="1:10">
      <c r="A598" s="1">
        <v>597</v>
      </c>
      <c r="B598" s="3">
        <v>40571</v>
      </c>
      <c r="C598" s="1">
        <v>1</v>
      </c>
      <c r="D598" s="1">
        <v>0</v>
      </c>
      <c r="E598" s="1">
        <v>1</v>
      </c>
      <c r="F598" s="1">
        <v>1</v>
      </c>
      <c r="G598" s="1" t="b">
        <v>0</v>
      </c>
      <c r="H598" s="1">
        <v>5</v>
      </c>
      <c r="I598" s="1">
        <v>2</v>
      </c>
      <c r="J598" s="1">
        <v>0.2</v>
      </c>
    </row>
    <row r="599" spans="1:10">
      <c r="A599" s="1">
        <v>598</v>
      </c>
      <c r="B599" s="3">
        <v>40571</v>
      </c>
      <c r="C599" s="1">
        <v>1</v>
      </c>
      <c r="D599" s="1">
        <v>0</v>
      </c>
      <c r="E599" s="1">
        <v>1</v>
      </c>
      <c r="F599" s="1">
        <v>2</v>
      </c>
      <c r="G599" s="1" t="b">
        <v>0</v>
      </c>
      <c r="H599" s="1">
        <v>5</v>
      </c>
      <c r="I599" s="1">
        <v>2</v>
      </c>
      <c r="J599" s="1">
        <v>0.2</v>
      </c>
    </row>
    <row r="600" spans="1:10">
      <c r="A600" s="1">
        <v>599</v>
      </c>
      <c r="B600" s="3">
        <v>40571</v>
      </c>
      <c r="C600" s="1">
        <v>1</v>
      </c>
      <c r="D600" s="1">
        <v>0</v>
      </c>
      <c r="E600" s="1">
        <v>1</v>
      </c>
      <c r="F600" s="1">
        <v>3</v>
      </c>
      <c r="G600" s="1" t="b">
        <v>0</v>
      </c>
      <c r="H600" s="1">
        <v>5</v>
      </c>
      <c r="I600" s="1">
        <v>2</v>
      </c>
      <c r="J600" s="1">
        <v>0.2</v>
      </c>
    </row>
    <row r="601" spans="1:10">
      <c r="A601" s="1">
        <v>600</v>
      </c>
      <c r="B601" s="3">
        <v>40571</v>
      </c>
      <c r="C601" s="1">
        <v>1</v>
      </c>
      <c r="D601" s="1">
        <v>0</v>
      </c>
      <c r="E601" s="1">
        <v>1</v>
      </c>
      <c r="F601" s="1">
        <v>5</v>
      </c>
      <c r="G601" s="1" t="b">
        <v>0</v>
      </c>
      <c r="H601" s="1">
        <v>5</v>
      </c>
      <c r="I601" s="1">
        <v>2</v>
      </c>
      <c r="J601" s="1">
        <v>0.18</v>
      </c>
    </row>
    <row r="602" spans="1:10">
      <c r="A602" s="1">
        <v>601</v>
      </c>
      <c r="B602" s="3">
        <v>40571</v>
      </c>
      <c r="C602" s="1">
        <v>1</v>
      </c>
      <c r="D602" s="1">
        <v>0</v>
      </c>
      <c r="E602" s="1">
        <v>1</v>
      </c>
      <c r="F602" s="1">
        <v>6</v>
      </c>
      <c r="G602" s="1" t="b">
        <v>0</v>
      </c>
      <c r="H602" s="1">
        <v>5</v>
      </c>
      <c r="I602" s="1">
        <v>2</v>
      </c>
      <c r="J602" s="1">
        <v>0.18</v>
      </c>
    </row>
    <row r="603" spans="1:10">
      <c r="A603" s="1">
        <v>602</v>
      </c>
      <c r="B603" s="3">
        <v>40571</v>
      </c>
      <c r="C603" s="1">
        <v>1</v>
      </c>
      <c r="D603" s="1">
        <v>0</v>
      </c>
      <c r="E603" s="1">
        <v>1</v>
      </c>
      <c r="F603" s="1">
        <v>7</v>
      </c>
      <c r="G603" s="1" t="b">
        <v>0</v>
      </c>
      <c r="H603" s="1">
        <v>5</v>
      </c>
      <c r="I603" s="1">
        <v>2</v>
      </c>
      <c r="J603" s="1">
        <v>0.16</v>
      </c>
    </row>
    <row r="604" spans="1:10">
      <c r="A604" s="1">
        <v>603</v>
      </c>
      <c r="B604" s="3">
        <v>40571</v>
      </c>
      <c r="C604" s="1">
        <v>1</v>
      </c>
      <c r="D604" s="1">
        <v>0</v>
      </c>
      <c r="E604" s="1">
        <v>1</v>
      </c>
      <c r="F604" s="1">
        <v>8</v>
      </c>
      <c r="G604" s="1" t="b">
        <v>0</v>
      </c>
      <c r="H604" s="1">
        <v>5</v>
      </c>
      <c r="I604" s="1">
        <v>2</v>
      </c>
      <c r="J604" s="1">
        <v>0.16</v>
      </c>
    </row>
    <row r="605" spans="1:10">
      <c r="A605" s="1">
        <v>604</v>
      </c>
      <c r="B605" s="3">
        <v>40571</v>
      </c>
      <c r="C605" s="1">
        <v>1</v>
      </c>
      <c r="D605" s="1">
        <v>0</v>
      </c>
      <c r="E605" s="1">
        <v>1</v>
      </c>
      <c r="F605" s="1">
        <v>9</v>
      </c>
      <c r="G605" s="1" t="b">
        <v>0</v>
      </c>
      <c r="H605" s="1">
        <v>5</v>
      </c>
      <c r="I605" s="1">
        <v>3</v>
      </c>
      <c r="J605" s="1">
        <v>0.18</v>
      </c>
    </row>
    <row r="606" spans="1:10">
      <c r="A606" s="1">
        <v>605</v>
      </c>
      <c r="B606" s="3">
        <v>40571</v>
      </c>
      <c r="C606" s="1">
        <v>1</v>
      </c>
      <c r="D606" s="1">
        <v>0</v>
      </c>
      <c r="E606" s="1">
        <v>1</v>
      </c>
      <c r="F606" s="1">
        <v>10</v>
      </c>
      <c r="G606" s="1" t="b">
        <v>0</v>
      </c>
      <c r="H606" s="1">
        <v>5</v>
      </c>
      <c r="I606" s="1">
        <v>3</v>
      </c>
      <c r="J606" s="1">
        <v>0.18</v>
      </c>
    </row>
    <row r="607" spans="1:10">
      <c r="A607" s="1">
        <v>606</v>
      </c>
      <c r="B607" s="3">
        <v>40571</v>
      </c>
      <c r="C607" s="1">
        <v>1</v>
      </c>
      <c r="D607" s="1">
        <v>0</v>
      </c>
      <c r="E607" s="1">
        <v>1</v>
      </c>
      <c r="F607" s="1">
        <v>11</v>
      </c>
      <c r="G607" s="1" t="b">
        <v>0</v>
      </c>
      <c r="H607" s="1">
        <v>5</v>
      </c>
      <c r="I607" s="1">
        <v>3</v>
      </c>
      <c r="J607" s="1">
        <v>0.18</v>
      </c>
    </row>
    <row r="608" spans="1:10">
      <c r="A608" s="1">
        <v>607</v>
      </c>
      <c r="B608" s="3">
        <v>40571</v>
      </c>
      <c r="C608" s="1">
        <v>1</v>
      </c>
      <c r="D608" s="1">
        <v>0</v>
      </c>
      <c r="E608" s="1">
        <v>1</v>
      </c>
      <c r="F608" s="1">
        <v>12</v>
      </c>
      <c r="G608" s="1" t="b">
        <v>0</v>
      </c>
      <c r="H608" s="1">
        <v>5</v>
      </c>
      <c r="I608" s="1">
        <v>3</v>
      </c>
      <c r="J608" s="1">
        <v>0.18</v>
      </c>
    </row>
    <row r="609" spans="1:10">
      <c r="A609" s="1">
        <v>608</v>
      </c>
      <c r="B609" s="3">
        <v>40571</v>
      </c>
      <c r="C609" s="1">
        <v>1</v>
      </c>
      <c r="D609" s="1">
        <v>0</v>
      </c>
      <c r="E609" s="1">
        <v>1</v>
      </c>
      <c r="F609" s="1">
        <v>13</v>
      </c>
      <c r="G609" s="1" t="b">
        <v>0</v>
      </c>
      <c r="H609" s="1">
        <v>5</v>
      </c>
      <c r="I609" s="1">
        <v>3</v>
      </c>
      <c r="J609" s="1">
        <v>0.18</v>
      </c>
    </row>
    <row r="610" spans="1:10">
      <c r="A610" s="1">
        <v>609</v>
      </c>
      <c r="B610" s="3">
        <v>40571</v>
      </c>
      <c r="C610" s="1">
        <v>1</v>
      </c>
      <c r="D610" s="1">
        <v>0</v>
      </c>
      <c r="E610" s="1">
        <v>1</v>
      </c>
      <c r="F610" s="1">
        <v>14</v>
      </c>
      <c r="G610" s="1" t="b">
        <v>0</v>
      </c>
      <c r="H610" s="1">
        <v>5</v>
      </c>
      <c r="I610" s="1">
        <v>3</v>
      </c>
      <c r="J610" s="1">
        <v>0.22</v>
      </c>
    </row>
    <row r="611" spans="1:10">
      <c r="A611" s="1">
        <v>610</v>
      </c>
      <c r="B611" s="3">
        <v>40571</v>
      </c>
      <c r="C611" s="1">
        <v>1</v>
      </c>
      <c r="D611" s="1">
        <v>0</v>
      </c>
      <c r="E611" s="1">
        <v>1</v>
      </c>
      <c r="F611" s="1">
        <v>15</v>
      </c>
      <c r="G611" s="1" t="b">
        <v>0</v>
      </c>
      <c r="H611" s="1">
        <v>5</v>
      </c>
      <c r="I611" s="1">
        <v>2</v>
      </c>
      <c r="J611" s="1">
        <v>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3A7A61-97DA-472F-A055-19019E6A1CC5}">
  <sheetPr>
    <tabColor theme="5" tint="0.39997558519241921"/>
  </sheetPr>
  <dimension ref="A1:H611"/>
  <sheetViews>
    <sheetView workbookViewId="0">
      <selection activeCell="L18" sqref="L18"/>
    </sheetView>
  </sheetViews>
  <sheetFormatPr defaultRowHeight="14.4"/>
  <sheetData>
    <row r="1" spans="1:8">
      <c r="A1" s="4" t="s">
        <v>10</v>
      </c>
      <c r="B1" s="4" t="s">
        <v>0</v>
      </c>
      <c r="C1" s="4" t="s">
        <v>11</v>
      </c>
      <c r="D1" s="4" t="s">
        <v>12</v>
      </c>
      <c r="E1" s="4" t="s">
        <v>13</v>
      </c>
      <c r="F1" s="4" t="s">
        <v>14</v>
      </c>
      <c r="G1" s="4" t="s">
        <v>15</v>
      </c>
      <c r="H1" s="4" t="s">
        <v>16</v>
      </c>
    </row>
    <row r="2" spans="1:8">
      <c r="A2" s="4">
        <v>0</v>
      </c>
      <c r="B2" s="4">
        <v>1</v>
      </c>
      <c r="C2" s="4">
        <v>0.28789999999999999</v>
      </c>
      <c r="D2" s="4">
        <v>0.81</v>
      </c>
      <c r="E2" s="4">
        <v>0</v>
      </c>
      <c r="F2" s="4">
        <v>3</v>
      </c>
      <c r="G2" s="4">
        <v>13</v>
      </c>
      <c r="H2" s="4">
        <v>16</v>
      </c>
    </row>
    <row r="3" spans="1:8">
      <c r="A3" s="4">
        <v>1</v>
      </c>
      <c r="B3" s="4">
        <v>2</v>
      </c>
      <c r="C3" s="4">
        <v>0.2727</v>
      </c>
      <c r="D3" s="4">
        <v>0.8</v>
      </c>
      <c r="E3" s="4">
        <v>0</v>
      </c>
      <c r="F3" s="4">
        <v>8</v>
      </c>
      <c r="G3" s="4">
        <v>32</v>
      </c>
      <c r="H3" s="4">
        <v>40</v>
      </c>
    </row>
    <row r="4" spans="1:8">
      <c r="A4" s="4">
        <v>2</v>
      </c>
      <c r="B4" s="4">
        <v>3</v>
      </c>
      <c r="C4" s="4">
        <v>0.2727</v>
      </c>
      <c r="D4" s="4">
        <v>0.8</v>
      </c>
      <c r="E4" s="4">
        <v>0</v>
      </c>
      <c r="F4" s="4">
        <v>5</v>
      </c>
      <c r="G4" s="4">
        <v>27</v>
      </c>
      <c r="H4" s="4">
        <v>32</v>
      </c>
    </row>
    <row r="5" spans="1:8">
      <c r="A5" s="4">
        <v>3</v>
      </c>
      <c r="B5" s="4">
        <v>4</v>
      </c>
      <c r="C5" s="4">
        <v>0.28789999999999999</v>
      </c>
      <c r="D5" s="4">
        <v>0.75</v>
      </c>
      <c r="E5" s="4">
        <v>0</v>
      </c>
      <c r="F5" s="4">
        <v>3</v>
      </c>
      <c r="G5" s="4">
        <v>10</v>
      </c>
      <c r="H5" s="4">
        <v>13</v>
      </c>
    </row>
    <row r="6" spans="1:8">
      <c r="A6" s="4">
        <v>4</v>
      </c>
      <c r="B6" s="4">
        <v>5</v>
      </c>
      <c r="C6" s="4">
        <v>0.28789999999999999</v>
      </c>
      <c r="D6" s="4">
        <v>0.75</v>
      </c>
      <c r="E6" s="4">
        <v>0</v>
      </c>
      <c r="F6" s="4">
        <v>0</v>
      </c>
      <c r="G6" s="4">
        <v>1</v>
      </c>
      <c r="H6" s="4">
        <v>1</v>
      </c>
    </row>
    <row r="7" spans="1:8">
      <c r="A7" s="4">
        <v>5</v>
      </c>
      <c r="B7" s="4">
        <v>6</v>
      </c>
      <c r="C7" s="4">
        <v>0.2576</v>
      </c>
      <c r="D7" s="4">
        <v>0.75</v>
      </c>
      <c r="E7" s="4">
        <v>8.9599999999999999E-2</v>
      </c>
      <c r="F7" s="4">
        <v>0</v>
      </c>
      <c r="G7" s="4">
        <v>1</v>
      </c>
      <c r="H7" s="4">
        <v>1</v>
      </c>
    </row>
    <row r="8" spans="1:8">
      <c r="A8" s="4">
        <v>6</v>
      </c>
      <c r="B8" s="4">
        <v>7</v>
      </c>
      <c r="C8" s="4">
        <v>0.2727</v>
      </c>
      <c r="D8" s="4">
        <v>0.8</v>
      </c>
      <c r="E8" s="4">
        <v>0</v>
      </c>
      <c r="F8" s="4">
        <v>2</v>
      </c>
      <c r="G8" s="4">
        <v>0</v>
      </c>
      <c r="H8" s="4">
        <v>2</v>
      </c>
    </row>
    <row r="9" spans="1:8">
      <c r="A9" s="4">
        <v>7</v>
      </c>
      <c r="B9" s="4">
        <v>8</v>
      </c>
      <c r="C9" s="4">
        <v>0.2576</v>
      </c>
      <c r="D9" s="4">
        <v>0.86</v>
      </c>
      <c r="E9" s="4">
        <v>0</v>
      </c>
      <c r="F9" s="4">
        <v>1</v>
      </c>
      <c r="G9" s="4">
        <v>2</v>
      </c>
      <c r="H9" s="4">
        <v>3</v>
      </c>
    </row>
    <row r="10" spans="1:8">
      <c r="A10" s="4">
        <v>8</v>
      </c>
      <c r="B10" s="4">
        <v>9</v>
      </c>
      <c r="D10" s="4">
        <v>0.75</v>
      </c>
      <c r="E10" s="4">
        <v>0</v>
      </c>
      <c r="F10" s="4">
        <v>1</v>
      </c>
      <c r="G10" s="4">
        <v>7</v>
      </c>
      <c r="H10" s="4">
        <v>8</v>
      </c>
    </row>
    <row r="11" spans="1:8">
      <c r="A11" s="4">
        <v>9</v>
      </c>
      <c r="B11" s="4">
        <v>10</v>
      </c>
      <c r="C11" s="4">
        <v>0.34849999999999998</v>
      </c>
      <c r="D11" s="4">
        <v>0.76</v>
      </c>
      <c r="E11" s="4">
        <v>0</v>
      </c>
      <c r="F11" s="4">
        <v>8</v>
      </c>
      <c r="G11" s="4">
        <v>6</v>
      </c>
      <c r="H11" s="4">
        <v>14</v>
      </c>
    </row>
    <row r="12" spans="1:8">
      <c r="A12" s="4">
        <v>10</v>
      </c>
      <c r="B12" s="4">
        <v>11</v>
      </c>
      <c r="C12" s="4">
        <v>0.39389999999999997</v>
      </c>
      <c r="D12" s="4">
        <v>0.76</v>
      </c>
      <c r="E12" s="4">
        <v>0.25369999999999998</v>
      </c>
      <c r="F12" s="4">
        <v>12</v>
      </c>
      <c r="G12" s="4">
        <v>24</v>
      </c>
      <c r="H12" s="4">
        <v>36</v>
      </c>
    </row>
    <row r="13" spans="1:8">
      <c r="A13" s="4">
        <v>11</v>
      </c>
      <c r="B13" s="4">
        <v>12</v>
      </c>
      <c r="C13" s="4">
        <v>0.33329999999999999</v>
      </c>
      <c r="D13" s="4">
        <v>0.81</v>
      </c>
      <c r="E13" s="4">
        <v>0.28360000000000002</v>
      </c>
      <c r="F13" s="4">
        <v>26</v>
      </c>
      <c r="G13" s="4">
        <v>30</v>
      </c>
      <c r="H13" s="4">
        <v>56</v>
      </c>
    </row>
    <row r="14" spans="1:8">
      <c r="A14" s="4">
        <v>12</v>
      </c>
      <c r="B14" s="4">
        <v>13</v>
      </c>
      <c r="C14" s="4">
        <v>0.42420000000000002</v>
      </c>
      <c r="D14" s="4">
        <v>0.77</v>
      </c>
      <c r="E14" s="4">
        <v>0.28360000000000002</v>
      </c>
      <c r="F14" s="4">
        <v>29</v>
      </c>
      <c r="G14" s="4">
        <v>55</v>
      </c>
      <c r="H14" s="4">
        <v>84</v>
      </c>
    </row>
    <row r="15" spans="1:8">
      <c r="A15" s="4">
        <v>13</v>
      </c>
      <c r="B15" s="4">
        <v>14</v>
      </c>
      <c r="C15" s="4">
        <v>0.45450000000000002</v>
      </c>
      <c r="D15" s="4">
        <v>0.72</v>
      </c>
      <c r="E15" s="4">
        <v>0.29849999999999999</v>
      </c>
      <c r="F15" s="4">
        <v>47</v>
      </c>
      <c r="G15" s="4">
        <v>47</v>
      </c>
      <c r="H15" s="4">
        <v>94</v>
      </c>
    </row>
    <row r="16" spans="1:8">
      <c r="A16" s="4">
        <v>14</v>
      </c>
      <c r="B16" s="4">
        <v>15</v>
      </c>
      <c r="C16" s="4">
        <v>0.45450000000000002</v>
      </c>
      <c r="D16" s="4">
        <v>0.72</v>
      </c>
      <c r="E16" s="4">
        <v>0.28360000000000002</v>
      </c>
      <c r="F16" s="4">
        <v>35</v>
      </c>
      <c r="G16" s="4">
        <v>71</v>
      </c>
      <c r="H16" s="4">
        <v>106</v>
      </c>
    </row>
    <row r="17" spans="1:8">
      <c r="A17" s="4">
        <v>15</v>
      </c>
      <c r="B17" s="4">
        <v>16</v>
      </c>
      <c r="C17" s="4">
        <v>0.43940000000000001</v>
      </c>
      <c r="D17" s="4">
        <v>0.77</v>
      </c>
      <c r="E17" s="4">
        <v>0.29849999999999999</v>
      </c>
      <c r="F17" s="4">
        <v>40</v>
      </c>
      <c r="G17" s="4">
        <v>70</v>
      </c>
      <c r="H17" s="4">
        <v>110</v>
      </c>
    </row>
    <row r="18" spans="1:8">
      <c r="A18" s="4">
        <v>16</v>
      </c>
      <c r="B18" s="4">
        <v>17</v>
      </c>
      <c r="C18" s="4">
        <v>0.42420000000000002</v>
      </c>
      <c r="D18" s="4">
        <v>0.82</v>
      </c>
      <c r="E18" s="4">
        <v>0.29849999999999999</v>
      </c>
      <c r="F18" s="4">
        <v>41</v>
      </c>
      <c r="G18" s="4">
        <v>52</v>
      </c>
      <c r="H18" s="4">
        <v>93</v>
      </c>
    </row>
    <row r="19" spans="1:8">
      <c r="A19" s="4">
        <v>17</v>
      </c>
      <c r="B19" s="4">
        <v>18</v>
      </c>
      <c r="D19" s="4">
        <v>0.82</v>
      </c>
      <c r="E19" s="4">
        <v>0.28360000000000002</v>
      </c>
      <c r="F19" s="4">
        <v>15</v>
      </c>
      <c r="G19" s="4">
        <v>52</v>
      </c>
      <c r="H19" s="4">
        <v>67</v>
      </c>
    </row>
    <row r="20" spans="1:8">
      <c r="A20" s="4">
        <v>18</v>
      </c>
      <c r="B20" s="4">
        <v>19</v>
      </c>
      <c r="C20" s="4">
        <v>0.42420000000000002</v>
      </c>
      <c r="D20" s="4">
        <v>0.88</v>
      </c>
      <c r="E20" s="4">
        <v>0.25369999999999998</v>
      </c>
      <c r="F20" s="4">
        <v>9</v>
      </c>
      <c r="G20" s="4">
        <v>26</v>
      </c>
      <c r="H20" s="4">
        <v>35</v>
      </c>
    </row>
    <row r="21" spans="1:8">
      <c r="A21" s="4">
        <v>19</v>
      </c>
      <c r="B21" s="4">
        <v>20</v>
      </c>
      <c r="C21" s="4">
        <v>0.42420000000000002</v>
      </c>
      <c r="D21" s="4">
        <v>0.88</v>
      </c>
      <c r="E21" s="4">
        <v>0.25369999999999998</v>
      </c>
      <c r="F21" s="4">
        <v>6</v>
      </c>
      <c r="G21" s="4">
        <v>31</v>
      </c>
      <c r="H21" s="4">
        <v>37</v>
      </c>
    </row>
    <row r="22" spans="1:8">
      <c r="A22" s="4">
        <v>20</v>
      </c>
      <c r="B22" s="4">
        <v>21</v>
      </c>
      <c r="C22" s="4">
        <v>0.40910000000000002</v>
      </c>
      <c r="D22" s="4">
        <v>0.87</v>
      </c>
      <c r="E22" s="4">
        <v>0.25369999999999998</v>
      </c>
      <c r="F22" s="4">
        <v>11</v>
      </c>
      <c r="G22" s="4">
        <v>25</v>
      </c>
      <c r="H22" s="4">
        <v>36</v>
      </c>
    </row>
    <row r="23" spans="1:8">
      <c r="A23" s="4">
        <v>21</v>
      </c>
      <c r="B23" s="4">
        <v>22</v>
      </c>
      <c r="C23" s="4">
        <v>0.40910000000000002</v>
      </c>
      <c r="D23" s="4">
        <v>0.87</v>
      </c>
      <c r="E23" s="4">
        <v>0.19400000000000001</v>
      </c>
      <c r="F23" s="4">
        <v>3</v>
      </c>
      <c r="G23" s="4">
        <v>31</v>
      </c>
      <c r="H23" s="4">
        <v>34</v>
      </c>
    </row>
    <row r="24" spans="1:8">
      <c r="A24" s="4">
        <v>22</v>
      </c>
      <c r="B24" s="4">
        <v>23</v>
      </c>
      <c r="C24" s="4">
        <v>0.40910000000000002</v>
      </c>
      <c r="D24" s="4">
        <v>0.94</v>
      </c>
      <c r="E24" s="4">
        <v>0.22389999999999999</v>
      </c>
      <c r="F24" s="4">
        <v>11</v>
      </c>
      <c r="G24" s="4">
        <v>17</v>
      </c>
      <c r="H24" s="4">
        <v>28</v>
      </c>
    </row>
    <row r="25" spans="1:8">
      <c r="A25" s="4">
        <v>23</v>
      </c>
      <c r="B25" s="4">
        <v>24</v>
      </c>
      <c r="D25" s="4">
        <v>0.88</v>
      </c>
      <c r="E25" s="4">
        <v>0.29849999999999999</v>
      </c>
      <c r="F25" s="4">
        <v>15</v>
      </c>
      <c r="G25" s="4">
        <v>24</v>
      </c>
      <c r="H25" s="4">
        <v>39</v>
      </c>
    </row>
    <row r="26" spans="1:8">
      <c r="A26" s="4">
        <v>24</v>
      </c>
      <c r="B26" s="4">
        <v>25</v>
      </c>
      <c r="C26" s="4">
        <v>0.45450000000000002</v>
      </c>
      <c r="D26" s="4">
        <v>0.88</v>
      </c>
      <c r="E26" s="4">
        <v>0.29849999999999999</v>
      </c>
      <c r="F26" s="4">
        <v>4</v>
      </c>
      <c r="G26" s="4">
        <v>13</v>
      </c>
      <c r="H26" s="4">
        <v>17</v>
      </c>
    </row>
    <row r="27" spans="1:8">
      <c r="A27" s="4">
        <v>25</v>
      </c>
      <c r="B27" s="4">
        <v>26</v>
      </c>
      <c r="C27" s="4">
        <v>0.43940000000000001</v>
      </c>
      <c r="D27" s="4">
        <v>0.94</v>
      </c>
      <c r="E27" s="4">
        <v>0.25369999999999998</v>
      </c>
      <c r="F27" s="4">
        <v>1</v>
      </c>
      <c r="G27" s="4">
        <v>16</v>
      </c>
      <c r="H27" s="4">
        <v>17</v>
      </c>
    </row>
    <row r="28" spans="1:8">
      <c r="A28" s="4">
        <v>26</v>
      </c>
      <c r="B28" s="4">
        <v>27</v>
      </c>
      <c r="C28" s="4">
        <v>0.42420000000000002</v>
      </c>
      <c r="D28" s="4">
        <v>1</v>
      </c>
      <c r="E28" s="4">
        <v>0.28360000000000002</v>
      </c>
      <c r="F28" s="4">
        <v>1</v>
      </c>
      <c r="G28" s="4">
        <v>8</v>
      </c>
      <c r="H28" s="4">
        <v>9</v>
      </c>
    </row>
    <row r="29" spans="1:8">
      <c r="A29" s="4">
        <v>27</v>
      </c>
      <c r="B29" s="4">
        <v>28</v>
      </c>
      <c r="C29" s="4">
        <v>0.45450000000000002</v>
      </c>
      <c r="D29" s="4">
        <v>0.94</v>
      </c>
      <c r="E29" s="4">
        <v>0.19400000000000001</v>
      </c>
      <c r="F29" s="4">
        <v>2</v>
      </c>
      <c r="G29" s="4">
        <v>4</v>
      </c>
      <c r="H29" s="4">
        <v>6</v>
      </c>
    </row>
    <row r="30" spans="1:8">
      <c r="A30" s="4">
        <v>28</v>
      </c>
      <c r="B30" s="4">
        <v>29</v>
      </c>
      <c r="D30" s="4">
        <v>0.94</v>
      </c>
      <c r="E30" s="4">
        <v>0.19400000000000001</v>
      </c>
      <c r="F30" s="4">
        <v>2</v>
      </c>
      <c r="G30" s="4">
        <v>1</v>
      </c>
      <c r="H30" s="4">
        <v>3</v>
      </c>
    </row>
    <row r="31" spans="1:8">
      <c r="A31" s="4">
        <v>29</v>
      </c>
      <c r="B31" s="4">
        <v>30</v>
      </c>
      <c r="C31" s="4">
        <v>0.42420000000000002</v>
      </c>
      <c r="D31" s="4">
        <v>0.77</v>
      </c>
      <c r="E31" s="4">
        <v>0.29849999999999999</v>
      </c>
      <c r="F31" s="4">
        <v>0</v>
      </c>
      <c r="G31" s="4">
        <v>2</v>
      </c>
      <c r="H31" s="4">
        <v>2</v>
      </c>
    </row>
    <row r="32" spans="1:8">
      <c r="A32" s="4">
        <v>30</v>
      </c>
      <c r="B32" s="4">
        <v>31</v>
      </c>
      <c r="C32" s="4">
        <v>0.40910000000000002</v>
      </c>
      <c r="D32" s="4">
        <v>0.76</v>
      </c>
      <c r="E32" s="4">
        <v>0.19400000000000001</v>
      </c>
      <c r="F32" s="4">
        <v>0</v>
      </c>
      <c r="G32" s="4">
        <v>1</v>
      </c>
      <c r="H32" s="4">
        <v>1</v>
      </c>
    </row>
    <row r="33" spans="1:8">
      <c r="A33" s="4">
        <v>31</v>
      </c>
      <c r="B33" s="4">
        <v>32</v>
      </c>
      <c r="C33" s="4">
        <v>0.40910000000000002</v>
      </c>
      <c r="D33" s="4">
        <v>0.71</v>
      </c>
      <c r="E33" s="4">
        <v>0.22389999999999999</v>
      </c>
      <c r="F33" s="4">
        <v>0</v>
      </c>
      <c r="G33" s="4">
        <v>8</v>
      </c>
      <c r="H33" s="4">
        <v>8</v>
      </c>
    </row>
    <row r="34" spans="1:8">
      <c r="A34" s="4">
        <v>32</v>
      </c>
      <c r="B34" s="4">
        <v>33</v>
      </c>
      <c r="D34" s="4">
        <v>0.76</v>
      </c>
      <c r="E34" s="4">
        <v>0.22389999999999999</v>
      </c>
      <c r="F34" s="4">
        <v>1</v>
      </c>
      <c r="G34" s="4">
        <v>19</v>
      </c>
      <c r="H34" s="4">
        <v>20</v>
      </c>
    </row>
    <row r="35" spans="1:8">
      <c r="A35" s="4">
        <v>33</v>
      </c>
      <c r="B35" s="4">
        <v>34</v>
      </c>
      <c r="C35" s="4">
        <v>0.34849999999999998</v>
      </c>
      <c r="D35" s="4">
        <v>0.81</v>
      </c>
      <c r="E35" s="4">
        <v>0.22389999999999999</v>
      </c>
      <c r="F35" s="4">
        <v>7</v>
      </c>
      <c r="G35" s="4">
        <v>46</v>
      </c>
      <c r="H35" s="4">
        <v>53</v>
      </c>
    </row>
    <row r="36" spans="1:8">
      <c r="A36" s="4">
        <v>34</v>
      </c>
      <c r="B36" s="4">
        <v>35</v>
      </c>
      <c r="C36" s="4">
        <v>0.33329999999999999</v>
      </c>
      <c r="D36" s="4">
        <v>0.71</v>
      </c>
      <c r="E36" s="4">
        <v>0.25369999999999998</v>
      </c>
      <c r="F36" s="4">
        <v>16</v>
      </c>
      <c r="G36" s="4">
        <v>54</v>
      </c>
      <c r="H36" s="4">
        <v>70</v>
      </c>
    </row>
    <row r="37" spans="1:8">
      <c r="A37" s="4">
        <v>35</v>
      </c>
      <c r="B37" s="4">
        <v>36</v>
      </c>
      <c r="C37" s="4">
        <v>0.33329999999999999</v>
      </c>
      <c r="D37" s="4">
        <v>0.66</v>
      </c>
      <c r="E37" s="4">
        <v>0.29849999999999999</v>
      </c>
      <c r="F37" s="4">
        <v>20</v>
      </c>
      <c r="G37" s="4">
        <v>73</v>
      </c>
      <c r="H37" s="4">
        <v>93</v>
      </c>
    </row>
    <row r="38" spans="1:8">
      <c r="A38" s="4">
        <v>36</v>
      </c>
      <c r="B38" s="4">
        <v>37</v>
      </c>
      <c r="C38" s="4">
        <v>0.34849999999999998</v>
      </c>
      <c r="D38" s="4">
        <v>0.66</v>
      </c>
      <c r="E38" s="4">
        <v>0.1343</v>
      </c>
      <c r="F38" s="4">
        <v>11</v>
      </c>
      <c r="G38" s="4">
        <v>64</v>
      </c>
      <c r="H38" s="4">
        <v>75</v>
      </c>
    </row>
    <row r="39" spans="1:8">
      <c r="A39" s="4">
        <v>37</v>
      </c>
      <c r="B39" s="4">
        <v>38</v>
      </c>
      <c r="D39" s="4">
        <v>0.76</v>
      </c>
      <c r="E39" s="4">
        <v>0.19400000000000001</v>
      </c>
      <c r="F39" s="4">
        <v>4</v>
      </c>
      <c r="G39" s="4">
        <v>55</v>
      </c>
      <c r="H39" s="4">
        <v>59</v>
      </c>
    </row>
    <row r="40" spans="1:8">
      <c r="A40" s="4">
        <v>38</v>
      </c>
      <c r="B40" s="4">
        <v>39</v>
      </c>
      <c r="C40" s="4">
        <v>0.33329999999999999</v>
      </c>
      <c r="D40" s="4">
        <v>0.81</v>
      </c>
      <c r="E40" s="4">
        <v>0.16420000000000001</v>
      </c>
      <c r="F40" s="4">
        <v>19</v>
      </c>
      <c r="G40" s="4">
        <v>55</v>
      </c>
      <c r="H40" s="4">
        <v>74</v>
      </c>
    </row>
    <row r="41" spans="1:8">
      <c r="A41" s="4">
        <v>39</v>
      </c>
      <c r="B41" s="4">
        <v>40</v>
      </c>
      <c r="C41" s="4">
        <v>0.33329999999999999</v>
      </c>
      <c r="D41" s="4">
        <v>0.71</v>
      </c>
      <c r="E41" s="4">
        <v>0.16420000000000001</v>
      </c>
      <c r="F41" s="4">
        <v>9</v>
      </c>
      <c r="G41" s="4">
        <v>67</v>
      </c>
      <c r="H41" s="4">
        <v>76</v>
      </c>
    </row>
    <row r="42" spans="1:8">
      <c r="A42" s="4">
        <v>40</v>
      </c>
      <c r="B42" s="4">
        <v>41</v>
      </c>
      <c r="C42" s="4">
        <v>0.33329999999999999</v>
      </c>
      <c r="D42" s="4">
        <v>0.56999999999999995</v>
      </c>
      <c r="E42" s="4">
        <v>0.19400000000000001</v>
      </c>
      <c r="F42" s="4">
        <v>7</v>
      </c>
      <c r="G42" s="4">
        <v>58</v>
      </c>
      <c r="H42" s="4">
        <v>65</v>
      </c>
    </row>
    <row r="43" spans="1:8">
      <c r="A43" s="4">
        <v>41</v>
      </c>
      <c r="B43" s="4">
        <v>42</v>
      </c>
      <c r="C43" s="4">
        <v>0.33329999999999999</v>
      </c>
      <c r="D43" s="4">
        <v>0.46</v>
      </c>
      <c r="E43" s="4">
        <v>0.32840000000000003</v>
      </c>
      <c r="F43" s="4">
        <v>10</v>
      </c>
      <c r="G43" s="4">
        <v>43</v>
      </c>
      <c r="H43" s="4">
        <v>53</v>
      </c>
    </row>
    <row r="44" spans="1:8">
      <c r="A44" s="4">
        <v>42</v>
      </c>
      <c r="B44" s="4">
        <v>43</v>
      </c>
      <c r="C44" s="4">
        <v>0.28789999999999999</v>
      </c>
      <c r="D44" s="4">
        <v>0.42</v>
      </c>
      <c r="E44" s="4">
        <v>0.44779999999999998</v>
      </c>
      <c r="F44" s="4">
        <v>1</v>
      </c>
      <c r="G44" s="4">
        <v>29</v>
      </c>
      <c r="H44" s="4">
        <v>30</v>
      </c>
    </row>
    <row r="45" spans="1:8">
      <c r="A45" s="4">
        <v>43</v>
      </c>
      <c r="B45" s="4">
        <v>44</v>
      </c>
      <c r="D45" s="4">
        <v>0.39</v>
      </c>
      <c r="E45" s="4">
        <v>0.35820000000000002</v>
      </c>
      <c r="F45" s="4">
        <v>5</v>
      </c>
      <c r="G45" s="4">
        <v>17</v>
      </c>
      <c r="H45" s="4">
        <v>22</v>
      </c>
    </row>
    <row r="46" spans="1:8">
      <c r="A46" s="4">
        <v>44</v>
      </c>
      <c r="B46" s="4">
        <v>45</v>
      </c>
      <c r="C46" s="4">
        <v>0.2273</v>
      </c>
      <c r="D46" s="4">
        <v>0.44</v>
      </c>
      <c r="E46" s="4">
        <v>0.32840000000000003</v>
      </c>
      <c r="F46" s="4">
        <v>11</v>
      </c>
      <c r="G46" s="4">
        <v>20</v>
      </c>
      <c r="H46" s="4">
        <v>31</v>
      </c>
    </row>
    <row r="47" spans="1:8">
      <c r="A47" s="4">
        <v>45</v>
      </c>
      <c r="B47" s="4">
        <v>46</v>
      </c>
      <c r="C47" s="4">
        <v>0.21210000000000001</v>
      </c>
      <c r="D47" s="4">
        <v>0.44</v>
      </c>
      <c r="E47" s="4">
        <v>0.29849999999999999</v>
      </c>
      <c r="F47" s="4">
        <v>0</v>
      </c>
      <c r="G47" s="4">
        <v>9</v>
      </c>
      <c r="H47" s="4">
        <v>9</v>
      </c>
    </row>
    <row r="48" spans="1:8">
      <c r="A48" s="4">
        <v>46</v>
      </c>
      <c r="B48" s="4">
        <v>47</v>
      </c>
      <c r="C48" s="4">
        <v>0.2273</v>
      </c>
      <c r="D48" s="4">
        <v>0.47</v>
      </c>
      <c r="E48" s="4">
        <v>0.16420000000000001</v>
      </c>
      <c r="F48" s="4">
        <v>0</v>
      </c>
      <c r="G48" s="4">
        <v>8</v>
      </c>
      <c r="H48" s="4">
        <v>8</v>
      </c>
    </row>
    <row r="49" spans="1:8">
      <c r="A49" s="4">
        <v>47</v>
      </c>
      <c r="B49" s="4">
        <v>48</v>
      </c>
      <c r="C49" s="4">
        <v>0.19700000000000001</v>
      </c>
      <c r="D49" s="4">
        <v>0.44</v>
      </c>
      <c r="E49" s="4">
        <v>0.35820000000000002</v>
      </c>
      <c r="F49" s="4">
        <v>0</v>
      </c>
      <c r="G49" s="4">
        <v>5</v>
      </c>
      <c r="H49" s="4">
        <v>5</v>
      </c>
    </row>
    <row r="50" spans="1:8">
      <c r="A50" s="4">
        <v>48</v>
      </c>
      <c r="B50" s="4">
        <v>49</v>
      </c>
      <c r="D50" s="4">
        <v>0.44</v>
      </c>
      <c r="E50" s="4">
        <v>0.41789999999999999</v>
      </c>
      <c r="F50" s="4">
        <v>0</v>
      </c>
      <c r="G50" s="4">
        <v>2</v>
      </c>
      <c r="H50" s="4">
        <v>2</v>
      </c>
    </row>
    <row r="51" spans="1:8">
      <c r="A51" s="4">
        <v>49</v>
      </c>
      <c r="B51" s="4">
        <v>50</v>
      </c>
      <c r="C51" s="4">
        <v>0.13639999999999999</v>
      </c>
      <c r="D51" s="4">
        <v>0.47</v>
      </c>
      <c r="E51" s="4">
        <v>0.3881</v>
      </c>
      <c r="F51" s="4">
        <v>0</v>
      </c>
      <c r="G51" s="4">
        <v>1</v>
      </c>
      <c r="H51" s="4">
        <v>1</v>
      </c>
    </row>
    <row r="52" spans="1:8">
      <c r="A52" s="4">
        <v>50</v>
      </c>
      <c r="B52" s="4">
        <v>51</v>
      </c>
      <c r="C52" s="4">
        <v>0.13639999999999999</v>
      </c>
      <c r="D52" s="4">
        <v>0.47</v>
      </c>
      <c r="E52" s="4">
        <v>0.28360000000000002</v>
      </c>
      <c r="F52" s="4">
        <v>0</v>
      </c>
      <c r="G52" s="4">
        <v>3</v>
      </c>
      <c r="H52" s="4">
        <v>3</v>
      </c>
    </row>
    <row r="53" spans="1:8">
      <c r="A53" s="4">
        <v>51</v>
      </c>
      <c r="B53" s="4">
        <v>52</v>
      </c>
      <c r="C53" s="4">
        <v>0.1061</v>
      </c>
      <c r="D53" s="4">
        <v>0.5</v>
      </c>
      <c r="E53" s="4">
        <v>0.3881</v>
      </c>
      <c r="F53" s="4">
        <v>0</v>
      </c>
      <c r="G53" s="4">
        <v>30</v>
      </c>
      <c r="H53" s="4">
        <v>30</v>
      </c>
    </row>
    <row r="54" spans="1:8">
      <c r="A54" s="4">
        <v>52</v>
      </c>
      <c r="B54" s="4">
        <v>53</v>
      </c>
      <c r="C54" s="4">
        <v>0.13639999999999999</v>
      </c>
      <c r="D54" s="4">
        <v>0.5</v>
      </c>
      <c r="E54" s="4">
        <v>0.19400000000000001</v>
      </c>
      <c r="F54" s="4">
        <v>1</v>
      </c>
      <c r="G54" s="4">
        <v>63</v>
      </c>
      <c r="H54" s="4">
        <v>64</v>
      </c>
    </row>
    <row r="55" spans="1:8">
      <c r="A55" s="4">
        <v>53</v>
      </c>
      <c r="B55" s="4">
        <v>54</v>
      </c>
      <c r="C55" s="4">
        <v>0.1212</v>
      </c>
      <c r="D55" s="4">
        <v>0.5</v>
      </c>
      <c r="E55" s="4">
        <v>0.28360000000000002</v>
      </c>
      <c r="F55" s="4">
        <v>1</v>
      </c>
      <c r="G55" s="4">
        <v>153</v>
      </c>
      <c r="H55" s="4">
        <v>154</v>
      </c>
    </row>
    <row r="56" spans="1:8">
      <c r="A56" s="4">
        <v>54</v>
      </c>
      <c r="B56" s="4">
        <v>55</v>
      </c>
      <c r="C56" s="4">
        <v>0.13639999999999999</v>
      </c>
      <c r="D56" s="4">
        <v>0.43</v>
      </c>
      <c r="E56" s="4">
        <v>0.3881</v>
      </c>
      <c r="F56" s="4">
        <v>7</v>
      </c>
      <c r="G56" s="4">
        <v>81</v>
      </c>
      <c r="H56" s="4">
        <v>88</v>
      </c>
    </row>
    <row r="57" spans="1:8">
      <c r="A57" s="4">
        <v>55</v>
      </c>
      <c r="B57" s="4">
        <v>56</v>
      </c>
      <c r="C57" s="4">
        <v>0.16669999999999999</v>
      </c>
      <c r="D57" s="4">
        <v>0.43</v>
      </c>
      <c r="E57" s="4">
        <v>0.25369999999999998</v>
      </c>
      <c r="F57" s="4">
        <v>11</v>
      </c>
      <c r="G57" s="4">
        <v>33</v>
      </c>
      <c r="H57" s="4">
        <v>44</v>
      </c>
    </row>
    <row r="58" spans="1:8">
      <c r="A58" s="4">
        <v>56</v>
      </c>
      <c r="B58" s="4">
        <v>57</v>
      </c>
      <c r="C58" s="4">
        <v>0.18179999999999999</v>
      </c>
      <c r="D58" s="4">
        <v>0.4</v>
      </c>
      <c r="E58" s="4">
        <v>0.32840000000000003</v>
      </c>
      <c r="F58" s="4">
        <v>10</v>
      </c>
      <c r="G58" s="4">
        <v>41</v>
      </c>
      <c r="H58" s="4">
        <v>51</v>
      </c>
    </row>
    <row r="59" spans="1:8">
      <c r="A59" s="4">
        <v>57</v>
      </c>
      <c r="B59" s="4">
        <v>58</v>
      </c>
      <c r="C59" s="4">
        <v>0.21210000000000001</v>
      </c>
      <c r="D59" s="4">
        <v>0.35</v>
      </c>
      <c r="E59" s="4">
        <v>0.29849999999999999</v>
      </c>
      <c r="F59" s="4">
        <v>13</v>
      </c>
      <c r="G59" s="4">
        <v>48</v>
      </c>
      <c r="H59" s="4">
        <v>61</v>
      </c>
    </row>
    <row r="60" spans="1:8">
      <c r="A60" s="4">
        <v>58</v>
      </c>
      <c r="B60" s="4">
        <v>59</v>
      </c>
      <c r="D60" s="4">
        <v>0.35</v>
      </c>
      <c r="E60" s="4">
        <v>0.28360000000000002</v>
      </c>
      <c r="F60" s="4">
        <v>8</v>
      </c>
      <c r="G60" s="4">
        <v>53</v>
      </c>
      <c r="H60" s="4">
        <v>61</v>
      </c>
    </row>
    <row r="61" spans="1:8">
      <c r="A61" s="4">
        <v>59</v>
      </c>
      <c r="B61" s="4">
        <v>60</v>
      </c>
      <c r="C61" s="4">
        <v>0.2424</v>
      </c>
      <c r="D61" s="4">
        <v>0.3</v>
      </c>
      <c r="E61" s="4">
        <v>0.28360000000000002</v>
      </c>
      <c r="F61" s="4">
        <v>11</v>
      </c>
      <c r="G61" s="4">
        <v>66</v>
      </c>
      <c r="H61" s="4">
        <v>77</v>
      </c>
    </row>
    <row r="62" spans="1:8">
      <c r="A62" s="4">
        <v>60</v>
      </c>
      <c r="B62" s="4">
        <v>61</v>
      </c>
      <c r="C62" s="4">
        <v>0.2424</v>
      </c>
      <c r="D62" s="4">
        <v>0.3</v>
      </c>
      <c r="E62" s="4">
        <v>0.25369999999999998</v>
      </c>
      <c r="F62" s="4">
        <v>14</v>
      </c>
      <c r="G62" s="4">
        <v>58</v>
      </c>
      <c r="H62" s="4">
        <v>72</v>
      </c>
    </row>
    <row r="63" spans="1:8">
      <c r="A63" s="4">
        <v>61</v>
      </c>
      <c r="B63" s="4">
        <v>62</v>
      </c>
      <c r="C63" s="4">
        <v>0.2424</v>
      </c>
      <c r="D63" s="4">
        <v>0.3</v>
      </c>
      <c r="E63" s="4">
        <v>0.25369999999999998</v>
      </c>
      <c r="F63" s="4">
        <v>9</v>
      </c>
      <c r="G63" s="4">
        <v>67</v>
      </c>
      <c r="H63" s="4">
        <v>76</v>
      </c>
    </row>
    <row r="64" spans="1:8">
      <c r="A64" s="4">
        <v>62</v>
      </c>
      <c r="B64" s="4">
        <v>63</v>
      </c>
      <c r="C64" s="4">
        <v>0.2273</v>
      </c>
      <c r="D64" s="4">
        <v>0.3</v>
      </c>
      <c r="E64" s="4">
        <v>0.22389999999999999</v>
      </c>
      <c r="F64" s="4">
        <v>11</v>
      </c>
      <c r="G64" s="4">
        <v>146</v>
      </c>
      <c r="H64" s="4">
        <v>157</v>
      </c>
    </row>
    <row r="65" spans="1:8">
      <c r="A65" s="4">
        <v>63</v>
      </c>
      <c r="B65" s="4">
        <v>64</v>
      </c>
      <c r="C65" s="4">
        <v>0.2576</v>
      </c>
      <c r="D65" s="4">
        <v>0.32</v>
      </c>
      <c r="E65" s="4">
        <v>0.1045</v>
      </c>
      <c r="F65" s="4">
        <v>9</v>
      </c>
      <c r="G65" s="4">
        <v>148</v>
      </c>
      <c r="H65" s="4">
        <v>157</v>
      </c>
    </row>
    <row r="66" spans="1:8">
      <c r="A66" s="4">
        <v>64</v>
      </c>
      <c r="B66" s="4">
        <v>65</v>
      </c>
      <c r="C66" s="4">
        <v>0.2576</v>
      </c>
      <c r="D66" s="4">
        <v>0.47</v>
      </c>
      <c r="E66" s="4">
        <v>0</v>
      </c>
      <c r="F66" s="4">
        <v>8</v>
      </c>
      <c r="G66" s="4">
        <v>102</v>
      </c>
      <c r="H66" s="4">
        <v>110</v>
      </c>
    </row>
    <row r="67" spans="1:8">
      <c r="A67" s="4">
        <v>65</v>
      </c>
      <c r="B67" s="4">
        <v>66</v>
      </c>
      <c r="D67" s="4">
        <v>0.47</v>
      </c>
      <c r="E67" s="4">
        <v>0.1045</v>
      </c>
      <c r="F67" s="4">
        <v>3</v>
      </c>
      <c r="G67" s="4">
        <v>49</v>
      </c>
      <c r="H67" s="4">
        <v>52</v>
      </c>
    </row>
    <row r="68" spans="1:8">
      <c r="A68" s="4">
        <v>66</v>
      </c>
      <c r="B68" s="4">
        <v>67</v>
      </c>
      <c r="C68" s="4">
        <v>0.19700000000000001</v>
      </c>
      <c r="D68" s="4">
        <v>0.64</v>
      </c>
      <c r="E68" s="4">
        <v>0.1343</v>
      </c>
      <c r="F68" s="4">
        <v>3</v>
      </c>
      <c r="G68" s="4">
        <v>49</v>
      </c>
      <c r="H68" s="4">
        <v>52</v>
      </c>
    </row>
    <row r="69" spans="1:8">
      <c r="A69" s="4">
        <v>67</v>
      </c>
      <c r="B69" s="4">
        <v>68</v>
      </c>
      <c r="C69" s="4">
        <v>0.1515</v>
      </c>
      <c r="D69" s="4">
        <v>0.69</v>
      </c>
      <c r="E69" s="4">
        <v>0.1343</v>
      </c>
      <c r="F69" s="4">
        <v>0</v>
      </c>
      <c r="G69" s="4">
        <v>20</v>
      </c>
      <c r="H69" s="4">
        <v>20</v>
      </c>
    </row>
    <row r="70" spans="1:8">
      <c r="A70" s="4">
        <v>68</v>
      </c>
      <c r="B70" s="4">
        <v>69</v>
      </c>
      <c r="C70" s="4">
        <v>0.21210000000000001</v>
      </c>
      <c r="D70" s="4">
        <v>0.55000000000000004</v>
      </c>
      <c r="E70" s="4">
        <v>0.1045</v>
      </c>
      <c r="F70" s="4">
        <v>1</v>
      </c>
      <c r="G70" s="4">
        <v>11</v>
      </c>
      <c r="H70" s="4">
        <v>12</v>
      </c>
    </row>
    <row r="71" spans="1:8">
      <c r="A71" s="4">
        <v>69</v>
      </c>
      <c r="B71" s="4">
        <v>70</v>
      </c>
      <c r="D71" s="4">
        <v>0.55000000000000004</v>
      </c>
      <c r="E71" s="4">
        <v>0.1045</v>
      </c>
      <c r="F71" s="4">
        <v>0</v>
      </c>
      <c r="G71" s="4">
        <v>5</v>
      </c>
      <c r="H71" s="4">
        <v>5</v>
      </c>
    </row>
    <row r="72" spans="1:8">
      <c r="A72" s="4">
        <v>70</v>
      </c>
      <c r="B72" s="4">
        <v>71</v>
      </c>
      <c r="C72" s="4">
        <v>0.18179999999999999</v>
      </c>
      <c r="D72" s="4">
        <v>0.59</v>
      </c>
      <c r="E72" s="4">
        <v>0.1045</v>
      </c>
      <c r="F72" s="4">
        <v>0</v>
      </c>
      <c r="G72" s="4">
        <v>2</v>
      </c>
      <c r="H72" s="4">
        <v>2</v>
      </c>
    </row>
    <row r="73" spans="1:8">
      <c r="A73" s="4">
        <v>71</v>
      </c>
      <c r="B73" s="4">
        <v>72</v>
      </c>
      <c r="C73" s="4">
        <v>0.1515</v>
      </c>
      <c r="D73" s="4">
        <v>0.63</v>
      </c>
      <c r="E73" s="4">
        <v>0.1343</v>
      </c>
      <c r="F73" s="4">
        <v>0</v>
      </c>
      <c r="G73" s="4">
        <v>1</v>
      </c>
      <c r="H73" s="4">
        <v>1</v>
      </c>
    </row>
    <row r="74" spans="1:8">
      <c r="A74" s="4">
        <v>72</v>
      </c>
      <c r="B74" s="4">
        <v>73</v>
      </c>
      <c r="C74" s="4">
        <v>0.18179999999999999</v>
      </c>
      <c r="D74" s="4">
        <v>0.63</v>
      </c>
      <c r="E74" s="4">
        <v>8.9599999999999999E-2</v>
      </c>
      <c r="F74" s="4">
        <v>0</v>
      </c>
      <c r="G74" s="4">
        <v>2</v>
      </c>
      <c r="H74" s="4">
        <v>2</v>
      </c>
    </row>
    <row r="75" spans="1:8">
      <c r="A75" s="4">
        <v>73</v>
      </c>
      <c r="B75" s="4">
        <v>74</v>
      </c>
      <c r="C75" s="4">
        <v>0.1515</v>
      </c>
      <c r="D75" s="4">
        <v>0.68</v>
      </c>
      <c r="E75" s="4">
        <v>0.1045</v>
      </c>
      <c r="F75" s="4">
        <v>0</v>
      </c>
      <c r="G75" s="4">
        <v>4</v>
      </c>
      <c r="H75" s="4">
        <v>4</v>
      </c>
    </row>
    <row r="76" spans="1:8">
      <c r="A76" s="4">
        <v>74</v>
      </c>
      <c r="B76" s="4">
        <v>75</v>
      </c>
      <c r="C76" s="4">
        <v>0.1515</v>
      </c>
      <c r="D76" s="4">
        <v>0.74</v>
      </c>
      <c r="E76" s="4">
        <v>0.1045</v>
      </c>
      <c r="F76" s="4">
        <v>0</v>
      </c>
      <c r="G76" s="4">
        <v>36</v>
      </c>
      <c r="H76" s="4">
        <v>36</v>
      </c>
    </row>
    <row r="77" spans="1:8">
      <c r="A77" s="4">
        <v>75</v>
      </c>
      <c r="B77" s="4">
        <v>76</v>
      </c>
      <c r="C77" s="4">
        <v>0.1515</v>
      </c>
      <c r="D77" s="4">
        <v>0.74</v>
      </c>
      <c r="E77" s="4">
        <v>0.1343</v>
      </c>
      <c r="F77" s="4">
        <v>2</v>
      </c>
      <c r="G77" s="4">
        <v>92</v>
      </c>
      <c r="H77" s="4">
        <v>94</v>
      </c>
    </row>
    <row r="78" spans="1:8">
      <c r="A78" s="4">
        <v>76</v>
      </c>
      <c r="B78" s="4">
        <v>77</v>
      </c>
      <c r="C78" s="4">
        <v>0.1515</v>
      </c>
      <c r="D78" s="4">
        <v>0.69</v>
      </c>
      <c r="E78" s="4">
        <v>0.16420000000000001</v>
      </c>
      <c r="F78" s="4">
        <v>2</v>
      </c>
      <c r="G78" s="4">
        <v>177</v>
      </c>
      <c r="H78" s="4">
        <v>179</v>
      </c>
    </row>
    <row r="79" spans="1:8">
      <c r="A79" s="4">
        <v>77</v>
      </c>
      <c r="B79" s="4">
        <v>78</v>
      </c>
      <c r="C79" s="4">
        <v>0.1515</v>
      </c>
      <c r="D79" s="4">
        <v>0.64</v>
      </c>
      <c r="E79" s="4">
        <v>0.22389999999999999</v>
      </c>
      <c r="F79" s="4">
        <v>2</v>
      </c>
      <c r="G79" s="4">
        <v>98</v>
      </c>
      <c r="H79" s="4">
        <v>100</v>
      </c>
    </row>
    <row r="80" spans="1:8">
      <c r="A80" s="4">
        <v>78</v>
      </c>
      <c r="B80" s="4">
        <v>79</v>
      </c>
      <c r="C80" s="4">
        <v>0.13639999999999999</v>
      </c>
      <c r="D80" s="4">
        <v>0.69</v>
      </c>
      <c r="E80" s="4">
        <v>0.32840000000000003</v>
      </c>
      <c r="F80" s="4">
        <v>5</v>
      </c>
      <c r="G80" s="4">
        <v>37</v>
      </c>
      <c r="H80" s="4">
        <v>42</v>
      </c>
    </row>
    <row r="81" spans="1:8">
      <c r="A81" s="4">
        <v>79</v>
      </c>
      <c r="B81" s="4">
        <v>80</v>
      </c>
      <c r="C81" s="4">
        <v>0.21210000000000001</v>
      </c>
      <c r="D81" s="4">
        <v>0.51</v>
      </c>
      <c r="E81" s="4">
        <v>0.29849999999999999</v>
      </c>
      <c r="F81" s="4">
        <v>7</v>
      </c>
      <c r="G81" s="4">
        <v>50</v>
      </c>
      <c r="H81" s="4">
        <v>57</v>
      </c>
    </row>
    <row r="82" spans="1:8">
      <c r="A82" s="4">
        <v>80</v>
      </c>
      <c r="B82" s="4">
        <v>81</v>
      </c>
      <c r="C82" s="4">
        <v>0.2273</v>
      </c>
      <c r="D82" s="4">
        <v>0.51</v>
      </c>
      <c r="E82" s="4">
        <v>0.16420000000000001</v>
      </c>
      <c r="F82" s="4">
        <v>12</v>
      </c>
      <c r="G82" s="4">
        <v>66</v>
      </c>
      <c r="H82" s="4">
        <v>78</v>
      </c>
    </row>
    <row r="83" spans="1:8">
      <c r="A83" s="4">
        <v>81</v>
      </c>
      <c r="B83" s="4">
        <v>82</v>
      </c>
      <c r="C83" s="4">
        <v>0.2273</v>
      </c>
      <c r="D83" s="4">
        <v>0.56000000000000005</v>
      </c>
      <c r="E83" s="4">
        <v>0.19400000000000001</v>
      </c>
      <c r="F83" s="4">
        <v>18</v>
      </c>
      <c r="G83" s="4">
        <v>79</v>
      </c>
      <c r="H83" s="4">
        <v>97</v>
      </c>
    </row>
    <row r="84" spans="1:8">
      <c r="A84" s="4">
        <v>82</v>
      </c>
      <c r="B84" s="4">
        <v>83</v>
      </c>
      <c r="C84" s="4">
        <v>0.2576</v>
      </c>
      <c r="D84" s="4">
        <v>0.52</v>
      </c>
      <c r="E84" s="4">
        <v>0.22389999999999999</v>
      </c>
      <c r="F84" s="4">
        <v>9</v>
      </c>
      <c r="G84" s="4">
        <v>54</v>
      </c>
      <c r="H84" s="4">
        <v>63</v>
      </c>
    </row>
    <row r="85" spans="1:8">
      <c r="A85" s="4">
        <v>83</v>
      </c>
      <c r="B85" s="4">
        <v>84</v>
      </c>
      <c r="C85" s="4">
        <v>0.2727</v>
      </c>
      <c r="D85" s="4">
        <v>0.52</v>
      </c>
      <c r="E85" s="4">
        <v>0.25369999999999998</v>
      </c>
      <c r="F85" s="4">
        <v>17</v>
      </c>
      <c r="G85" s="4">
        <v>48</v>
      </c>
      <c r="H85" s="4">
        <v>65</v>
      </c>
    </row>
    <row r="86" spans="1:8">
      <c r="A86" s="4">
        <v>84</v>
      </c>
      <c r="B86" s="4">
        <v>85</v>
      </c>
      <c r="C86" s="4">
        <v>0.28789999999999999</v>
      </c>
      <c r="D86" s="4">
        <v>0.49</v>
      </c>
      <c r="E86" s="4">
        <v>0.25369999999999998</v>
      </c>
      <c r="F86" s="4">
        <v>15</v>
      </c>
      <c r="G86" s="4">
        <v>68</v>
      </c>
      <c r="H86" s="4">
        <v>83</v>
      </c>
    </row>
    <row r="87" spans="1:8">
      <c r="A87" s="4">
        <v>85</v>
      </c>
      <c r="B87" s="4">
        <v>86</v>
      </c>
      <c r="C87" s="4">
        <v>0.2727</v>
      </c>
      <c r="D87" s="4">
        <v>0.48</v>
      </c>
      <c r="E87" s="4">
        <v>0.22389999999999999</v>
      </c>
      <c r="F87" s="4">
        <v>10</v>
      </c>
      <c r="G87" s="4">
        <v>202</v>
      </c>
      <c r="H87" s="4">
        <v>212</v>
      </c>
    </row>
    <row r="88" spans="1:8">
      <c r="A88" s="4">
        <v>86</v>
      </c>
      <c r="B88" s="4">
        <v>87</v>
      </c>
      <c r="C88" s="4">
        <v>0.2576</v>
      </c>
      <c r="D88" s="4">
        <v>0.48</v>
      </c>
      <c r="E88" s="4">
        <v>0.19400000000000001</v>
      </c>
      <c r="F88" s="4">
        <v>3</v>
      </c>
      <c r="G88" s="4">
        <v>179</v>
      </c>
      <c r="H88" s="4">
        <v>182</v>
      </c>
    </row>
    <row r="89" spans="1:8">
      <c r="A89" s="4">
        <v>87</v>
      </c>
      <c r="B89" s="4">
        <v>88</v>
      </c>
      <c r="C89" s="4">
        <v>0.2576</v>
      </c>
      <c r="D89" s="4">
        <v>0.48</v>
      </c>
      <c r="E89" s="4">
        <v>0.1045</v>
      </c>
      <c r="F89" s="4">
        <v>2</v>
      </c>
      <c r="G89" s="4">
        <v>110</v>
      </c>
      <c r="H89" s="4">
        <v>112</v>
      </c>
    </row>
    <row r="90" spans="1:8">
      <c r="A90" s="4">
        <v>88</v>
      </c>
      <c r="B90" s="4">
        <v>89</v>
      </c>
      <c r="C90" s="4">
        <v>0.2576</v>
      </c>
      <c r="D90" s="4">
        <v>0.48</v>
      </c>
      <c r="E90" s="4">
        <v>0.1045</v>
      </c>
      <c r="F90" s="4">
        <v>1</v>
      </c>
      <c r="G90" s="4">
        <v>53</v>
      </c>
      <c r="H90" s="4">
        <v>54</v>
      </c>
    </row>
    <row r="91" spans="1:8">
      <c r="A91" s="4">
        <v>89</v>
      </c>
      <c r="B91" s="4">
        <v>90</v>
      </c>
      <c r="C91" s="4">
        <v>0.2727</v>
      </c>
      <c r="D91" s="4">
        <v>0.64</v>
      </c>
      <c r="E91" s="4">
        <v>0</v>
      </c>
      <c r="F91" s="4">
        <v>0</v>
      </c>
      <c r="G91" s="4">
        <v>48</v>
      </c>
      <c r="H91" s="4">
        <v>48</v>
      </c>
    </row>
    <row r="92" spans="1:8">
      <c r="A92" s="4">
        <v>90</v>
      </c>
      <c r="B92" s="4">
        <v>91</v>
      </c>
      <c r="C92" s="4">
        <v>0.2576</v>
      </c>
      <c r="D92" s="4">
        <v>0.64</v>
      </c>
      <c r="E92" s="4">
        <v>8.9599999999999999E-2</v>
      </c>
      <c r="F92" s="4">
        <v>1</v>
      </c>
      <c r="G92" s="4">
        <v>34</v>
      </c>
      <c r="H92" s="4">
        <v>35</v>
      </c>
    </row>
    <row r="93" spans="1:8">
      <c r="A93" s="4">
        <v>91</v>
      </c>
      <c r="B93" s="4">
        <v>92</v>
      </c>
      <c r="C93" s="4">
        <v>0.2273</v>
      </c>
      <c r="D93" s="4">
        <v>0.69</v>
      </c>
      <c r="E93" s="4">
        <v>8.9599999999999999E-2</v>
      </c>
      <c r="F93" s="4">
        <v>2</v>
      </c>
      <c r="G93" s="4">
        <v>9</v>
      </c>
      <c r="H93" s="4">
        <v>11</v>
      </c>
    </row>
    <row r="94" spans="1:8">
      <c r="A94" s="4">
        <v>92</v>
      </c>
      <c r="B94" s="4">
        <v>93</v>
      </c>
      <c r="C94" s="4">
        <v>0.2576</v>
      </c>
      <c r="D94" s="4">
        <v>0.64</v>
      </c>
      <c r="E94" s="4">
        <v>0</v>
      </c>
      <c r="F94" s="4">
        <v>0</v>
      </c>
      <c r="G94" s="4">
        <v>6</v>
      </c>
      <c r="H94" s="4">
        <v>6</v>
      </c>
    </row>
    <row r="95" spans="1:8">
      <c r="A95" s="4">
        <v>93</v>
      </c>
      <c r="B95" s="4">
        <v>94</v>
      </c>
      <c r="C95" s="4">
        <v>0.19700000000000001</v>
      </c>
      <c r="D95" s="4">
        <v>0.74</v>
      </c>
      <c r="E95" s="4">
        <v>8.9599999999999999E-2</v>
      </c>
      <c r="F95" s="4">
        <v>0</v>
      </c>
      <c r="G95" s="4">
        <v>6</v>
      </c>
      <c r="H95" s="4">
        <v>6</v>
      </c>
    </row>
    <row r="96" spans="1:8">
      <c r="A96" s="4">
        <v>94</v>
      </c>
      <c r="B96" s="4">
        <v>95</v>
      </c>
      <c r="C96" s="4">
        <v>0.19700000000000001</v>
      </c>
      <c r="D96" s="4">
        <v>0.74</v>
      </c>
      <c r="E96" s="4">
        <v>8.9599999999999999E-2</v>
      </c>
      <c r="F96" s="4">
        <v>0</v>
      </c>
      <c r="G96" s="4">
        <v>2</v>
      </c>
      <c r="H96" s="4">
        <v>2</v>
      </c>
    </row>
    <row r="97" spans="1:8">
      <c r="A97" s="4">
        <v>95</v>
      </c>
      <c r="B97" s="4">
        <v>96</v>
      </c>
      <c r="C97" s="4">
        <v>0.2273</v>
      </c>
      <c r="D97" s="4">
        <v>0.48</v>
      </c>
      <c r="E97" s="4">
        <v>0.22389999999999999</v>
      </c>
      <c r="F97" s="4">
        <v>0</v>
      </c>
      <c r="G97" s="4">
        <v>2</v>
      </c>
      <c r="H97" s="4">
        <v>2</v>
      </c>
    </row>
    <row r="98" spans="1:8">
      <c r="A98" s="4">
        <v>96</v>
      </c>
      <c r="B98" s="4">
        <v>97</v>
      </c>
      <c r="C98" s="4">
        <v>0.2273</v>
      </c>
      <c r="D98" s="4">
        <v>0.47</v>
      </c>
      <c r="E98" s="4">
        <v>0.16420000000000001</v>
      </c>
      <c r="F98" s="4">
        <v>0</v>
      </c>
      <c r="G98" s="4">
        <v>3</v>
      </c>
      <c r="H98" s="4">
        <v>3</v>
      </c>
    </row>
    <row r="99" spans="1:8">
      <c r="A99" s="4">
        <v>97</v>
      </c>
      <c r="B99" s="4">
        <v>98</v>
      </c>
      <c r="C99" s="4">
        <v>0.19700000000000001</v>
      </c>
      <c r="D99" s="4">
        <v>0.47</v>
      </c>
      <c r="E99" s="4">
        <v>0.22389999999999999</v>
      </c>
      <c r="F99" s="4">
        <v>0</v>
      </c>
      <c r="G99" s="4">
        <v>33</v>
      </c>
      <c r="H99" s="4">
        <v>33</v>
      </c>
    </row>
    <row r="100" spans="1:8">
      <c r="A100" s="4">
        <v>98</v>
      </c>
      <c r="B100" s="4">
        <v>99</v>
      </c>
      <c r="C100" s="4">
        <v>0.18179999999999999</v>
      </c>
      <c r="D100" s="4">
        <v>0.43</v>
      </c>
      <c r="E100" s="4">
        <v>0.19400000000000001</v>
      </c>
      <c r="F100" s="4">
        <v>1</v>
      </c>
      <c r="G100" s="4">
        <v>87</v>
      </c>
      <c r="H100" s="4">
        <v>88</v>
      </c>
    </row>
    <row r="101" spans="1:8">
      <c r="A101" s="4">
        <v>99</v>
      </c>
      <c r="B101" s="4">
        <v>100</v>
      </c>
      <c r="C101" s="4">
        <v>0.18179999999999999</v>
      </c>
      <c r="D101" s="4">
        <v>0.4</v>
      </c>
      <c r="E101" s="4">
        <v>0.29849999999999999</v>
      </c>
      <c r="F101" s="4">
        <v>3</v>
      </c>
      <c r="G101" s="4">
        <v>192</v>
      </c>
      <c r="H101" s="4">
        <v>195</v>
      </c>
    </row>
    <row r="102" spans="1:8">
      <c r="A102" s="4">
        <v>100</v>
      </c>
      <c r="B102" s="4">
        <v>101</v>
      </c>
      <c r="C102" s="4">
        <v>0.19700000000000001</v>
      </c>
      <c r="D102" s="4">
        <v>0.37</v>
      </c>
      <c r="E102" s="4">
        <v>0.32840000000000003</v>
      </c>
      <c r="F102" s="4">
        <v>6</v>
      </c>
      <c r="G102" s="4">
        <v>109</v>
      </c>
      <c r="H102" s="4">
        <v>115</v>
      </c>
    </row>
    <row r="103" spans="1:8">
      <c r="A103" s="4">
        <v>101</v>
      </c>
      <c r="B103" s="4">
        <v>102</v>
      </c>
      <c r="C103" s="4">
        <v>0.19700000000000001</v>
      </c>
      <c r="D103" s="4">
        <v>0.37</v>
      </c>
      <c r="E103" s="4">
        <v>0.32840000000000003</v>
      </c>
      <c r="F103" s="4">
        <v>4</v>
      </c>
      <c r="G103" s="4">
        <v>53</v>
      </c>
      <c r="H103" s="4">
        <v>57</v>
      </c>
    </row>
    <row r="104" spans="1:8">
      <c r="A104" s="4">
        <v>102</v>
      </c>
      <c r="B104" s="4">
        <v>103</v>
      </c>
      <c r="C104" s="4">
        <v>0.2273</v>
      </c>
      <c r="D104" s="4">
        <v>0.33</v>
      </c>
      <c r="E104" s="4">
        <v>0.32840000000000003</v>
      </c>
      <c r="F104" s="4">
        <v>12</v>
      </c>
      <c r="G104" s="4">
        <v>34</v>
      </c>
      <c r="H104" s="4">
        <v>46</v>
      </c>
    </row>
    <row r="105" spans="1:8">
      <c r="A105" s="4">
        <v>103</v>
      </c>
      <c r="B105" s="4">
        <v>104</v>
      </c>
      <c r="C105" s="4">
        <v>0.2273</v>
      </c>
      <c r="D105" s="4">
        <v>0.33</v>
      </c>
      <c r="E105" s="4">
        <v>0.32840000000000003</v>
      </c>
      <c r="F105" s="4">
        <v>5</v>
      </c>
      <c r="G105" s="4">
        <v>74</v>
      </c>
      <c r="H105" s="4">
        <v>79</v>
      </c>
    </row>
    <row r="106" spans="1:8">
      <c r="A106" s="4">
        <v>104</v>
      </c>
      <c r="B106" s="4">
        <v>105</v>
      </c>
      <c r="C106" s="4">
        <v>0.2576</v>
      </c>
      <c r="D106" s="4">
        <v>0.3</v>
      </c>
      <c r="E106" s="4">
        <v>0.29849999999999999</v>
      </c>
      <c r="F106" s="4">
        <v>6</v>
      </c>
      <c r="G106" s="4">
        <v>65</v>
      </c>
      <c r="H106" s="4">
        <v>71</v>
      </c>
    </row>
    <row r="107" spans="1:8">
      <c r="A107" s="4">
        <v>105</v>
      </c>
      <c r="B107" s="4">
        <v>106</v>
      </c>
      <c r="C107" s="4">
        <v>0.28789999999999999</v>
      </c>
      <c r="D107" s="4">
        <v>0.28000000000000003</v>
      </c>
      <c r="E107" s="4">
        <v>0.19400000000000001</v>
      </c>
      <c r="F107" s="4">
        <v>10</v>
      </c>
      <c r="G107" s="4">
        <v>52</v>
      </c>
      <c r="H107" s="4">
        <v>62</v>
      </c>
    </row>
    <row r="108" spans="1:8">
      <c r="A108" s="4">
        <v>106</v>
      </c>
      <c r="B108" s="4">
        <v>107</v>
      </c>
      <c r="C108" s="4">
        <v>0.28789999999999999</v>
      </c>
      <c r="D108" s="4">
        <v>0.28000000000000003</v>
      </c>
      <c r="E108" s="4">
        <v>0.19400000000000001</v>
      </c>
      <c r="F108" s="4">
        <v>7</v>
      </c>
      <c r="G108" s="4">
        <v>55</v>
      </c>
      <c r="H108" s="4">
        <v>62</v>
      </c>
    </row>
    <row r="109" spans="1:8">
      <c r="A109" s="4">
        <v>107</v>
      </c>
      <c r="B109" s="4">
        <v>108</v>
      </c>
      <c r="C109" s="4">
        <v>0.31819999999999998</v>
      </c>
      <c r="D109" s="4">
        <v>0.28000000000000003</v>
      </c>
      <c r="E109" s="4">
        <v>8.9599999999999999E-2</v>
      </c>
      <c r="F109" s="4">
        <v>4</v>
      </c>
      <c r="G109" s="4">
        <v>85</v>
      </c>
      <c r="H109" s="4">
        <v>89</v>
      </c>
    </row>
    <row r="110" spans="1:8">
      <c r="A110" s="4">
        <v>108</v>
      </c>
      <c r="B110" s="4">
        <v>109</v>
      </c>
      <c r="C110" s="4">
        <v>0.2273</v>
      </c>
      <c r="D110" s="4">
        <v>0.38</v>
      </c>
      <c r="E110" s="4">
        <v>0.19400000000000001</v>
      </c>
      <c r="F110" s="4">
        <v>4</v>
      </c>
      <c r="G110" s="4">
        <v>186</v>
      </c>
      <c r="H110" s="4">
        <v>190</v>
      </c>
    </row>
    <row r="111" spans="1:8">
      <c r="A111" s="4">
        <v>109</v>
      </c>
      <c r="B111" s="4">
        <v>110</v>
      </c>
      <c r="C111" s="4">
        <v>0.2424</v>
      </c>
      <c r="D111" s="4">
        <v>0.38</v>
      </c>
      <c r="E111" s="4">
        <v>0.1343</v>
      </c>
      <c r="F111" s="4">
        <v>3</v>
      </c>
      <c r="G111" s="4">
        <v>166</v>
      </c>
      <c r="H111" s="4">
        <v>169</v>
      </c>
    </row>
    <row r="112" spans="1:8">
      <c r="A112" s="4">
        <v>110</v>
      </c>
      <c r="B112" s="4">
        <v>111</v>
      </c>
      <c r="C112" s="4">
        <v>0.2576</v>
      </c>
      <c r="D112" s="4">
        <v>0.38</v>
      </c>
      <c r="E112" s="4">
        <v>0.1045</v>
      </c>
      <c r="F112" s="4">
        <v>5</v>
      </c>
      <c r="G112" s="4">
        <v>127</v>
      </c>
      <c r="H112" s="4">
        <v>132</v>
      </c>
    </row>
    <row r="113" spans="1:8">
      <c r="A113" s="4">
        <v>111</v>
      </c>
      <c r="B113" s="4">
        <v>112</v>
      </c>
      <c r="C113" s="4">
        <v>0.2273</v>
      </c>
      <c r="D113" s="4">
        <v>0.47</v>
      </c>
      <c r="E113" s="4">
        <v>0.16420000000000001</v>
      </c>
      <c r="F113" s="4">
        <v>7</v>
      </c>
      <c r="G113" s="4">
        <v>82</v>
      </c>
      <c r="H113" s="4">
        <v>89</v>
      </c>
    </row>
    <row r="114" spans="1:8">
      <c r="A114" s="4">
        <v>112</v>
      </c>
      <c r="B114" s="4">
        <v>113</v>
      </c>
      <c r="C114" s="4">
        <v>0.19700000000000001</v>
      </c>
      <c r="D114" s="4">
        <v>0.51</v>
      </c>
      <c r="E114" s="4">
        <v>0.19400000000000001</v>
      </c>
      <c r="F114" s="4">
        <v>3</v>
      </c>
      <c r="G114" s="4">
        <v>40</v>
      </c>
      <c r="H114" s="4">
        <v>43</v>
      </c>
    </row>
    <row r="115" spans="1:8">
      <c r="A115" s="4">
        <v>113</v>
      </c>
      <c r="B115" s="4">
        <v>114</v>
      </c>
      <c r="C115" s="4">
        <v>0.19700000000000001</v>
      </c>
      <c r="D115" s="4">
        <v>0.55000000000000004</v>
      </c>
      <c r="E115" s="4">
        <v>0.1343</v>
      </c>
      <c r="F115" s="4">
        <v>1</v>
      </c>
      <c r="G115" s="4">
        <v>41</v>
      </c>
      <c r="H115" s="4">
        <v>42</v>
      </c>
    </row>
    <row r="116" spans="1:8">
      <c r="A116" s="4">
        <v>114</v>
      </c>
      <c r="B116" s="4">
        <v>115</v>
      </c>
      <c r="C116" s="4">
        <v>0.2576</v>
      </c>
      <c r="D116" s="4">
        <v>0.47</v>
      </c>
      <c r="E116" s="4">
        <v>0</v>
      </c>
      <c r="F116" s="4">
        <v>1</v>
      </c>
      <c r="G116" s="4">
        <v>18</v>
      </c>
      <c r="H116" s="4">
        <v>19</v>
      </c>
    </row>
    <row r="117" spans="1:8">
      <c r="A117" s="4">
        <v>115</v>
      </c>
      <c r="B117" s="4">
        <v>116</v>
      </c>
      <c r="C117" s="4">
        <v>0.2424</v>
      </c>
      <c r="D117" s="4">
        <v>0.55000000000000004</v>
      </c>
      <c r="E117" s="4">
        <v>0</v>
      </c>
      <c r="F117" s="4">
        <v>0</v>
      </c>
      <c r="G117" s="4">
        <v>11</v>
      </c>
      <c r="H117" s="4">
        <v>11</v>
      </c>
    </row>
    <row r="118" spans="1:8">
      <c r="A118" s="4">
        <v>116</v>
      </c>
      <c r="B118" s="4">
        <v>117</v>
      </c>
      <c r="C118" s="4">
        <v>0.2273</v>
      </c>
      <c r="D118" s="4">
        <v>0.64</v>
      </c>
      <c r="E118" s="4">
        <v>0</v>
      </c>
      <c r="F118" s="4">
        <v>0</v>
      </c>
      <c r="G118" s="4">
        <v>4</v>
      </c>
      <c r="H118" s="4">
        <v>4</v>
      </c>
    </row>
    <row r="119" spans="1:8">
      <c r="A119" s="4">
        <v>117</v>
      </c>
      <c r="B119" s="4">
        <v>118</v>
      </c>
      <c r="C119" s="4">
        <v>0.2273</v>
      </c>
      <c r="D119" s="4">
        <v>0.64</v>
      </c>
      <c r="E119" s="4">
        <v>0</v>
      </c>
      <c r="F119" s="4">
        <v>0</v>
      </c>
      <c r="G119" s="4">
        <v>2</v>
      </c>
      <c r="H119" s="4">
        <v>2</v>
      </c>
    </row>
    <row r="120" spans="1:8">
      <c r="A120" s="4">
        <v>118</v>
      </c>
      <c r="B120" s="4">
        <v>119</v>
      </c>
      <c r="C120" s="4">
        <v>0.19700000000000001</v>
      </c>
      <c r="D120" s="4">
        <v>0.64</v>
      </c>
      <c r="E120" s="4">
        <v>8.9599999999999999E-2</v>
      </c>
      <c r="F120" s="4">
        <v>0</v>
      </c>
      <c r="G120" s="4">
        <v>1</v>
      </c>
      <c r="H120" s="4">
        <v>1</v>
      </c>
    </row>
    <row r="121" spans="1:8">
      <c r="A121" s="4">
        <v>119</v>
      </c>
      <c r="B121" s="4">
        <v>120</v>
      </c>
      <c r="C121" s="4">
        <v>0.18179999999999999</v>
      </c>
      <c r="D121" s="4">
        <v>0.69</v>
      </c>
      <c r="E121" s="4">
        <v>8.9599999999999999E-2</v>
      </c>
      <c r="F121" s="4">
        <v>0</v>
      </c>
      <c r="G121" s="4">
        <v>4</v>
      </c>
      <c r="H121" s="4">
        <v>4</v>
      </c>
    </row>
    <row r="122" spans="1:8">
      <c r="A122" s="4">
        <v>120</v>
      </c>
      <c r="B122" s="4">
        <v>121</v>
      </c>
      <c r="C122" s="4">
        <v>0.16669999999999999</v>
      </c>
      <c r="D122" s="4">
        <v>0.63</v>
      </c>
      <c r="E122" s="4">
        <v>0.1045</v>
      </c>
      <c r="F122" s="4">
        <v>0</v>
      </c>
      <c r="G122" s="4">
        <v>36</v>
      </c>
      <c r="H122" s="4">
        <v>36</v>
      </c>
    </row>
    <row r="123" spans="1:8">
      <c r="A123" s="4">
        <v>121</v>
      </c>
      <c r="B123" s="4">
        <v>122</v>
      </c>
      <c r="C123" s="4">
        <v>0.2273</v>
      </c>
      <c r="D123" s="4">
        <v>0.59</v>
      </c>
      <c r="E123" s="4">
        <v>0</v>
      </c>
      <c r="F123" s="4">
        <v>0</v>
      </c>
      <c r="G123" s="4">
        <v>95</v>
      </c>
      <c r="H123" s="4">
        <v>95</v>
      </c>
    </row>
    <row r="124" spans="1:8">
      <c r="A124" s="4">
        <v>122</v>
      </c>
      <c r="B124" s="4">
        <v>123</v>
      </c>
      <c r="C124" s="4">
        <v>0.2273</v>
      </c>
      <c r="D124" s="4">
        <v>0.59</v>
      </c>
      <c r="E124" s="4">
        <v>0</v>
      </c>
      <c r="F124" s="4">
        <v>3</v>
      </c>
      <c r="G124" s="4">
        <v>216</v>
      </c>
      <c r="H124" s="4">
        <v>219</v>
      </c>
    </row>
    <row r="125" spans="1:8">
      <c r="A125" s="4">
        <v>123</v>
      </c>
      <c r="B125" s="4">
        <v>124</v>
      </c>
      <c r="C125" s="4">
        <v>0.2424</v>
      </c>
      <c r="D125" s="4">
        <v>0.51</v>
      </c>
      <c r="E125" s="4">
        <v>0</v>
      </c>
      <c r="F125" s="4">
        <v>6</v>
      </c>
      <c r="G125" s="4">
        <v>116</v>
      </c>
      <c r="H125" s="4">
        <v>122</v>
      </c>
    </row>
    <row r="126" spans="1:8">
      <c r="A126" s="4">
        <v>124</v>
      </c>
      <c r="B126" s="4">
        <v>125</v>
      </c>
      <c r="C126" s="4">
        <v>0.2576</v>
      </c>
      <c r="D126" s="4">
        <v>0.47</v>
      </c>
      <c r="E126" s="4">
        <v>0</v>
      </c>
      <c r="F126" s="4">
        <v>3</v>
      </c>
      <c r="G126" s="4">
        <v>42</v>
      </c>
      <c r="H126" s="4">
        <v>45</v>
      </c>
    </row>
    <row r="127" spans="1:8">
      <c r="A127" s="4">
        <v>125</v>
      </c>
      <c r="B127" s="4">
        <v>126</v>
      </c>
      <c r="C127" s="4">
        <v>0.2576</v>
      </c>
      <c r="D127" s="4">
        <v>0.44</v>
      </c>
      <c r="E127" s="4">
        <v>8.9599999999999999E-2</v>
      </c>
      <c r="F127" s="4">
        <v>2</v>
      </c>
      <c r="G127" s="4">
        <v>57</v>
      </c>
      <c r="H127" s="4">
        <v>59</v>
      </c>
    </row>
    <row r="128" spans="1:8">
      <c r="A128" s="4">
        <v>126</v>
      </c>
      <c r="B128" s="4">
        <v>127</v>
      </c>
      <c r="C128" s="4">
        <v>0.28789999999999999</v>
      </c>
      <c r="D128" s="4">
        <v>0.35</v>
      </c>
      <c r="E128" s="4">
        <v>0</v>
      </c>
      <c r="F128" s="4">
        <v>6</v>
      </c>
      <c r="G128" s="4">
        <v>78</v>
      </c>
      <c r="H128" s="4">
        <v>84</v>
      </c>
    </row>
    <row r="129" spans="1:8">
      <c r="A129" s="4">
        <v>127</v>
      </c>
      <c r="B129" s="4">
        <v>128</v>
      </c>
      <c r="C129" s="4">
        <v>0.2727</v>
      </c>
      <c r="D129" s="4">
        <v>0.35</v>
      </c>
      <c r="E129" s="4">
        <v>0.1045</v>
      </c>
      <c r="F129" s="4">
        <v>12</v>
      </c>
      <c r="G129" s="4">
        <v>55</v>
      </c>
      <c r="H129" s="4">
        <v>67</v>
      </c>
    </row>
    <row r="130" spans="1:8">
      <c r="A130" s="4">
        <v>128</v>
      </c>
      <c r="B130" s="4">
        <v>129</v>
      </c>
      <c r="C130" s="4">
        <v>0.2727</v>
      </c>
      <c r="D130" s="4">
        <v>0.36</v>
      </c>
      <c r="E130" s="4">
        <v>0.16420000000000001</v>
      </c>
      <c r="F130" s="4">
        <v>11</v>
      </c>
      <c r="G130" s="4">
        <v>59</v>
      </c>
      <c r="H130" s="4">
        <v>70</v>
      </c>
    </row>
    <row r="131" spans="1:8">
      <c r="A131" s="4">
        <v>129</v>
      </c>
      <c r="B131" s="4">
        <v>130</v>
      </c>
      <c r="C131" s="4">
        <v>0.2727</v>
      </c>
      <c r="D131" s="4">
        <v>0.36</v>
      </c>
      <c r="E131" s="4">
        <v>0</v>
      </c>
      <c r="F131" s="4">
        <v>8</v>
      </c>
      <c r="G131" s="4">
        <v>54</v>
      </c>
      <c r="H131" s="4">
        <v>62</v>
      </c>
    </row>
    <row r="132" spans="1:8">
      <c r="A132" s="4">
        <v>130</v>
      </c>
      <c r="B132" s="4">
        <v>131</v>
      </c>
      <c r="C132" s="4">
        <v>0.2576</v>
      </c>
      <c r="D132" s="4">
        <v>0.38</v>
      </c>
      <c r="E132" s="4">
        <v>0.16420000000000001</v>
      </c>
      <c r="F132" s="4">
        <v>12</v>
      </c>
      <c r="G132" s="4">
        <v>74</v>
      </c>
      <c r="H132" s="4">
        <v>86</v>
      </c>
    </row>
    <row r="133" spans="1:8">
      <c r="A133" s="4">
        <v>131</v>
      </c>
      <c r="B133" s="4">
        <v>132</v>
      </c>
      <c r="C133" s="4">
        <v>0.2273</v>
      </c>
      <c r="D133" s="4">
        <v>0.51</v>
      </c>
      <c r="E133" s="4">
        <v>0.16420000000000001</v>
      </c>
      <c r="F133" s="4">
        <v>9</v>
      </c>
      <c r="G133" s="4">
        <v>163</v>
      </c>
      <c r="H133" s="4">
        <v>172</v>
      </c>
    </row>
    <row r="134" spans="1:8">
      <c r="A134" s="4">
        <v>132</v>
      </c>
      <c r="B134" s="4">
        <v>133</v>
      </c>
      <c r="C134" s="4">
        <v>0.2273</v>
      </c>
      <c r="D134" s="4">
        <v>0.51</v>
      </c>
      <c r="E134" s="4">
        <v>0.1343</v>
      </c>
      <c r="F134" s="4">
        <v>5</v>
      </c>
      <c r="G134" s="4">
        <v>158</v>
      </c>
      <c r="H134" s="4">
        <v>163</v>
      </c>
    </row>
    <row r="135" spans="1:8">
      <c r="A135" s="4">
        <v>133</v>
      </c>
      <c r="B135" s="4">
        <v>134</v>
      </c>
      <c r="C135" s="4">
        <v>0.2576</v>
      </c>
      <c r="D135" s="4">
        <v>0.55000000000000004</v>
      </c>
      <c r="E135" s="4">
        <v>8.9599999999999999E-2</v>
      </c>
      <c r="F135" s="4">
        <v>3</v>
      </c>
      <c r="G135" s="4">
        <v>109</v>
      </c>
      <c r="H135" s="4">
        <v>112</v>
      </c>
    </row>
    <row r="136" spans="1:8">
      <c r="A136" s="4">
        <v>134</v>
      </c>
      <c r="B136" s="4">
        <v>135</v>
      </c>
      <c r="C136" s="4">
        <v>0.21210000000000001</v>
      </c>
      <c r="D136" s="4">
        <v>0.51</v>
      </c>
      <c r="E136" s="4">
        <v>0.16420000000000001</v>
      </c>
      <c r="F136" s="4">
        <v>3</v>
      </c>
      <c r="G136" s="4">
        <v>66</v>
      </c>
      <c r="H136" s="4">
        <v>69</v>
      </c>
    </row>
    <row r="137" spans="1:8">
      <c r="A137" s="4">
        <v>135</v>
      </c>
      <c r="B137" s="4">
        <v>136</v>
      </c>
      <c r="C137" s="4">
        <v>0.21210000000000001</v>
      </c>
      <c r="D137" s="4">
        <v>0.55000000000000004</v>
      </c>
      <c r="E137" s="4">
        <v>0.22389999999999999</v>
      </c>
      <c r="F137" s="4">
        <v>0</v>
      </c>
      <c r="G137" s="4">
        <v>48</v>
      </c>
      <c r="H137" s="4">
        <v>48</v>
      </c>
    </row>
    <row r="138" spans="1:8">
      <c r="A138" s="4">
        <v>136</v>
      </c>
      <c r="B138" s="4">
        <v>137</v>
      </c>
      <c r="C138" s="4">
        <v>0.21210000000000001</v>
      </c>
      <c r="D138" s="4">
        <v>0.51</v>
      </c>
      <c r="E138" s="4">
        <v>0.28360000000000002</v>
      </c>
      <c r="F138" s="4">
        <v>1</v>
      </c>
      <c r="G138" s="4">
        <v>51</v>
      </c>
      <c r="H138" s="4">
        <v>52</v>
      </c>
    </row>
    <row r="139" spans="1:8">
      <c r="A139" s="4">
        <v>137</v>
      </c>
      <c r="B139" s="4">
        <v>138</v>
      </c>
      <c r="C139" s="4">
        <v>0.19700000000000001</v>
      </c>
      <c r="D139" s="4">
        <v>0.59</v>
      </c>
      <c r="E139" s="4">
        <v>0.19400000000000001</v>
      </c>
      <c r="F139" s="4">
        <v>4</v>
      </c>
      <c r="G139" s="4">
        <v>19</v>
      </c>
      <c r="H139" s="4">
        <v>23</v>
      </c>
    </row>
    <row r="140" spans="1:8">
      <c r="A140" s="4">
        <v>138</v>
      </c>
      <c r="B140" s="4">
        <v>139</v>
      </c>
      <c r="C140" s="4">
        <v>0.19700000000000001</v>
      </c>
      <c r="D140" s="4">
        <v>0.64</v>
      </c>
      <c r="E140" s="4">
        <v>0.19400000000000001</v>
      </c>
      <c r="F140" s="4">
        <v>4</v>
      </c>
      <c r="G140" s="4">
        <v>13</v>
      </c>
      <c r="H140" s="4">
        <v>17</v>
      </c>
    </row>
    <row r="141" spans="1:8">
      <c r="A141" s="4">
        <v>139</v>
      </c>
      <c r="B141" s="4">
        <v>140</v>
      </c>
      <c r="C141" s="4">
        <v>0.19700000000000001</v>
      </c>
      <c r="D141" s="4">
        <v>0.69</v>
      </c>
      <c r="E141" s="4">
        <v>0.22389999999999999</v>
      </c>
      <c r="F141" s="4">
        <v>2</v>
      </c>
      <c r="G141" s="4">
        <v>5</v>
      </c>
      <c r="H141" s="4">
        <v>7</v>
      </c>
    </row>
    <row r="142" spans="1:8">
      <c r="A142" s="4">
        <v>140</v>
      </c>
      <c r="B142" s="4">
        <v>141</v>
      </c>
      <c r="C142" s="4">
        <v>0.19700000000000001</v>
      </c>
      <c r="D142" s="4">
        <v>0.69</v>
      </c>
      <c r="E142" s="4">
        <v>0.22389999999999999</v>
      </c>
      <c r="F142" s="4">
        <v>0</v>
      </c>
      <c r="G142" s="4">
        <v>1</v>
      </c>
      <c r="H142" s="4">
        <v>1</v>
      </c>
    </row>
    <row r="143" spans="1:8">
      <c r="A143" s="4">
        <v>141</v>
      </c>
      <c r="B143" s="4">
        <v>142</v>
      </c>
      <c r="C143" s="4">
        <v>0.21210000000000001</v>
      </c>
      <c r="D143" s="4">
        <v>0.69</v>
      </c>
      <c r="E143" s="4">
        <v>0.1343</v>
      </c>
      <c r="F143" s="4">
        <v>0</v>
      </c>
      <c r="G143" s="4">
        <v>1</v>
      </c>
      <c r="H143" s="4">
        <v>1</v>
      </c>
    </row>
    <row r="144" spans="1:8">
      <c r="A144" s="4">
        <v>142</v>
      </c>
      <c r="B144" s="4">
        <v>143</v>
      </c>
      <c r="C144" s="4">
        <v>0.2727</v>
      </c>
      <c r="D144" s="4">
        <v>0.55000000000000004</v>
      </c>
      <c r="E144" s="4">
        <v>0</v>
      </c>
      <c r="F144" s="4">
        <v>0</v>
      </c>
      <c r="G144" s="4">
        <v>5</v>
      </c>
      <c r="H144" s="4">
        <v>5</v>
      </c>
    </row>
    <row r="145" spans="1:8">
      <c r="A145" s="4">
        <v>143</v>
      </c>
      <c r="B145" s="4">
        <v>144</v>
      </c>
      <c r="C145" s="4">
        <v>0.2576</v>
      </c>
      <c r="D145" s="4">
        <v>0.69</v>
      </c>
      <c r="E145" s="4">
        <v>0</v>
      </c>
      <c r="F145" s="4">
        <v>8</v>
      </c>
      <c r="G145" s="4">
        <v>26</v>
      </c>
      <c r="H145" s="4">
        <v>34</v>
      </c>
    </row>
    <row r="146" spans="1:8">
      <c r="A146" s="4">
        <v>144</v>
      </c>
      <c r="B146" s="4">
        <v>145</v>
      </c>
      <c r="C146" s="4">
        <v>0.21210000000000001</v>
      </c>
      <c r="D146" s="4">
        <v>0.69</v>
      </c>
      <c r="E146" s="4">
        <v>0.1343</v>
      </c>
      <c r="F146" s="4">
        <v>8</v>
      </c>
      <c r="G146" s="4">
        <v>76</v>
      </c>
      <c r="H146" s="4">
        <v>84</v>
      </c>
    </row>
    <row r="147" spans="1:8">
      <c r="A147" s="4">
        <v>145</v>
      </c>
      <c r="B147" s="4">
        <v>146</v>
      </c>
      <c r="C147" s="4">
        <v>0.19700000000000001</v>
      </c>
      <c r="D147" s="4">
        <v>0.51</v>
      </c>
      <c r="E147" s="4">
        <v>0.25369999999999998</v>
      </c>
      <c r="F147" s="4">
        <v>20</v>
      </c>
      <c r="G147" s="4">
        <v>190</v>
      </c>
      <c r="H147" s="4">
        <v>210</v>
      </c>
    </row>
    <row r="148" spans="1:8">
      <c r="A148" s="4">
        <v>146</v>
      </c>
      <c r="B148" s="4">
        <v>147</v>
      </c>
      <c r="C148" s="4">
        <v>0.18179999999999999</v>
      </c>
      <c r="D148" s="4">
        <v>0.47</v>
      </c>
      <c r="E148" s="4">
        <v>0.29849999999999999</v>
      </c>
      <c r="F148" s="4">
        <v>9</v>
      </c>
      <c r="G148" s="4">
        <v>125</v>
      </c>
      <c r="H148" s="4">
        <v>134</v>
      </c>
    </row>
    <row r="149" spans="1:8">
      <c r="A149" s="4">
        <v>147</v>
      </c>
      <c r="B149" s="4">
        <v>148</v>
      </c>
      <c r="C149" s="4">
        <v>0.19700000000000001</v>
      </c>
      <c r="D149" s="4">
        <v>0.37</v>
      </c>
      <c r="E149" s="4">
        <v>0.32840000000000003</v>
      </c>
      <c r="F149" s="4">
        <v>16</v>
      </c>
      <c r="G149" s="4">
        <v>47</v>
      </c>
      <c r="H149" s="4">
        <v>63</v>
      </c>
    </row>
    <row r="150" spans="1:8">
      <c r="A150" s="4">
        <v>148</v>
      </c>
      <c r="B150" s="4">
        <v>149</v>
      </c>
      <c r="C150" s="4">
        <v>0.19700000000000001</v>
      </c>
      <c r="D150" s="4">
        <v>0.4</v>
      </c>
      <c r="E150" s="4">
        <v>0.22389999999999999</v>
      </c>
      <c r="F150" s="4">
        <v>19</v>
      </c>
      <c r="G150" s="4">
        <v>48</v>
      </c>
      <c r="H150" s="4">
        <v>67</v>
      </c>
    </row>
    <row r="151" spans="1:8">
      <c r="A151" s="4">
        <v>149</v>
      </c>
      <c r="B151" s="4">
        <v>150</v>
      </c>
      <c r="C151" s="4">
        <v>0.19700000000000001</v>
      </c>
      <c r="D151" s="4">
        <v>0.37</v>
      </c>
      <c r="E151" s="4">
        <v>0.25369999999999998</v>
      </c>
      <c r="F151" s="4">
        <v>9</v>
      </c>
      <c r="G151" s="4">
        <v>50</v>
      </c>
      <c r="H151" s="4">
        <v>59</v>
      </c>
    </row>
    <row r="152" spans="1:8">
      <c r="A152" s="4">
        <v>150</v>
      </c>
      <c r="B152" s="4">
        <v>151</v>
      </c>
      <c r="C152" s="4">
        <v>0.18179999999999999</v>
      </c>
      <c r="D152" s="4">
        <v>0.37</v>
      </c>
      <c r="E152" s="4">
        <v>0.28360000000000002</v>
      </c>
      <c r="F152" s="4">
        <v>9</v>
      </c>
      <c r="G152" s="4">
        <v>64</v>
      </c>
      <c r="H152" s="4">
        <v>73</v>
      </c>
    </row>
    <row r="153" spans="1:8">
      <c r="A153" s="4">
        <v>151</v>
      </c>
      <c r="B153" s="4">
        <v>152</v>
      </c>
      <c r="C153" s="4">
        <v>0.19700000000000001</v>
      </c>
      <c r="D153" s="4">
        <v>0.4</v>
      </c>
      <c r="E153" s="4">
        <v>0.25369999999999998</v>
      </c>
      <c r="F153" s="4">
        <v>7</v>
      </c>
      <c r="G153" s="4">
        <v>43</v>
      </c>
      <c r="H153" s="4">
        <v>50</v>
      </c>
    </row>
    <row r="154" spans="1:8">
      <c r="A154" s="4">
        <v>152</v>
      </c>
      <c r="B154" s="4">
        <v>153</v>
      </c>
      <c r="C154" s="4">
        <v>0.21210000000000001</v>
      </c>
      <c r="D154" s="4">
        <v>0.37</v>
      </c>
      <c r="E154" s="4">
        <v>0.16420000000000001</v>
      </c>
      <c r="F154" s="4">
        <v>9</v>
      </c>
      <c r="G154" s="4">
        <v>63</v>
      </c>
      <c r="H154" s="4">
        <v>72</v>
      </c>
    </row>
    <row r="155" spans="1:8">
      <c r="A155" s="4">
        <v>153</v>
      </c>
      <c r="B155" s="4">
        <v>154</v>
      </c>
      <c r="C155" s="4">
        <v>0.21210000000000001</v>
      </c>
      <c r="D155" s="4">
        <v>0.37</v>
      </c>
      <c r="E155" s="4">
        <v>0.16420000000000001</v>
      </c>
      <c r="F155" s="4">
        <v>5</v>
      </c>
      <c r="G155" s="4">
        <v>82</v>
      </c>
      <c r="H155" s="4">
        <v>87</v>
      </c>
    </row>
    <row r="156" spans="1:8">
      <c r="A156" s="4">
        <v>154</v>
      </c>
      <c r="B156" s="4">
        <v>155</v>
      </c>
      <c r="C156" s="4">
        <v>0.2576</v>
      </c>
      <c r="D156" s="4">
        <v>0.37</v>
      </c>
      <c r="E156" s="4">
        <v>0</v>
      </c>
      <c r="F156" s="4">
        <v>9</v>
      </c>
      <c r="G156" s="4">
        <v>178</v>
      </c>
      <c r="H156" s="4">
        <v>187</v>
      </c>
    </row>
    <row r="157" spans="1:8">
      <c r="A157" s="4">
        <v>155</v>
      </c>
      <c r="B157" s="4">
        <v>156</v>
      </c>
      <c r="C157" s="4">
        <v>0.2273</v>
      </c>
      <c r="D157" s="4">
        <v>0.4</v>
      </c>
      <c r="E157" s="4">
        <v>8.9599999999999999E-2</v>
      </c>
      <c r="F157" s="4">
        <v>7</v>
      </c>
      <c r="G157" s="4">
        <v>116</v>
      </c>
      <c r="H157" s="4">
        <v>123</v>
      </c>
    </row>
    <row r="158" spans="1:8">
      <c r="A158" s="4">
        <v>156</v>
      </c>
      <c r="B158" s="4">
        <v>157</v>
      </c>
      <c r="C158" s="4">
        <v>0.19700000000000001</v>
      </c>
      <c r="D158" s="4">
        <v>0.55000000000000004</v>
      </c>
      <c r="E158" s="4">
        <v>8.9599999999999999E-2</v>
      </c>
      <c r="F158" s="4">
        <v>3</v>
      </c>
      <c r="G158" s="4">
        <v>92</v>
      </c>
      <c r="H158" s="4">
        <v>95</v>
      </c>
    </row>
    <row r="159" spans="1:8">
      <c r="A159" s="4">
        <v>157</v>
      </c>
      <c r="B159" s="4">
        <v>158</v>
      </c>
      <c r="C159" s="4">
        <v>0.21210000000000001</v>
      </c>
      <c r="D159" s="4">
        <v>0.47</v>
      </c>
      <c r="E159" s="4">
        <v>0.1045</v>
      </c>
      <c r="F159" s="4">
        <v>1</v>
      </c>
      <c r="G159" s="4">
        <v>50</v>
      </c>
      <c r="H159" s="4">
        <v>51</v>
      </c>
    </row>
    <row r="160" spans="1:8">
      <c r="A160" s="4">
        <v>158</v>
      </c>
      <c r="B160" s="4">
        <v>159</v>
      </c>
      <c r="C160" s="4">
        <v>0.19700000000000001</v>
      </c>
      <c r="D160" s="4">
        <v>0.47</v>
      </c>
      <c r="E160" s="4">
        <v>0.1343</v>
      </c>
      <c r="F160" s="4">
        <v>0</v>
      </c>
      <c r="G160" s="4">
        <v>39</v>
      </c>
      <c r="H160" s="4">
        <v>39</v>
      </c>
    </row>
    <row r="161" spans="1:8">
      <c r="A161" s="4">
        <v>159</v>
      </c>
      <c r="B161" s="4">
        <v>160</v>
      </c>
      <c r="C161" s="4">
        <v>0.19700000000000001</v>
      </c>
      <c r="D161" s="4">
        <v>0.43</v>
      </c>
      <c r="E161" s="4">
        <v>0.16420000000000001</v>
      </c>
      <c r="F161" s="4">
        <v>2</v>
      </c>
      <c r="G161" s="4">
        <v>34</v>
      </c>
      <c r="H161" s="4">
        <v>36</v>
      </c>
    </row>
    <row r="162" spans="1:8">
      <c r="A162" s="4">
        <v>160</v>
      </c>
      <c r="B162" s="4">
        <v>161</v>
      </c>
      <c r="C162" s="4">
        <v>0.19700000000000001</v>
      </c>
      <c r="D162" s="4">
        <v>0.51</v>
      </c>
      <c r="E162" s="4">
        <v>0.16420000000000001</v>
      </c>
      <c r="F162" s="4">
        <v>1</v>
      </c>
      <c r="G162" s="4">
        <v>14</v>
      </c>
      <c r="H162" s="4">
        <v>15</v>
      </c>
    </row>
    <row r="163" spans="1:8">
      <c r="A163" s="4">
        <v>161</v>
      </c>
      <c r="B163" s="4">
        <v>162</v>
      </c>
      <c r="C163" s="4">
        <v>0.19700000000000001</v>
      </c>
      <c r="D163" s="4">
        <v>0.51</v>
      </c>
      <c r="E163" s="4">
        <v>0.16420000000000001</v>
      </c>
      <c r="F163" s="4">
        <v>1</v>
      </c>
      <c r="G163" s="4">
        <v>24</v>
      </c>
      <c r="H163" s="4">
        <v>25</v>
      </c>
    </row>
    <row r="164" spans="1:8">
      <c r="A164" s="4">
        <v>162</v>
      </c>
      <c r="B164" s="4">
        <v>163</v>
      </c>
      <c r="C164" s="4">
        <v>0.21210000000000001</v>
      </c>
      <c r="D164" s="4">
        <v>0.55000000000000004</v>
      </c>
      <c r="E164" s="4">
        <v>8.9599999999999999E-2</v>
      </c>
      <c r="F164" s="4">
        <v>1</v>
      </c>
      <c r="G164" s="4">
        <v>15</v>
      </c>
      <c r="H164" s="4">
        <v>16</v>
      </c>
    </row>
    <row r="165" spans="1:8">
      <c r="A165" s="4">
        <v>163</v>
      </c>
      <c r="B165" s="4">
        <v>164</v>
      </c>
      <c r="C165" s="4">
        <v>0.2424</v>
      </c>
      <c r="D165" s="4">
        <v>0.55000000000000004</v>
      </c>
      <c r="E165" s="4">
        <v>0</v>
      </c>
      <c r="F165" s="4">
        <v>3</v>
      </c>
      <c r="G165" s="4">
        <v>13</v>
      </c>
      <c r="H165" s="4">
        <v>16</v>
      </c>
    </row>
    <row r="166" spans="1:8">
      <c r="A166" s="4">
        <v>164</v>
      </c>
      <c r="B166" s="4">
        <v>165</v>
      </c>
      <c r="C166" s="4">
        <v>0.19700000000000001</v>
      </c>
      <c r="D166" s="4">
        <v>0.55000000000000004</v>
      </c>
      <c r="E166" s="4">
        <v>0.16420000000000001</v>
      </c>
      <c r="F166" s="4">
        <v>0</v>
      </c>
      <c r="G166" s="4">
        <v>7</v>
      </c>
      <c r="H166" s="4">
        <v>7</v>
      </c>
    </row>
    <row r="167" spans="1:8">
      <c r="A167" s="4">
        <v>165</v>
      </c>
      <c r="B167" s="4">
        <v>166</v>
      </c>
      <c r="C167" s="4">
        <v>0.19700000000000001</v>
      </c>
      <c r="D167" s="4">
        <v>0.55000000000000004</v>
      </c>
      <c r="E167" s="4">
        <v>0.16420000000000001</v>
      </c>
      <c r="F167" s="4">
        <v>0</v>
      </c>
      <c r="G167" s="4">
        <v>1</v>
      </c>
      <c r="H167" s="4">
        <v>1</v>
      </c>
    </row>
    <row r="168" spans="1:8">
      <c r="A168" s="4">
        <v>166</v>
      </c>
      <c r="B168" s="4">
        <v>167</v>
      </c>
      <c r="C168" s="4">
        <v>0.16669999999999999</v>
      </c>
      <c r="D168" s="4">
        <v>0.74</v>
      </c>
      <c r="E168" s="4">
        <v>0.16420000000000001</v>
      </c>
      <c r="F168" s="4">
        <v>0</v>
      </c>
      <c r="G168" s="4">
        <v>5</v>
      </c>
      <c r="H168" s="4">
        <v>5</v>
      </c>
    </row>
    <row r="169" spans="1:8">
      <c r="A169" s="4">
        <v>167</v>
      </c>
      <c r="B169" s="4">
        <v>168</v>
      </c>
      <c r="C169" s="4">
        <v>0.16669999999999999</v>
      </c>
      <c r="D169" s="4">
        <v>0.74</v>
      </c>
      <c r="E169" s="4">
        <v>0.16420000000000001</v>
      </c>
      <c r="F169" s="4">
        <v>0</v>
      </c>
      <c r="G169" s="4">
        <v>2</v>
      </c>
      <c r="H169" s="4">
        <v>2</v>
      </c>
    </row>
    <row r="170" spans="1:8">
      <c r="A170" s="4">
        <v>168</v>
      </c>
      <c r="B170" s="4">
        <v>169</v>
      </c>
      <c r="C170" s="4">
        <v>0.18179999999999999</v>
      </c>
      <c r="D170" s="4">
        <v>0.74</v>
      </c>
      <c r="E170" s="4">
        <v>0.1045</v>
      </c>
      <c r="F170" s="4">
        <v>1</v>
      </c>
      <c r="G170" s="4">
        <v>8</v>
      </c>
      <c r="H170" s="4">
        <v>9</v>
      </c>
    </row>
    <row r="171" spans="1:8">
      <c r="A171" s="4">
        <v>169</v>
      </c>
      <c r="B171" s="4">
        <v>170</v>
      </c>
      <c r="C171" s="4">
        <v>0.18179999999999999</v>
      </c>
      <c r="D171" s="4">
        <v>0.93</v>
      </c>
      <c r="E171" s="4">
        <v>0.1045</v>
      </c>
      <c r="F171" s="4">
        <v>0</v>
      </c>
      <c r="G171" s="4">
        <v>15</v>
      </c>
      <c r="H171" s="4">
        <v>15</v>
      </c>
    </row>
    <row r="172" spans="1:8">
      <c r="A172" s="4">
        <v>170</v>
      </c>
      <c r="B172" s="4">
        <v>171</v>
      </c>
      <c r="C172" s="4">
        <v>0.18179999999999999</v>
      </c>
      <c r="D172" s="4">
        <v>0.93</v>
      </c>
      <c r="E172" s="4">
        <v>0.1045</v>
      </c>
      <c r="F172" s="4">
        <v>0</v>
      </c>
      <c r="G172" s="4">
        <v>20</v>
      </c>
      <c r="H172" s="4">
        <v>20</v>
      </c>
    </row>
    <row r="173" spans="1:8">
      <c r="A173" s="4">
        <v>171</v>
      </c>
      <c r="B173" s="4">
        <v>172</v>
      </c>
      <c r="C173" s="4">
        <v>0.19700000000000001</v>
      </c>
      <c r="D173" s="4">
        <v>0.8</v>
      </c>
      <c r="E173" s="4">
        <v>0.16420000000000001</v>
      </c>
      <c r="F173" s="4">
        <v>5</v>
      </c>
      <c r="G173" s="4">
        <v>56</v>
      </c>
      <c r="H173" s="4">
        <v>61</v>
      </c>
    </row>
    <row r="174" spans="1:8">
      <c r="A174" s="4">
        <v>172</v>
      </c>
      <c r="B174" s="4">
        <v>173</v>
      </c>
      <c r="C174" s="4">
        <v>0.18179999999999999</v>
      </c>
      <c r="D174" s="4">
        <v>0.69</v>
      </c>
      <c r="E174" s="4">
        <v>0.3881</v>
      </c>
      <c r="F174" s="4">
        <v>2</v>
      </c>
      <c r="G174" s="4">
        <v>60</v>
      </c>
      <c r="H174" s="4">
        <v>62</v>
      </c>
    </row>
    <row r="175" spans="1:8">
      <c r="A175" s="4">
        <v>173</v>
      </c>
      <c r="B175" s="4">
        <v>174</v>
      </c>
      <c r="C175" s="4">
        <v>0.18179999999999999</v>
      </c>
      <c r="D175" s="4">
        <v>0.59</v>
      </c>
      <c r="E175" s="4">
        <v>0.35820000000000002</v>
      </c>
      <c r="F175" s="4">
        <v>8</v>
      </c>
      <c r="G175" s="4">
        <v>90</v>
      </c>
      <c r="H175" s="4">
        <v>98</v>
      </c>
    </row>
    <row r="176" spans="1:8">
      <c r="A176" s="4">
        <v>174</v>
      </c>
      <c r="B176" s="4">
        <v>175</v>
      </c>
      <c r="C176" s="4">
        <v>0.18179999999999999</v>
      </c>
      <c r="D176" s="4">
        <v>0.44</v>
      </c>
      <c r="E176" s="4">
        <v>0.32840000000000003</v>
      </c>
      <c r="F176" s="4">
        <v>7</v>
      </c>
      <c r="G176" s="4">
        <v>95</v>
      </c>
      <c r="H176" s="4">
        <v>102</v>
      </c>
    </row>
    <row r="177" spans="1:8">
      <c r="A177" s="4">
        <v>175</v>
      </c>
      <c r="B177" s="4">
        <v>176</v>
      </c>
      <c r="C177" s="4">
        <v>0.16669999999999999</v>
      </c>
      <c r="D177" s="4">
        <v>0.32</v>
      </c>
      <c r="E177" s="4">
        <v>0.49249999999999999</v>
      </c>
      <c r="F177" s="4">
        <v>12</v>
      </c>
      <c r="G177" s="4">
        <v>83</v>
      </c>
      <c r="H177" s="4">
        <v>95</v>
      </c>
    </row>
    <row r="178" spans="1:8">
      <c r="A178" s="4">
        <v>176</v>
      </c>
      <c r="B178" s="4">
        <v>177</v>
      </c>
      <c r="C178" s="4">
        <v>0.16669999999999999</v>
      </c>
      <c r="D178" s="4">
        <v>0.32</v>
      </c>
      <c r="E178" s="4">
        <v>0.44779999999999998</v>
      </c>
      <c r="F178" s="4">
        <v>5</v>
      </c>
      <c r="G178" s="4">
        <v>69</v>
      </c>
      <c r="H178" s="4">
        <v>74</v>
      </c>
    </row>
    <row r="179" spans="1:8">
      <c r="A179" s="4">
        <v>177</v>
      </c>
      <c r="B179" s="4">
        <v>178</v>
      </c>
      <c r="C179" s="4">
        <v>0.13639999999999999</v>
      </c>
      <c r="D179" s="4">
        <v>0.28999999999999998</v>
      </c>
      <c r="E179" s="4">
        <v>0.44779999999999998</v>
      </c>
      <c r="F179" s="4">
        <v>8</v>
      </c>
      <c r="G179" s="4">
        <v>68</v>
      </c>
      <c r="H179" s="4">
        <v>76</v>
      </c>
    </row>
    <row r="180" spans="1:8">
      <c r="A180" s="4">
        <v>178</v>
      </c>
      <c r="B180" s="4">
        <v>179</v>
      </c>
      <c r="C180" s="4">
        <v>0.1212</v>
      </c>
      <c r="D180" s="4">
        <v>0.37</v>
      </c>
      <c r="E180" s="4">
        <v>0.55220000000000002</v>
      </c>
      <c r="F180" s="4">
        <v>5</v>
      </c>
      <c r="G180" s="4">
        <v>64</v>
      </c>
      <c r="H180" s="4">
        <v>69</v>
      </c>
    </row>
    <row r="181" spans="1:8">
      <c r="A181" s="4">
        <v>179</v>
      </c>
      <c r="B181" s="4">
        <v>180</v>
      </c>
      <c r="C181" s="4">
        <v>0.1212</v>
      </c>
      <c r="D181" s="4">
        <v>0.39</v>
      </c>
      <c r="E181" s="4">
        <v>0.29849999999999999</v>
      </c>
      <c r="F181" s="4">
        <v>3</v>
      </c>
      <c r="G181" s="4">
        <v>52</v>
      </c>
      <c r="H181" s="4">
        <v>55</v>
      </c>
    </row>
    <row r="182" spans="1:8">
      <c r="A182" s="4">
        <v>180</v>
      </c>
      <c r="B182" s="4">
        <v>181</v>
      </c>
      <c r="C182" s="4">
        <v>0.1212</v>
      </c>
      <c r="D182" s="4">
        <v>0.36</v>
      </c>
      <c r="E182" s="4">
        <v>0.25369999999999998</v>
      </c>
      <c r="F182" s="4">
        <v>4</v>
      </c>
      <c r="G182" s="4">
        <v>26</v>
      </c>
      <c r="H182" s="4">
        <v>30</v>
      </c>
    </row>
    <row r="183" spans="1:8">
      <c r="A183" s="4">
        <v>181</v>
      </c>
      <c r="B183" s="4">
        <v>182</v>
      </c>
      <c r="C183" s="4">
        <v>0.1212</v>
      </c>
      <c r="D183" s="4">
        <v>0.36</v>
      </c>
      <c r="E183" s="4">
        <v>0.25369999999999998</v>
      </c>
      <c r="F183" s="4">
        <v>0</v>
      </c>
      <c r="G183" s="4">
        <v>28</v>
      </c>
      <c r="H183" s="4">
        <v>28</v>
      </c>
    </row>
    <row r="184" spans="1:8">
      <c r="A184" s="4">
        <v>182</v>
      </c>
      <c r="B184" s="4">
        <v>183</v>
      </c>
      <c r="C184" s="4">
        <v>0.1061</v>
      </c>
      <c r="D184" s="4">
        <v>0.39</v>
      </c>
      <c r="E184" s="4">
        <v>0.35820000000000002</v>
      </c>
      <c r="F184" s="4">
        <v>2</v>
      </c>
      <c r="G184" s="4">
        <v>35</v>
      </c>
      <c r="H184" s="4">
        <v>37</v>
      </c>
    </row>
    <row r="185" spans="1:8">
      <c r="A185" s="4">
        <v>183</v>
      </c>
      <c r="B185" s="4">
        <v>184</v>
      </c>
      <c r="C185" s="4">
        <v>0.1061</v>
      </c>
      <c r="D185" s="4">
        <v>0.36</v>
      </c>
      <c r="E185" s="4">
        <v>0.3881</v>
      </c>
      <c r="F185" s="4">
        <v>1</v>
      </c>
      <c r="G185" s="4">
        <v>33</v>
      </c>
      <c r="H185" s="4">
        <v>34</v>
      </c>
    </row>
    <row r="186" spans="1:8">
      <c r="A186" s="4">
        <v>184</v>
      </c>
      <c r="B186" s="4">
        <v>185</v>
      </c>
      <c r="C186" s="4">
        <v>6.0600000000000001E-2</v>
      </c>
      <c r="D186" s="4">
        <v>0.39</v>
      </c>
      <c r="E186" s="4">
        <v>0.44779999999999998</v>
      </c>
      <c r="F186" s="4">
        <v>0</v>
      </c>
      <c r="G186" s="4">
        <v>22</v>
      </c>
      <c r="H186" s="4">
        <v>22</v>
      </c>
    </row>
    <row r="187" spans="1:8">
      <c r="A187" s="4">
        <v>185</v>
      </c>
      <c r="B187" s="4">
        <v>186</v>
      </c>
      <c r="C187" s="4">
        <v>7.5800000000000006E-2</v>
      </c>
      <c r="D187" s="4">
        <v>0.42</v>
      </c>
      <c r="E187" s="4">
        <v>0.3881</v>
      </c>
      <c r="F187" s="4">
        <v>1</v>
      </c>
      <c r="G187" s="4">
        <v>24</v>
      </c>
      <c r="H187" s="4">
        <v>25</v>
      </c>
    </row>
    <row r="188" spans="1:8">
      <c r="A188" s="4">
        <v>186</v>
      </c>
      <c r="B188" s="4">
        <v>187</v>
      </c>
      <c r="C188" s="4">
        <v>6.0600000000000001E-2</v>
      </c>
      <c r="D188" s="4">
        <v>0.42</v>
      </c>
      <c r="E188" s="4">
        <v>0.4627</v>
      </c>
      <c r="F188" s="4">
        <v>0</v>
      </c>
      <c r="G188" s="4">
        <v>12</v>
      </c>
      <c r="H188" s="4">
        <v>12</v>
      </c>
    </row>
    <row r="189" spans="1:8">
      <c r="A189" s="4">
        <v>187</v>
      </c>
      <c r="B189" s="4">
        <v>188</v>
      </c>
      <c r="C189" s="4">
        <v>6.0600000000000001E-2</v>
      </c>
      <c r="D189" s="4">
        <v>0.46</v>
      </c>
      <c r="E189" s="4">
        <v>0.4627</v>
      </c>
      <c r="F189" s="4">
        <v>0</v>
      </c>
      <c r="G189" s="4">
        <v>11</v>
      </c>
      <c r="H189" s="4">
        <v>11</v>
      </c>
    </row>
    <row r="190" spans="1:8">
      <c r="A190" s="4">
        <v>188</v>
      </c>
      <c r="B190" s="4">
        <v>189</v>
      </c>
      <c r="C190" s="4">
        <v>7.5800000000000006E-2</v>
      </c>
      <c r="D190" s="4">
        <v>0.46</v>
      </c>
      <c r="E190" s="4">
        <v>0.41789999999999999</v>
      </c>
      <c r="F190" s="4">
        <v>0</v>
      </c>
      <c r="G190" s="4">
        <v>4</v>
      </c>
      <c r="H190" s="4">
        <v>4</v>
      </c>
    </row>
    <row r="191" spans="1:8">
      <c r="A191" s="4">
        <v>189</v>
      </c>
      <c r="B191" s="4">
        <v>190</v>
      </c>
      <c r="C191" s="4">
        <v>9.0899999999999995E-2</v>
      </c>
      <c r="D191" s="4">
        <v>0.53</v>
      </c>
      <c r="E191" s="4">
        <v>0.19400000000000001</v>
      </c>
      <c r="F191" s="4">
        <v>0</v>
      </c>
      <c r="G191" s="4">
        <v>1</v>
      </c>
      <c r="H191" s="4">
        <v>1</v>
      </c>
    </row>
    <row r="192" spans="1:8">
      <c r="A192" s="4">
        <v>190</v>
      </c>
      <c r="B192" s="4">
        <v>191</v>
      </c>
      <c r="C192" s="4">
        <v>9.0899999999999995E-2</v>
      </c>
      <c r="D192" s="4">
        <v>0.53</v>
      </c>
      <c r="E192" s="4">
        <v>0.19400000000000001</v>
      </c>
      <c r="F192" s="4">
        <v>0</v>
      </c>
      <c r="G192" s="4">
        <v>1</v>
      </c>
      <c r="H192" s="4">
        <v>1</v>
      </c>
    </row>
    <row r="193" spans="1:8">
      <c r="A193" s="4">
        <v>191</v>
      </c>
      <c r="B193" s="4">
        <v>192</v>
      </c>
      <c r="C193" s="4">
        <v>9.0899999999999995E-2</v>
      </c>
      <c r="D193" s="4">
        <v>0.49</v>
      </c>
      <c r="E193" s="4">
        <v>0.28360000000000002</v>
      </c>
      <c r="F193" s="4">
        <v>0</v>
      </c>
      <c r="G193" s="4">
        <v>1</v>
      </c>
      <c r="H193" s="4">
        <v>1</v>
      </c>
    </row>
    <row r="194" spans="1:8">
      <c r="A194" s="4">
        <v>192</v>
      </c>
      <c r="B194" s="4">
        <v>193</v>
      </c>
      <c r="C194" s="4">
        <v>9.0899999999999995E-2</v>
      </c>
      <c r="D194" s="4">
        <v>0.53</v>
      </c>
      <c r="E194" s="4">
        <v>0.19400000000000001</v>
      </c>
      <c r="F194" s="4">
        <v>1</v>
      </c>
      <c r="G194" s="4">
        <v>5</v>
      </c>
      <c r="H194" s="4">
        <v>6</v>
      </c>
    </row>
    <row r="195" spans="1:8">
      <c r="A195" s="4">
        <v>193</v>
      </c>
      <c r="B195" s="4">
        <v>194</v>
      </c>
      <c r="C195" s="4">
        <v>9.0899999999999995E-2</v>
      </c>
      <c r="D195" s="4">
        <v>0.49</v>
      </c>
      <c r="E195" s="4">
        <v>0.28360000000000002</v>
      </c>
      <c r="F195" s="4">
        <v>0</v>
      </c>
      <c r="G195" s="4">
        <v>10</v>
      </c>
      <c r="H195" s="4">
        <v>10</v>
      </c>
    </row>
    <row r="196" spans="1:8">
      <c r="A196" s="4">
        <v>194</v>
      </c>
      <c r="B196" s="4">
        <v>195</v>
      </c>
      <c r="C196" s="4">
        <v>7.5800000000000006E-2</v>
      </c>
      <c r="D196" s="4">
        <v>0.46</v>
      </c>
      <c r="E196" s="4">
        <v>0.52239999999999998</v>
      </c>
      <c r="F196" s="4">
        <v>0</v>
      </c>
      <c r="G196" s="4">
        <v>19</v>
      </c>
      <c r="H196" s="4">
        <v>19</v>
      </c>
    </row>
    <row r="197" spans="1:8">
      <c r="A197" s="4">
        <v>195</v>
      </c>
      <c r="B197" s="4">
        <v>196</v>
      </c>
      <c r="C197" s="4">
        <v>0.1061</v>
      </c>
      <c r="D197" s="4">
        <v>0.43</v>
      </c>
      <c r="E197" s="4">
        <v>0.3881</v>
      </c>
      <c r="F197" s="4">
        <v>0</v>
      </c>
      <c r="G197" s="4">
        <v>49</v>
      </c>
      <c r="H197" s="4">
        <v>49</v>
      </c>
    </row>
    <row r="198" spans="1:8">
      <c r="A198" s="4">
        <v>196</v>
      </c>
      <c r="B198" s="4">
        <v>197</v>
      </c>
      <c r="C198" s="4">
        <v>0.1212</v>
      </c>
      <c r="D198" s="4">
        <v>0.4</v>
      </c>
      <c r="E198" s="4">
        <v>0.52239999999999998</v>
      </c>
      <c r="F198" s="4">
        <v>2</v>
      </c>
      <c r="G198" s="4">
        <v>47</v>
      </c>
      <c r="H198" s="4">
        <v>49</v>
      </c>
    </row>
    <row r="199" spans="1:8">
      <c r="A199" s="4">
        <v>197</v>
      </c>
      <c r="B199" s="4">
        <v>198</v>
      </c>
      <c r="C199" s="4">
        <v>0.13639999999999999</v>
      </c>
      <c r="D199" s="4">
        <v>0.37</v>
      </c>
      <c r="E199" s="4">
        <v>0.44779999999999998</v>
      </c>
      <c r="F199" s="4">
        <v>4</v>
      </c>
      <c r="G199" s="4">
        <v>79</v>
      </c>
      <c r="H199" s="4">
        <v>83</v>
      </c>
    </row>
    <row r="200" spans="1:8">
      <c r="A200" s="4">
        <v>198</v>
      </c>
      <c r="B200" s="4">
        <v>199</v>
      </c>
      <c r="C200" s="4">
        <v>0.16669999999999999</v>
      </c>
      <c r="D200" s="4">
        <v>0.34</v>
      </c>
      <c r="E200" s="4">
        <v>0.44779999999999998</v>
      </c>
      <c r="F200" s="4">
        <v>6</v>
      </c>
      <c r="G200" s="4">
        <v>69</v>
      </c>
      <c r="H200" s="4">
        <v>75</v>
      </c>
    </row>
    <row r="201" spans="1:8">
      <c r="A201" s="4">
        <v>199</v>
      </c>
      <c r="B201" s="4">
        <v>200</v>
      </c>
      <c r="C201" s="4">
        <v>0.18179999999999999</v>
      </c>
      <c r="D201" s="4">
        <v>0.32</v>
      </c>
      <c r="E201" s="4">
        <v>0.4627</v>
      </c>
      <c r="F201" s="4">
        <v>8</v>
      </c>
      <c r="G201" s="4">
        <v>64</v>
      </c>
      <c r="H201" s="4">
        <v>72</v>
      </c>
    </row>
    <row r="202" spans="1:8">
      <c r="A202" s="4">
        <v>200</v>
      </c>
      <c r="B202" s="4">
        <v>201</v>
      </c>
      <c r="C202" s="4">
        <v>0.19700000000000001</v>
      </c>
      <c r="D202" s="4">
        <v>0.35</v>
      </c>
      <c r="E202" s="4">
        <v>0.35820000000000002</v>
      </c>
      <c r="F202" s="4">
        <v>5</v>
      </c>
      <c r="G202" s="4">
        <v>77</v>
      </c>
      <c r="H202" s="4">
        <v>82</v>
      </c>
    </row>
    <row r="203" spans="1:8">
      <c r="A203" s="4">
        <v>201</v>
      </c>
      <c r="B203" s="4">
        <v>202</v>
      </c>
      <c r="C203" s="4">
        <v>0.16669999999999999</v>
      </c>
      <c r="D203" s="4">
        <v>0.34</v>
      </c>
      <c r="E203" s="4">
        <v>0.44779999999999998</v>
      </c>
      <c r="F203" s="4">
        <v>13</v>
      </c>
      <c r="G203" s="4">
        <v>79</v>
      </c>
      <c r="H203" s="4">
        <v>92</v>
      </c>
    </row>
    <row r="204" spans="1:8">
      <c r="A204" s="4">
        <v>202</v>
      </c>
      <c r="B204" s="4">
        <v>203</v>
      </c>
      <c r="C204" s="4">
        <v>0.1515</v>
      </c>
      <c r="D204" s="4">
        <v>0.37</v>
      </c>
      <c r="E204" s="4">
        <v>0.3881</v>
      </c>
      <c r="F204" s="4">
        <v>3</v>
      </c>
      <c r="G204" s="4">
        <v>59</v>
      </c>
      <c r="H204" s="4">
        <v>62</v>
      </c>
    </row>
    <row r="205" spans="1:8">
      <c r="A205" s="4">
        <v>203</v>
      </c>
      <c r="B205" s="4">
        <v>204</v>
      </c>
      <c r="C205" s="4">
        <v>0.13639999999999999</v>
      </c>
      <c r="D205" s="4">
        <v>0.4</v>
      </c>
      <c r="E205" s="4">
        <v>0.32840000000000003</v>
      </c>
      <c r="F205" s="4">
        <v>4</v>
      </c>
      <c r="G205" s="4">
        <v>44</v>
      </c>
      <c r="H205" s="4">
        <v>48</v>
      </c>
    </row>
    <row r="206" spans="1:8">
      <c r="A206" s="4">
        <v>204</v>
      </c>
      <c r="B206" s="4">
        <v>205</v>
      </c>
      <c r="C206" s="4">
        <v>0.13639999999999999</v>
      </c>
      <c r="D206" s="4">
        <v>0.43</v>
      </c>
      <c r="E206" s="4">
        <v>0.32840000000000003</v>
      </c>
      <c r="F206" s="4">
        <v>1</v>
      </c>
      <c r="G206" s="4">
        <v>40</v>
      </c>
      <c r="H206" s="4">
        <v>41</v>
      </c>
    </row>
    <row r="207" spans="1:8">
      <c r="A207" s="4">
        <v>205</v>
      </c>
      <c r="B207" s="4">
        <v>206</v>
      </c>
      <c r="C207" s="4">
        <v>0.1212</v>
      </c>
      <c r="D207" s="4">
        <v>0.46</v>
      </c>
      <c r="E207" s="4">
        <v>0.25369999999999998</v>
      </c>
      <c r="F207" s="4">
        <v>0</v>
      </c>
      <c r="G207" s="4">
        <v>38</v>
      </c>
      <c r="H207" s="4">
        <v>38</v>
      </c>
    </row>
    <row r="208" spans="1:8">
      <c r="A208" s="4">
        <v>206</v>
      </c>
      <c r="B208" s="4">
        <v>207</v>
      </c>
      <c r="C208" s="4">
        <v>0.1061</v>
      </c>
      <c r="D208" s="4">
        <v>0.46</v>
      </c>
      <c r="E208" s="4">
        <v>0.41789999999999999</v>
      </c>
      <c r="F208" s="4">
        <v>1</v>
      </c>
      <c r="G208" s="4">
        <v>19</v>
      </c>
      <c r="H208" s="4">
        <v>20</v>
      </c>
    </row>
    <row r="209" spans="1:8">
      <c r="A209" s="4">
        <v>207</v>
      </c>
      <c r="B209" s="4">
        <v>208</v>
      </c>
      <c r="C209" s="4">
        <v>0.1212</v>
      </c>
      <c r="D209" s="4">
        <v>0.46</v>
      </c>
      <c r="E209" s="4">
        <v>0.29849999999999999</v>
      </c>
      <c r="F209" s="4">
        <v>5</v>
      </c>
      <c r="G209" s="4">
        <v>10</v>
      </c>
      <c r="H209" s="4">
        <v>15</v>
      </c>
    </row>
    <row r="210" spans="1:8">
      <c r="A210" s="4">
        <v>208</v>
      </c>
      <c r="B210" s="4">
        <v>209</v>
      </c>
      <c r="C210" s="4">
        <v>0.13639999999999999</v>
      </c>
      <c r="D210" s="4">
        <v>0.5</v>
      </c>
      <c r="E210" s="4">
        <v>0.19400000000000001</v>
      </c>
      <c r="F210" s="4">
        <v>0</v>
      </c>
      <c r="G210" s="4">
        <v>6</v>
      </c>
      <c r="H210" s="4">
        <v>6</v>
      </c>
    </row>
    <row r="211" spans="1:8">
      <c r="A211" s="4">
        <v>209</v>
      </c>
      <c r="B211" s="4">
        <v>210</v>
      </c>
      <c r="C211" s="4">
        <v>0.1212</v>
      </c>
      <c r="D211" s="4">
        <v>0.5</v>
      </c>
      <c r="E211" s="4">
        <v>0.28360000000000002</v>
      </c>
      <c r="F211" s="4">
        <v>2</v>
      </c>
      <c r="G211" s="4">
        <v>3</v>
      </c>
      <c r="H211" s="4">
        <v>5</v>
      </c>
    </row>
    <row r="212" spans="1:8">
      <c r="A212" s="4">
        <v>210</v>
      </c>
      <c r="B212" s="4">
        <v>211</v>
      </c>
      <c r="C212" s="4">
        <v>0.1212</v>
      </c>
      <c r="D212" s="4">
        <v>0.5</v>
      </c>
      <c r="E212" s="4">
        <v>0.28360000000000002</v>
      </c>
      <c r="F212" s="4">
        <v>1</v>
      </c>
      <c r="G212" s="4">
        <v>0</v>
      </c>
      <c r="H212" s="4">
        <v>1</v>
      </c>
    </row>
    <row r="213" spans="1:8">
      <c r="A213" s="4">
        <v>211</v>
      </c>
      <c r="B213" s="4">
        <v>212</v>
      </c>
      <c r="C213" s="4">
        <v>0.1212</v>
      </c>
      <c r="D213" s="4">
        <v>0.5</v>
      </c>
      <c r="E213" s="4">
        <v>0.22389999999999999</v>
      </c>
      <c r="F213" s="4">
        <v>0</v>
      </c>
      <c r="G213" s="4">
        <v>3</v>
      </c>
      <c r="H213" s="4">
        <v>3</v>
      </c>
    </row>
    <row r="214" spans="1:8">
      <c r="A214" s="4">
        <v>212</v>
      </c>
      <c r="B214" s="4">
        <v>213</v>
      </c>
      <c r="C214" s="4">
        <v>0.1212</v>
      </c>
      <c r="D214" s="4">
        <v>0.5</v>
      </c>
      <c r="E214" s="4">
        <v>0.22389999999999999</v>
      </c>
      <c r="F214" s="4">
        <v>0</v>
      </c>
      <c r="G214" s="4">
        <v>1</v>
      </c>
      <c r="H214" s="4">
        <v>1</v>
      </c>
    </row>
    <row r="215" spans="1:8">
      <c r="A215" s="4">
        <v>213</v>
      </c>
      <c r="B215" s="4">
        <v>214</v>
      </c>
      <c r="C215" s="4">
        <v>0.1212</v>
      </c>
      <c r="D215" s="4">
        <v>0.54</v>
      </c>
      <c r="E215" s="4">
        <v>0.1343</v>
      </c>
      <c r="F215" s="4">
        <v>1</v>
      </c>
      <c r="G215" s="4">
        <v>2</v>
      </c>
      <c r="H215" s="4">
        <v>3</v>
      </c>
    </row>
    <row r="216" spans="1:8">
      <c r="A216" s="4">
        <v>214</v>
      </c>
      <c r="B216" s="4">
        <v>215</v>
      </c>
      <c r="C216" s="4">
        <v>0.1061</v>
      </c>
      <c r="D216" s="4">
        <v>0.54</v>
      </c>
      <c r="E216" s="4">
        <v>0.25369999999999998</v>
      </c>
      <c r="F216" s="4">
        <v>0</v>
      </c>
      <c r="G216" s="4">
        <v>3</v>
      </c>
      <c r="H216" s="4">
        <v>3</v>
      </c>
    </row>
    <row r="217" spans="1:8">
      <c r="A217" s="4">
        <v>215</v>
      </c>
      <c r="B217" s="4">
        <v>216</v>
      </c>
      <c r="C217" s="4">
        <v>0.1212</v>
      </c>
      <c r="D217" s="4">
        <v>0.5</v>
      </c>
      <c r="E217" s="4">
        <v>0.28360000000000002</v>
      </c>
      <c r="F217" s="4">
        <v>0</v>
      </c>
      <c r="G217" s="4">
        <v>31</v>
      </c>
      <c r="H217" s="4">
        <v>31</v>
      </c>
    </row>
    <row r="218" spans="1:8">
      <c r="A218" s="4">
        <v>216</v>
      </c>
      <c r="B218" s="4">
        <v>217</v>
      </c>
      <c r="C218" s="4">
        <v>0.1212</v>
      </c>
      <c r="D218" s="4">
        <v>0.5</v>
      </c>
      <c r="E218" s="4">
        <v>0.22389999999999999</v>
      </c>
      <c r="F218" s="4">
        <v>2</v>
      </c>
      <c r="G218" s="4">
        <v>75</v>
      </c>
      <c r="H218" s="4">
        <v>77</v>
      </c>
    </row>
    <row r="219" spans="1:8">
      <c r="A219" s="4">
        <v>217</v>
      </c>
      <c r="B219" s="4">
        <v>218</v>
      </c>
      <c r="C219" s="4">
        <v>0.1212</v>
      </c>
      <c r="D219" s="4">
        <v>0.5</v>
      </c>
      <c r="E219" s="4">
        <v>0.28360000000000002</v>
      </c>
      <c r="F219" s="4">
        <v>4</v>
      </c>
      <c r="G219" s="4">
        <v>184</v>
      </c>
      <c r="H219" s="4">
        <v>188</v>
      </c>
    </row>
    <row r="220" spans="1:8">
      <c r="A220" s="4">
        <v>218</v>
      </c>
      <c r="B220" s="4">
        <v>219</v>
      </c>
      <c r="C220" s="4">
        <v>0.1212</v>
      </c>
      <c r="D220" s="4">
        <v>0.5</v>
      </c>
      <c r="E220" s="4">
        <v>0.25369999999999998</v>
      </c>
      <c r="F220" s="4">
        <v>2</v>
      </c>
      <c r="G220" s="4">
        <v>92</v>
      </c>
      <c r="H220" s="4">
        <v>94</v>
      </c>
    </row>
    <row r="221" spans="1:8">
      <c r="A221" s="4">
        <v>219</v>
      </c>
      <c r="B221" s="4">
        <v>220</v>
      </c>
      <c r="C221" s="4">
        <v>0.1212</v>
      </c>
      <c r="D221" s="4">
        <v>0.5</v>
      </c>
      <c r="E221" s="4">
        <v>0.29849999999999999</v>
      </c>
      <c r="F221" s="4">
        <v>0</v>
      </c>
      <c r="G221" s="4">
        <v>31</v>
      </c>
      <c r="H221" s="4">
        <v>31</v>
      </c>
    </row>
    <row r="222" spans="1:8">
      <c r="A222" s="4">
        <v>220</v>
      </c>
      <c r="B222" s="4">
        <v>221</v>
      </c>
      <c r="C222" s="4">
        <v>0.13639999999999999</v>
      </c>
      <c r="D222" s="4">
        <v>0.47</v>
      </c>
      <c r="E222" s="4">
        <v>0.28360000000000002</v>
      </c>
      <c r="F222" s="4">
        <v>2</v>
      </c>
      <c r="G222" s="4">
        <v>28</v>
      </c>
      <c r="H222" s="4">
        <v>30</v>
      </c>
    </row>
    <row r="223" spans="1:8">
      <c r="A223" s="4">
        <v>221</v>
      </c>
      <c r="B223" s="4">
        <v>222</v>
      </c>
      <c r="C223" s="4">
        <v>0.18179999999999999</v>
      </c>
      <c r="D223" s="4">
        <v>0.4</v>
      </c>
      <c r="E223" s="4">
        <v>0.28360000000000002</v>
      </c>
      <c r="F223" s="4">
        <v>5</v>
      </c>
      <c r="G223" s="4">
        <v>47</v>
      </c>
      <c r="H223" s="4">
        <v>52</v>
      </c>
    </row>
    <row r="224" spans="1:8">
      <c r="A224" s="4">
        <v>222</v>
      </c>
      <c r="B224" s="4">
        <v>223</v>
      </c>
      <c r="C224" s="4">
        <v>0.18179999999999999</v>
      </c>
      <c r="D224" s="4">
        <v>0.4</v>
      </c>
      <c r="E224" s="4">
        <v>0.28360000000000002</v>
      </c>
      <c r="F224" s="4">
        <v>4</v>
      </c>
      <c r="G224" s="4">
        <v>50</v>
      </c>
      <c r="H224" s="4">
        <v>54</v>
      </c>
    </row>
    <row r="225" spans="1:8">
      <c r="A225" s="4">
        <v>223</v>
      </c>
      <c r="B225" s="4">
        <v>224</v>
      </c>
      <c r="C225" s="4">
        <v>0.19700000000000001</v>
      </c>
      <c r="D225" s="4">
        <v>0.4</v>
      </c>
      <c r="E225" s="4">
        <v>0.22389999999999999</v>
      </c>
      <c r="F225" s="4">
        <v>0</v>
      </c>
      <c r="G225" s="4">
        <v>47</v>
      </c>
      <c r="H225" s="4">
        <v>47</v>
      </c>
    </row>
    <row r="226" spans="1:8">
      <c r="A226" s="4">
        <v>224</v>
      </c>
      <c r="B226" s="4">
        <v>225</v>
      </c>
      <c r="C226" s="4">
        <v>0.19700000000000001</v>
      </c>
      <c r="D226" s="4">
        <v>0.4</v>
      </c>
      <c r="E226" s="4">
        <v>0.22389999999999999</v>
      </c>
      <c r="F226" s="4">
        <v>2</v>
      </c>
      <c r="G226" s="4">
        <v>43</v>
      </c>
      <c r="H226" s="4">
        <v>45</v>
      </c>
    </row>
    <row r="227" spans="1:8">
      <c r="A227" s="4">
        <v>225</v>
      </c>
      <c r="B227" s="4">
        <v>226</v>
      </c>
      <c r="C227" s="4">
        <v>0.21210000000000001</v>
      </c>
      <c r="D227" s="4">
        <v>0.4</v>
      </c>
      <c r="E227" s="4">
        <v>0.1343</v>
      </c>
      <c r="F227" s="4">
        <v>4</v>
      </c>
      <c r="G227" s="4">
        <v>70</v>
      </c>
      <c r="H227" s="4">
        <v>74</v>
      </c>
    </row>
    <row r="228" spans="1:8">
      <c r="A228" s="4">
        <v>226</v>
      </c>
      <c r="B228" s="4">
        <v>227</v>
      </c>
      <c r="C228" s="4">
        <v>0.2273</v>
      </c>
      <c r="D228" s="4">
        <v>0.4</v>
      </c>
      <c r="E228" s="4">
        <v>0.1045</v>
      </c>
      <c r="F228" s="4">
        <v>4</v>
      </c>
      <c r="G228" s="4">
        <v>174</v>
      </c>
      <c r="H228" s="4">
        <v>178</v>
      </c>
    </row>
    <row r="229" spans="1:8">
      <c r="A229" s="4">
        <v>227</v>
      </c>
      <c r="B229" s="4">
        <v>228</v>
      </c>
      <c r="C229" s="4">
        <v>0.19700000000000001</v>
      </c>
      <c r="D229" s="4">
        <v>0.4</v>
      </c>
      <c r="E229" s="4">
        <v>0.22389999999999999</v>
      </c>
      <c r="F229" s="4">
        <v>1</v>
      </c>
      <c r="G229" s="4">
        <v>154</v>
      </c>
      <c r="H229" s="4">
        <v>155</v>
      </c>
    </row>
    <row r="230" spans="1:8">
      <c r="A230" s="4">
        <v>228</v>
      </c>
      <c r="B230" s="4">
        <v>229</v>
      </c>
      <c r="C230" s="4">
        <v>0.16669999999999999</v>
      </c>
      <c r="D230" s="4">
        <v>0.47</v>
      </c>
      <c r="E230" s="4">
        <v>0.16420000000000001</v>
      </c>
      <c r="F230" s="4">
        <v>3</v>
      </c>
      <c r="G230" s="4">
        <v>92</v>
      </c>
      <c r="H230" s="4">
        <v>95</v>
      </c>
    </row>
    <row r="231" spans="1:8">
      <c r="A231" s="4">
        <v>229</v>
      </c>
      <c r="B231" s="4">
        <v>230</v>
      </c>
      <c r="C231" s="4">
        <v>0.16669999999999999</v>
      </c>
      <c r="D231" s="4">
        <v>0.5</v>
      </c>
      <c r="E231" s="4">
        <v>0.16420000000000001</v>
      </c>
      <c r="F231" s="4">
        <v>1</v>
      </c>
      <c r="G231" s="4">
        <v>73</v>
      </c>
      <c r="H231" s="4">
        <v>74</v>
      </c>
    </row>
    <row r="232" spans="1:8">
      <c r="A232" s="4">
        <v>230</v>
      </c>
      <c r="B232" s="4">
        <v>231</v>
      </c>
      <c r="C232" s="4">
        <v>0.13639999999999999</v>
      </c>
      <c r="D232" s="4">
        <v>0.59</v>
      </c>
      <c r="E232" s="4">
        <v>0.19400000000000001</v>
      </c>
      <c r="F232" s="4">
        <v>1</v>
      </c>
      <c r="G232" s="4">
        <v>37</v>
      </c>
      <c r="H232" s="4">
        <v>38</v>
      </c>
    </row>
    <row r="233" spans="1:8">
      <c r="A233" s="4">
        <v>231</v>
      </c>
      <c r="B233" s="4">
        <v>232</v>
      </c>
      <c r="C233" s="4">
        <v>0.1515</v>
      </c>
      <c r="D233" s="4">
        <v>0.59</v>
      </c>
      <c r="E233" s="4">
        <v>0.16420000000000001</v>
      </c>
      <c r="F233" s="4">
        <v>2</v>
      </c>
      <c r="G233" s="4">
        <v>22</v>
      </c>
      <c r="H233" s="4">
        <v>24</v>
      </c>
    </row>
    <row r="234" spans="1:8">
      <c r="A234" s="4">
        <v>232</v>
      </c>
      <c r="B234" s="4">
        <v>233</v>
      </c>
      <c r="C234" s="4">
        <v>0.1515</v>
      </c>
      <c r="D234" s="4">
        <v>0.59</v>
      </c>
      <c r="E234" s="4">
        <v>0.16420000000000001</v>
      </c>
      <c r="F234" s="4">
        <v>0</v>
      </c>
      <c r="G234" s="4">
        <v>18</v>
      </c>
      <c r="H234" s="4">
        <v>18</v>
      </c>
    </row>
    <row r="235" spans="1:8">
      <c r="A235" s="4">
        <v>233</v>
      </c>
      <c r="B235" s="4">
        <v>234</v>
      </c>
      <c r="C235" s="4">
        <v>0.16669999999999999</v>
      </c>
      <c r="D235" s="4">
        <v>0.59</v>
      </c>
      <c r="E235" s="4">
        <v>0.1045</v>
      </c>
      <c r="F235" s="4">
        <v>2</v>
      </c>
      <c r="G235" s="4">
        <v>10</v>
      </c>
      <c r="H235" s="4">
        <v>12</v>
      </c>
    </row>
    <row r="236" spans="1:8">
      <c r="A236" s="4">
        <v>234</v>
      </c>
      <c r="B236" s="4">
        <v>235</v>
      </c>
      <c r="C236" s="4">
        <v>0.1515</v>
      </c>
      <c r="D236" s="4">
        <v>0.59</v>
      </c>
      <c r="E236" s="4">
        <v>0.16420000000000001</v>
      </c>
      <c r="F236" s="4">
        <v>0</v>
      </c>
      <c r="G236" s="4">
        <v>3</v>
      </c>
      <c r="H236" s="4">
        <v>3</v>
      </c>
    </row>
    <row r="237" spans="1:8">
      <c r="A237" s="4">
        <v>235</v>
      </c>
      <c r="B237" s="4">
        <v>236</v>
      </c>
      <c r="C237" s="4">
        <v>0.1515</v>
      </c>
      <c r="D237" s="4">
        <v>0.55000000000000004</v>
      </c>
      <c r="E237" s="4">
        <v>0.19400000000000001</v>
      </c>
      <c r="F237" s="4">
        <v>0</v>
      </c>
      <c r="G237" s="4">
        <v>3</v>
      </c>
      <c r="H237" s="4">
        <v>3</v>
      </c>
    </row>
    <row r="238" spans="1:8">
      <c r="A238" s="4">
        <v>236</v>
      </c>
      <c r="B238" s="4">
        <v>237</v>
      </c>
      <c r="C238" s="4">
        <v>0.18179999999999999</v>
      </c>
      <c r="D238" s="4">
        <v>0.55000000000000004</v>
      </c>
      <c r="E238" s="4">
        <v>0.1343</v>
      </c>
      <c r="F238" s="4">
        <v>0</v>
      </c>
      <c r="G238" s="4">
        <v>6</v>
      </c>
      <c r="H238" s="4">
        <v>6</v>
      </c>
    </row>
    <row r="239" spans="1:8">
      <c r="A239" s="4">
        <v>237</v>
      </c>
      <c r="B239" s="4">
        <v>238</v>
      </c>
      <c r="C239" s="4">
        <v>0.18179999999999999</v>
      </c>
      <c r="D239" s="4">
        <v>0.55000000000000004</v>
      </c>
      <c r="E239" s="4">
        <v>0.1343</v>
      </c>
      <c r="F239" s="4">
        <v>0</v>
      </c>
      <c r="G239" s="4">
        <v>27</v>
      </c>
      <c r="H239" s="4">
        <v>27</v>
      </c>
    </row>
    <row r="240" spans="1:8">
      <c r="A240" s="4">
        <v>238</v>
      </c>
      <c r="B240" s="4">
        <v>239</v>
      </c>
      <c r="C240" s="4">
        <v>0.2273</v>
      </c>
      <c r="D240" s="4">
        <v>0.55000000000000004</v>
      </c>
      <c r="E240" s="4">
        <v>0</v>
      </c>
      <c r="F240" s="4">
        <v>2</v>
      </c>
      <c r="G240" s="4">
        <v>97</v>
      </c>
      <c r="H240" s="4">
        <v>99</v>
      </c>
    </row>
    <row r="241" spans="1:8">
      <c r="A241" s="4">
        <v>239</v>
      </c>
      <c r="B241" s="4">
        <v>240</v>
      </c>
      <c r="C241" s="4">
        <v>0.21210000000000001</v>
      </c>
      <c r="D241" s="4">
        <v>0.51</v>
      </c>
      <c r="E241" s="4">
        <v>8.9599999999999999E-2</v>
      </c>
      <c r="F241" s="4">
        <v>3</v>
      </c>
      <c r="G241" s="4">
        <v>214</v>
      </c>
      <c r="H241" s="4">
        <v>217</v>
      </c>
    </row>
    <row r="242" spans="1:8">
      <c r="A242" s="4">
        <v>240</v>
      </c>
      <c r="B242" s="4">
        <v>241</v>
      </c>
      <c r="C242" s="4">
        <v>0.19700000000000001</v>
      </c>
      <c r="D242" s="4">
        <v>0.51</v>
      </c>
      <c r="E242" s="4">
        <v>0.16420000000000001</v>
      </c>
      <c r="F242" s="4">
        <v>3</v>
      </c>
      <c r="G242" s="4">
        <v>127</v>
      </c>
      <c r="H242" s="4">
        <v>130</v>
      </c>
    </row>
    <row r="243" spans="1:8">
      <c r="A243" s="4">
        <v>241</v>
      </c>
      <c r="B243" s="4">
        <v>242</v>
      </c>
      <c r="C243" s="4">
        <v>0.21210000000000001</v>
      </c>
      <c r="D243" s="4">
        <v>0.51</v>
      </c>
      <c r="E243" s="4">
        <v>0.16420000000000001</v>
      </c>
      <c r="F243" s="4">
        <v>3</v>
      </c>
      <c r="G243" s="4">
        <v>51</v>
      </c>
      <c r="H243" s="4">
        <v>54</v>
      </c>
    </row>
    <row r="244" spans="1:8">
      <c r="A244" s="4">
        <v>242</v>
      </c>
      <c r="B244" s="4">
        <v>243</v>
      </c>
      <c r="C244" s="4">
        <v>0.21210000000000001</v>
      </c>
      <c r="D244" s="4">
        <v>0.47</v>
      </c>
      <c r="E244" s="4">
        <v>0.1343</v>
      </c>
      <c r="F244" s="4">
        <v>4</v>
      </c>
      <c r="G244" s="4">
        <v>31</v>
      </c>
      <c r="H244" s="4">
        <v>35</v>
      </c>
    </row>
    <row r="245" spans="1:8">
      <c r="A245" s="4">
        <v>243</v>
      </c>
      <c r="B245" s="4">
        <v>244</v>
      </c>
      <c r="C245" s="4">
        <v>0.2273</v>
      </c>
      <c r="D245" s="4">
        <v>0.51</v>
      </c>
      <c r="E245" s="4">
        <v>0.1045</v>
      </c>
      <c r="F245" s="4">
        <v>2</v>
      </c>
      <c r="G245" s="4">
        <v>55</v>
      </c>
      <c r="H245" s="4">
        <v>57</v>
      </c>
    </row>
    <row r="246" spans="1:8">
      <c r="A246" s="4">
        <v>244</v>
      </c>
      <c r="B246" s="4">
        <v>245</v>
      </c>
      <c r="C246" s="4">
        <v>0.2273</v>
      </c>
      <c r="D246" s="4">
        <v>0.59</v>
      </c>
      <c r="E246" s="4">
        <v>8.9599999999999999E-2</v>
      </c>
      <c r="F246" s="4">
        <v>6</v>
      </c>
      <c r="G246" s="4">
        <v>46</v>
      </c>
      <c r="H246" s="4">
        <v>52</v>
      </c>
    </row>
    <row r="247" spans="1:8">
      <c r="A247" s="4">
        <v>245</v>
      </c>
      <c r="B247" s="4">
        <v>246</v>
      </c>
      <c r="C247" s="4">
        <v>0.2273</v>
      </c>
      <c r="D247" s="4">
        <v>0.59</v>
      </c>
      <c r="E247" s="4">
        <v>8.9599999999999999E-2</v>
      </c>
      <c r="F247" s="4">
        <v>3</v>
      </c>
      <c r="G247" s="4">
        <v>60</v>
      </c>
      <c r="H247" s="4">
        <v>63</v>
      </c>
    </row>
    <row r="248" spans="1:8">
      <c r="A248" s="4">
        <v>246</v>
      </c>
      <c r="B248" s="4">
        <v>247</v>
      </c>
      <c r="C248" s="4">
        <v>0.19700000000000001</v>
      </c>
      <c r="D248" s="4">
        <v>0.8</v>
      </c>
      <c r="E248" s="4">
        <v>8.9599999999999999E-2</v>
      </c>
      <c r="F248" s="4">
        <v>2</v>
      </c>
      <c r="G248" s="4">
        <v>45</v>
      </c>
      <c r="H248" s="4">
        <v>47</v>
      </c>
    </row>
    <row r="249" spans="1:8">
      <c r="A249" s="4">
        <v>247</v>
      </c>
      <c r="B249" s="4">
        <v>248</v>
      </c>
      <c r="C249" s="4">
        <v>0.1515</v>
      </c>
      <c r="D249" s="4">
        <v>0.86</v>
      </c>
      <c r="E249" s="4">
        <v>0.22389999999999999</v>
      </c>
      <c r="F249" s="4">
        <v>4</v>
      </c>
      <c r="G249" s="4">
        <v>72</v>
      </c>
      <c r="H249" s="4">
        <v>76</v>
      </c>
    </row>
    <row r="250" spans="1:8">
      <c r="A250" s="4">
        <v>248</v>
      </c>
      <c r="B250" s="4">
        <v>249</v>
      </c>
      <c r="C250" s="4">
        <v>0.1515</v>
      </c>
      <c r="D250" s="4">
        <v>0.86</v>
      </c>
      <c r="E250" s="4">
        <v>0.22389999999999999</v>
      </c>
      <c r="F250" s="4">
        <v>6</v>
      </c>
      <c r="G250" s="4">
        <v>130</v>
      </c>
      <c r="H250" s="4">
        <v>136</v>
      </c>
    </row>
    <row r="251" spans="1:8">
      <c r="A251" s="4">
        <v>249</v>
      </c>
      <c r="B251" s="4">
        <v>250</v>
      </c>
      <c r="C251" s="4">
        <v>0.18179999999999999</v>
      </c>
      <c r="D251" s="4">
        <v>0.93</v>
      </c>
      <c r="E251" s="4">
        <v>0.1045</v>
      </c>
      <c r="F251" s="4">
        <v>1</v>
      </c>
      <c r="G251" s="4">
        <v>94</v>
      </c>
      <c r="H251" s="4">
        <v>95</v>
      </c>
    </row>
    <row r="252" spans="1:8">
      <c r="A252" s="4">
        <v>250</v>
      </c>
      <c r="B252" s="4">
        <v>251</v>
      </c>
      <c r="C252" s="4">
        <v>0.2273</v>
      </c>
      <c r="D252" s="4">
        <v>0.93</v>
      </c>
      <c r="E252" s="4">
        <v>0</v>
      </c>
      <c r="F252" s="4">
        <v>0</v>
      </c>
      <c r="G252" s="4">
        <v>51</v>
      </c>
      <c r="H252" s="4">
        <v>51</v>
      </c>
    </row>
    <row r="253" spans="1:8">
      <c r="A253" s="4">
        <v>251</v>
      </c>
      <c r="B253" s="4">
        <v>252</v>
      </c>
      <c r="C253" s="4">
        <v>0.1515</v>
      </c>
      <c r="D253" s="4">
        <v>0.93</v>
      </c>
      <c r="E253" s="4">
        <v>0.19400000000000001</v>
      </c>
      <c r="F253" s="4">
        <v>0</v>
      </c>
      <c r="G253" s="4">
        <v>32</v>
      </c>
      <c r="H253" s="4">
        <v>32</v>
      </c>
    </row>
    <row r="254" spans="1:8">
      <c r="A254" s="4">
        <v>252</v>
      </c>
      <c r="B254" s="4">
        <v>253</v>
      </c>
      <c r="C254" s="4">
        <v>0.19700000000000001</v>
      </c>
      <c r="D254" s="4">
        <v>0.86</v>
      </c>
      <c r="E254" s="4">
        <v>8.9599999999999999E-2</v>
      </c>
      <c r="F254" s="4">
        <v>0</v>
      </c>
      <c r="G254" s="4">
        <v>20</v>
      </c>
      <c r="H254" s="4">
        <v>20</v>
      </c>
    </row>
    <row r="255" spans="1:8">
      <c r="A255" s="4">
        <v>253</v>
      </c>
      <c r="B255" s="4">
        <v>254</v>
      </c>
      <c r="C255" s="4">
        <v>0.18179999999999999</v>
      </c>
      <c r="D255" s="4">
        <v>0.93</v>
      </c>
      <c r="E255" s="4">
        <v>0.1045</v>
      </c>
      <c r="F255" s="4">
        <v>1</v>
      </c>
      <c r="G255" s="4">
        <v>28</v>
      </c>
      <c r="H255" s="4">
        <v>29</v>
      </c>
    </row>
    <row r="256" spans="1:8">
      <c r="A256" s="4">
        <v>254</v>
      </c>
      <c r="B256" s="4">
        <v>255</v>
      </c>
      <c r="C256" s="4">
        <v>0.19700000000000001</v>
      </c>
      <c r="D256" s="4">
        <v>0.93</v>
      </c>
      <c r="E256" s="4">
        <v>8.9599999999999999E-2</v>
      </c>
      <c r="F256" s="4">
        <v>1</v>
      </c>
      <c r="G256" s="4">
        <v>18</v>
      </c>
      <c r="H256" s="4">
        <v>19</v>
      </c>
    </row>
    <row r="257" spans="1:8">
      <c r="A257" s="4">
        <v>255</v>
      </c>
      <c r="B257" s="4">
        <v>256</v>
      </c>
      <c r="C257" s="4">
        <v>0.19700000000000001</v>
      </c>
      <c r="D257" s="4">
        <v>0.86</v>
      </c>
      <c r="E257" s="4">
        <v>8.9599999999999999E-2</v>
      </c>
      <c r="F257" s="4">
        <v>0</v>
      </c>
      <c r="G257" s="4">
        <v>7</v>
      </c>
      <c r="H257" s="4">
        <v>7</v>
      </c>
    </row>
    <row r="258" spans="1:8">
      <c r="A258" s="4">
        <v>256</v>
      </c>
      <c r="B258" s="4">
        <v>257</v>
      </c>
      <c r="C258" s="4">
        <v>0.18179999999999999</v>
      </c>
      <c r="D258" s="4">
        <v>0.86</v>
      </c>
      <c r="E258" s="4">
        <v>0.1045</v>
      </c>
      <c r="F258" s="4">
        <v>0</v>
      </c>
      <c r="G258" s="4">
        <v>6</v>
      </c>
      <c r="H258" s="4">
        <v>6</v>
      </c>
    </row>
    <row r="259" spans="1:8">
      <c r="A259" s="4">
        <v>257</v>
      </c>
      <c r="B259" s="4">
        <v>258</v>
      </c>
      <c r="C259" s="4">
        <v>0.1515</v>
      </c>
      <c r="D259" s="4">
        <v>0.86</v>
      </c>
      <c r="E259" s="4">
        <v>0.1343</v>
      </c>
      <c r="F259" s="4">
        <v>0</v>
      </c>
      <c r="G259" s="4">
        <v>1</v>
      </c>
      <c r="H259" s="4">
        <v>1</v>
      </c>
    </row>
    <row r="260" spans="1:8">
      <c r="A260" s="4">
        <v>258</v>
      </c>
      <c r="B260" s="4">
        <v>259</v>
      </c>
      <c r="C260" s="4">
        <v>0.1515</v>
      </c>
      <c r="D260" s="4">
        <v>0.86</v>
      </c>
      <c r="E260" s="4">
        <v>0.16420000000000001</v>
      </c>
      <c r="F260" s="4">
        <v>0</v>
      </c>
      <c r="G260" s="4">
        <v>5</v>
      </c>
      <c r="H260" s="4">
        <v>5</v>
      </c>
    </row>
    <row r="261" spans="1:8">
      <c r="A261" s="4">
        <v>259</v>
      </c>
      <c r="B261" s="4">
        <v>260</v>
      </c>
      <c r="C261" s="4">
        <v>0.1515</v>
      </c>
      <c r="D261" s="4">
        <v>0.93</v>
      </c>
      <c r="E261" s="4">
        <v>0.1343</v>
      </c>
      <c r="F261" s="4">
        <v>0</v>
      </c>
      <c r="G261" s="4">
        <v>16</v>
      </c>
      <c r="H261" s="4">
        <v>16</v>
      </c>
    </row>
    <row r="262" spans="1:8">
      <c r="A262" s="4">
        <v>260</v>
      </c>
      <c r="B262" s="4">
        <v>261</v>
      </c>
      <c r="C262" s="4">
        <v>0.1515</v>
      </c>
      <c r="D262" s="4">
        <v>0.69</v>
      </c>
      <c r="E262" s="4">
        <v>0.1343</v>
      </c>
      <c r="F262" s="4">
        <v>0</v>
      </c>
      <c r="G262" s="4">
        <v>54</v>
      </c>
      <c r="H262" s="4">
        <v>54</v>
      </c>
    </row>
    <row r="263" spans="1:8">
      <c r="A263" s="4">
        <v>261</v>
      </c>
      <c r="B263" s="4">
        <v>262</v>
      </c>
      <c r="C263" s="4">
        <v>0.16669999999999999</v>
      </c>
      <c r="D263" s="4">
        <v>0.59</v>
      </c>
      <c r="E263" s="4">
        <v>0.16420000000000001</v>
      </c>
      <c r="F263" s="4">
        <v>3</v>
      </c>
      <c r="G263" s="4">
        <v>125</v>
      </c>
      <c r="H263" s="4">
        <v>128</v>
      </c>
    </row>
    <row r="264" spans="1:8">
      <c r="A264" s="4">
        <v>262</v>
      </c>
      <c r="B264" s="4">
        <v>263</v>
      </c>
      <c r="C264" s="4">
        <v>0.13639999999999999</v>
      </c>
      <c r="D264" s="4">
        <v>0.59</v>
      </c>
      <c r="E264" s="4">
        <v>0.32840000000000003</v>
      </c>
      <c r="F264" s="4">
        <v>3</v>
      </c>
      <c r="G264" s="4">
        <v>78</v>
      </c>
      <c r="H264" s="4">
        <v>81</v>
      </c>
    </row>
    <row r="265" spans="1:8">
      <c r="A265" s="4">
        <v>263</v>
      </c>
      <c r="B265" s="4">
        <v>264</v>
      </c>
      <c r="C265" s="4">
        <v>0.18179999999999999</v>
      </c>
      <c r="D265" s="4">
        <v>0.55000000000000004</v>
      </c>
      <c r="E265" s="4">
        <v>0.22389999999999999</v>
      </c>
      <c r="F265" s="4">
        <v>0</v>
      </c>
      <c r="G265" s="4">
        <v>39</v>
      </c>
      <c r="H265" s="4">
        <v>39</v>
      </c>
    </row>
    <row r="266" spans="1:8">
      <c r="A266" s="4">
        <v>264</v>
      </c>
      <c r="B266" s="4">
        <v>265</v>
      </c>
      <c r="C266" s="4">
        <v>0.18179999999999999</v>
      </c>
      <c r="D266" s="4">
        <v>0.51</v>
      </c>
      <c r="E266" s="4">
        <v>0.3881</v>
      </c>
      <c r="F266" s="4">
        <v>3</v>
      </c>
      <c r="G266" s="4">
        <v>32</v>
      </c>
      <c r="H266" s="4">
        <v>35</v>
      </c>
    </row>
    <row r="267" spans="1:8">
      <c r="A267" s="4">
        <v>265</v>
      </c>
      <c r="B267" s="4">
        <v>266</v>
      </c>
      <c r="C267" s="4">
        <v>0.1515</v>
      </c>
      <c r="D267" s="4">
        <v>0.47</v>
      </c>
      <c r="E267" s="4">
        <v>0.58209999999999995</v>
      </c>
      <c r="F267" s="4">
        <v>3</v>
      </c>
      <c r="G267" s="4">
        <v>52</v>
      </c>
      <c r="H267" s="4">
        <v>55</v>
      </c>
    </row>
    <row r="268" spans="1:8">
      <c r="A268" s="4">
        <v>266</v>
      </c>
      <c r="B268" s="4">
        <v>267</v>
      </c>
      <c r="C268" s="4">
        <v>0.19700000000000001</v>
      </c>
      <c r="D268" s="4">
        <v>0.44</v>
      </c>
      <c r="E268" s="4">
        <v>0.35820000000000002</v>
      </c>
      <c r="F268" s="4">
        <v>0</v>
      </c>
      <c r="G268" s="4">
        <v>49</v>
      </c>
      <c r="H268" s="4">
        <v>49</v>
      </c>
    </row>
    <row r="269" spans="1:8">
      <c r="A269" s="4">
        <v>267</v>
      </c>
      <c r="B269" s="4">
        <v>268</v>
      </c>
      <c r="C269" s="4">
        <v>0.18179999999999999</v>
      </c>
      <c r="D269" s="4">
        <v>0.47</v>
      </c>
      <c r="E269" s="4">
        <v>0.32840000000000003</v>
      </c>
      <c r="F269" s="4">
        <v>0</v>
      </c>
      <c r="G269" s="4">
        <v>44</v>
      </c>
      <c r="H269" s="4">
        <v>44</v>
      </c>
    </row>
    <row r="270" spans="1:8">
      <c r="A270" s="4">
        <v>268</v>
      </c>
      <c r="B270" s="4">
        <v>269</v>
      </c>
      <c r="C270" s="4">
        <v>0.16669999999999999</v>
      </c>
      <c r="D270" s="4">
        <v>0.47</v>
      </c>
      <c r="E270" s="4">
        <v>0.41789999999999999</v>
      </c>
      <c r="F270" s="4">
        <v>1</v>
      </c>
      <c r="G270" s="4">
        <v>48</v>
      </c>
      <c r="H270" s="4">
        <v>49</v>
      </c>
    </row>
    <row r="271" spans="1:8">
      <c r="A271" s="4">
        <v>269</v>
      </c>
      <c r="B271" s="4">
        <v>270</v>
      </c>
      <c r="C271" s="4">
        <v>0.19700000000000001</v>
      </c>
      <c r="D271" s="4">
        <v>0.44</v>
      </c>
      <c r="E271" s="4">
        <v>0.32840000000000003</v>
      </c>
      <c r="F271" s="4">
        <v>5</v>
      </c>
      <c r="G271" s="4">
        <v>63</v>
      </c>
      <c r="H271" s="4">
        <v>68</v>
      </c>
    </row>
    <row r="272" spans="1:8">
      <c r="A272" s="4">
        <v>270</v>
      </c>
      <c r="B272" s="4">
        <v>271</v>
      </c>
      <c r="C272" s="4">
        <v>0.18179999999999999</v>
      </c>
      <c r="D272" s="4">
        <v>0.47</v>
      </c>
      <c r="E272" s="4">
        <v>0.35820000000000002</v>
      </c>
      <c r="F272" s="4">
        <v>0</v>
      </c>
      <c r="G272" s="4">
        <v>139</v>
      </c>
      <c r="H272" s="4">
        <v>139</v>
      </c>
    </row>
    <row r="273" spans="1:8">
      <c r="A273" s="4">
        <v>271</v>
      </c>
      <c r="B273" s="4">
        <v>272</v>
      </c>
      <c r="C273" s="4">
        <v>0.1515</v>
      </c>
      <c r="D273" s="4">
        <v>0.47</v>
      </c>
      <c r="E273" s="4">
        <v>0.52239999999999998</v>
      </c>
      <c r="F273" s="4">
        <v>2</v>
      </c>
      <c r="G273" s="4">
        <v>135</v>
      </c>
      <c r="H273" s="4">
        <v>137</v>
      </c>
    </row>
    <row r="274" spans="1:8">
      <c r="A274" s="4">
        <v>272</v>
      </c>
      <c r="B274" s="4">
        <v>273</v>
      </c>
      <c r="C274" s="4">
        <v>0.1515</v>
      </c>
      <c r="D274" s="4">
        <v>0.47</v>
      </c>
      <c r="E274" s="4">
        <v>0.41789999999999999</v>
      </c>
      <c r="F274" s="4">
        <v>1</v>
      </c>
      <c r="G274" s="4">
        <v>82</v>
      </c>
      <c r="H274" s="4">
        <v>83</v>
      </c>
    </row>
    <row r="275" spans="1:8">
      <c r="A275" s="4">
        <v>273</v>
      </c>
      <c r="B275" s="4">
        <v>274</v>
      </c>
      <c r="C275" s="4">
        <v>0.13639999999999999</v>
      </c>
      <c r="D275" s="4">
        <v>0.5</v>
      </c>
      <c r="E275" s="4">
        <v>0.32840000000000003</v>
      </c>
      <c r="F275" s="4">
        <v>2</v>
      </c>
      <c r="G275" s="4">
        <v>54</v>
      </c>
      <c r="H275" s="4">
        <v>56</v>
      </c>
    </row>
    <row r="276" spans="1:8">
      <c r="A276" s="4">
        <v>274</v>
      </c>
      <c r="B276" s="4">
        <v>275</v>
      </c>
      <c r="C276" s="4">
        <v>0.13639999999999999</v>
      </c>
      <c r="D276" s="4">
        <v>0.55000000000000004</v>
      </c>
      <c r="E276" s="4">
        <v>0.32840000000000003</v>
      </c>
      <c r="F276" s="4">
        <v>0</v>
      </c>
      <c r="G276" s="4">
        <v>57</v>
      </c>
      <c r="H276" s="4">
        <v>57</v>
      </c>
    </row>
    <row r="277" spans="1:8">
      <c r="A277" s="4">
        <v>275</v>
      </c>
      <c r="B277" s="4">
        <v>276</v>
      </c>
      <c r="C277" s="4">
        <v>0.1212</v>
      </c>
      <c r="D277" s="4">
        <v>0.55000000000000004</v>
      </c>
      <c r="E277" s="4">
        <v>0.44779999999999998</v>
      </c>
      <c r="F277" s="4">
        <v>1</v>
      </c>
      <c r="G277" s="4">
        <v>32</v>
      </c>
      <c r="H277" s="4">
        <v>33</v>
      </c>
    </row>
    <row r="278" spans="1:8">
      <c r="A278" s="4">
        <v>276</v>
      </c>
      <c r="B278" s="4">
        <v>277</v>
      </c>
      <c r="C278" s="4">
        <v>0.1061</v>
      </c>
      <c r="D278" s="4">
        <v>0.59</v>
      </c>
      <c r="E278" s="4">
        <v>0.41789999999999999</v>
      </c>
      <c r="F278" s="4">
        <v>1</v>
      </c>
      <c r="G278" s="4">
        <v>19</v>
      </c>
      <c r="H278" s="4">
        <v>20</v>
      </c>
    </row>
    <row r="279" spans="1:8">
      <c r="A279" s="4">
        <v>277</v>
      </c>
      <c r="B279" s="4">
        <v>278</v>
      </c>
      <c r="C279" s="4">
        <v>0.1212</v>
      </c>
      <c r="D279" s="4">
        <v>0.59</v>
      </c>
      <c r="E279" s="4">
        <v>0.28360000000000002</v>
      </c>
      <c r="F279" s="4">
        <v>1</v>
      </c>
      <c r="G279" s="4">
        <v>6</v>
      </c>
      <c r="H279" s="4">
        <v>7</v>
      </c>
    </row>
    <row r="280" spans="1:8">
      <c r="A280" s="4">
        <v>278</v>
      </c>
      <c r="B280" s="4">
        <v>279</v>
      </c>
      <c r="C280" s="4">
        <v>0.1212</v>
      </c>
      <c r="D280" s="4">
        <v>0.5</v>
      </c>
      <c r="E280" s="4">
        <v>0.28360000000000002</v>
      </c>
      <c r="F280" s="4">
        <v>0</v>
      </c>
      <c r="G280" s="4">
        <v>2</v>
      </c>
      <c r="H280" s="4">
        <v>2</v>
      </c>
    </row>
    <row r="281" spans="1:8">
      <c r="A281" s="4">
        <v>279</v>
      </c>
      <c r="B281" s="4">
        <v>280</v>
      </c>
      <c r="C281" s="4">
        <v>0.1212</v>
      </c>
      <c r="D281" s="4">
        <v>0.5</v>
      </c>
      <c r="E281" s="4">
        <v>0.35820000000000002</v>
      </c>
      <c r="F281" s="4">
        <v>0</v>
      </c>
      <c r="G281" s="4">
        <v>2</v>
      </c>
      <c r="H281" s="4">
        <v>2</v>
      </c>
    </row>
    <row r="282" spans="1:8">
      <c r="A282" s="4">
        <v>280</v>
      </c>
      <c r="B282" s="4">
        <v>281</v>
      </c>
      <c r="C282" s="4">
        <v>0.1212</v>
      </c>
      <c r="D282" s="4">
        <v>0.5</v>
      </c>
      <c r="E282" s="4">
        <v>0.32840000000000003</v>
      </c>
      <c r="F282" s="4">
        <v>0</v>
      </c>
      <c r="G282" s="4">
        <v>3</v>
      </c>
      <c r="H282" s="4">
        <v>3</v>
      </c>
    </row>
    <row r="283" spans="1:8">
      <c r="A283" s="4">
        <v>281</v>
      </c>
      <c r="B283" s="4">
        <v>282</v>
      </c>
      <c r="C283" s="4">
        <v>0.1212</v>
      </c>
      <c r="D283" s="4">
        <v>0.5</v>
      </c>
      <c r="E283" s="4">
        <v>0.25369999999999998</v>
      </c>
      <c r="F283" s="4">
        <v>0</v>
      </c>
      <c r="G283" s="4">
        <v>4</v>
      </c>
      <c r="H283" s="4">
        <v>4</v>
      </c>
    </row>
    <row r="284" spans="1:8">
      <c r="A284" s="4">
        <v>282</v>
      </c>
      <c r="B284" s="4">
        <v>283</v>
      </c>
      <c r="C284" s="4">
        <v>0.1212</v>
      </c>
      <c r="D284" s="4">
        <v>0.5</v>
      </c>
      <c r="E284" s="4">
        <v>0.29849999999999999</v>
      </c>
      <c r="F284" s="4">
        <v>0</v>
      </c>
      <c r="G284" s="4">
        <v>3</v>
      </c>
      <c r="H284" s="4">
        <v>3</v>
      </c>
    </row>
    <row r="285" spans="1:8">
      <c r="A285" s="4">
        <v>283</v>
      </c>
      <c r="B285" s="4">
        <v>284</v>
      </c>
      <c r="C285" s="4">
        <v>0.1515</v>
      </c>
      <c r="D285" s="4">
        <v>0.54</v>
      </c>
      <c r="E285" s="4">
        <v>0.1343</v>
      </c>
      <c r="F285" s="4">
        <v>0</v>
      </c>
      <c r="G285" s="4">
        <v>28</v>
      </c>
      <c r="H285" s="4">
        <v>28</v>
      </c>
    </row>
    <row r="286" spans="1:8">
      <c r="A286" s="4">
        <v>284</v>
      </c>
      <c r="B286" s="4">
        <v>285</v>
      </c>
      <c r="C286" s="4">
        <v>0.1515</v>
      </c>
      <c r="D286" s="4">
        <v>0.54</v>
      </c>
      <c r="E286" s="4">
        <v>0.1343</v>
      </c>
      <c r="F286" s="4">
        <v>0</v>
      </c>
      <c r="G286" s="4">
        <v>72</v>
      </c>
      <c r="H286" s="4">
        <v>72</v>
      </c>
    </row>
    <row r="287" spans="1:8">
      <c r="A287" s="4">
        <v>285</v>
      </c>
      <c r="B287" s="4">
        <v>286</v>
      </c>
      <c r="C287" s="4">
        <v>0.13639999999999999</v>
      </c>
      <c r="D287" s="4">
        <v>0.5</v>
      </c>
      <c r="E287" s="4">
        <v>0.19400000000000001</v>
      </c>
      <c r="F287" s="4">
        <v>5</v>
      </c>
      <c r="G287" s="4">
        <v>197</v>
      </c>
      <c r="H287" s="4">
        <v>202</v>
      </c>
    </row>
    <row r="288" spans="1:8">
      <c r="A288" s="4">
        <v>286</v>
      </c>
      <c r="B288" s="4">
        <v>287</v>
      </c>
      <c r="C288" s="4">
        <v>0.1212</v>
      </c>
      <c r="D288" s="4">
        <v>0.5</v>
      </c>
      <c r="E288" s="4">
        <v>0.32840000000000003</v>
      </c>
      <c r="F288" s="4">
        <v>2</v>
      </c>
      <c r="G288" s="4">
        <v>137</v>
      </c>
      <c r="H288" s="4">
        <v>139</v>
      </c>
    </row>
    <row r="289" spans="1:8">
      <c r="A289" s="4">
        <v>287</v>
      </c>
      <c r="B289" s="4">
        <v>288</v>
      </c>
      <c r="C289" s="4">
        <v>0.13639999999999999</v>
      </c>
      <c r="D289" s="4">
        <v>0.5</v>
      </c>
      <c r="E289" s="4">
        <v>0.35820000000000002</v>
      </c>
      <c r="F289" s="4">
        <v>2</v>
      </c>
      <c r="G289" s="4">
        <v>36</v>
      </c>
      <c r="H289" s="4">
        <v>38</v>
      </c>
    </row>
    <row r="290" spans="1:8">
      <c r="A290" s="4">
        <v>288</v>
      </c>
      <c r="B290" s="4">
        <v>289</v>
      </c>
      <c r="C290" s="4">
        <v>0.16669999999999999</v>
      </c>
      <c r="D290" s="4">
        <v>0.44</v>
      </c>
      <c r="E290" s="4">
        <v>0.44779999999999998</v>
      </c>
      <c r="F290" s="4">
        <v>4</v>
      </c>
      <c r="G290" s="4">
        <v>33</v>
      </c>
      <c r="H290" s="4">
        <v>37</v>
      </c>
    </row>
    <row r="291" spans="1:8">
      <c r="A291" s="4">
        <v>289</v>
      </c>
      <c r="B291" s="4">
        <v>290</v>
      </c>
      <c r="C291" s="4">
        <v>0.16669999999999999</v>
      </c>
      <c r="D291" s="4">
        <v>0.44</v>
      </c>
      <c r="E291" s="4">
        <v>0.41789999999999999</v>
      </c>
      <c r="F291" s="4">
        <v>3</v>
      </c>
      <c r="G291" s="4">
        <v>49</v>
      </c>
      <c r="H291" s="4">
        <v>52</v>
      </c>
    </row>
    <row r="292" spans="1:8">
      <c r="A292" s="4">
        <v>290</v>
      </c>
      <c r="B292" s="4">
        <v>291</v>
      </c>
      <c r="C292" s="4">
        <v>0.19700000000000001</v>
      </c>
      <c r="D292" s="4">
        <v>0.41</v>
      </c>
      <c r="E292" s="4">
        <v>0.44779999999999998</v>
      </c>
      <c r="F292" s="4">
        <v>2</v>
      </c>
      <c r="G292" s="4">
        <v>81</v>
      </c>
      <c r="H292" s="4">
        <v>83</v>
      </c>
    </row>
    <row r="293" spans="1:8">
      <c r="A293" s="4">
        <v>291</v>
      </c>
      <c r="B293" s="4">
        <v>292</v>
      </c>
      <c r="C293" s="4">
        <v>0.19700000000000001</v>
      </c>
      <c r="D293" s="4">
        <v>0.41</v>
      </c>
      <c r="E293" s="4">
        <v>0.3881</v>
      </c>
      <c r="F293" s="4">
        <v>3</v>
      </c>
      <c r="G293" s="4">
        <v>39</v>
      </c>
      <c r="H293" s="4">
        <v>42</v>
      </c>
    </row>
    <row r="294" spans="1:8">
      <c r="A294" s="4">
        <v>292</v>
      </c>
      <c r="B294" s="4">
        <v>293</v>
      </c>
      <c r="C294" s="4">
        <v>0.21210000000000001</v>
      </c>
      <c r="D294" s="4">
        <v>0.38</v>
      </c>
      <c r="E294" s="4">
        <v>0.29849999999999999</v>
      </c>
      <c r="F294" s="4">
        <v>5</v>
      </c>
      <c r="G294" s="4">
        <v>55</v>
      </c>
      <c r="H294" s="4">
        <v>60</v>
      </c>
    </row>
    <row r="295" spans="1:8">
      <c r="A295" s="4">
        <v>293</v>
      </c>
      <c r="B295" s="4">
        <v>294</v>
      </c>
      <c r="C295" s="4">
        <v>0.21210000000000001</v>
      </c>
      <c r="D295" s="4">
        <v>0.38</v>
      </c>
      <c r="E295" s="4">
        <v>0.35820000000000002</v>
      </c>
      <c r="F295" s="4">
        <v>2</v>
      </c>
      <c r="G295" s="4">
        <v>76</v>
      </c>
      <c r="H295" s="4">
        <v>78</v>
      </c>
    </row>
    <row r="296" spans="1:8">
      <c r="A296" s="4">
        <v>294</v>
      </c>
      <c r="B296" s="4">
        <v>295</v>
      </c>
      <c r="C296" s="4">
        <v>0.18179999999999999</v>
      </c>
      <c r="D296" s="4">
        <v>0.4</v>
      </c>
      <c r="E296" s="4">
        <v>0.28360000000000002</v>
      </c>
      <c r="F296" s="4">
        <v>4</v>
      </c>
      <c r="G296" s="4">
        <v>158</v>
      </c>
      <c r="H296" s="4">
        <v>162</v>
      </c>
    </row>
    <row r="297" spans="1:8">
      <c r="A297" s="4">
        <v>295</v>
      </c>
      <c r="B297" s="4">
        <v>296</v>
      </c>
      <c r="C297" s="4">
        <v>0.18179999999999999</v>
      </c>
      <c r="D297" s="4">
        <v>0.4</v>
      </c>
      <c r="E297" s="4">
        <v>0.32840000000000003</v>
      </c>
      <c r="F297" s="4">
        <v>3</v>
      </c>
      <c r="G297" s="4">
        <v>141</v>
      </c>
      <c r="H297" s="4">
        <v>144</v>
      </c>
    </row>
    <row r="298" spans="1:8">
      <c r="A298" s="4">
        <v>296</v>
      </c>
      <c r="B298" s="4">
        <v>297</v>
      </c>
      <c r="C298" s="4">
        <v>0.1515</v>
      </c>
      <c r="D298" s="4">
        <v>0.47</v>
      </c>
      <c r="E298" s="4">
        <v>0.25369999999999998</v>
      </c>
      <c r="F298" s="4">
        <v>1</v>
      </c>
      <c r="G298" s="4">
        <v>98</v>
      </c>
      <c r="H298" s="4">
        <v>99</v>
      </c>
    </row>
    <row r="299" spans="1:8">
      <c r="A299" s="4">
        <v>297</v>
      </c>
      <c r="B299" s="4">
        <v>298</v>
      </c>
      <c r="C299" s="4">
        <v>0.1515</v>
      </c>
      <c r="D299" s="4">
        <v>0.47</v>
      </c>
      <c r="E299" s="4">
        <v>0.22389999999999999</v>
      </c>
      <c r="F299" s="4">
        <v>0</v>
      </c>
      <c r="G299" s="4">
        <v>64</v>
      </c>
      <c r="H299" s="4">
        <v>64</v>
      </c>
    </row>
    <row r="300" spans="1:8">
      <c r="A300" s="4">
        <v>298</v>
      </c>
      <c r="B300" s="4">
        <v>299</v>
      </c>
      <c r="C300" s="4">
        <v>0.1212</v>
      </c>
      <c r="D300" s="4">
        <v>0.46</v>
      </c>
      <c r="E300" s="4">
        <v>0.29849999999999999</v>
      </c>
      <c r="F300" s="4">
        <v>0</v>
      </c>
      <c r="G300" s="4">
        <v>40</v>
      </c>
      <c r="H300" s="4">
        <v>40</v>
      </c>
    </row>
    <row r="301" spans="1:8">
      <c r="A301" s="4">
        <v>299</v>
      </c>
      <c r="B301" s="4">
        <v>300</v>
      </c>
      <c r="C301" s="4">
        <v>0.1212</v>
      </c>
      <c r="D301" s="4">
        <v>0.46</v>
      </c>
      <c r="E301" s="4">
        <v>0.32840000000000003</v>
      </c>
      <c r="F301" s="4">
        <v>0</v>
      </c>
      <c r="G301" s="4">
        <v>30</v>
      </c>
      <c r="H301" s="4">
        <v>30</v>
      </c>
    </row>
    <row r="302" spans="1:8">
      <c r="A302" s="4">
        <v>300</v>
      </c>
      <c r="B302" s="4">
        <v>301</v>
      </c>
      <c r="C302" s="4">
        <v>0.13639999999999999</v>
      </c>
      <c r="D302" s="4">
        <v>0.5</v>
      </c>
      <c r="E302" s="4">
        <v>0.19400000000000001</v>
      </c>
      <c r="F302" s="4">
        <v>1</v>
      </c>
      <c r="G302" s="4">
        <v>14</v>
      </c>
      <c r="H302" s="4">
        <v>15</v>
      </c>
    </row>
    <row r="303" spans="1:8">
      <c r="A303" s="4">
        <v>301</v>
      </c>
      <c r="B303" s="4">
        <v>302</v>
      </c>
      <c r="C303" s="4">
        <v>0.13639999999999999</v>
      </c>
      <c r="D303" s="4">
        <v>0.5</v>
      </c>
      <c r="E303" s="4">
        <v>0.19400000000000001</v>
      </c>
      <c r="F303" s="4">
        <v>0</v>
      </c>
      <c r="G303" s="4">
        <v>14</v>
      </c>
      <c r="H303" s="4">
        <v>14</v>
      </c>
    </row>
    <row r="304" spans="1:8">
      <c r="A304" s="4">
        <v>302</v>
      </c>
      <c r="B304" s="4">
        <v>303</v>
      </c>
      <c r="C304" s="4">
        <v>0.1212</v>
      </c>
      <c r="D304" s="4">
        <v>0.54</v>
      </c>
      <c r="E304" s="4">
        <v>0.16420000000000001</v>
      </c>
      <c r="F304" s="4">
        <v>0</v>
      </c>
      <c r="G304" s="4">
        <v>5</v>
      </c>
      <c r="H304" s="4">
        <v>5</v>
      </c>
    </row>
    <row r="305" spans="1:8">
      <c r="A305" s="4">
        <v>303</v>
      </c>
      <c r="B305" s="4">
        <v>304</v>
      </c>
      <c r="C305" s="4">
        <v>0.1212</v>
      </c>
      <c r="D305" s="4">
        <v>0.54</v>
      </c>
      <c r="E305" s="4">
        <v>0.1343</v>
      </c>
      <c r="F305" s="4">
        <v>0</v>
      </c>
      <c r="G305" s="4">
        <v>1</v>
      </c>
      <c r="H305" s="4">
        <v>1</v>
      </c>
    </row>
    <row r="306" spans="1:8">
      <c r="A306" s="4">
        <v>304</v>
      </c>
      <c r="B306" s="4">
        <v>305</v>
      </c>
      <c r="C306" s="4">
        <v>0.13639999999999999</v>
      </c>
      <c r="D306" s="4">
        <v>0.54</v>
      </c>
      <c r="E306" s="4">
        <v>0.1045</v>
      </c>
      <c r="F306" s="4">
        <v>0</v>
      </c>
      <c r="G306" s="4">
        <v>1</v>
      </c>
      <c r="H306" s="4">
        <v>1</v>
      </c>
    </row>
    <row r="307" spans="1:8">
      <c r="A307" s="4">
        <v>305</v>
      </c>
      <c r="B307" s="4">
        <v>306</v>
      </c>
      <c r="C307" s="4">
        <v>0.13639999999999999</v>
      </c>
      <c r="D307" s="4">
        <v>0.54</v>
      </c>
      <c r="E307" s="4">
        <v>8.9599999999999999E-2</v>
      </c>
      <c r="F307" s="4">
        <v>0</v>
      </c>
      <c r="G307" s="4">
        <v>8</v>
      </c>
      <c r="H307" s="4">
        <v>8</v>
      </c>
    </row>
    <row r="308" spans="1:8">
      <c r="A308" s="4">
        <v>306</v>
      </c>
      <c r="B308" s="4">
        <v>307</v>
      </c>
      <c r="C308" s="4">
        <v>0.18179999999999999</v>
      </c>
      <c r="D308" s="4">
        <v>0.54</v>
      </c>
      <c r="E308" s="4">
        <v>0</v>
      </c>
      <c r="F308" s="4">
        <v>0</v>
      </c>
      <c r="G308" s="4">
        <v>17</v>
      </c>
      <c r="H308" s="4">
        <v>17</v>
      </c>
    </row>
    <row r="309" spans="1:8">
      <c r="A309" s="4">
        <v>307</v>
      </c>
      <c r="B309" s="4">
        <v>308</v>
      </c>
      <c r="C309" s="4">
        <v>0.1212</v>
      </c>
      <c r="D309" s="4">
        <v>0.74</v>
      </c>
      <c r="E309" s="4">
        <v>0.16420000000000001</v>
      </c>
      <c r="F309" s="4">
        <v>0</v>
      </c>
      <c r="G309" s="4">
        <v>70</v>
      </c>
      <c r="H309" s="4">
        <v>70</v>
      </c>
    </row>
    <row r="310" spans="1:8">
      <c r="A310" s="4">
        <v>308</v>
      </c>
      <c r="B310" s="4">
        <v>309</v>
      </c>
      <c r="C310" s="4">
        <v>0.16669999999999999</v>
      </c>
      <c r="D310" s="4">
        <v>0.68</v>
      </c>
      <c r="E310" s="4">
        <v>0</v>
      </c>
      <c r="F310" s="4">
        <v>2</v>
      </c>
      <c r="G310" s="4">
        <v>156</v>
      </c>
      <c r="H310" s="4">
        <v>158</v>
      </c>
    </row>
    <row r="311" spans="1:8">
      <c r="A311" s="4">
        <v>309</v>
      </c>
      <c r="B311" s="4">
        <v>310</v>
      </c>
      <c r="C311" s="4">
        <v>0.1515</v>
      </c>
      <c r="D311" s="4">
        <v>0.69</v>
      </c>
      <c r="E311" s="4">
        <v>0.1343</v>
      </c>
      <c r="F311" s="4">
        <v>0</v>
      </c>
      <c r="G311" s="4">
        <v>117</v>
      </c>
      <c r="H311" s="4">
        <v>117</v>
      </c>
    </row>
    <row r="312" spans="1:8">
      <c r="A312" s="4">
        <v>310</v>
      </c>
      <c r="B312" s="4">
        <v>311</v>
      </c>
      <c r="C312" s="4">
        <v>0.18179999999999999</v>
      </c>
      <c r="D312" s="4">
        <v>0.55000000000000004</v>
      </c>
      <c r="E312" s="4">
        <v>0.19400000000000001</v>
      </c>
      <c r="F312" s="4">
        <v>4</v>
      </c>
      <c r="G312" s="4">
        <v>40</v>
      </c>
      <c r="H312" s="4">
        <v>44</v>
      </c>
    </row>
    <row r="313" spans="1:8">
      <c r="A313" s="4">
        <v>311</v>
      </c>
      <c r="B313" s="4">
        <v>312</v>
      </c>
      <c r="C313" s="4">
        <v>0.16669999999999999</v>
      </c>
      <c r="D313" s="4">
        <v>0.51</v>
      </c>
      <c r="E313" s="4">
        <v>0.28360000000000002</v>
      </c>
      <c r="F313" s="4">
        <v>6</v>
      </c>
      <c r="G313" s="4">
        <v>47</v>
      </c>
      <c r="H313" s="4">
        <v>53</v>
      </c>
    </row>
    <row r="314" spans="1:8">
      <c r="A314" s="4">
        <v>312</v>
      </c>
      <c r="B314" s="4">
        <v>313</v>
      </c>
      <c r="C314" s="4">
        <v>0.19700000000000001</v>
      </c>
      <c r="D314" s="4">
        <v>0.44</v>
      </c>
      <c r="E314" s="4">
        <v>0.25369999999999998</v>
      </c>
      <c r="F314" s="4">
        <v>2</v>
      </c>
      <c r="G314" s="4">
        <v>59</v>
      </c>
      <c r="H314" s="4">
        <v>61</v>
      </c>
    </row>
    <row r="315" spans="1:8">
      <c r="A315" s="4">
        <v>313</v>
      </c>
      <c r="B315" s="4">
        <v>314</v>
      </c>
      <c r="C315" s="4">
        <v>0.19700000000000001</v>
      </c>
      <c r="D315" s="4">
        <v>0.37</v>
      </c>
      <c r="E315" s="4">
        <v>0.3881</v>
      </c>
      <c r="F315" s="4">
        <v>4</v>
      </c>
      <c r="G315" s="4">
        <v>73</v>
      </c>
      <c r="H315" s="4">
        <v>77</v>
      </c>
    </row>
    <row r="316" spans="1:8">
      <c r="A316" s="4">
        <v>314</v>
      </c>
      <c r="B316" s="4">
        <v>315</v>
      </c>
      <c r="C316" s="4">
        <v>0.21210000000000001</v>
      </c>
      <c r="D316" s="4">
        <v>0.41</v>
      </c>
      <c r="E316" s="4">
        <v>0.28360000000000002</v>
      </c>
      <c r="F316" s="4">
        <v>5</v>
      </c>
      <c r="G316" s="4">
        <v>59</v>
      </c>
      <c r="H316" s="4">
        <v>64</v>
      </c>
    </row>
    <row r="317" spans="1:8">
      <c r="A317" s="4">
        <v>315</v>
      </c>
      <c r="B317" s="4">
        <v>316</v>
      </c>
      <c r="C317" s="4">
        <v>0.2424</v>
      </c>
      <c r="D317" s="4">
        <v>0.38</v>
      </c>
      <c r="E317" s="4">
        <v>0.16420000000000001</v>
      </c>
      <c r="F317" s="4">
        <v>9</v>
      </c>
      <c r="G317" s="4">
        <v>59</v>
      </c>
      <c r="H317" s="4">
        <v>68</v>
      </c>
    </row>
    <row r="318" spans="1:8">
      <c r="A318" s="4">
        <v>316</v>
      </c>
      <c r="B318" s="4">
        <v>317</v>
      </c>
      <c r="C318" s="4">
        <v>0.2424</v>
      </c>
      <c r="D318" s="4">
        <v>0.41</v>
      </c>
      <c r="E318" s="4">
        <v>0.1045</v>
      </c>
      <c r="F318" s="4">
        <v>3</v>
      </c>
      <c r="G318" s="4">
        <v>87</v>
      </c>
      <c r="H318" s="4">
        <v>90</v>
      </c>
    </row>
    <row r="319" spans="1:8">
      <c r="A319" s="4">
        <v>317</v>
      </c>
      <c r="B319" s="4">
        <v>318</v>
      </c>
      <c r="C319" s="4">
        <v>0.2273</v>
      </c>
      <c r="D319" s="4">
        <v>0.41</v>
      </c>
      <c r="E319" s="4">
        <v>0.16420000000000001</v>
      </c>
      <c r="F319" s="4">
        <v>4</v>
      </c>
      <c r="G319" s="4">
        <v>155</v>
      </c>
      <c r="H319" s="4">
        <v>159</v>
      </c>
    </row>
    <row r="320" spans="1:8">
      <c r="A320" s="4">
        <v>318</v>
      </c>
      <c r="B320" s="4">
        <v>319</v>
      </c>
      <c r="C320" s="4">
        <v>0.2576</v>
      </c>
      <c r="D320" s="4">
        <v>0.47</v>
      </c>
      <c r="E320" s="4">
        <v>0</v>
      </c>
      <c r="F320" s="4">
        <v>5</v>
      </c>
      <c r="G320" s="4">
        <v>134</v>
      </c>
      <c r="H320" s="4">
        <v>139</v>
      </c>
    </row>
    <row r="321" spans="1:8">
      <c r="A321" s="4">
        <v>319</v>
      </c>
      <c r="B321" s="4">
        <v>320</v>
      </c>
      <c r="C321" s="4">
        <v>0.19700000000000001</v>
      </c>
      <c r="D321" s="4">
        <v>0.59</v>
      </c>
      <c r="E321" s="4">
        <v>8.9599999999999999E-2</v>
      </c>
      <c r="F321" s="4">
        <v>3</v>
      </c>
      <c r="G321" s="4">
        <v>89</v>
      </c>
      <c r="H321" s="4">
        <v>92</v>
      </c>
    </row>
    <row r="322" spans="1:8">
      <c r="A322" s="4">
        <v>320</v>
      </c>
      <c r="B322" s="4">
        <v>321</v>
      </c>
      <c r="C322" s="4">
        <v>0.2424</v>
      </c>
      <c r="D322" s="4">
        <v>0.59</v>
      </c>
      <c r="E322" s="4">
        <v>0</v>
      </c>
      <c r="F322" s="4">
        <v>0</v>
      </c>
      <c r="G322" s="4">
        <v>68</v>
      </c>
      <c r="H322" s="4">
        <v>68</v>
      </c>
    </row>
    <row r="323" spans="1:8">
      <c r="A323" s="4">
        <v>321</v>
      </c>
      <c r="B323" s="4">
        <v>322</v>
      </c>
      <c r="C323" s="4">
        <v>0.2273</v>
      </c>
      <c r="D323" s="4">
        <v>0.69</v>
      </c>
      <c r="E323" s="4">
        <v>0</v>
      </c>
      <c r="F323" s="4">
        <v>4</v>
      </c>
      <c r="G323" s="4">
        <v>48</v>
      </c>
      <c r="H323" s="4">
        <v>52</v>
      </c>
    </row>
    <row r="324" spans="1:8">
      <c r="A324" s="4">
        <v>322</v>
      </c>
      <c r="B324" s="4">
        <v>323</v>
      </c>
      <c r="C324" s="4">
        <v>0.2273</v>
      </c>
      <c r="D324" s="4">
        <v>0.69</v>
      </c>
      <c r="E324" s="4">
        <v>0</v>
      </c>
      <c r="F324" s="4">
        <v>2</v>
      </c>
      <c r="G324" s="4">
        <v>34</v>
      </c>
      <c r="H324" s="4">
        <v>36</v>
      </c>
    </row>
    <row r="325" spans="1:8">
      <c r="A325" s="4">
        <v>323</v>
      </c>
      <c r="B325" s="4">
        <v>324</v>
      </c>
      <c r="C325" s="4">
        <v>0.2424</v>
      </c>
      <c r="D325" s="4">
        <v>0.55000000000000004</v>
      </c>
      <c r="E325" s="4">
        <v>0</v>
      </c>
      <c r="F325" s="4">
        <v>1</v>
      </c>
      <c r="G325" s="4">
        <v>26</v>
      </c>
      <c r="H325" s="4">
        <v>27</v>
      </c>
    </row>
    <row r="326" spans="1:8">
      <c r="A326" s="4">
        <v>324</v>
      </c>
      <c r="B326" s="4">
        <v>325</v>
      </c>
      <c r="C326" s="4">
        <v>0.2424</v>
      </c>
      <c r="D326" s="4">
        <v>0.55000000000000004</v>
      </c>
      <c r="E326" s="4">
        <v>0</v>
      </c>
      <c r="F326" s="4">
        <v>3</v>
      </c>
      <c r="G326" s="4">
        <v>25</v>
      </c>
      <c r="H326" s="4">
        <v>28</v>
      </c>
    </row>
    <row r="327" spans="1:8">
      <c r="A327" s="4">
        <v>325</v>
      </c>
      <c r="B327" s="4">
        <v>326</v>
      </c>
      <c r="C327" s="4">
        <v>0.19700000000000001</v>
      </c>
      <c r="D327" s="4">
        <v>0.59</v>
      </c>
      <c r="E327" s="4">
        <v>8.9599999999999999E-2</v>
      </c>
      <c r="F327" s="4">
        <v>2</v>
      </c>
      <c r="G327" s="4">
        <v>18</v>
      </c>
      <c r="H327" s="4">
        <v>20</v>
      </c>
    </row>
    <row r="328" spans="1:8">
      <c r="A328" s="4">
        <v>326</v>
      </c>
      <c r="B328" s="4">
        <v>327</v>
      </c>
      <c r="C328" s="4">
        <v>0.19700000000000001</v>
      </c>
      <c r="D328" s="4">
        <v>0.59</v>
      </c>
      <c r="E328" s="4">
        <v>8.9599999999999999E-2</v>
      </c>
      <c r="F328" s="4">
        <v>0</v>
      </c>
      <c r="G328" s="4">
        <v>12</v>
      </c>
      <c r="H328" s="4">
        <v>12</v>
      </c>
    </row>
    <row r="329" spans="1:8">
      <c r="A329" s="4">
        <v>327</v>
      </c>
      <c r="B329" s="4">
        <v>328</v>
      </c>
      <c r="C329" s="4">
        <v>0.2273</v>
      </c>
      <c r="D329" s="4">
        <v>0.59</v>
      </c>
      <c r="E329" s="4">
        <v>0</v>
      </c>
      <c r="F329" s="4">
        <v>1</v>
      </c>
      <c r="G329" s="4">
        <v>7</v>
      </c>
      <c r="H329" s="4">
        <v>8</v>
      </c>
    </row>
    <row r="330" spans="1:8">
      <c r="A330" s="4">
        <v>328</v>
      </c>
      <c r="B330" s="4">
        <v>329</v>
      </c>
      <c r="C330" s="4">
        <v>0.2273</v>
      </c>
      <c r="D330" s="4">
        <v>0.59</v>
      </c>
      <c r="E330" s="4">
        <v>0</v>
      </c>
      <c r="F330" s="4">
        <v>0</v>
      </c>
      <c r="G330" s="4">
        <v>5</v>
      </c>
      <c r="H330" s="4">
        <v>5</v>
      </c>
    </row>
    <row r="331" spans="1:8">
      <c r="A331" s="4">
        <v>329</v>
      </c>
      <c r="B331" s="4">
        <v>330</v>
      </c>
      <c r="C331" s="4">
        <v>0.2273</v>
      </c>
      <c r="D331" s="4">
        <v>0.59</v>
      </c>
      <c r="E331" s="4">
        <v>0</v>
      </c>
      <c r="F331" s="4">
        <v>0</v>
      </c>
      <c r="G331" s="4">
        <v>1</v>
      </c>
      <c r="H331" s="4">
        <v>1</v>
      </c>
    </row>
    <row r="332" spans="1:8">
      <c r="A332" s="4">
        <v>330</v>
      </c>
      <c r="B332" s="4">
        <v>331</v>
      </c>
      <c r="C332" s="4">
        <v>0.16669999999999999</v>
      </c>
      <c r="D332" s="4">
        <v>0.63</v>
      </c>
      <c r="E332" s="4">
        <v>0.1045</v>
      </c>
      <c r="F332" s="4">
        <v>1</v>
      </c>
      <c r="G332" s="4">
        <v>2</v>
      </c>
      <c r="H332" s="4">
        <v>3</v>
      </c>
    </row>
    <row r="333" spans="1:8">
      <c r="A333" s="4">
        <v>331</v>
      </c>
      <c r="B333" s="4">
        <v>332</v>
      </c>
      <c r="C333" s="4">
        <v>0.21210000000000001</v>
      </c>
      <c r="D333" s="4">
        <v>0.63</v>
      </c>
      <c r="E333" s="4">
        <v>0</v>
      </c>
      <c r="F333" s="4">
        <v>1</v>
      </c>
      <c r="G333" s="4">
        <v>9</v>
      </c>
      <c r="H333" s="4">
        <v>10</v>
      </c>
    </row>
    <row r="334" spans="1:8">
      <c r="A334" s="4">
        <v>332</v>
      </c>
      <c r="B334" s="4">
        <v>333</v>
      </c>
      <c r="C334" s="4">
        <v>0.1515</v>
      </c>
      <c r="D334" s="4">
        <v>0.63</v>
      </c>
      <c r="E334" s="4">
        <v>0.1343</v>
      </c>
      <c r="F334" s="4">
        <v>1</v>
      </c>
      <c r="G334" s="4">
        <v>22</v>
      </c>
      <c r="H334" s="4">
        <v>23</v>
      </c>
    </row>
    <row r="335" spans="1:8">
      <c r="A335" s="4">
        <v>333</v>
      </c>
      <c r="B335" s="4">
        <v>334</v>
      </c>
      <c r="C335" s="4">
        <v>0.18179999999999999</v>
      </c>
      <c r="D335" s="4">
        <v>0.64</v>
      </c>
      <c r="E335" s="4">
        <v>0.1343</v>
      </c>
      <c r="F335" s="4">
        <v>2</v>
      </c>
      <c r="G335" s="4">
        <v>31</v>
      </c>
      <c r="H335" s="4">
        <v>33</v>
      </c>
    </row>
    <row r="336" spans="1:8">
      <c r="A336" s="4">
        <v>334</v>
      </c>
      <c r="B336" s="4">
        <v>335</v>
      </c>
      <c r="C336" s="4">
        <v>0.19700000000000001</v>
      </c>
      <c r="D336" s="4">
        <v>0.59</v>
      </c>
      <c r="E336" s="4">
        <v>0.16420000000000001</v>
      </c>
      <c r="F336" s="4">
        <v>2</v>
      </c>
      <c r="G336" s="4">
        <v>57</v>
      </c>
      <c r="H336" s="4">
        <v>59</v>
      </c>
    </row>
    <row r="337" spans="1:8">
      <c r="A337" s="4">
        <v>335</v>
      </c>
      <c r="B337" s="4">
        <v>336</v>
      </c>
      <c r="C337" s="4">
        <v>0.19700000000000001</v>
      </c>
      <c r="D337" s="4">
        <v>0.55000000000000004</v>
      </c>
      <c r="E337" s="4">
        <v>0.22389999999999999</v>
      </c>
      <c r="F337" s="4">
        <v>18</v>
      </c>
      <c r="G337" s="4">
        <v>54</v>
      </c>
      <c r="H337" s="4">
        <v>72</v>
      </c>
    </row>
    <row r="338" spans="1:8">
      <c r="A338" s="4">
        <v>336</v>
      </c>
      <c r="B338" s="4">
        <v>337</v>
      </c>
      <c r="C338" s="4">
        <v>0.2273</v>
      </c>
      <c r="D338" s="4">
        <v>0.48</v>
      </c>
      <c r="E338" s="4">
        <v>0.22389999999999999</v>
      </c>
      <c r="F338" s="4">
        <v>15</v>
      </c>
      <c r="G338" s="4">
        <v>74</v>
      </c>
      <c r="H338" s="4">
        <v>89</v>
      </c>
    </row>
    <row r="339" spans="1:8">
      <c r="A339" s="4">
        <v>337</v>
      </c>
      <c r="B339" s="4">
        <v>338</v>
      </c>
      <c r="C339" s="4">
        <v>0.2576</v>
      </c>
      <c r="D339" s="4">
        <v>0.38</v>
      </c>
      <c r="E339" s="4">
        <v>0.29849999999999999</v>
      </c>
      <c r="F339" s="4">
        <v>21</v>
      </c>
      <c r="G339" s="4">
        <v>80</v>
      </c>
      <c r="H339" s="4">
        <v>101</v>
      </c>
    </row>
    <row r="340" spans="1:8">
      <c r="A340" s="4">
        <v>338</v>
      </c>
      <c r="B340" s="4">
        <v>339</v>
      </c>
      <c r="C340" s="4">
        <v>0.28789999999999999</v>
      </c>
      <c r="D340" s="4">
        <v>0.39</v>
      </c>
      <c r="E340" s="4">
        <v>0.28360000000000002</v>
      </c>
      <c r="F340" s="4">
        <v>26</v>
      </c>
      <c r="G340" s="4">
        <v>92</v>
      </c>
      <c r="H340" s="4">
        <v>118</v>
      </c>
    </row>
    <row r="341" spans="1:8">
      <c r="A341" s="4">
        <v>339</v>
      </c>
      <c r="B341" s="4">
        <v>340</v>
      </c>
      <c r="C341" s="4">
        <v>0.31819999999999998</v>
      </c>
      <c r="D341" s="4">
        <v>0.36</v>
      </c>
      <c r="E341" s="4">
        <v>0.19400000000000001</v>
      </c>
      <c r="F341" s="4">
        <v>21</v>
      </c>
      <c r="G341" s="4">
        <v>108</v>
      </c>
      <c r="H341" s="4">
        <v>129</v>
      </c>
    </row>
    <row r="342" spans="1:8">
      <c r="A342" s="4">
        <v>340</v>
      </c>
      <c r="B342" s="4">
        <v>341</v>
      </c>
      <c r="C342" s="4">
        <v>0.33329999999999999</v>
      </c>
      <c r="D342" s="4">
        <v>0.34</v>
      </c>
      <c r="E342" s="4">
        <v>0.19400000000000001</v>
      </c>
      <c r="F342" s="4">
        <v>33</v>
      </c>
      <c r="G342" s="4">
        <v>95</v>
      </c>
      <c r="H342" s="4">
        <v>128</v>
      </c>
    </row>
    <row r="343" spans="1:8">
      <c r="A343" s="4">
        <v>341</v>
      </c>
      <c r="B343" s="4">
        <v>342</v>
      </c>
      <c r="C343" s="4">
        <v>0.30299999999999999</v>
      </c>
      <c r="D343" s="4">
        <v>0.36</v>
      </c>
      <c r="E343" s="4">
        <v>0.28360000000000002</v>
      </c>
      <c r="F343" s="4">
        <v>29</v>
      </c>
      <c r="G343" s="4">
        <v>54</v>
      </c>
      <c r="H343" s="4">
        <v>83</v>
      </c>
    </row>
    <row r="344" spans="1:8">
      <c r="A344" s="4">
        <v>342</v>
      </c>
      <c r="B344" s="4">
        <v>343</v>
      </c>
      <c r="C344" s="4">
        <v>0.28789999999999999</v>
      </c>
      <c r="D344" s="4">
        <v>0.45</v>
      </c>
      <c r="E344" s="4">
        <v>0.25369999999999998</v>
      </c>
      <c r="F344" s="4">
        <v>15</v>
      </c>
      <c r="G344" s="4">
        <v>69</v>
      </c>
      <c r="H344" s="4">
        <v>84</v>
      </c>
    </row>
    <row r="345" spans="1:8">
      <c r="A345" s="4">
        <v>343</v>
      </c>
      <c r="B345" s="4">
        <v>344</v>
      </c>
      <c r="C345" s="4">
        <v>0.30299999999999999</v>
      </c>
      <c r="D345" s="4">
        <v>0.39</v>
      </c>
      <c r="E345" s="4">
        <v>0.25369999999999998</v>
      </c>
      <c r="F345" s="4">
        <v>14</v>
      </c>
      <c r="G345" s="4">
        <v>60</v>
      </c>
      <c r="H345" s="4">
        <v>74</v>
      </c>
    </row>
    <row r="346" spans="1:8">
      <c r="A346" s="4">
        <v>344</v>
      </c>
      <c r="B346" s="4">
        <v>345</v>
      </c>
      <c r="C346" s="4">
        <v>0.30299999999999999</v>
      </c>
      <c r="D346" s="4">
        <v>0.39</v>
      </c>
      <c r="E346" s="4">
        <v>0.25369999999999998</v>
      </c>
      <c r="F346" s="4">
        <v>6</v>
      </c>
      <c r="G346" s="4">
        <v>35</v>
      </c>
      <c r="H346" s="4">
        <v>41</v>
      </c>
    </row>
    <row r="347" spans="1:8">
      <c r="A347" s="4">
        <v>345</v>
      </c>
      <c r="B347" s="4">
        <v>346</v>
      </c>
      <c r="C347" s="4">
        <v>0.30299999999999999</v>
      </c>
      <c r="D347" s="4">
        <v>0.39</v>
      </c>
      <c r="E347" s="4">
        <v>0.22389999999999999</v>
      </c>
      <c r="F347" s="4">
        <v>6</v>
      </c>
      <c r="G347" s="4">
        <v>51</v>
      </c>
      <c r="H347" s="4">
        <v>57</v>
      </c>
    </row>
    <row r="348" spans="1:8">
      <c r="A348" s="4">
        <v>346</v>
      </c>
      <c r="B348" s="4">
        <v>347</v>
      </c>
      <c r="C348" s="4">
        <v>0.31819999999999998</v>
      </c>
      <c r="D348" s="4">
        <v>0.42</v>
      </c>
      <c r="E348" s="4">
        <v>0.1045</v>
      </c>
      <c r="F348" s="4">
        <v>0</v>
      </c>
      <c r="G348" s="4">
        <v>26</v>
      </c>
      <c r="H348" s="4">
        <v>26</v>
      </c>
    </row>
    <row r="349" spans="1:8">
      <c r="A349" s="4">
        <v>347</v>
      </c>
      <c r="B349" s="4">
        <v>348</v>
      </c>
      <c r="C349" s="4">
        <v>0.28789999999999999</v>
      </c>
      <c r="D349" s="4">
        <v>0.45</v>
      </c>
      <c r="E349" s="4">
        <v>0.28360000000000002</v>
      </c>
      <c r="F349" s="4">
        <v>5</v>
      </c>
      <c r="G349" s="4">
        <v>39</v>
      </c>
      <c r="H349" s="4">
        <v>44</v>
      </c>
    </row>
    <row r="350" spans="1:8">
      <c r="A350" s="4">
        <v>348</v>
      </c>
      <c r="B350" s="4">
        <v>349</v>
      </c>
      <c r="C350" s="4">
        <v>0.30299999999999999</v>
      </c>
      <c r="D350" s="4">
        <v>0.56000000000000005</v>
      </c>
      <c r="E350" s="4">
        <v>0</v>
      </c>
      <c r="F350" s="4">
        <v>6</v>
      </c>
      <c r="G350" s="4">
        <v>33</v>
      </c>
      <c r="H350" s="4">
        <v>39</v>
      </c>
    </row>
    <row r="351" spans="1:8">
      <c r="A351" s="4">
        <v>349</v>
      </c>
      <c r="B351" s="4">
        <v>350</v>
      </c>
      <c r="C351" s="4">
        <v>0.2727</v>
      </c>
      <c r="D351" s="4">
        <v>0.56000000000000005</v>
      </c>
      <c r="E351" s="4">
        <v>0.1343</v>
      </c>
      <c r="F351" s="4">
        <v>4</v>
      </c>
      <c r="G351" s="4">
        <v>19</v>
      </c>
      <c r="H351" s="4">
        <v>23</v>
      </c>
    </row>
    <row r="352" spans="1:8">
      <c r="A352" s="4">
        <v>350</v>
      </c>
      <c r="B352" s="4">
        <v>351</v>
      </c>
      <c r="C352" s="4">
        <v>0.28789999999999999</v>
      </c>
      <c r="D352" s="4">
        <v>0.56000000000000005</v>
      </c>
      <c r="E352" s="4">
        <v>8.9599999999999999E-2</v>
      </c>
      <c r="F352" s="4">
        <v>3</v>
      </c>
      <c r="G352" s="4">
        <v>13</v>
      </c>
      <c r="H352" s="4">
        <v>16</v>
      </c>
    </row>
    <row r="353" spans="1:8">
      <c r="A353" s="4">
        <v>351</v>
      </c>
      <c r="B353" s="4">
        <v>352</v>
      </c>
      <c r="C353" s="4">
        <v>0.2727</v>
      </c>
      <c r="D353" s="4">
        <v>0.69</v>
      </c>
      <c r="E353" s="4">
        <v>0</v>
      </c>
      <c r="F353" s="4">
        <v>9</v>
      </c>
      <c r="G353" s="4">
        <v>6</v>
      </c>
      <c r="H353" s="4">
        <v>15</v>
      </c>
    </row>
    <row r="354" spans="1:8">
      <c r="A354" s="4">
        <v>352</v>
      </c>
      <c r="B354" s="4">
        <v>353</v>
      </c>
      <c r="C354" s="4">
        <v>0.2576</v>
      </c>
      <c r="D354" s="4">
        <v>0.56000000000000005</v>
      </c>
      <c r="E354" s="4">
        <v>0.16420000000000001</v>
      </c>
      <c r="F354" s="4">
        <v>0</v>
      </c>
      <c r="G354" s="4">
        <v>1</v>
      </c>
      <c r="H354" s="4">
        <v>1</v>
      </c>
    </row>
    <row r="355" spans="1:8">
      <c r="A355" s="4">
        <v>353</v>
      </c>
      <c r="B355" s="4">
        <v>354</v>
      </c>
      <c r="C355" s="4">
        <v>0.2576</v>
      </c>
      <c r="D355" s="4">
        <v>0.56000000000000005</v>
      </c>
      <c r="E355" s="4">
        <v>0.16420000000000001</v>
      </c>
      <c r="F355" s="4">
        <v>1</v>
      </c>
      <c r="G355" s="4">
        <v>1</v>
      </c>
      <c r="H355" s="4">
        <v>2</v>
      </c>
    </row>
    <row r="356" spans="1:8">
      <c r="A356" s="4">
        <v>354</v>
      </c>
      <c r="B356" s="4">
        <v>355</v>
      </c>
      <c r="C356" s="4">
        <v>0.2576</v>
      </c>
      <c r="D356" s="4">
        <v>0.56000000000000005</v>
      </c>
      <c r="E356" s="4">
        <v>0.16420000000000001</v>
      </c>
      <c r="F356" s="4">
        <v>0</v>
      </c>
      <c r="G356" s="4">
        <v>1</v>
      </c>
      <c r="H356" s="4">
        <v>1</v>
      </c>
    </row>
    <row r="357" spans="1:8">
      <c r="A357" s="4">
        <v>355</v>
      </c>
      <c r="B357" s="4">
        <v>356</v>
      </c>
      <c r="C357" s="4">
        <v>0.21210000000000001</v>
      </c>
      <c r="D357" s="4">
        <v>0.56000000000000005</v>
      </c>
      <c r="E357" s="4">
        <v>0.29849999999999999</v>
      </c>
      <c r="F357" s="4">
        <v>0</v>
      </c>
      <c r="G357" s="4">
        <v>3</v>
      </c>
      <c r="H357" s="4">
        <v>3</v>
      </c>
    </row>
    <row r="358" spans="1:8">
      <c r="A358" s="4">
        <v>356</v>
      </c>
      <c r="B358" s="4">
        <v>357</v>
      </c>
      <c r="C358" s="4">
        <v>0.21210000000000001</v>
      </c>
      <c r="D358" s="4">
        <v>0.55000000000000004</v>
      </c>
      <c r="E358" s="4">
        <v>0.28360000000000002</v>
      </c>
      <c r="F358" s="4">
        <v>0</v>
      </c>
      <c r="G358" s="4">
        <v>18</v>
      </c>
      <c r="H358" s="4">
        <v>18</v>
      </c>
    </row>
    <row r="359" spans="1:8">
      <c r="A359" s="4">
        <v>357</v>
      </c>
      <c r="B359" s="4">
        <v>358</v>
      </c>
      <c r="C359" s="4">
        <v>0.21210000000000001</v>
      </c>
      <c r="D359" s="4">
        <v>0.51</v>
      </c>
      <c r="E359" s="4">
        <v>0.25369999999999998</v>
      </c>
      <c r="F359" s="4">
        <v>3</v>
      </c>
      <c r="G359" s="4">
        <v>29</v>
      </c>
      <c r="H359" s="4">
        <v>32</v>
      </c>
    </row>
    <row r="360" spans="1:8">
      <c r="A360" s="4">
        <v>358</v>
      </c>
      <c r="B360" s="4">
        <v>359</v>
      </c>
      <c r="C360" s="4">
        <v>0.21210000000000001</v>
      </c>
      <c r="D360" s="4">
        <v>0.51</v>
      </c>
      <c r="E360" s="4">
        <v>0.28360000000000002</v>
      </c>
      <c r="F360" s="4">
        <v>8</v>
      </c>
      <c r="G360" s="4">
        <v>71</v>
      </c>
      <c r="H360" s="4">
        <v>79</v>
      </c>
    </row>
    <row r="361" spans="1:8">
      <c r="A361" s="4">
        <v>359</v>
      </c>
      <c r="B361" s="4">
        <v>360</v>
      </c>
      <c r="C361" s="4">
        <v>0.2273</v>
      </c>
      <c r="D361" s="4">
        <v>0.44</v>
      </c>
      <c r="E361" s="4">
        <v>0.25369999999999998</v>
      </c>
      <c r="F361" s="4">
        <v>23</v>
      </c>
      <c r="G361" s="4">
        <v>70</v>
      </c>
      <c r="H361" s="4">
        <v>93</v>
      </c>
    </row>
    <row r="362" spans="1:8">
      <c r="A362" s="4">
        <v>360</v>
      </c>
      <c r="B362" s="4">
        <v>361</v>
      </c>
      <c r="C362" s="4">
        <v>0.21210000000000001</v>
      </c>
      <c r="D362" s="4">
        <v>0.41</v>
      </c>
      <c r="E362" s="4">
        <v>0.28360000000000002</v>
      </c>
      <c r="F362" s="4">
        <v>29</v>
      </c>
      <c r="G362" s="4">
        <v>75</v>
      </c>
      <c r="H362" s="4">
        <v>104</v>
      </c>
    </row>
    <row r="363" spans="1:8">
      <c r="A363" s="4">
        <v>361</v>
      </c>
      <c r="B363" s="4">
        <v>362</v>
      </c>
      <c r="C363" s="4">
        <v>0.2273</v>
      </c>
      <c r="D363" s="4">
        <v>0.35</v>
      </c>
      <c r="E363" s="4">
        <v>0.29849999999999999</v>
      </c>
      <c r="F363" s="4">
        <v>23</v>
      </c>
      <c r="G363" s="4">
        <v>95</v>
      </c>
      <c r="H363" s="4">
        <v>118</v>
      </c>
    </row>
    <row r="364" spans="1:8">
      <c r="A364" s="4">
        <v>362</v>
      </c>
      <c r="B364" s="4">
        <v>363</v>
      </c>
      <c r="C364" s="4">
        <v>0.2727</v>
      </c>
      <c r="D364" s="4">
        <v>0.36</v>
      </c>
      <c r="E364" s="4">
        <v>0.25369999999999998</v>
      </c>
      <c r="F364" s="4">
        <v>22</v>
      </c>
      <c r="G364" s="4">
        <v>69</v>
      </c>
      <c r="H364" s="4">
        <v>91</v>
      </c>
    </row>
    <row r="365" spans="1:8">
      <c r="A365" s="4">
        <v>363</v>
      </c>
      <c r="B365" s="4">
        <v>364</v>
      </c>
      <c r="C365" s="4">
        <v>0.2424</v>
      </c>
      <c r="D365" s="4">
        <v>0.38</v>
      </c>
      <c r="E365" s="4">
        <v>0.25369999999999998</v>
      </c>
      <c r="F365" s="4">
        <v>35</v>
      </c>
      <c r="G365" s="4">
        <v>78</v>
      </c>
      <c r="H365" s="4">
        <v>113</v>
      </c>
    </row>
    <row r="366" spans="1:8">
      <c r="A366" s="4">
        <v>364</v>
      </c>
      <c r="B366" s="4">
        <v>365</v>
      </c>
      <c r="C366" s="4">
        <v>0.2273</v>
      </c>
      <c r="D366" s="4">
        <v>0.38</v>
      </c>
      <c r="E366" s="4">
        <v>0.22389999999999999</v>
      </c>
      <c r="F366" s="4">
        <v>22</v>
      </c>
      <c r="G366" s="4">
        <v>77</v>
      </c>
      <c r="H366" s="4">
        <v>99</v>
      </c>
    </row>
    <row r="367" spans="1:8">
      <c r="A367" s="4">
        <v>365</v>
      </c>
      <c r="B367" s="4">
        <v>366</v>
      </c>
      <c r="C367" s="4">
        <v>0.21210000000000001</v>
      </c>
      <c r="D367" s="4">
        <v>0.37</v>
      </c>
      <c r="E367" s="4">
        <v>0.25369999999999998</v>
      </c>
      <c r="F367" s="4">
        <v>23</v>
      </c>
      <c r="G367" s="4">
        <v>82</v>
      </c>
      <c r="H367" s="4">
        <v>105</v>
      </c>
    </row>
    <row r="368" spans="1:8">
      <c r="A368" s="4">
        <v>366</v>
      </c>
      <c r="B368" s="4">
        <v>367</v>
      </c>
      <c r="C368" s="4">
        <v>0.21210000000000001</v>
      </c>
      <c r="D368" s="4">
        <v>0.4</v>
      </c>
      <c r="E368" s="4">
        <v>0.16420000000000001</v>
      </c>
      <c r="F368" s="4">
        <v>11</v>
      </c>
      <c r="G368" s="4">
        <v>56</v>
      </c>
      <c r="H368" s="4">
        <v>67</v>
      </c>
    </row>
    <row r="369" spans="1:8">
      <c r="A369" s="4">
        <v>367</v>
      </c>
      <c r="B369" s="4">
        <v>368</v>
      </c>
      <c r="C369" s="4">
        <v>0.19700000000000001</v>
      </c>
      <c r="D369" s="4">
        <v>0.47</v>
      </c>
      <c r="E369" s="4">
        <v>0.1343</v>
      </c>
      <c r="F369" s="4">
        <v>14</v>
      </c>
      <c r="G369" s="4">
        <v>47</v>
      </c>
      <c r="H369" s="4">
        <v>61</v>
      </c>
    </row>
    <row r="370" spans="1:8">
      <c r="A370" s="4">
        <v>368</v>
      </c>
      <c r="B370" s="4">
        <v>369</v>
      </c>
      <c r="C370" s="4">
        <v>0.19700000000000001</v>
      </c>
      <c r="D370" s="4">
        <v>0.47</v>
      </c>
      <c r="E370" s="4">
        <v>0.16420000000000001</v>
      </c>
      <c r="F370" s="4">
        <v>7</v>
      </c>
      <c r="G370" s="4">
        <v>50</v>
      </c>
      <c r="H370" s="4">
        <v>57</v>
      </c>
    </row>
    <row r="371" spans="1:8">
      <c r="A371" s="4">
        <v>369</v>
      </c>
      <c r="B371" s="4">
        <v>370</v>
      </c>
      <c r="C371" s="4">
        <v>0.19700000000000001</v>
      </c>
      <c r="D371" s="4">
        <v>0.51</v>
      </c>
      <c r="E371" s="4">
        <v>0.16420000000000001</v>
      </c>
      <c r="F371" s="4">
        <v>6</v>
      </c>
      <c r="G371" s="4">
        <v>22</v>
      </c>
      <c r="H371" s="4">
        <v>28</v>
      </c>
    </row>
    <row r="372" spans="1:8">
      <c r="A372" s="4">
        <v>370</v>
      </c>
      <c r="B372" s="4">
        <v>371</v>
      </c>
      <c r="C372" s="4">
        <v>0.21210000000000001</v>
      </c>
      <c r="D372" s="4">
        <v>0.49</v>
      </c>
      <c r="E372" s="4">
        <v>0.1343</v>
      </c>
      <c r="F372" s="4">
        <v>2</v>
      </c>
      <c r="G372" s="4">
        <v>19</v>
      </c>
      <c r="H372" s="4">
        <v>21</v>
      </c>
    </row>
    <row r="373" spans="1:8">
      <c r="A373" s="4">
        <v>371</v>
      </c>
      <c r="B373" s="4">
        <v>372</v>
      </c>
      <c r="C373" s="4">
        <v>0.2273</v>
      </c>
      <c r="D373" s="4">
        <v>0.4</v>
      </c>
      <c r="E373" s="4">
        <v>0.1045</v>
      </c>
      <c r="F373" s="4">
        <v>0</v>
      </c>
      <c r="G373" s="4">
        <v>18</v>
      </c>
      <c r="H373" s="4">
        <v>18</v>
      </c>
    </row>
    <row r="374" spans="1:8">
      <c r="A374" s="4">
        <v>372</v>
      </c>
      <c r="B374" s="4">
        <v>373</v>
      </c>
      <c r="C374" s="4">
        <v>0.19700000000000001</v>
      </c>
      <c r="D374" s="4">
        <v>0.47</v>
      </c>
      <c r="E374" s="4">
        <v>0.22389999999999999</v>
      </c>
      <c r="F374" s="4">
        <v>1</v>
      </c>
      <c r="G374" s="4">
        <v>16</v>
      </c>
      <c r="H374" s="4">
        <v>17</v>
      </c>
    </row>
    <row r="375" spans="1:8">
      <c r="A375" s="4">
        <v>373</v>
      </c>
      <c r="B375" s="4">
        <v>374</v>
      </c>
      <c r="C375" s="4">
        <v>0.19700000000000001</v>
      </c>
      <c r="D375" s="4">
        <v>0.44</v>
      </c>
      <c r="E375" s="4">
        <v>0.19400000000000001</v>
      </c>
      <c r="F375" s="4">
        <v>1</v>
      </c>
      <c r="G375" s="4">
        <v>15</v>
      </c>
      <c r="H375" s="4">
        <v>16</v>
      </c>
    </row>
    <row r="376" spans="1:8">
      <c r="A376" s="4">
        <v>374</v>
      </c>
      <c r="B376" s="4">
        <v>375</v>
      </c>
      <c r="C376" s="4">
        <v>0.16669999999999999</v>
      </c>
      <c r="D376" s="4">
        <v>0.43</v>
      </c>
      <c r="E376" s="4">
        <v>0.25369999999999998</v>
      </c>
      <c r="F376" s="4">
        <v>0</v>
      </c>
      <c r="G376" s="4">
        <v>8</v>
      </c>
      <c r="H376" s="4">
        <v>8</v>
      </c>
    </row>
    <row r="377" spans="1:8">
      <c r="A377" s="4">
        <v>375</v>
      </c>
      <c r="B377" s="4">
        <v>376</v>
      </c>
      <c r="C377" s="4">
        <v>0.18179999999999999</v>
      </c>
      <c r="D377" s="4">
        <v>0.43</v>
      </c>
      <c r="E377" s="4">
        <v>0.19400000000000001</v>
      </c>
      <c r="F377" s="4">
        <v>0</v>
      </c>
      <c r="G377" s="4">
        <v>2</v>
      </c>
      <c r="H377" s="4">
        <v>2</v>
      </c>
    </row>
    <row r="378" spans="1:8">
      <c r="A378" s="4">
        <v>376</v>
      </c>
      <c r="B378" s="4">
        <v>377</v>
      </c>
      <c r="C378" s="4">
        <v>0.19700000000000001</v>
      </c>
      <c r="D378" s="4">
        <v>0.43</v>
      </c>
      <c r="E378" s="4">
        <v>0.1343</v>
      </c>
      <c r="F378" s="4">
        <v>1</v>
      </c>
      <c r="G378" s="4">
        <v>2</v>
      </c>
      <c r="H378" s="4">
        <v>3</v>
      </c>
    </row>
    <row r="379" spans="1:8">
      <c r="A379" s="4">
        <v>377</v>
      </c>
      <c r="B379" s="4">
        <v>378</v>
      </c>
      <c r="C379" s="4">
        <v>0.19700000000000001</v>
      </c>
      <c r="D379" s="4">
        <v>0.43</v>
      </c>
      <c r="E379" s="4">
        <v>0.16420000000000001</v>
      </c>
      <c r="F379" s="4">
        <v>0</v>
      </c>
      <c r="G379" s="4">
        <v>1</v>
      </c>
      <c r="H379" s="4">
        <v>1</v>
      </c>
    </row>
    <row r="380" spans="1:8">
      <c r="A380" s="4">
        <v>378</v>
      </c>
      <c r="B380" s="4">
        <v>379</v>
      </c>
      <c r="C380" s="4">
        <v>0.18179999999999999</v>
      </c>
      <c r="D380" s="4">
        <v>0.43</v>
      </c>
      <c r="E380" s="4">
        <v>0.19400000000000001</v>
      </c>
      <c r="F380" s="4">
        <v>0</v>
      </c>
      <c r="G380" s="4">
        <v>5</v>
      </c>
      <c r="H380" s="4">
        <v>5</v>
      </c>
    </row>
    <row r="381" spans="1:8">
      <c r="A381" s="4">
        <v>379</v>
      </c>
      <c r="B381" s="4">
        <v>380</v>
      </c>
      <c r="C381" s="4">
        <v>0.18179999999999999</v>
      </c>
      <c r="D381" s="4">
        <v>0.5</v>
      </c>
      <c r="E381" s="4">
        <v>0.1343</v>
      </c>
      <c r="F381" s="4">
        <v>4</v>
      </c>
      <c r="G381" s="4">
        <v>9</v>
      </c>
      <c r="H381" s="4">
        <v>13</v>
      </c>
    </row>
    <row r="382" spans="1:8">
      <c r="A382" s="4">
        <v>380</v>
      </c>
      <c r="B382" s="4">
        <v>381</v>
      </c>
      <c r="C382" s="4">
        <v>0.1515</v>
      </c>
      <c r="D382" s="4">
        <v>0.47</v>
      </c>
      <c r="E382" s="4">
        <v>0.22389999999999999</v>
      </c>
      <c r="F382" s="4">
        <v>3</v>
      </c>
      <c r="G382" s="4">
        <v>30</v>
      </c>
      <c r="H382" s="4">
        <v>33</v>
      </c>
    </row>
    <row r="383" spans="1:8">
      <c r="A383" s="4">
        <v>381</v>
      </c>
      <c r="B383" s="4">
        <v>382</v>
      </c>
      <c r="C383" s="4">
        <v>0.1515</v>
      </c>
      <c r="D383" s="4">
        <v>0.47</v>
      </c>
      <c r="E383" s="4">
        <v>0.22389999999999999</v>
      </c>
      <c r="F383" s="4">
        <v>8</v>
      </c>
      <c r="G383" s="4">
        <v>39</v>
      </c>
      <c r="H383" s="4">
        <v>47</v>
      </c>
    </row>
    <row r="384" spans="1:8">
      <c r="A384" s="4">
        <v>382</v>
      </c>
      <c r="B384" s="4">
        <v>383</v>
      </c>
      <c r="C384" s="4">
        <v>0.1515</v>
      </c>
      <c r="D384" s="4">
        <v>0.5</v>
      </c>
      <c r="E384" s="4">
        <v>0.25369999999999998</v>
      </c>
      <c r="F384" s="4">
        <v>7</v>
      </c>
      <c r="G384" s="4">
        <v>50</v>
      </c>
      <c r="H384" s="4">
        <v>57</v>
      </c>
    </row>
    <row r="385" spans="1:8">
      <c r="A385" s="4">
        <v>383</v>
      </c>
      <c r="B385" s="4">
        <v>384</v>
      </c>
      <c r="C385" s="4">
        <v>0.1515</v>
      </c>
      <c r="D385" s="4">
        <v>0.55000000000000004</v>
      </c>
      <c r="E385" s="4">
        <v>0.19400000000000001</v>
      </c>
      <c r="F385" s="4">
        <v>9</v>
      </c>
      <c r="G385" s="4">
        <v>55</v>
      </c>
      <c r="H385" s="4">
        <v>64</v>
      </c>
    </row>
    <row r="386" spans="1:8">
      <c r="A386" s="4">
        <v>384</v>
      </c>
      <c r="B386" s="4">
        <v>385</v>
      </c>
      <c r="C386" s="4">
        <v>0.19700000000000001</v>
      </c>
      <c r="D386" s="4">
        <v>0.47</v>
      </c>
      <c r="E386" s="4">
        <v>0.1343</v>
      </c>
      <c r="F386" s="4">
        <v>10</v>
      </c>
      <c r="G386" s="4">
        <v>70</v>
      </c>
      <c r="H386" s="4">
        <v>80</v>
      </c>
    </row>
    <row r="387" spans="1:8">
      <c r="A387" s="4">
        <v>385</v>
      </c>
      <c r="B387" s="4">
        <v>386</v>
      </c>
      <c r="C387" s="4">
        <v>0.19700000000000001</v>
      </c>
      <c r="D387" s="4">
        <v>0.47</v>
      </c>
      <c r="E387" s="4">
        <v>0.1343</v>
      </c>
      <c r="F387" s="4">
        <v>13</v>
      </c>
      <c r="G387" s="4">
        <v>80</v>
      </c>
      <c r="H387" s="4">
        <v>93</v>
      </c>
    </row>
    <row r="388" spans="1:8">
      <c r="A388" s="4">
        <v>386</v>
      </c>
      <c r="B388" s="4">
        <v>387</v>
      </c>
      <c r="C388" s="4">
        <v>0.21210000000000001</v>
      </c>
      <c r="D388" s="4">
        <v>0.43</v>
      </c>
      <c r="E388" s="4">
        <v>0.1045</v>
      </c>
      <c r="F388" s="4">
        <v>12</v>
      </c>
      <c r="G388" s="4">
        <v>74</v>
      </c>
      <c r="H388" s="4">
        <v>86</v>
      </c>
    </row>
    <row r="389" spans="1:8">
      <c r="A389" s="4">
        <v>387</v>
      </c>
      <c r="B389" s="4">
        <v>388</v>
      </c>
      <c r="C389" s="4">
        <v>0.21210000000000001</v>
      </c>
      <c r="D389" s="4">
        <v>0.47</v>
      </c>
      <c r="E389" s="4">
        <v>0.16420000000000001</v>
      </c>
      <c r="F389" s="4">
        <v>21</v>
      </c>
      <c r="G389" s="4">
        <v>72</v>
      </c>
      <c r="H389" s="4">
        <v>93</v>
      </c>
    </row>
    <row r="390" spans="1:8">
      <c r="A390" s="4">
        <v>388</v>
      </c>
      <c r="B390" s="4">
        <v>389</v>
      </c>
      <c r="C390" s="4">
        <v>0.21210000000000001</v>
      </c>
      <c r="D390" s="4">
        <v>0.47</v>
      </c>
      <c r="E390" s="4">
        <v>0.16420000000000001</v>
      </c>
      <c r="F390" s="4">
        <v>6</v>
      </c>
      <c r="G390" s="4">
        <v>76</v>
      </c>
      <c r="H390" s="4">
        <v>82</v>
      </c>
    </row>
    <row r="391" spans="1:8">
      <c r="A391" s="4">
        <v>389</v>
      </c>
      <c r="B391" s="4">
        <v>390</v>
      </c>
      <c r="C391" s="4">
        <v>0.19700000000000001</v>
      </c>
      <c r="D391" s="4">
        <v>0.51</v>
      </c>
      <c r="E391" s="4">
        <v>0.19400000000000001</v>
      </c>
      <c r="F391" s="4">
        <v>4</v>
      </c>
      <c r="G391" s="4">
        <v>67</v>
      </c>
      <c r="H391" s="4">
        <v>71</v>
      </c>
    </row>
    <row r="392" spans="1:8">
      <c r="A392" s="4">
        <v>390</v>
      </c>
      <c r="B392" s="4">
        <v>391</v>
      </c>
      <c r="C392" s="4">
        <v>0.16669999999999999</v>
      </c>
      <c r="D392" s="4">
        <v>0.55000000000000004</v>
      </c>
      <c r="E392" s="4">
        <v>0.25369999999999998</v>
      </c>
      <c r="F392" s="4">
        <v>7</v>
      </c>
      <c r="G392" s="4">
        <v>85</v>
      </c>
      <c r="H392" s="4">
        <v>92</v>
      </c>
    </row>
    <row r="393" spans="1:8">
      <c r="A393" s="4">
        <v>391</v>
      </c>
      <c r="B393" s="4">
        <v>392</v>
      </c>
      <c r="C393" s="4">
        <v>0.18179999999999999</v>
      </c>
      <c r="D393" s="4">
        <v>0.59</v>
      </c>
      <c r="E393" s="4">
        <v>0.19400000000000001</v>
      </c>
      <c r="F393" s="4">
        <v>2</v>
      </c>
      <c r="G393" s="4">
        <v>58</v>
      </c>
      <c r="H393" s="4">
        <v>60</v>
      </c>
    </row>
    <row r="394" spans="1:8">
      <c r="A394" s="4">
        <v>392</v>
      </c>
      <c r="B394" s="4">
        <v>393</v>
      </c>
      <c r="C394" s="4">
        <v>0.1515</v>
      </c>
      <c r="D394" s="4">
        <v>0.8</v>
      </c>
      <c r="E394" s="4">
        <v>0.19400000000000001</v>
      </c>
      <c r="F394" s="4">
        <v>4</v>
      </c>
      <c r="G394" s="4">
        <v>29</v>
      </c>
      <c r="H394" s="4">
        <v>33</v>
      </c>
    </row>
    <row r="395" spans="1:8">
      <c r="A395" s="4">
        <v>393</v>
      </c>
      <c r="B395" s="4">
        <v>394</v>
      </c>
      <c r="C395" s="4">
        <v>0.1515</v>
      </c>
      <c r="D395" s="4">
        <v>0.8</v>
      </c>
      <c r="E395" s="4">
        <v>0.19400000000000001</v>
      </c>
      <c r="F395" s="4">
        <v>3</v>
      </c>
      <c r="G395" s="4">
        <v>24</v>
      </c>
      <c r="H395" s="4">
        <v>27</v>
      </c>
    </row>
    <row r="396" spans="1:8">
      <c r="A396" s="4">
        <v>394</v>
      </c>
      <c r="B396" s="4">
        <v>395</v>
      </c>
      <c r="C396" s="4">
        <v>0.1212</v>
      </c>
      <c r="D396" s="4">
        <v>0.93</v>
      </c>
      <c r="E396" s="4">
        <v>0.25369999999999998</v>
      </c>
      <c r="F396" s="4">
        <v>0</v>
      </c>
      <c r="G396" s="4">
        <v>13</v>
      </c>
      <c r="H396" s="4">
        <v>13</v>
      </c>
    </row>
    <row r="397" spans="1:8">
      <c r="A397" s="4">
        <v>395</v>
      </c>
      <c r="B397" s="4">
        <v>396</v>
      </c>
      <c r="C397" s="4">
        <v>0.13639999999999999</v>
      </c>
      <c r="D397" s="4">
        <v>0.86</v>
      </c>
      <c r="E397" s="4">
        <v>0.28360000000000002</v>
      </c>
      <c r="F397" s="4">
        <v>1</v>
      </c>
      <c r="G397" s="4">
        <v>3</v>
      </c>
      <c r="H397" s="4">
        <v>4</v>
      </c>
    </row>
    <row r="398" spans="1:8">
      <c r="A398" s="4">
        <v>396</v>
      </c>
      <c r="B398" s="4">
        <v>397</v>
      </c>
      <c r="C398" s="4">
        <v>0.18179999999999999</v>
      </c>
      <c r="D398" s="4">
        <v>0.86</v>
      </c>
      <c r="E398" s="4">
        <v>0.32840000000000003</v>
      </c>
      <c r="F398" s="4">
        <v>0</v>
      </c>
      <c r="G398" s="4">
        <v>3</v>
      </c>
      <c r="H398" s="4">
        <v>3</v>
      </c>
    </row>
    <row r="399" spans="1:8">
      <c r="A399" s="4">
        <v>397</v>
      </c>
      <c r="B399" s="4">
        <v>398</v>
      </c>
      <c r="C399" s="4">
        <v>0.19700000000000001</v>
      </c>
      <c r="D399" s="4">
        <v>0.86</v>
      </c>
      <c r="E399" s="4">
        <v>0.22389999999999999</v>
      </c>
      <c r="F399" s="4">
        <v>0</v>
      </c>
      <c r="G399" s="4">
        <v>22</v>
      </c>
      <c r="H399" s="4">
        <v>22</v>
      </c>
    </row>
    <row r="400" spans="1:8">
      <c r="A400" s="4">
        <v>398</v>
      </c>
      <c r="B400" s="4">
        <v>399</v>
      </c>
      <c r="C400" s="4">
        <v>0.2273</v>
      </c>
      <c r="D400" s="4">
        <v>0.8</v>
      </c>
      <c r="E400" s="4">
        <v>0.16420000000000001</v>
      </c>
      <c r="F400" s="4">
        <v>2</v>
      </c>
      <c r="G400" s="4">
        <v>26</v>
      </c>
      <c r="H400" s="4">
        <v>28</v>
      </c>
    </row>
    <row r="401" spans="1:8">
      <c r="A401" s="4">
        <v>399</v>
      </c>
      <c r="B401" s="4">
        <v>400</v>
      </c>
      <c r="C401" s="4">
        <v>0.2273</v>
      </c>
      <c r="D401" s="4">
        <v>0.87</v>
      </c>
      <c r="E401" s="4">
        <v>0.16420000000000001</v>
      </c>
      <c r="F401" s="4">
        <v>3</v>
      </c>
      <c r="G401" s="4">
        <v>32</v>
      </c>
      <c r="H401" s="4">
        <v>35</v>
      </c>
    </row>
    <row r="402" spans="1:8">
      <c r="A402" s="4">
        <v>400</v>
      </c>
      <c r="B402" s="4">
        <v>401</v>
      </c>
      <c r="C402" s="4">
        <v>0.2273</v>
      </c>
      <c r="D402" s="4">
        <v>0.87</v>
      </c>
      <c r="E402" s="4">
        <v>0.19400000000000001</v>
      </c>
      <c r="F402" s="4">
        <v>0</v>
      </c>
      <c r="G402" s="4">
        <v>61</v>
      </c>
      <c r="H402" s="4">
        <v>61</v>
      </c>
    </row>
    <row r="403" spans="1:8">
      <c r="A403" s="4">
        <v>401</v>
      </c>
      <c r="B403" s="4">
        <v>402</v>
      </c>
      <c r="C403" s="4">
        <v>0.2273</v>
      </c>
      <c r="D403" s="4">
        <v>0.82</v>
      </c>
      <c r="E403" s="4">
        <v>0.19400000000000001</v>
      </c>
      <c r="F403" s="4">
        <v>1</v>
      </c>
      <c r="G403" s="4">
        <v>124</v>
      </c>
      <c r="H403" s="4">
        <v>125</v>
      </c>
    </row>
    <row r="404" spans="1:8">
      <c r="A404" s="4">
        <v>402</v>
      </c>
      <c r="B404" s="4">
        <v>403</v>
      </c>
      <c r="C404" s="4">
        <v>0.2273</v>
      </c>
      <c r="D404" s="4">
        <v>0.8</v>
      </c>
      <c r="E404" s="4">
        <v>0.16420000000000001</v>
      </c>
      <c r="F404" s="4">
        <v>1</v>
      </c>
      <c r="G404" s="4">
        <v>132</v>
      </c>
      <c r="H404" s="4">
        <v>133</v>
      </c>
    </row>
    <row r="405" spans="1:8">
      <c r="A405" s="4">
        <v>403</v>
      </c>
      <c r="B405" s="4">
        <v>404</v>
      </c>
      <c r="C405" s="4">
        <v>0.2273</v>
      </c>
      <c r="D405" s="4">
        <v>0.8</v>
      </c>
      <c r="E405" s="4">
        <v>0.1343</v>
      </c>
      <c r="F405" s="4">
        <v>1</v>
      </c>
      <c r="G405" s="4">
        <v>98</v>
      </c>
      <c r="H405" s="4">
        <v>99</v>
      </c>
    </row>
    <row r="406" spans="1:8">
      <c r="A406" s="4">
        <v>404</v>
      </c>
      <c r="B406" s="4">
        <v>405</v>
      </c>
      <c r="C406" s="4">
        <v>0.2727</v>
      </c>
      <c r="D406" s="4">
        <v>0.87</v>
      </c>
      <c r="E406" s="4">
        <v>0</v>
      </c>
      <c r="F406" s="4">
        <v>0</v>
      </c>
      <c r="G406" s="4">
        <v>83</v>
      </c>
      <c r="H406" s="4">
        <v>83</v>
      </c>
    </row>
    <row r="407" spans="1:8">
      <c r="A407" s="4">
        <v>405</v>
      </c>
      <c r="B407" s="4">
        <v>406</v>
      </c>
      <c r="C407" s="4">
        <v>0.2424</v>
      </c>
      <c r="D407" s="4">
        <v>0.93</v>
      </c>
      <c r="E407" s="4">
        <v>0.1045</v>
      </c>
      <c r="F407" s="4">
        <v>0</v>
      </c>
      <c r="G407" s="4">
        <v>41</v>
      </c>
      <c r="H407" s="4">
        <v>41</v>
      </c>
    </row>
    <row r="408" spans="1:8">
      <c r="A408" s="4">
        <v>406</v>
      </c>
      <c r="B408" s="4">
        <v>407</v>
      </c>
      <c r="C408" s="4">
        <v>0.2576</v>
      </c>
      <c r="D408" s="4">
        <v>0.93</v>
      </c>
      <c r="E408" s="4">
        <v>8.9599999999999999E-2</v>
      </c>
      <c r="F408" s="4">
        <v>0</v>
      </c>
      <c r="G408" s="4">
        <v>33</v>
      </c>
      <c r="H408" s="4">
        <v>33</v>
      </c>
    </row>
    <row r="409" spans="1:8">
      <c r="A409" s="4">
        <v>407</v>
      </c>
      <c r="B409" s="4">
        <v>408</v>
      </c>
      <c r="C409" s="4">
        <v>0.2727</v>
      </c>
      <c r="D409" s="4">
        <v>0.93</v>
      </c>
      <c r="E409" s="4">
        <v>0</v>
      </c>
      <c r="F409" s="4">
        <v>1</v>
      </c>
      <c r="G409" s="4">
        <v>19</v>
      </c>
      <c r="H409" s="4">
        <v>20</v>
      </c>
    </row>
    <row r="410" spans="1:8">
      <c r="A410" s="4">
        <v>408</v>
      </c>
      <c r="B410" s="4">
        <v>409</v>
      </c>
      <c r="C410" s="4">
        <v>0.2727</v>
      </c>
      <c r="D410" s="4">
        <v>0.93</v>
      </c>
      <c r="E410" s="4">
        <v>0</v>
      </c>
      <c r="F410" s="4">
        <v>0</v>
      </c>
      <c r="G410" s="4">
        <v>3</v>
      </c>
      <c r="H410" s="4">
        <v>3</v>
      </c>
    </row>
    <row r="411" spans="1:8">
      <c r="A411" s="4">
        <v>409</v>
      </c>
      <c r="B411" s="4">
        <v>410</v>
      </c>
      <c r="C411" s="4">
        <v>0.2273</v>
      </c>
      <c r="D411" s="4">
        <v>0.93</v>
      </c>
      <c r="E411" s="4">
        <v>0.1343</v>
      </c>
      <c r="F411" s="4">
        <v>1</v>
      </c>
      <c r="G411" s="4">
        <v>6</v>
      </c>
      <c r="H411" s="4">
        <v>7</v>
      </c>
    </row>
    <row r="412" spans="1:8">
      <c r="A412" s="4">
        <v>410</v>
      </c>
      <c r="B412" s="4">
        <v>411</v>
      </c>
      <c r="C412" s="4">
        <v>0.2273</v>
      </c>
      <c r="D412" s="4">
        <v>0.93</v>
      </c>
      <c r="E412" s="4">
        <v>0.1343</v>
      </c>
      <c r="F412" s="4">
        <v>0</v>
      </c>
      <c r="G412" s="4">
        <v>3</v>
      </c>
      <c r="H412" s="4">
        <v>3</v>
      </c>
    </row>
    <row r="413" spans="1:8">
      <c r="A413" s="4">
        <v>411</v>
      </c>
      <c r="B413" s="4">
        <v>412</v>
      </c>
      <c r="C413" s="4">
        <v>0.2273</v>
      </c>
      <c r="D413" s="4">
        <v>0.93</v>
      </c>
      <c r="E413" s="4">
        <v>0.1343</v>
      </c>
      <c r="F413" s="4">
        <v>1</v>
      </c>
      <c r="G413" s="4">
        <v>1</v>
      </c>
      <c r="H413" s="4">
        <v>2</v>
      </c>
    </row>
    <row r="414" spans="1:8">
      <c r="A414" s="4">
        <v>412</v>
      </c>
      <c r="B414" s="4">
        <v>413</v>
      </c>
      <c r="C414" s="4">
        <v>0.2576</v>
      </c>
      <c r="D414" s="4">
        <v>0.93</v>
      </c>
      <c r="E414" s="4">
        <v>8.9599999999999999E-2</v>
      </c>
      <c r="F414" s="4">
        <v>0</v>
      </c>
      <c r="G414" s="4">
        <v>7</v>
      </c>
      <c r="H414" s="4">
        <v>7</v>
      </c>
    </row>
    <row r="415" spans="1:8">
      <c r="A415" s="4">
        <v>413</v>
      </c>
      <c r="B415" s="4">
        <v>414</v>
      </c>
      <c r="C415" s="4">
        <v>0.2576</v>
      </c>
      <c r="D415" s="4">
        <v>0.93</v>
      </c>
      <c r="E415" s="4">
        <v>8.9599999999999999E-2</v>
      </c>
      <c r="F415" s="4">
        <v>0</v>
      </c>
      <c r="G415" s="4">
        <v>32</v>
      </c>
      <c r="H415" s="4">
        <v>32</v>
      </c>
    </row>
    <row r="416" spans="1:8">
      <c r="A416" s="4">
        <v>414</v>
      </c>
      <c r="B416" s="4">
        <v>415</v>
      </c>
      <c r="C416" s="4">
        <v>0.2576</v>
      </c>
      <c r="D416" s="4">
        <v>0.92</v>
      </c>
      <c r="E416" s="4">
        <v>0.1045</v>
      </c>
      <c r="F416" s="4">
        <v>1</v>
      </c>
      <c r="G416" s="4">
        <v>89</v>
      </c>
      <c r="H416" s="4">
        <v>90</v>
      </c>
    </row>
    <row r="417" spans="1:8">
      <c r="A417" s="4">
        <v>415</v>
      </c>
      <c r="B417" s="4">
        <v>416</v>
      </c>
      <c r="C417" s="4">
        <v>0.2576</v>
      </c>
      <c r="D417" s="4">
        <v>0.93</v>
      </c>
      <c r="E417" s="4">
        <v>0.1045</v>
      </c>
      <c r="F417" s="4">
        <v>1</v>
      </c>
      <c r="G417" s="4">
        <v>196</v>
      </c>
      <c r="H417" s="4">
        <v>197</v>
      </c>
    </row>
    <row r="418" spans="1:8">
      <c r="A418" s="4">
        <v>416</v>
      </c>
      <c r="B418" s="4">
        <v>417</v>
      </c>
      <c r="C418" s="4">
        <v>0.2576</v>
      </c>
      <c r="D418" s="4">
        <v>0.93</v>
      </c>
      <c r="E418" s="4">
        <v>0.1045</v>
      </c>
      <c r="F418" s="4">
        <v>2</v>
      </c>
      <c r="G418" s="4">
        <v>107</v>
      </c>
      <c r="H418" s="4">
        <v>109</v>
      </c>
    </row>
    <row r="419" spans="1:8">
      <c r="A419" s="4">
        <v>417</v>
      </c>
      <c r="B419" s="4">
        <v>418</v>
      </c>
      <c r="C419" s="4">
        <v>0.2727</v>
      </c>
      <c r="D419" s="4">
        <v>0.93</v>
      </c>
      <c r="E419" s="4">
        <v>0.1343</v>
      </c>
      <c r="F419" s="4">
        <v>1</v>
      </c>
      <c r="G419" s="4">
        <v>46</v>
      </c>
      <c r="H419" s="4">
        <v>47</v>
      </c>
    </row>
    <row r="420" spans="1:8">
      <c r="A420" s="4">
        <v>418</v>
      </c>
      <c r="B420" s="4">
        <v>419</v>
      </c>
      <c r="C420" s="4">
        <v>0.30299999999999999</v>
      </c>
      <c r="D420" s="4">
        <v>0.87</v>
      </c>
      <c r="E420" s="4">
        <v>8.9599999999999999E-2</v>
      </c>
      <c r="F420" s="4">
        <v>5</v>
      </c>
      <c r="G420" s="4">
        <v>47</v>
      </c>
      <c r="H420" s="4">
        <v>52</v>
      </c>
    </row>
    <row r="421" spans="1:8">
      <c r="A421" s="4">
        <v>419</v>
      </c>
      <c r="B421" s="4">
        <v>420</v>
      </c>
      <c r="C421" s="4">
        <v>0.31819999999999998</v>
      </c>
      <c r="D421" s="4">
        <v>0.81</v>
      </c>
      <c r="E421" s="4">
        <v>8.9599999999999999E-2</v>
      </c>
      <c r="F421" s="4">
        <v>5</v>
      </c>
      <c r="G421" s="4">
        <v>65</v>
      </c>
      <c r="H421" s="4">
        <v>70</v>
      </c>
    </row>
    <row r="422" spans="1:8">
      <c r="A422" s="4">
        <v>420</v>
      </c>
      <c r="B422" s="4">
        <v>421</v>
      </c>
      <c r="C422" s="4">
        <v>0.40910000000000002</v>
      </c>
      <c r="D422" s="4">
        <v>0.62</v>
      </c>
      <c r="E422" s="4">
        <v>0.28360000000000002</v>
      </c>
      <c r="F422" s="4">
        <v>11</v>
      </c>
      <c r="G422" s="4">
        <v>67</v>
      </c>
      <c r="H422" s="4">
        <v>78</v>
      </c>
    </row>
    <row r="423" spans="1:8">
      <c r="A423" s="4">
        <v>421</v>
      </c>
      <c r="B423" s="4">
        <v>422</v>
      </c>
      <c r="C423" s="4">
        <v>0.40910000000000002</v>
      </c>
      <c r="D423" s="4">
        <v>0.57999999999999996</v>
      </c>
      <c r="E423" s="4">
        <v>0.25369999999999998</v>
      </c>
      <c r="F423" s="4">
        <v>7</v>
      </c>
      <c r="G423" s="4">
        <v>68</v>
      </c>
      <c r="H423" s="4">
        <v>75</v>
      </c>
    </row>
    <row r="424" spans="1:8">
      <c r="A424" s="4">
        <v>422</v>
      </c>
      <c r="B424" s="4">
        <v>423</v>
      </c>
      <c r="C424" s="4">
        <v>0.40910000000000002</v>
      </c>
      <c r="D424" s="4">
        <v>0.54</v>
      </c>
      <c r="E424" s="4">
        <v>0.28360000000000002</v>
      </c>
      <c r="F424" s="4">
        <v>4</v>
      </c>
      <c r="G424" s="4">
        <v>78</v>
      </c>
      <c r="H424" s="4">
        <v>82</v>
      </c>
    </row>
    <row r="425" spans="1:8">
      <c r="A425" s="4">
        <v>423</v>
      </c>
      <c r="B425" s="4">
        <v>424</v>
      </c>
      <c r="C425" s="4">
        <v>0.39389999999999997</v>
      </c>
      <c r="D425" s="4">
        <v>0.57999999999999996</v>
      </c>
      <c r="E425" s="4">
        <v>0.3881</v>
      </c>
      <c r="F425" s="4">
        <v>10</v>
      </c>
      <c r="G425" s="4">
        <v>94</v>
      </c>
      <c r="H425" s="4">
        <v>104</v>
      </c>
    </row>
    <row r="426" spans="1:8">
      <c r="A426" s="4">
        <v>424</v>
      </c>
      <c r="B426" s="4">
        <v>425</v>
      </c>
      <c r="C426" s="4">
        <v>0.33329999999999999</v>
      </c>
      <c r="D426" s="4">
        <v>0.56999999999999995</v>
      </c>
      <c r="E426" s="4">
        <v>0.32840000000000003</v>
      </c>
      <c r="F426" s="4">
        <v>7</v>
      </c>
      <c r="G426" s="4">
        <v>190</v>
      </c>
      <c r="H426" s="4">
        <v>197</v>
      </c>
    </row>
    <row r="427" spans="1:8">
      <c r="A427" s="4">
        <v>425</v>
      </c>
      <c r="B427" s="4">
        <v>426</v>
      </c>
      <c r="C427" s="4">
        <v>0.31819999999999998</v>
      </c>
      <c r="D427" s="4">
        <v>0.61</v>
      </c>
      <c r="E427" s="4">
        <v>0.28360000000000002</v>
      </c>
      <c r="F427" s="4">
        <v>5</v>
      </c>
      <c r="G427" s="4">
        <v>156</v>
      </c>
      <c r="H427" s="4">
        <v>161</v>
      </c>
    </row>
    <row r="428" spans="1:8">
      <c r="A428" s="4">
        <v>426</v>
      </c>
      <c r="B428" s="4">
        <v>427</v>
      </c>
      <c r="C428" s="4">
        <v>0.28789999999999999</v>
      </c>
      <c r="D428" s="4">
        <v>0.56999999999999995</v>
      </c>
      <c r="E428" s="4">
        <v>0.41789999999999999</v>
      </c>
      <c r="F428" s="4">
        <v>4</v>
      </c>
      <c r="G428" s="4">
        <v>108</v>
      </c>
      <c r="H428" s="4">
        <v>112</v>
      </c>
    </row>
    <row r="429" spans="1:8">
      <c r="A429" s="4">
        <v>427</v>
      </c>
      <c r="B429" s="4">
        <v>428</v>
      </c>
      <c r="C429" s="4">
        <v>0.30299999999999999</v>
      </c>
      <c r="D429" s="4">
        <v>0.49</v>
      </c>
      <c r="E429" s="4">
        <v>0.29849999999999999</v>
      </c>
      <c r="F429" s="4">
        <v>2</v>
      </c>
      <c r="G429" s="4">
        <v>74</v>
      </c>
      <c r="H429" s="4">
        <v>76</v>
      </c>
    </row>
    <row r="430" spans="1:8">
      <c r="A430" s="4">
        <v>428</v>
      </c>
      <c r="B430" s="4">
        <v>429</v>
      </c>
      <c r="C430" s="4">
        <v>0.28789999999999999</v>
      </c>
      <c r="D430" s="4">
        <v>0.49</v>
      </c>
      <c r="E430" s="4">
        <v>0.41789999999999999</v>
      </c>
      <c r="F430" s="4">
        <v>4</v>
      </c>
      <c r="G430" s="4">
        <v>55</v>
      </c>
      <c r="H430" s="4">
        <v>59</v>
      </c>
    </row>
    <row r="431" spans="1:8">
      <c r="A431" s="4">
        <v>429</v>
      </c>
      <c r="B431" s="4">
        <v>430</v>
      </c>
      <c r="C431" s="4">
        <v>0.30299999999999999</v>
      </c>
      <c r="D431" s="4">
        <v>0.52</v>
      </c>
      <c r="E431" s="4">
        <v>0.16420000000000001</v>
      </c>
      <c r="F431" s="4">
        <v>6</v>
      </c>
      <c r="G431" s="4">
        <v>53</v>
      </c>
      <c r="H431" s="4">
        <v>59</v>
      </c>
    </row>
    <row r="432" spans="1:8">
      <c r="A432" s="4">
        <v>430</v>
      </c>
      <c r="B432" s="4">
        <v>431</v>
      </c>
      <c r="C432" s="4">
        <v>0.2727</v>
      </c>
      <c r="D432" s="4">
        <v>0.52</v>
      </c>
      <c r="E432" s="4">
        <v>0.4627</v>
      </c>
      <c r="F432" s="4">
        <v>1</v>
      </c>
      <c r="G432" s="4">
        <v>27</v>
      </c>
      <c r="H432" s="4">
        <v>28</v>
      </c>
    </row>
    <row r="433" spans="1:8">
      <c r="A433" s="4">
        <v>431</v>
      </c>
      <c r="B433" s="4">
        <v>432</v>
      </c>
      <c r="C433" s="4">
        <v>0.2273</v>
      </c>
      <c r="D433" s="4">
        <v>0.56000000000000005</v>
      </c>
      <c r="E433" s="4">
        <v>0.3881</v>
      </c>
      <c r="F433" s="4">
        <v>5</v>
      </c>
      <c r="G433" s="4">
        <v>8</v>
      </c>
      <c r="H433" s="4">
        <v>13</v>
      </c>
    </row>
    <row r="434" spans="1:8">
      <c r="A434" s="4">
        <v>432</v>
      </c>
      <c r="B434" s="4">
        <v>433</v>
      </c>
      <c r="C434" s="4">
        <v>0.2727</v>
      </c>
      <c r="D434" s="4">
        <v>0.56000000000000005</v>
      </c>
      <c r="E434" s="4">
        <v>0</v>
      </c>
      <c r="F434" s="4">
        <v>2</v>
      </c>
      <c r="G434" s="4">
        <v>3</v>
      </c>
      <c r="H434" s="4">
        <v>5</v>
      </c>
    </row>
    <row r="435" spans="1:8">
      <c r="A435" s="4">
        <v>433</v>
      </c>
      <c r="B435" s="4">
        <v>434</v>
      </c>
      <c r="C435" s="4">
        <v>0.2727</v>
      </c>
      <c r="D435" s="4">
        <v>0.56000000000000005</v>
      </c>
      <c r="E435" s="4">
        <v>0</v>
      </c>
      <c r="F435" s="4">
        <v>0</v>
      </c>
      <c r="G435" s="4">
        <v>2</v>
      </c>
      <c r="H435" s="4">
        <v>2</v>
      </c>
    </row>
    <row r="436" spans="1:8">
      <c r="A436" s="4">
        <v>434</v>
      </c>
      <c r="B436" s="4">
        <v>435</v>
      </c>
      <c r="C436" s="4">
        <v>0.2576</v>
      </c>
      <c r="D436" s="4">
        <v>0.56000000000000005</v>
      </c>
      <c r="E436" s="4">
        <v>0.16420000000000001</v>
      </c>
      <c r="F436" s="4">
        <v>0</v>
      </c>
      <c r="G436" s="4">
        <v>1</v>
      </c>
      <c r="H436" s="4">
        <v>1</v>
      </c>
    </row>
    <row r="437" spans="1:8">
      <c r="A437" s="4">
        <v>435</v>
      </c>
      <c r="B437" s="4">
        <v>436</v>
      </c>
      <c r="C437" s="4">
        <v>0.2576</v>
      </c>
      <c r="D437" s="4">
        <v>0.56000000000000005</v>
      </c>
      <c r="E437" s="4">
        <v>0.16420000000000001</v>
      </c>
      <c r="F437" s="4">
        <v>0</v>
      </c>
      <c r="G437" s="4">
        <v>1</v>
      </c>
      <c r="H437" s="4">
        <v>1</v>
      </c>
    </row>
    <row r="438" spans="1:8">
      <c r="A438" s="4">
        <v>436</v>
      </c>
      <c r="B438" s="4">
        <v>437</v>
      </c>
      <c r="C438" s="4">
        <v>0.2273</v>
      </c>
      <c r="D438" s="4">
        <v>0.6</v>
      </c>
      <c r="E438" s="4">
        <v>0.22389999999999999</v>
      </c>
      <c r="F438" s="4">
        <v>0</v>
      </c>
      <c r="G438" s="4">
        <v>6</v>
      </c>
      <c r="H438" s="4">
        <v>6</v>
      </c>
    </row>
    <row r="439" spans="1:8">
      <c r="A439" s="4">
        <v>437</v>
      </c>
      <c r="B439" s="4">
        <v>438</v>
      </c>
      <c r="C439" s="4">
        <v>0.21210000000000001</v>
      </c>
      <c r="D439" s="4">
        <v>0.6</v>
      </c>
      <c r="E439" s="4">
        <v>0.22389999999999999</v>
      </c>
      <c r="F439" s="4">
        <v>0</v>
      </c>
      <c r="G439" s="4">
        <v>35</v>
      </c>
      <c r="H439" s="4">
        <v>35</v>
      </c>
    </row>
    <row r="440" spans="1:8">
      <c r="A440" s="4">
        <v>438</v>
      </c>
      <c r="B440" s="4">
        <v>439</v>
      </c>
      <c r="C440" s="4">
        <v>0.21210000000000001</v>
      </c>
      <c r="D440" s="4">
        <v>0.55000000000000004</v>
      </c>
      <c r="E440" s="4">
        <v>0.22389999999999999</v>
      </c>
      <c r="F440" s="4">
        <v>1</v>
      </c>
      <c r="G440" s="4">
        <v>100</v>
      </c>
      <c r="H440" s="4">
        <v>101</v>
      </c>
    </row>
    <row r="441" spans="1:8">
      <c r="A441" s="4">
        <v>439</v>
      </c>
      <c r="B441" s="4">
        <v>440</v>
      </c>
      <c r="C441" s="4">
        <v>0.21210000000000001</v>
      </c>
      <c r="D441" s="4">
        <v>0.55000000000000004</v>
      </c>
      <c r="E441" s="4">
        <v>0.28360000000000002</v>
      </c>
      <c r="F441" s="4">
        <v>2</v>
      </c>
      <c r="G441" s="4">
        <v>247</v>
      </c>
      <c r="H441" s="4">
        <v>249</v>
      </c>
    </row>
    <row r="442" spans="1:8">
      <c r="A442" s="4">
        <v>440</v>
      </c>
      <c r="B442" s="4">
        <v>441</v>
      </c>
      <c r="C442" s="4">
        <v>0.2273</v>
      </c>
      <c r="D442" s="4">
        <v>0.52</v>
      </c>
      <c r="E442" s="4">
        <v>0.22389999999999999</v>
      </c>
      <c r="F442" s="4">
        <v>3</v>
      </c>
      <c r="G442" s="4">
        <v>140</v>
      </c>
      <c r="H442" s="4">
        <v>143</v>
      </c>
    </row>
    <row r="443" spans="1:8">
      <c r="A443" s="4">
        <v>441</v>
      </c>
      <c r="B443" s="4">
        <v>442</v>
      </c>
      <c r="C443" s="4">
        <v>0.2273</v>
      </c>
      <c r="D443" s="4">
        <v>0.48</v>
      </c>
      <c r="E443" s="4">
        <v>0.29849999999999999</v>
      </c>
      <c r="F443" s="4">
        <v>1</v>
      </c>
      <c r="G443" s="4">
        <v>56</v>
      </c>
      <c r="H443" s="4">
        <v>57</v>
      </c>
    </row>
    <row r="444" spans="1:8">
      <c r="A444" s="4">
        <v>442</v>
      </c>
      <c r="B444" s="4">
        <v>443</v>
      </c>
      <c r="C444" s="4">
        <v>0.2727</v>
      </c>
      <c r="D444" s="4">
        <v>0.45</v>
      </c>
      <c r="E444" s="4">
        <v>0.16420000000000001</v>
      </c>
      <c r="F444" s="4">
        <v>5</v>
      </c>
      <c r="G444" s="4">
        <v>63</v>
      </c>
      <c r="H444" s="4">
        <v>68</v>
      </c>
    </row>
    <row r="445" spans="1:8">
      <c r="A445" s="4">
        <v>443</v>
      </c>
      <c r="B445" s="4">
        <v>444</v>
      </c>
      <c r="C445" s="4">
        <v>0.33329999999999999</v>
      </c>
      <c r="D445" s="4">
        <v>0.42</v>
      </c>
      <c r="E445" s="4">
        <v>0</v>
      </c>
      <c r="F445" s="4">
        <v>7</v>
      </c>
      <c r="G445" s="4">
        <v>77</v>
      </c>
      <c r="H445" s="4">
        <v>84</v>
      </c>
    </row>
    <row r="446" spans="1:8">
      <c r="A446" s="4">
        <v>444</v>
      </c>
      <c r="B446" s="4">
        <v>445</v>
      </c>
      <c r="C446" s="4">
        <v>0.28789999999999999</v>
      </c>
      <c r="D446" s="4">
        <v>0.45</v>
      </c>
      <c r="E446" s="4">
        <v>0.1045</v>
      </c>
      <c r="F446" s="4">
        <v>12</v>
      </c>
      <c r="G446" s="4">
        <v>86</v>
      </c>
      <c r="H446" s="4">
        <v>98</v>
      </c>
    </row>
    <row r="447" spans="1:8">
      <c r="A447" s="4">
        <v>445</v>
      </c>
      <c r="B447" s="4">
        <v>446</v>
      </c>
      <c r="C447" s="4">
        <v>0.30299999999999999</v>
      </c>
      <c r="D447" s="4">
        <v>0.45</v>
      </c>
      <c r="E447" s="4">
        <v>0.1343</v>
      </c>
      <c r="F447" s="4">
        <v>6</v>
      </c>
      <c r="G447" s="4">
        <v>75</v>
      </c>
      <c r="H447" s="4">
        <v>81</v>
      </c>
    </row>
    <row r="448" spans="1:8">
      <c r="A448" s="4">
        <v>446</v>
      </c>
      <c r="B448" s="4">
        <v>447</v>
      </c>
      <c r="C448" s="4">
        <v>0.31819999999999998</v>
      </c>
      <c r="D448" s="4">
        <v>0.45</v>
      </c>
      <c r="E448" s="4">
        <v>0.19400000000000001</v>
      </c>
      <c r="F448" s="4">
        <v>8</v>
      </c>
      <c r="G448" s="4">
        <v>62</v>
      </c>
      <c r="H448" s="4">
        <v>70</v>
      </c>
    </row>
    <row r="449" spans="1:8">
      <c r="A449" s="4">
        <v>447</v>
      </c>
      <c r="B449" s="4">
        <v>448</v>
      </c>
      <c r="C449" s="4">
        <v>0.30299999999999999</v>
      </c>
      <c r="D449" s="4">
        <v>0.49</v>
      </c>
      <c r="E449" s="4">
        <v>0.1343</v>
      </c>
      <c r="F449" s="4">
        <v>8</v>
      </c>
      <c r="G449" s="4">
        <v>83</v>
      </c>
      <c r="H449" s="4">
        <v>91</v>
      </c>
    </row>
    <row r="450" spans="1:8">
      <c r="A450" s="4">
        <v>448</v>
      </c>
      <c r="B450" s="4">
        <v>449</v>
      </c>
      <c r="C450" s="4">
        <v>0.31819999999999998</v>
      </c>
      <c r="D450" s="4">
        <v>0.49</v>
      </c>
      <c r="E450" s="4">
        <v>0.1045</v>
      </c>
      <c r="F450" s="4">
        <v>8</v>
      </c>
      <c r="G450" s="4">
        <v>207</v>
      </c>
      <c r="H450" s="4">
        <v>215</v>
      </c>
    </row>
    <row r="451" spans="1:8">
      <c r="A451" s="4">
        <v>449</v>
      </c>
      <c r="B451" s="4">
        <v>450</v>
      </c>
      <c r="C451" s="4">
        <v>0.2576</v>
      </c>
      <c r="D451" s="4">
        <v>0.56000000000000005</v>
      </c>
      <c r="E451" s="4">
        <v>0.19400000000000001</v>
      </c>
      <c r="F451" s="4">
        <v>1</v>
      </c>
      <c r="G451" s="4">
        <v>184</v>
      </c>
      <c r="H451" s="4">
        <v>185</v>
      </c>
    </row>
    <row r="452" spans="1:8">
      <c r="A452" s="4">
        <v>450</v>
      </c>
      <c r="B452" s="4">
        <v>451</v>
      </c>
      <c r="C452" s="4">
        <v>0.2273</v>
      </c>
      <c r="D452" s="4">
        <v>0.56000000000000005</v>
      </c>
      <c r="E452" s="4">
        <v>0.32840000000000003</v>
      </c>
      <c r="F452" s="4">
        <v>6</v>
      </c>
      <c r="G452" s="4">
        <v>146</v>
      </c>
      <c r="H452" s="4">
        <v>152</v>
      </c>
    </row>
    <row r="453" spans="1:8">
      <c r="A453" s="4">
        <v>451</v>
      </c>
      <c r="B453" s="4">
        <v>452</v>
      </c>
      <c r="C453" s="4">
        <v>0.2424</v>
      </c>
      <c r="D453" s="4">
        <v>0.6</v>
      </c>
      <c r="E453" s="4">
        <v>0.28360000000000002</v>
      </c>
      <c r="F453" s="4">
        <v>2</v>
      </c>
      <c r="G453" s="4">
        <v>124</v>
      </c>
      <c r="H453" s="4">
        <v>126</v>
      </c>
    </row>
    <row r="454" spans="1:8">
      <c r="A454" s="4">
        <v>452</v>
      </c>
      <c r="B454" s="4">
        <v>453</v>
      </c>
      <c r="C454" s="4">
        <v>0.2273</v>
      </c>
      <c r="D454" s="4">
        <v>0.6</v>
      </c>
      <c r="E454" s="4">
        <v>0.25369999999999998</v>
      </c>
      <c r="F454" s="4">
        <v>3</v>
      </c>
      <c r="G454" s="4">
        <v>54</v>
      </c>
      <c r="H454" s="4">
        <v>57</v>
      </c>
    </row>
    <row r="455" spans="1:8">
      <c r="A455" s="4">
        <v>453</v>
      </c>
      <c r="B455" s="4">
        <v>454</v>
      </c>
      <c r="C455" s="4">
        <v>0.21210000000000001</v>
      </c>
      <c r="D455" s="4">
        <v>0.65</v>
      </c>
      <c r="E455" s="4">
        <v>0.28360000000000002</v>
      </c>
      <c r="F455" s="4">
        <v>0</v>
      </c>
      <c r="G455" s="4">
        <v>56</v>
      </c>
      <c r="H455" s="4">
        <v>56</v>
      </c>
    </row>
    <row r="456" spans="1:8">
      <c r="A456" s="4">
        <v>454</v>
      </c>
      <c r="B456" s="4">
        <v>455</v>
      </c>
      <c r="C456" s="4">
        <v>0.21210000000000001</v>
      </c>
      <c r="D456" s="4">
        <v>0.65</v>
      </c>
      <c r="E456" s="4">
        <v>0.32840000000000003</v>
      </c>
      <c r="F456" s="4">
        <v>3</v>
      </c>
      <c r="G456" s="4">
        <v>28</v>
      </c>
      <c r="H456" s="4">
        <v>31</v>
      </c>
    </row>
    <row r="457" spans="1:8">
      <c r="A457" s="4">
        <v>455</v>
      </c>
      <c r="B457" s="4">
        <v>456</v>
      </c>
      <c r="C457" s="4">
        <v>0.2273</v>
      </c>
      <c r="D457" s="4">
        <v>0.7</v>
      </c>
      <c r="E457" s="4">
        <v>0.25369999999999998</v>
      </c>
      <c r="F457" s="4">
        <v>1</v>
      </c>
      <c r="G457" s="4">
        <v>20</v>
      </c>
      <c r="H457" s="4">
        <v>21</v>
      </c>
    </row>
    <row r="458" spans="1:8">
      <c r="A458" s="4">
        <v>456</v>
      </c>
      <c r="B458" s="4">
        <v>457</v>
      </c>
      <c r="C458" s="4">
        <v>0.2273</v>
      </c>
      <c r="D458" s="4">
        <v>0.7</v>
      </c>
      <c r="E458" s="4">
        <v>0.25369999999999998</v>
      </c>
      <c r="F458" s="4">
        <v>0</v>
      </c>
      <c r="G458" s="4">
        <v>6</v>
      </c>
      <c r="H458" s="4">
        <v>6</v>
      </c>
    </row>
    <row r="459" spans="1:8">
      <c r="A459" s="4">
        <v>457</v>
      </c>
      <c r="B459" s="4">
        <v>458</v>
      </c>
      <c r="C459" s="4">
        <v>0.2424</v>
      </c>
      <c r="D459" s="4">
        <v>0.75</v>
      </c>
      <c r="E459" s="4">
        <v>0.16420000000000001</v>
      </c>
      <c r="F459" s="4">
        <v>0</v>
      </c>
      <c r="G459" s="4">
        <v>2</v>
      </c>
      <c r="H459" s="4">
        <v>2</v>
      </c>
    </row>
    <row r="460" spans="1:8">
      <c r="A460" s="4">
        <v>458</v>
      </c>
      <c r="B460" s="4">
        <v>459</v>
      </c>
      <c r="C460" s="4">
        <v>0.21210000000000001</v>
      </c>
      <c r="D460" s="4">
        <v>0.8</v>
      </c>
      <c r="E460" s="4">
        <v>0.29849999999999999</v>
      </c>
      <c r="F460" s="4">
        <v>0</v>
      </c>
      <c r="G460" s="4">
        <v>1</v>
      </c>
      <c r="H460" s="4">
        <v>1</v>
      </c>
    </row>
    <row r="461" spans="1:8">
      <c r="A461" s="4">
        <v>459</v>
      </c>
      <c r="B461" s="4">
        <v>460</v>
      </c>
      <c r="C461" s="4">
        <v>0.2576</v>
      </c>
      <c r="D461" s="4">
        <v>0.87</v>
      </c>
      <c r="E461" s="4">
        <v>8.9599999999999999E-2</v>
      </c>
      <c r="F461" s="4">
        <v>0</v>
      </c>
      <c r="G461" s="4">
        <v>1</v>
      </c>
      <c r="H461" s="4">
        <v>1</v>
      </c>
    </row>
    <row r="462" spans="1:8">
      <c r="A462" s="4">
        <v>460</v>
      </c>
      <c r="B462" s="4">
        <v>461</v>
      </c>
      <c r="C462" s="4">
        <v>0.19700000000000001</v>
      </c>
      <c r="D462" s="4">
        <v>0.6</v>
      </c>
      <c r="E462" s="4">
        <v>0.41789999999999999</v>
      </c>
      <c r="F462" s="4">
        <v>1</v>
      </c>
      <c r="G462" s="4">
        <v>4</v>
      </c>
      <c r="H462" s="4">
        <v>5</v>
      </c>
    </row>
    <row r="463" spans="1:8">
      <c r="A463" s="4">
        <v>461</v>
      </c>
      <c r="B463" s="4">
        <v>462</v>
      </c>
      <c r="C463" s="4">
        <v>0.21210000000000001</v>
      </c>
      <c r="D463" s="4">
        <v>0.55000000000000004</v>
      </c>
      <c r="E463" s="4">
        <v>0.25369999999999998</v>
      </c>
      <c r="F463" s="4">
        <v>0</v>
      </c>
      <c r="G463" s="4">
        <v>27</v>
      </c>
      <c r="H463" s="4">
        <v>27</v>
      </c>
    </row>
    <row r="464" spans="1:8">
      <c r="A464" s="4">
        <v>462</v>
      </c>
      <c r="B464" s="4">
        <v>463</v>
      </c>
      <c r="C464" s="4">
        <v>0.18179999999999999</v>
      </c>
      <c r="D464" s="4">
        <v>0.51</v>
      </c>
      <c r="E464" s="4">
        <v>0.28360000000000002</v>
      </c>
      <c r="F464" s="4">
        <v>2</v>
      </c>
      <c r="G464" s="4">
        <v>66</v>
      </c>
      <c r="H464" s="4">
        <v>68</v>
      </c>
    </row>
    <row r="465" spans="1:8">
      <c r="A465" s="4">
        <v>463</v>
      </c>
      <c r="B465" s="4">
        <v>464</v>
      </c>
      <c r="C465" s="4">
        <v>0.18179999999999999</v>
      </c>
      <c r="D465" s="4">
        <v>0.47</v>
      </c>
      <c r="E465" s="4">
        <v>0.32840000000000003</v>
      </c>
      <c r="F465" s="4">
        <v>7</v>
      </c>
      <c r="G465" s="4">
        <v>210</v>
      </c>
      <c r="H465" s="4">
        <v>217</v>
      </c>
    </row>
    <row r="466" spans="1:8">
      <c r="A466" s="4">
        <v>464</v>
      </c>
      <c r="B466" s="4">
        <v>465</v>
      </c>
      <c r="C466" s="4">
        <v>0.18179999999999999</v>
      </c>
      <c r="D466" s="4">
        <v>0.51</v>
      </c>
      <c r="E466" s="4">
        <v>0.35820000000000002</v>
      </c>
      <c r="F466" s="4">
        <v>7</v>
      </c>
      <c r="G466" s="4">
        <v>159</v>
      </c>
      <c r="H466" s="4">
        <v>166</v>
      </c>
    </row>
    <row r="467" spans="1:8">
      <c r="A467" s="4">
        <v>465</v>
      </c>
      <c r="B467" s="4">
        <v>466</v>
      </c>
      <c r="C467" s="4">
        <v>0.16669999999999999</v>
      </c>
      <c r="D467" s="4">
        <v>0.47</v>
      </c>
      <c r="E467" s="4">
        <v>0.4627</v>
      </c>
      <c r="F467" s="4">
        <v>6</v>
      </c>
      <c r="G467" s="4">
        <v>57</v>
      </c>
      <c r="H467" s="4">
        <v>63</v>
      </c>
    </row>
    <row r="468" spans="1:8">
      <c r="A468" s="4">
        <v>466</v>
      </c>
      <c r="B468" s="4">
        <v>467</v>
      </c>
      <c r="C468" s="4">
        <v>0.18179999999999999</v>
      </c>
      <c r="D468" s="4">
        <v>0.41</v>
      </c>
      <c r="E468" s="4">
        <v>0.4627</v>
      </c>
      <c r="F468" s="4">
        <v>6</v>
      </c>
      <c r="G468" s="4">
        <v>53</v>
      </c>
      <c r="H468" s="4">
        <v>59</v>
      </c>
    </row>
    <row r="469" spans="1:8">
      <c r="A469" s="4">
        <v>467</v>
      </c>
      <c r="B469" s="4">
        <v>468</v>
      </c>
      <c r="C469" s="4">
        <v>0.18179999999999999</v>
      </c>
      <c r="D469" s="4">
        <v>0.27</v>
      </c>
      <c r="E469" s="4">
        <v>0.58209999999999995</v>
      </c>
      <c r="F469" s="4">
        <v>11</v>
      </c>
      <c r="G469" s="4">
        <v>67</v>
      </c>
      <c r="H469" s="4">
        <v>78</v>
      </c>
    </row>
    <row r="470" spans="1:8">
      <c r="A470" s="4">
        <v>468</v>
      </c>
      <c r="B470" s="4">
        <v>469</v>
      </c>
      <c r="C470" s="4">
        <v>0.1515</v>
      </c>
      <c r="D470" s="4">
        <v>0.21</v>
      </c>
      <c r="E470" s="4">
        <v>0.58209999999999995</v>
      </c>
      <c r="F470" s="4">
        <v>8</v>
      </c>
      <c r="G470" s="4">
        <v>65</v>
      </c>
      <c r="H470" s="4">
        <v>73</v>
      </c>
    </row>
    <row r="471" spans="1:8">
      <c r="A471" s="4">
        <v>469</v>
      </c>
      <c r="B471" s="4">
        <v>470</v>
      </c>
      <c r="C471" s="4">
        <v>0.1515</v>
      </c>
      <c r="D471" s="4">
        <v>0.25</v>
      </c>
      <c r="E471" s="4">
        <v>0.52239999999999998</v>
      </c>
      <c r="F471" s="4">
        <v>6</v>
      </c>
      <c r="G471" s="4">
        <v>56</v>
      </c>
      <c r="H471" s="4">
        <v>62</v>
      </c>
    </row>
    <row r="472" spans="1:8">
      <c r="A472" s="4">
        <v>470</v>
      </c>
      <c r="B472" s="4">
        <v>471</v>
      </c>
      <c r="C472" s="4">
        <v>0.1212</v>
      </c>
      <c r="D472" s="4">
        <v>0.26</v>
      </c>
      <c r="E472" s="4">
        <v>0.44779999999999998</v>
      </c>
      <c r="F472" s="4">
        <v>4</v>
      </c>
      <c r="G472" s="4">
        <v>61</v>
      </c>
      <c r="H472" s="4">
        <v>65</v>
      </c>
    </row>
    <row r="473" spans="1:8">
      <c r="A473" s="4">
        <v>471</v>
      </c>
      <c r="B473" s="4">
        <v>472</v>
      </c>
      <c r="C473" s="4">
        <v>0.13639999999999999</v>
      </c>
      <c r="D473" s="4">
        <v>0.26</v>
      </c>
      <c r="E473" s="4">
        <v>0.35820000000000002</v>
      </c>
      <c r="F473" s="4">
        <v>0</v>
      </c>
      <c r="G473" s="4">
        <v>97</v>
      </c>
      <c r="H473" s="4">
        <v>97</v>
      </c>
    </row>
    <row r="474" spans="1:8">
      <c r="A474" s="4">
        <v>472</v>
      </c>
      <c r="B474" s="4">
        <v>473</v>
      </c>
      <c r="C474" s="4">
        <v>0.1212</v>
      </c>
      <c r="D474" s="4">
        <v>0.28000000000000003</v>
      </c>
      <c r="E474" s="4">
        <v>0.35820000000000002</v>
      </c>
      <c r="F474" s="4">
        <v>10</v>
      </c>
      <c r="G474" s="4">
        <v>151</v>
      </c>
      <c r="H474" s="4">
        <v>161</v>
      </c>
    </row>
    <row r="475" spans="1:8">
      <c r="A475" s="4">
        <v>473</v>
      </c>
      <c r="B475" s="4">
        <v>474</v>
      </c>
      <c r="C475" s="4">
        <v>0.1212</v>
      </c>
      <c r="D475" s="4">
        <v>0.3</v>
      </c>
      <c r="E475" s="4">
        <v>0.25369999999999998</v>
      </c>
      <c r="F475" s="4">
        <v>1</v>
      </c>
      <c r="G475" s="4">
        <v>119</v>
      </c>
      <c r="H475" s="4">
        <v>120</v>
      </c>
    </row>
    <row r="476" spans="1:8">
      <c r="A476" s="4">
        <v>474</v>
      </c>
      <c r="B476" s="4">
        <v>475</v>
      </c>
      <c r="C476" s="4">
        <v>0.1061</v>
      </c>
      <c r="D476" s="4">
        <v>0.3</v>
      </c>
      <c r="E476" s="4">
        <v>0.32840000000000003</v>
      </c>
      <c r="F476" s="4">
        <v>3</v>
      </c>
      <c r="G476" s="4">
        <v>93</v>
      </c>
      <c r="H476" s="4">
        <v>96</v>
      </c>
    </row>
    <row r="477" spans="1:8">
      <c r="A477" s="4">
        <v>475</v>
      </c>
      <c r="B477" s="4">
        <v>476</v>
      </c>
      <c r="C477" s="4">
        <v>7.5800000000000006E-2</v>
      </c>
      <c r="D477" s="4">
        <v>0.33</v>
      </c>
      <c r="E477" s="4">
        <v>0.41789999999999999</v>
      </c>
      <c r="F477" s="4">
        <v>1</v>
      </c>
      <c r="G477" s="4">
        <v>52</v>
      </c>
      <c r="H477" s="4">
        <v>53</v>
      </c>
    </row>
    <row r="478" spans="1:8">
      <c r="A478" s="4">
        <v>476</v>
      </c>
      <c r="B478" s="4">
        <v>477</v>
      </c>
      <c r="C478" s="4">
        <v>7.5800000000000006E-2</v>
      </c>
      <c r="D478" s="4">
        <v>0.38</v>
      </c>
      <c r="E478" s="4">
        <v>0.28360000000000002</v>
      </c>
      <c r="F478" s="4">
        <v>0</v>
      </c>
      <c r="G478" s="4">
        <v>41</v>
      </c>
      <c r="H478" s="4">
        <v>41</v>
      </c>
    </row>
    <row r="479" spans="1:8">
      <c r="A479" s="4">
        <v>477</v>
      </c>
      <c r="B479" s="4">
        <v>478</v>
      </c>
      <c r="C479" s="4">
        <v>3.0300000000000001E-2</v>
      </c>
      <c r="D479" s="4">
        <v>0.41</v>
      </c>
      <c r="E479" s="4">
        <v>0.3881</v>
      </c>
      <c r="F479" s="4">
        <v>1</v>
      </c>
      <c r="G479" s="4">
        <v>33</v>
      </c>
      <c r="H479" s="4">
        <v>34</v>
      </c>
    </row>
    <row r="480" spans="1:8">
      <c r="A480" s="4">
        <v>478</v>
      </c>
      <c r="B480" s="4">
        <v>479</v>
      </c>
      <c r="C480" s="4">
        <v>4.5499999999999999E-2</v>
      </c>
      <c r="D480" s="4">
        <v>0.38</v>
      </c>
      <c r="E480" s="4">
        <v>0.32840000000000003</v>
      </c>
      <c r="F480" s="4">
        <v>0</v>
      </c>
      <c r="G480" s="4">
        <v>27</v>
      </c>
      <c r="H480" s="4">
        <v>27</v>
      </c>
    </row>
    <row r="481" spans="1:8">
      <c r="A481" s="4">
        <v>479</v>
      </c>
      <c r="B481" s="4">
        <v>480</v>
      </c>
      <c r="C481" s="4">
        <v>3.0300000000000001E-2</v>
      </c>
      <c r="D481" s="4">
        <v>0.45</v>
      </c>
      <c r="E481" s="4">
        <v>0.25369999999999998</v>
      </c>
      <c r="F481" s="4">
        <v>0</v>
      </c>
      <c r="G481" s="4">
        <v>13</v>
      </c>
      <c r="H481" s="4">
        <v>13</v>
      </c>
    </row>
    <row r="482" spans="1:8">
      <c r="A482" s="4">
        <v>480</v>
      </c>
      <c r="B482" s="4">
        <v>481</v>
      </c>
      <c r="C482" s="4">
        <v>0</v>
      </c>
      <c r="D482" s="4">
        <v>0.41</v>
      </c>
      <c r="E482" s="4">
        <v>0.3881</v>
      </c>
      <c r="F482" s="4">
        <v>3</v>
      </c>
      <c r="G482" s="4">
        <v>9</v>
      </c>
      <c r="H482" s="4">
        <v>12</v>
      </c>
    </row>
    <row r="483" spans="1:8">
      <c r="A483" s="4">
        <v>481</v>
      </c>
      <c r="B483" s="4">
        <v>482</v>
      </c>
      <c r="C483" s="4">
        <v>3.0300000000000001E-2</v>
      </c>
      <c r="D483" s="4">
        <v>0.41</v>
      </c>
      <c r="E483" s="4">
        <v>0.25369999999999998</v>
      </c>
      <c r="F483" s="4">
        <v>0</v>
      </c>
      <c r="G483" s="4">
        <v>11</v>
      </c>
      <c r="H483" s="4">
        <v>11</v>
      </c>
    </row>
    <row r="484" spans="1:8">
      <c r="A484" s="4">
        <v>482</v>
      </c>
      <c r="B484" s="4">
        <v>483</v>
      </c>
      <c r="C484" s="4">
        <v>3.0300000000000001E-2</v>
      </c>
      <c r="D484" s="4">
        <v>0.41</v>
      </c>
      <c r="E484" s="4">
        <v>0.28360000000000002</v>
      </c>
      <c r="F484" s="4">
        <v>1</v>
      </c>
      <c r="G484" s="4">
        <v>6</v>
      </c>
      <c r="H484" s="4">
        <v>7</v>
      </c>
    </row>
    <row r="485" spans="1:8">
      <c r="A485" s="4">
        <v>483</v>
      </c>
      <c r="B485" s="4">
        <v>484</v>
      </c>
      <c r="C485" s="4">
        <v>1.52E-2</v>
      </c>
      <c r="D485" s="4">
        <v>0.48</v>
      </c>
      <c r="E485" s="4">
        <v>0.29849999999999999</v>
      </c>
      <c r="F485" s="4">
        <v>0</v>
      </c>
      <c r="G485" s="4">
        <v>3</v>
      </c>
      <c r="H485" s="4">
        <v>3</v>
      </c>
    </row>
    <row r="486" spans="1:8">
      <c r="A486" s="4">
        <v>484</v>
      </c>
      <c r="B486" s="4">
        <v>485</v>
      </c>
      <c r="C486" s="4">
        <v>3.0300000000000001E-2</v>
      </c>
      <c r="D486" s="4">
        <v>0.44</v>
      </c>
      <c r="E486" s="4">
        <v>0.22389999999999999</v>
      </c>
      <c r="F486" s="4">
        <v>0</v>
      </c>
      <c r="G486" s="4">
        <v>2</v>
      </c>
      <c r="H486" s="4">
        <v>2</v>
      </c>
    </row>
    <row r="487" spans="1:8">
      <c r="A487" s="4">
        <v>485</v>
      </c>
      <c r="B487" s="4">
        <v>486</v>
      </c>
      <c r="C487" s="4">
        <v>1.52E-2</v>
      </c>
      <c r="D487" s="4">
        <v>0.44</v>
      </c>
      <c r="E487" s="4">
        <v>0.28360000000000002</v>
      </c>
      <c r="F487" s="4">
        <v>0</v>
      </c>
      <c r="G487" s="4">
        <v>8</v>
      </c>
      <c r="H487" s="4">
        <v>8</v>
      </c>
    </row>
    <row r="488" spans="1:8">
      <c r="A488" s="4">
        <v>486</v>
      </c>
      <c r="B488" s="4">
        <v>487</v>
      </c>
      <c r="C488" s="4">
        <v>0</v>
      </c>
      <c r="D488" s="4">
        <v>0.44</v>
      </c>
      <c r="E488" s="4">
        <v>0.32840000000000003</v>
      </c>
      <c r="F488" s="4">
        <v>1</v>
      </c>
      <c r="G488" s="4">
        <v>26</v>
      </c>
      <c r="H488" s="4">
        <v>27</v>
      </c>
    </row>
    <row r="489" spans="1:8">
      <c r="A489" s="4">
        <v>487</v>
      </c>
      <c r="B489" s="4">
        <v>488</v>
      </c>
      <c r="C489" s="4">
        <v>3.0300000000000001E-2</v>
      </c>
      <c r="D489" s="4">
        <v>0.41</v>
      </c>
      <c r="E489" s="4">
        <v>0.25369999999999998</v>
      </c>
      <c r="F489" s="4">
        <v>3</v>
      </c>
      <c r="G489" s="4">
        <v>37</v>
      </c>
      <c r="H489" s="4">
        <v>40</v>
      </c>
    </row>
    <row r="490" spans="1:8">
      <c r="A490" s="4">
        <v>488</v>
      </c>
      <c r="B490" s="4">
        <v>489</v>
      </c>
      <c r="C490" s="4">
        <v>6.0600000000000001E-2</v>
      </c>
      <c r="D490" s="4">
        <v>0.41</v>
      </c>
      <c r="E490" s="4">
        <v>0.16420000000000001</v>
      </c>
      <c r="F490" s="4">
        <v>3</v>
      </c>
      <c r="G490" s="4">
        <v>50</v>
      </c>
      <c r="H490" s="4">
        <v>53</v>
      </c>
    </row>
    <row r="491" spans="1:8">
      <c r="A491" s="4">
        <v>489</v>
      </c>
      <c r="B491" s="4">
        <v>490</v>
      </c>
      <c r="C491" s="4">
        <v>7.5800000000000006E-2</v>
      </c>
      <c r="D491" s="4">
        <v>0.38</v>
      </c>
      <c r="E491" s="4">
        <v>0.1343</v>
      </c>
      <c r="F491" s="4">
        <v>4</v>
      </c>
      <c r="G491" s="4">
        <v>59</v>
      </c>
      <c r="H491" s="4">
        <v>63</v>
      </c>
    </row>
    <row r="492" spans="1:8">
      <c r="A492" s="4">
        <v>490</v>
      </c>
      <c r="B492" s="4">
        <v>491</v>
      </c>
      <c r="C492" s="4">
        <v>0.1061</v>
      </c>
      <c r="D492" s="4">
        <v>0.38</v>
      </c>
      <c r="E492" s="4">
        <v>0.1045</v>
      </c>
      <c r="F492" s="4">
        <v>10</v>
      </c>
      <c r="G492" s="4">
        <v>60</v>
      </c>
      <c r="H492" s="4">
        <v>70</v>
      </c>
    </row>
    <row r="493" spans="1:8">
      <c r="A493" s="4">
        <v>491</v>
      </c>
      <c r="B493" s="4">
        <v>492</v>
      </c>
      <c r="C493" s="4">
        <v>0.16669999999999999</v>
      </c>
      <c r="D493" s="4">
        <v>0.35</v>
      </c>
      <c r="E493" s="4">
        <v>0</v>
      </c>
      <c r="F493" s="4">
        <v>12</v>
      </c>
      <c r="G493" s="4">
        <v>72</v>
      </c>
      <c r="H493" s="4">
        <v>84</v>
      </c>
    </row>
    <row r="494" spans="1:8">
      <c r="A494" s="4">
        <v>492</v>
      </c>
      <c r="B494" s="4">
        <v>493</v>
      </c>
      <c r="C494" s="4">
        <v>0.13639999999999999</v>
      </c>
      <c r="D494" s="4">
        <v>0.33</v>
      </c>
      <c r="E494" s="4">
        <v>0.1045</v>
      </c>
      <c r="F494" s="4">
        <v>11</v>
      </c>
      <c r="G494" s="4">
        <v>64</v>
      </c>
      <c r="H494" s="4">
        <v>75</v>
      </c>
    </row>
    <row r="495" spans="1:8">
      <c r="A495" s="4">
        <v>493</v>
      </c>
      <c r="B495" s="4">
        <v>494</v>
      </c>
      <c r="C495" s="4">
        <v>0.1515</v>
      </c>
      <c r="D495" s="4">
        <v>0.28000000000000003</v>
      </c>
      <c r="E495" s="4">
        <v>0</v>
      </c>
      <c r="F495" s="4">
        <v>10</v>
      </c>
      <c r="G495" s="4">
        <v>93</v>
      </c>
      <c r="H495" s="4">
        <v>103</v>
      </c>
    </row>
    <row r="496" spans="1:8">
      <c r="A496" s="4">
        <v>494</v>
      </c>
      <c r="B496" s="4">
        <v>495</v>
      </c>
      <c r="C496" s="4">
        <v>0.13639999999999999</v>
      </c>
      <c r="D496" s="4">
        <v>0.28000000000000003</v>
      </c>
      <c r="E496" s="4">
        <v>0.19400000000000001</v>
      </c>
      <c r="F496" s="4">
        <v>11</v>
      </c>
      <c r="G496" s="4">
        <v>72</v>
      </c>
      <c r="H496" s="4">
        <v>83</v>
      </c>
    </row>
    <row r="497" spans="1:8">
      <c r="A497" s="4">
        <v>495</v>
      </c>
      <c r="B497" s="4">
        <v>496</v>
      </c>
      <c r="C497" s="4">
        <v>0.19700000000000001</v>
      </c>
      <c r="D497" s="4">
        <v>0.28000000000000003</v>
      </c>
      <c r="E497" s="4">
        <v>0</v>
      </c>
      <c r="F497" s="4">
        <v>8</v>
      </c>
      <c r="G497" s="4">
        <v>59</v>
      </c>
      <c r="H497" s="4">
        <v>67</v>
      </c>
    </row>
    <row r="498" spans="1:8">
      <c r="A498" s="4">
        <v>496</v>
      </c>
      <c r="B498" s="4">
        <v>497</v>
      </c>
      <c r="C498" s="4">
        <v>9.0899999999999995E-2</v>
      </c>
      <c r="D498" s="4">
        <v>0.35</v>
      </c>
      <c r="E498" s="4">
        <v>0.19400000000000001</v>
      </c>
      <c r="F498" s="4">
        <v>0</v>
      </c>
      <c r="G498" s="4">
        <v>54</v>
      </c>
      <c r="H498" s="4">
        <v>54</v>
      </c>
    </row>
    <row r="499" spans="1:8">
      <c r="A499" s="4">
        <v>497</v>
      </c>
      <c r="B499" s="4">
        <v>498</v>
      </c>
      <c r="C499" s="4">
        <v>0.1061</v>
      </c>
      <c r="D499" s="4">
        <v>0.35</v>
      </c>
      <c r="E499" s="4">
        <v>0.1343</v>
      </c>
      <c r="F499" s="4">
        <v>6</v>
      </c>
      <c r="G499" s="4">
        <v>53</v>
      </c>
      <c r="H499" s="4">
        <v>59</v>
      </c>
    </row>
    <row r="500" spans="1:8">
      <c r="A500" s="4">
        <v>498</v>
      </c>
      <c r="B500" s="4">
        <v>499</v>
      </c>
      <c r="C500" s="4">
        <v>7.5800000000000006E-2</v>
      </c>
      <c r="D500" s="4">
        <v>0.45</v>
      </c>
      <c r="E500" s="4">
        <v>0.16420000000000001</v>
      </c>
      <c r="F500" s="4">
        <v>1</v>
      </c>
      <c r="G500" s="4">
        <v>44</v>
      </c>
      <c r="H500" s="4">
        <v>45</v>
      </c>
    </row>
    <row r="501" spans="1:8">
      <c r="A501" s="4">
        <v>499</v>
      </c>
      <c r="B501" s="4">
        <v>500</v>
      </c>
      <c r="C501" s="4">
        <v>0.1061</v>
      </c>
      <c r="D501" s="4">
        <v>0.41</v>
      </c>
      <c r="E501" s="4">
        <v>8.9599999999999999E-2</v>
      </c>
      <c r="F501" s="4">
        <v>0</v>
      </c>
      <c r="G501" s="4">
        <v>39</v>
      </c>
      <c r="H501" s="4">
        <v>39</v>
      </c>
    </row>
    <row r="502" spans="1:8">
      <c r="A502" s="4">
        <v>500</v>
      </c>
      <c r="B502" s="4">
        <v>501</v>
      </c>
      <c r="C502" s="4">
        <v>0.1515</v>
      </c>
      <c r="D502" s="4">
        <v>0.49</v>
      </c>
      <c r="E502" s="4">
        <v>0</v>
      </c>
      <c r="F502" s="4">
        <v>7</v>
      </c>
      <c r="G502" s="4">
        <v>23</v>
      </c>
      <c r="H502" s="4">
        <v>30</v>
      </c>
    </row>
    <row r="503" spans="1:8">
      <c r="A503" s="4">
        <v>501</v>
      </c>
      <c r="B503" s="4">
        <v>502</v>
      </c>
      <c r="C503" s="4">
        <v>7.5800000000000006E-2</v>
      </c>
      <c r="D503" s="4">
        <v>0.56999999999999995</v>
      </c>
      <c r="E503" s="4">
        <v>0.1045</v>
      </c>
      <c r="F503" s="4">
        <v>2</v>
      </c>
      <c r="G503" s="4">
        <v>31</v>
      </c>
      <c r="H503" s="4">
        <v>33</v>
      </c>
    </row>
    <row r="504" spans="1:8">
      <c r="A504" s="4">
        <v>502</v>
      </c>
      <c r="B504" s="4">
        <v>503</v>
      </c>
      <c r="C504" s="4">
        <v>7.5800000000000006E-2</v>
      </c>
      <c r="D504" s="4">
        <v>0.56999999999999995</v>
      </c>
      <c r="E504" s="4">
        <v>0.1045</v>
      </c>
      <c r="F504" s="4">
        <v>2</v>
      </c>
      <c r="G504" s="4">
        <v>20</v>
      </c>
      <c r="H504" s="4">
        <v>22</v>
      </c>
    </row>
    <row r="505" spans="1:8">
      <c r="A505" s="4">
        <v>503</v>
      </c>
      <c r="B505" s="4">
        <v>504</v>
      </c>
      <c r="C505" s="4">
        <v>7.5800000000000006E-2</v>
      </c>
      <c r="D505" s="4">
        <v>0.56999999999999995</v>
      </c>
      <c r="E505" s="4">
        <v>0.1045</v>
      </c>
      <c r="F505" s="4">
        <v>1</v>
      </c>
      <c r="G505" s="4">
        <v>12</v>
      </c>
      <c r="H505" s="4">
        <v>13</v>
      </c>
    </row>
    <row r="506" spans="1:8">
      <c r="A506" s="4">
        <v>504</v>
      </c>
      <c r="B506" s="4">
        <v>505</v>
      </c>
      <c r="C506" s="4">
        <v>6.0600000000000001E-2</v>
      </c>
      <c r="D506" s="4">
        <v>0.62</v>
      </c>
      <c r="E506" s="4">
        <v>0.1343</v>
      </c>
      <c r="F506" s="4">
        <v>3</v>
      </c>
      <c r="G506" s="4">
        <v>15</v>
      </c>
      <c r="H506" s="4">
        <v>18</v>
      </c>
    </row>
    <row r="507" spans="1:8">
      <c r="A507" s="4">
        <v>505</v>
      </c>
      <c r="B507" s="4">
        <v>506</v>
      </c>
      <c r="C507" s="4">
        <v>6.0600000000000001E-2</v>
      </c>
      <c r="D507" s="4">
        <v>0.62</v>
      </c>
      <c r="E507" s="4">
        <v>0.1343</v>
      </c>
      <c r="F507" s="4">
        <v>1</v>
      </c>
      <c r="G507" s="4">
        <v>4</v>
      </c>
      <c r="H507" s="4">
        <v>5</v>
      </c>
    </row>
    <row r="508" spans="1:8">
      <c r="A508" s="4">
        <v>506</v>
      </c>
      <c r="B508" s="4">
        <v>507</v>
      </c>
      <c r="C508" s="4">
        <v>7.5800000000000006E-2</v>
      </c>
      <c r="D508" s="4">
        <v>0.56999999999999995</v>
      </c>
      <c r="E508" s="4">
        <v>0.1045</v>
      </c>
      <c r="F508" s="4">
        <v>0</v>
      </c>
      <c r="G508" s="4">
        <v>3</v>
      </c>
      <c r="H508" s="4">
        <v>3</v>
      </c>
    </row>
    <row r="509" spans="1:8">
      <c r="A509" s="4">
        <v>507</v>
      </c>
      <c r="B509" s="4">
        <v>508</v>
      </c>
      <c r="C509" s="4">
        <v>7.5800000000000006E-2</v>
      </c>
      <c r="D509" s="4">
        <v>0.56999999999999995</v>
      </c>
      <c r="E509" s="4">
        <v>0.1045</v>
      </c>
      <c r="F509" s="4">
        <v>0</v>
      </c>
      <c r="G509" s="4">
        <v>1</v>
      </c>
      <c r="H509" s="4">
        <v>1</v>
      </c>
    </row>
    <row r="510" spans="1:8">
      <c r="A510" s="4">
        <v>508</v>
      </c>
      <c r="B510" s="4">
        <v>509</v>
      </c>
      <c r="C510" s="4">
        <v>0.1061</v>
      </c>
      <c r="D510" s="4">
        <v>0.57999999999999996</v>
      </c>
      <c r="E510" s="4">
        <v>0.16420000000000001</v>
      </c>
      <c r="F510" s="4">
        <v>1</v>
      </c>
      <c r="G510" s="4">
        <v>1</v>
      </c>
      <c r="H510" s="4">
        <v>2</v>
      </c>
    </row>
    <row r="511" spans="1:8">
      <c r="A511" s="4">
        <v>509</v>
      </c>
      <c r="B511" s="4">
        <v>510</v>
      </c>
      <c r="C511" s="4">
        <v>7.5800000000000006E-2</v>
      </c>
      <c r="D511" s="4">
        <v>0.62</v>
      </c>
      <c r="E511" s="4">
        <v>0.16420000000000001</v>
      </c>
      <c r="F511" s="4">
        <v>2</v>
      </c>
      <c r="G511" s="4">
        <v>17</v>
      </c>
      <c r="H511" s="4">
        <v>19</v>
      </c>
    </row>
    <row r="512" spans="1:8">
      <c r="A512" s="4">
        <v>510</v>
      </c>
      <c r="B512" s="4">
        <v>511</v>
      </c>
      <c r="C512" s="4">
        <v>7.5800000000000006E-2</v>
      </c>
      <c r="D512" s="4">
        <v>0.54</v>
      </c>
      <c r="E512" s="4">
        <v>0.35820000000000002</v>
      </c>
      <c r="F512" s="4">
        <v>3</v>
      </c>
      <c r="G512" s="4">
        <v>25</v>
      </c>
      <c r="H512" s="4">
        <v>28</v>
      </c>
    </row>
    <row r="513" spans="1:8">
      <c r="A513" s="4">
        <v>511</v>
      </c>
      <c r="B513" s="4">
        <v>512</v>
      </c>
      <c r="C513" s="4">
        <v>0.1061</v>
      </c>
      <c r="D513" s="4">
        <v>0.46</v>
      </c>
      <c r="E513" s="4">
        <v>0.3881</v>
      </c>
      <c r="F513" s="4">
        <v>7</v>
      </c>
      <c r="G513" s="4">
        <v>51</v>
      </c>
      <c r="H513" s="4">
        <v>58</v>
      </c>
    </row>
    <row r="514" spans="1:8">
      <c r="A514" s="4">
        <v>512</v>
      </c>
      <c r="B514" s="4">
        <v>513</v>
      </c>
      <c r="C514" s="4">
        <v>0.13639999999999999</v>
      </c>
      <c r="D514" s="4">
        <v>0.43</v>
      </c>
      <c r="E514" s="4">
        <v>0.22389999999999999</v>
      </c>
      <c r="F514" s="4">
        <v>22</v>
      </c>
      <c r="G514" s="4">
        <v>77</v>
      </c>
      <c r="H514" s="4">
        <v>99</v>
      </c>
    </row>
    <row r="515" spans="1:8">
      <c r="A515" s="4">
        <v>513</v>
      </c>
      <c r="B515" s="4">
        <v>514</v>
      </c>
      <c r="C515" s="4">
        <v>0.1212</v>
      </c>
      <c r="D515" s="4">
        <v>0.37</v>
      </c>
      <c r="E515" s="4">
        <v>0.4627</v>
      </c>
      <c r="F515" s="4">
        <v>24</v>
      </c>
      <c r="G515" s="4">
        <v>92</v>
      </c>
      <c r="H515" s="4">
        <v>116</v>
      </c>
    </row>
    <row r="516" spans="1:8">
      <c r="A516" s="4">
        <v>514</v>
      </c>
      <c r="B516" s="4">
        <v>515</v>
      </c>
      <c r="C516" s="4">
        <v>0.1061</v>
      </c>
      <c r="D516" s="4">
        <v>0.33</v>
      </c>
      <c r="E516" s="4">
        <v>0.3881</v>
      </c>
      <c r="F516" s="4">
        <v>12</v>
      </c>
      <c r="G516" s="4">
        <v>75</v>
      </c>
      <c r="H516" s="4">
        <v>87</v>
      </c>
    </row>
    <row r="517" spans="1:8">
      <c r="A517" s="4">
        <v>515</v>
      </c>
      <c r="B517" s="4">
        <v>516</v>
      </c>
      <c r="C517" s="4">
        <v>0.13639999999999999</v>
      </c>
      <c r="D517" s="4">
        <v>0.28000000000000003</v>
      </c>
      <c r="E517" s="4">
        <v>0.35820000000000002</v>
      </c>
      <c r="F517" s="4">
        <v>17</v>
      </c>
      <c r="G517" s="4">
        <v>93</v>
      </c>
      <c r="H517" s="4">
        <v>110</v>
      </c>
    </row>
    <row r="518" spans="1:8">
      <c r="A518" s="4">
        <v>516</v>
      </c>
      <c r="B518" s="4">
        <v>517</v>
      </c>
      <c r="C518" s="4">
        <v>0.13639999999999999</v>
      </c>
      <c r="D518" s="4">
        <v>0.28000000000000003</v>
      </c>
      <c r="E518" s="4">
        <v>0.35820000000000002</v>
      </c>
      <c r="F518" s="4">
        <v>13</v>
      </c>
      <c r="G518" s="4">
        <v>64</v>
      </c>
      <c r="H518" s="4">
        <v>77</v>
      </c>
    </row>
    <row r="519" spans="1:8">
      <c r="A519" s="4">
        <v>517</v>
      </c>
      <c r="B519" s="4">
        <v>518</v>
      </c>
      <c r="C519" s="4">
        <v>0.13639999999999999</v>
      </c>
      <c r="D519" s="4">
        <v>0.26</v>
      </c>
      <c r="E519" s="4">
        <v>0.32840000000000003</v>
      </c>
      <c r="F519" s="4">
        <v>9</v>
      </c>
      <c r="G519" s="4">
        <v>56</v>
      </c>
      <c r="H519" s="4">
        <v>65</v>
      </c>
    </row>
    <row r="520" spans="1:8">
      <c r="A520" s="4">
        <v>518</v>
      </c>
      <c r="B520" s="4">
        <v>519</v>
      </c>
      <c r="C520" s="4">
        <v>0.1061</v>
      </c>
      <c r="D520" s="4">
        <v>0.26</v>
      </c>
      <c r="E520" s="4">
        <v>0.3881</v>
      </c>
      <c r="F520" s="4">
        <v>5</v>
      </c>
      <c r="G520" s="4">
        <v>50</v>
      </c>
      <c r="H520" s="4">
        <v>55</v>
      </c>
    </row>
    <row r="521" spans="1:8">
      <c r="A521" s="4">
        <v>519</v>
      </c>
      <c r="B521" s="4">
        <v>520</v>
      </c>
      <c r="C521" s="4">
        <v>0.1212</v>
      </c>
      <c r="D521" s="4">
        <v>0.3</v>
      </c>
      <c r="E521" s="4">
        <v>0.25369999999999998</v>
      </c>
      <c r="F521" s="4">
        <v>5</v>
      </c>
      <c r="G521" s="4">
        <v>44</v>
      </c>
      <c r="H521" s="4">
        <v>49</v>
      </c>
    </row>
    <row r="522" spans="1:8">
      <c r="A522" s="4">
        <v>520</v>
      </c>
      <c r="B522" s="4">
        <v>521</v>
      </c>
      <c r="C522" s="4">
        <v>0.1212</v>
      </c>
      <c r="D522" s="4">
        <v>0.3</v>
      </c>
      <c r="E522" s="4">
        <v>0.28360000000000002</v>
      </c>
      <c r="F522" s="4">
        <v>5</v>
      </c>
      <c r="G522" s="4">
        <v>45</v>
      </c>
      <c r="H522" s="4">
        <v>50</v>
      </c>
    </row>
    <row r="523" spans="1:8">
      <c r="A523" s="4">
        <v>521</v>
      </c>
      <c r="B523" s="4">
        <v>522</v>
      </c>
      <c r="C523" s="4">
        <v>0.1061</v>
      </c>
      <c r="D523" s="4">
        <v>0.36</v>
      </c>
      <c r="E523" s="4">
        <v>0.25369999999999998</v>
      </c>
      <c r="F523" s="4">
        <v>4</v>
      </c>
      <c r="G523" s="4">
        <v>31</v>
      </c>
      <c r="H523" s="4">
        <v>35</v>
      </c>
    </row>
    <row r="524" spans="1:8">
      <c r="A524" s="4">
        <v>522</v>
      </c>
      <c r="B524" s="4">
        <v>523</v>
      </c>
      <c r="C524" s="4">
        <v>0.1061</v>
      </c>
      <c r="D524" s="4">
        <v>0.36</v>
      </c>
      <c r="E524" s="4">
        <v>0.19400000000000001</v>
      </c>
      <c r="F524" s="4">
        <v>5</v>
      </c>
      <c r="G524" s="4">
        <v>20</v>
      </c>
      <c r="H524" s="4">
        <v>25</v>
      </c>
    </row>
    <row r="525" spans="1:8">
      <c r="A525" s="4">
        <v>523</v>
      </c>
      <c r="B525" s="4">
        <v>524</v>
      </c>
      <c r="C525" s="4">
        <v>9.0899999999999995E-2</v>
      </c>
      <c r="D525" s="4">
        <v>0.38</v>
      </c>
      <c r="E525" s="4">
        <v>0.19400000000000001</v>
      </c>
      <c r="F525" s="4">
        <v>5</v>
      </c>
      <c r="G525" s="4">
        <v>23</v>
      </c>
      <c r="H525" s="4">
        <v>28</v>
      </c>
    </row>
    <row r="526" spans="1:8">
      <c r="A526" s="4">
        <v>524</v>
      </c>
      <c r="B526" s="4">
        <v>525</v>
      </c>
      <c r="C526" s="4">
        <v>6.0600000000000001E-2</v>
      </c>
      <c r="D526" s="4">
        <v>0.41</v>
      </c>
      <c r="E526" s="4">
        <v>0.22389999999999999</v>
      </c>
      <c r="F526" s="4">
        <v>4</v>
      </c>
      <c r="G526" s="4">
        <v>17</v>
      </c>
      <c r="H526" s="4">
        <v>21</v>
      </c>
    </row>
    <row r="527" spans="1:8">
      <c r="A527" s="4">
        <v>525</v>
      </c>
      <c r="B527" s="4">
        <v>526</v>
      </c>
      <c r="C527" s="4">
        <v>6.0600000000000001E-2</v>
      </c>
      <c r="D527" s="4">
        <v>0.41</v>
      </c>
      <c r="E527" s="4">
        <v>0.19400000000000001</v>
      </c>
      <c r="F527" s="4">
        <v>0</v>
      </c>
      <c r="G527" s="4">
        <v>7</v>
      </c>
      <c r="H527" s="4">
        <v>7</v>
      </c>
    </row>
    <row r="528" spans="1:8">
      <c r="A528" s="4">
        <v>526</v>
      </c>
      <c r="B528" s="4">
        <v>527</v>
      </c>
      <c r="C528" s="4">
        <v>4.5499999999999999E-2</v>
      </c>
      <c r="D528" s="4">
        <v>0.45</v>
      </c>
      <c r="E528" s="4">
        <v>0.19400000000000001</v>
      </c>
      <c r="F528" s="4">
        <v>0</v>
      </c>
      <c r="G528" s="4">
        <v>1</v>
      </c>
      <c r="H528" s="4">
        <v>1</v>
      </c>
    </row>
    <row r="529" spans="1:8">
      <c r="A529" s="4">
        <v>527</v>
      </c>
      <c r="B529" s="4">
        <v>528</v>
      </c>
      <c r="C529" s="4">
        <v>3.0300000000000001E-2</v>
      </c>
      <c r="D529" s="4">
        <v>0.45</v>
      </c>
      <c r="E529" s="4">
        <v>0.25369999999999998</v>
      </c>
      <c r="F529" s="4">
        <v>0</v>
      </c>
      <c r="G529" s="4">
        <v>1</v>
      </c>
      <c r="H529" s="4">
        <v>1</v>
      </c>
    </row>
    <row r="530" spans="1:8">
      <c r="A530" s="4">
        <v>528</v>
      </c>
      <c r="B530" s="4">
        <v>529</v>
      </c>
      <c r="C530" s="4">
        <v>6.0600000000000001E-2</v>
      </c>
      <c r="D530" s="4">
        <v>0.48</v>
      </c>
      <c r="E530" s="4">
        <v>0.1343</v>
      </c>
      <c r="F530" s="4">
        <v>0</v>
      </c>
      <c r="G530" s="4">
        <v>1</v>
      </c>
      <c r="H530" s="4">
        <v>1</v>
      </c>
    </row>
    <row r="531" spans="1:8">
      <c r="A531" s="4">
        <v>529</v>
      </c>
      <c r="B531" s="4">
        <v>530</v>
      </c>
      <c r="C531" s="4">
        <v>6.0600000000000001E-2</v>
      </c>
      <c r="D531" s="4">
        <v>0.48</v>
      </c>
      <c r="E531" s="4">
        <v>0.1343</v>
      </c>
      <c r="F531" s="4">
        <v>0</v>
      </c>
      <c r="G531" s="4">
        <v>5</v>
      </c>
      <c r="H531" s="4">
        <v>5</v>
      </c>
    </row>
    <row r="532" spans="1:8">
      <c r="A532" s="4">
        <v>530</v>
      </c>
      <c r="B532" s="4">
        <v>531</v>
      </c>
      <c r="C532" s="4">
        <v>7.5800000000000006E-2</v>
      </c>
      <c r="D532" s="4">
        <v>0.48</v>
      </c>
      <c r="E532" s="4">
        <v>8.9599999999999999E-2</v>
      </c>
      <c r="F532" s="4">
        <v>0</v>
      </c>
      <c r="G532" s="4">
        <v>15</v>
      </c>
      <c r="H532" s="4">
        <v>15</v>
      </c>
    </row>
    <row r="533" spans="1:8">
      <c r="A533" s="4">
        <v>531</v>
      </c>
      <c r="B533" s="4">
        <v>532</v>
      </c>
      <c r="C533" s="4">
        <v>0.1212</v>
      </c>
      <c r="D533" s="4">
        <v>0.48</v>
      </c>
      <c r="E533" s="4">
        <v>0</v>
      </c>
      <c r="F533" s="4">
        <v>5</v>
      </c>
      <c r="G533" s="4">
        <v>79</v>
      </c>
      <c r="H533" s="4">
        <v>84</v>
      </c>
    </row>
    <row r="534" spans="1:8">
      <c r="A534" s="4">
        <v>532</v>
      </c>
      <c r="B534" s="4">
        <v>533</v>
      </c>
      <c r="C534" s="4">
        <v>0.13639999999999999</v>
      </c>
      <c r="D534" s="4">
        <v>0.49</v>
      </c>
      <c r="E534" s="4">
        <v>0</v>
      </c>
      <c r="F534" s="4">
        <v>6</v>
      </c>
      <c r="G534" s="4">
        <v>171</v>
      </c>
      <c r="H534" s="4">
        <v>177</v>
      </c>
    </row>
    <row r="535" spans="1:8">
      <c r="A535" s="4">
        <v>533</v>
      </c>
      <c r="B535" s="4">
        <v>534</v>
      </c>
      <c r="C535" s="4">
        <v>0.1515</v>
      </c>
      <c r="D535" s="4">
        <v>0.41</v>
      </c>
      <c r="E535" s="4">
        <v>0</v>
      </c>
      <c r="F535" s="4">
        <v>4</v>
      </c>
      <c r="G535" s="4">
        <v>98</v>
      </c>
      <c r="H535" s="4">
        <v>102</v>
      </c>
    </row>
    <row r="536" spans="1:8">
      <c r="A536" s="4">
        <v>534</v>
      </c>
      <c r="B536" s="4">
        <v>535</v>
      </c>
      <c r="C536" s="4">
        <v>0.13639999999999999</v>
      </c>
      <c r="D536" s="4">
        <v>0.42</v>
      </c>
      <c r="E536" s="4">
        <v>0</v>
      </c>
      <c r="F536" s="4">
        <v>6</v>
      </c>
      <c r="G536" s="4">
        <v>34</v>
      </c>
      <c r="H536" s="4">
        <v>40</v>
      </c>
    </row>
    <row r="537" spans="1:8">
      <c r="A537" s="4">
        <v>535</v>
      </c>
      <c r="B537" s="4">
        <v>536</v>
      </c>
      <c r="C537" s="4">
        <v>0.1212</v>
      </c>
      <c r="D537" s="4">
        <v>0.46</v>
      </c>
      <c r="E537" s="4">
        <v>0.1343</v>
      </c>
      <c r="F537" s="4">
        <v>3</v>
      </c>
      <c r="G537" s="4">
        <v>43</v>
      </c>
      <c r="H537" s="4">
        <v>46</v>
      </c>
    </row>
    <row r="538" spans="1:8">
      <c r="A538" s="4">
        <v>536</v>
      </c>
      <c r="B538" s="4">
        <v>537</v>
      </c>
      <c r="C538" s="4">
        <v>0.13639999999999999</v>
      </c>
      <c r="D538" s="4">
        <v>0.42</v>
      </c>
      <c r="E538" s="4">
        <v>0.19400000000000001</v>
      </c>
      <c r="F538" s="4">
        <v>11</v>
      </c>
      <c r="G538" s="4">
        <v>52</v>
      </c>
      <c r="H538" s="4">
        <v>63</v>
      </c>
    </row>
    <row r="539" spans="1:8">
      <c r="A539" s="4">
        <v>537</v>
      </c>
      <c r="B539" s="4">
        <v>538</v>
      </c>
      <c r="C539" s="4">
        <v>0.13639999999999999</v>
      </c>
      <c r="D539" s="4">
        <v>0.43</v>
      </c>
      <c r="E539" s="4">
        <v>0.22389999999999999</v>
      </c>
      <c r="F539" s="4">
        <v>6</v>
      </c>
      <c r="G539" s="4">
        <v>54</v>
      </c>
      <c r="H539" s="4">
        <v>60</v>
      </c>
    </row>
    <row r="540" spans="1:8">
      <c r="A540" s="4">
        <v>538</v>
      </c>
      <c r="B540" s="4">
        <v>539</v>
      </c>
      <c r="C540" s="4">
        <v>0.13639999999999999</v>
      </c>
      <c r="D540" s="4">
        <v>0.46</v>
      </c>
      <c r="E540" s="4">
        <v>0.22389999999999999</v>
      </c>
      <c r="F540" s="4">
        <v>2</v>
      </c>
      <c r="G540" s="4">
        <v>43</v>
      </c>
      <c r="H540" s="4">
        <v>45</v>
      </c>
    </row>
    <row r="541" spans="1:8">
      <c r="A541" s="4">
        <v>539</v>
      </c>
      <c r="B541" s="4">
        <v>540</v>
      </c>
      <c r="C541" s="4">
        <v>0.16669999999999999</v>
      </c>
      <c r="D541" s="4">
        <v>0.4</v>
      </c>
      <c r="E541" s="4">
        <v>0.16420000000000001</v>
      </c>
      <c r="F541" s="4">
        <v>7</v>
      </c>
      <c r="G541" s="4">
        <v>50</v>
      </c>
      <c r="H541" s="4">
        <v>57</v>
      </c>
    </row>
    <row r="542" spans="1:8">
      <c r="A542" s="4">
        <v>540</v>
      </c>
      <c r="B542" s="4">
        <v>541</v>
      </c>
      <c r="C542" s="4">
        <v>0.1515</v>
      </c>
      <c r="D542" s="4">
        <v>0.47</v>
      </c>
      <c r="E542" s="4">
        <v>0.25369999999999998</v>
      </c>
      <c r="F542" s="4">
        <v>4</v>
      </c>
      <c r="G542" s="4">
        <v>66</v>
      </c>
      <c r="H542" s="4">
        <v>70</v>
      </c>
    </row>
    <row r="543" spans="1:8">
      <c r="A543" s="4">
        <v>541</v>
      </c>
      <c r="B543" s="4">
        <v>542</v>
      </c>
      <c r="C543" s="4">
        <v>0.1212</v>
      </c>
      <c r="D543" s="4">
        <v>0.5</v>
      </c>
      <c r="E543" s="4">
        <v>0.25369999999999998</v>
      </c>
      <c r="F543" s="4">
        <v>6</v>
      </c>
      <c r="G543" s="4">
        <v>178</v>
      </c>
      <c r="H543" s="4">
        <v>184</v>
      </c>
    </row>
    <row r="544" spans="1:8">
      <c r="A544" s="4">
        <v>542</v>
      </c>
      <c r="B544" s="4">
        <v>543</v>
      </c>
      <c r="C544" s="4">
        <v>0.13639999999999999</v>
      </c>
      <c r="D544" s="4">
        <v>0.59</v>
      </c>
      <c r="E544" s="4">
        <v>0.19400000000000001</v>
      </c>
      <c r="F544" s="4">
        <v>8</v>
      </c>
      <c r="G544" s="4">
        <v>145</v>
      </c>
      <c r="H544" s="4">
        <v>153</v>
      </c>
    </row>
    <row r="545" spans="1:8">
      <c r="A545" s="4">
        <v>543</v>
      </c>
      <c r="B545" s="4">
        <v>544</v>
      </c>
      <c r="C545" s="4">
        <v>0.1515</v>
      </c>
      <c r="D545" s="4">
        <v>0.54</v>
      </c>
      <c r="E545" s="4">
        <v>0.16420000000000001</v>
      </c>
      <c r="F545" s="4">
        <v>5</v>
      </c>
      <c r="G545" s="4">
        <v>101</v>
      </c>
      <c r="H545" s="4">
        <v>106</v>
      </c>
    </row>
    <row r="546" spans="1:8">
      <c r="A546" s="4">
        <v>544</v>
      </c>
      <c r="B546" s="4">
        <v>545</v>
      </c>
      <c r="C546" s="4">
        <v>0.13639999999999999</v>
      </c>
      <c r="D546" s="4">
        <v>0.59</v>
      </c>
      <c r="E546" s="4">
        <v>0.19400000000000001</v>
      </c>
      <c r="F546" s="4">
        <v>1</v>
      </c>
      <c r="G546" s="4">
        <v>80</v>
      </c>
      <c r="H546" s="4">
        <v>81</v>
      </c>
    </row>
    <row r="547" spans="1:8">
      <c r="A547" s="4">
        <v>545</v>
      </c>
      <c r="B547" s="4">
        <v>546</v>
      </c>
      <c r="C547" s="4">
        <v>0.1515</v>
      </c>
      <c r="D547" s="4">
        <v>0.63</v>
      </c>
      <c r="E547" s="4">
        <v>0.16420000000000001</v>
      </c>
      <c r="F547" s="4">
        <v>6</v>
      </c>
      <c r="G547" s="4">
        <v>53</v>
      </c>
      <c r="H547" s="4">
        <v>59</v>
      </c>
    </row>
    <row r="548" spans="1:8">
      <c r="A548" s="4">
        <v>546</v>
      </c>
      <c r="B548" s="4">
        <v>547</v>
      </c>
      <c r="C548" s="4">
        <v>0.13639999999999999</v>
      </c>
      <c r="D548" s="4">
        <v>0.63</v>
      </c>
      <c r="E548" s="4">
        <v>0.22389999999999999</v>
      </c>
      <c r="F548" s="4">
        <v>3</v>
      </c>
      <c r="G548" s="4">
        <v>32</v>
      </c>
      <c r="H548" s="4">
        <v>35</v>
      </c>
    </row>
    <row r="549" spans="1:8">
      <c r="A549" s="4">
        <v>547</v>
      </c>
      <c r="B549" s="4">
        <v>548</v>
      </c>
      <c r="C549" s="4">
        <v>0.1515</v>
      </c>
      <c r="D549" s="4">
        <v>0.64</v>
      </c>
      <c r="E549" s="4">
        <v>0.25369999999999998</v>
      </c>
      <c r="F549" s="4">
        <v>3</v>
      </c>
      <c r="G549" s="4">
        <v>21</v>
      </c>
      <c r="H549" s="4">
        <v>24</v>
      </c>
    </row>
    <row r="550" spans="1:8">
      <c r="A550" s="4">
        <v>548</v>
      </c>
      <c r="B550" s="4">
        <v>549</v>
      </c>
      <c r="C550" s="4">
        <v>0.13639999999999999</v>
      </c>
      <c r="D550" s="4">
        <v>0.69</v>
      </c>
      <c r="E550" s="4">
        <v>0.28360000000000002</v>
      </c>
      <c r="F550" s="4">
        <v>3</v>
      </c>
      <c r="G550" s="4">
        <v>6</v>
      </c>
      <c r="H550" s="4">
        <v>9</v>
      </c>
    </row>
    <row r="551" spans="1:8">
      <c r="A551" s="4">
        <v>549</v>
      </c>
      <c r="B551" s="4">
        <v>550</v>
      </c>
      <c r="C551" s="4">
        <v>0.16669999999999999</v>
      </c>
      <c r="D551" s="4">
        <v>0.69</v>
      </c>
      <c r="E551" s="4">
        <v>0.16420000000000001</v>
      </c>
      <c r="F551" s="4">
        <v>0</v>
      </c>
      <c r="G551" s="4">
        <v>5</v>
      </c>
      <c r="H551" s="4">
        <v>5</v>
      </c>
    </row>
    <row r="552" spans="1:8">
      <c r="A552" s="4">
        <v>550</v>
      </c>
      <c r="B552" s="4">
        <v>551</v>
      </c>
      <c r="C552" s="4">
        <v>0.1515</v>
      </c>
      <c r="D552" s="4">
        <v>0.69</v>
      </c>
      <c r="E552" s="4">
        <v>0.22389999999999999</v>
      </c>
      <c r="F552" s="4">
        <v>0</v>
      </c>
      <c r="G552" s="4">
        <v>2</v>
      </c>
      <c r="H552" s="4">
        <v>2</v>
      </c>
    </row>
    <row r="553" spans="1:8">
      <c r="A553" s="4">
        <v>551</v>
      </c>
      <c r="B553" s="4">
        <v>552</v>
      </c>
      <c r="C553" s="4">
        <v>0.16669999999999999</v>
      </c>
      <c r="D553" s="4">
        <v>0.74</v>
      </c>
      <c r="E553" s="4">
        <v>0.1045</v>
      </c>
      <c r="F553" s="4">
        <v>0</v>
      </c>
      <c r="G553" s="4">
        <v>1</v>
      </c>
      <c r="H553" s="4">
        <v>1</v>
      </c>
    </row>
    <row r="554" spans="1:8">
      <c r="A554" s="4">
        <v>552</v>
      </c>
      <c r="B554" s="4">
        <v>553</v>
      </c>
      <c r="C554" s="4">
        <v>0.13639999999999999</v>
      </c>
      <c r="D554" s="4">
        <v>0.74</v>
      </c>
      <c r="E554" s="4">
        <v>0.22389999999999999</v>
      </c>
      <c r="F554" s="4">
        <v>0</v>
      </c>
      <c r="G554" s="4">
        <v>9</v>
      </c>
      <c r="H554" s="4">
        <v>9</v>
      </c>
    </row>
    <row r="555" spans="1:8">
      <c r="A555" s="4">
        <v>553</v>
      </c>
      <c r="B555" s="4">
        <v>554</v>
      </c>
      <c r="C555" s="4">
        <v>0.18179999999999999</v>
      </c>
      <c r="D555" s="4">
        <v>0.74</v>
      </c>
      <c r="E555" s="4">
        <v>0.1045</v>
      </c>
      <c r="F555" s="4">
        <v>1</v>
      </c>
      <c r="G555" s="4">
        <v>35</v>
      </c>
      <c r="H555" s="4">
        <v>36</v>
      </c>
    </row>
    <row r="556" spans="1:8">
      <c r="A556" s="4">
        <v>554</v>
      </c>
      <c r="B556" s="4">
        <v>555</v>
      </c>
      <c r="C556" s="4">
        <v>0.1515</v>
      </c>
      <c r="D556" s="4">
        <v>0.74</v>
      </c>
      <c r="E556" s="4">
        <v>0.22389999999999999</v>
      </c>
      <c r="F556" s="4">
        <v>5</v>
      </c>
      <c r="G556" s="4">
        <v>103</v>
      </c>
      <c r="H556" s="4">
        <v>108</v>
      </c>
    </row>
    <row r="557" spans="1:8">
      <c r="A557" s="4">
        <v>555</v>
      </c>
      <c r="B557" s="4">
        <v>556</v>
      </c>
      <c r="C557" s="4">
        <v>0.18179999999999999</v>
      </c>
      <c r="D557" s="4">
        <v>0.74</v>
      </c>
      <c r="E557" s="4">
        <v>0.1343</v>
      </c>
      <c r="F557" s="4">
        <v>5</v>
      </c>
      <c r="G557" s="4">
        <v>233</v>
      </c>
      <c r="H557" s="4">
        <v>238</v>
      </c>
    </row>
    <row r="558" spans="1:8">
      <c r="A558" s="4">
        <v>556</v>
      </c>
      <c r="B558" s="4">
        <v>557</v>
      </c>
      <c r="C558" s="4">
        <v>0.2273</v>
      </c>
      <c r="D558" s="4">
        <v>0.64</v>
      </c>
      <c r="E558" s="4">
        <v>8.9599999999999999E-2</v>
      </c>
      <c r="F558" s="4">
        <v>10</v>
      </c>
      <c r="G558" s="4">
        <v>134</v>
      </c>
      <c r="H558" s="4">
        <v>144</v>
      </c>
    </row>
    <row r="559" spans="1:8">
      <c r="A559" s="4">
        <v>557</v>
      </c>
      <c r="B559" s="4">
        <v>558</v>
      </c>
      <c r="C559" s="4">
        <v>0.2424</v>
      </c>
      <c r="D559" s="4">
        <v>0.6</v>
      </c>
      <c r="E559" s="4">
        <v>0.1045</v>
      </c>
      <c r="F559" s="4">
        <v>6</v>
      </c>
      <c r="G559" s="4">
        <v>49</v>
      </c>
      <c r="H559" s="4">
        <v>55</v>
      </c>
    </row>
    <row r="560" spans="1:8">
      <c r="A560" s="4">
        <v>558</v>
      </c>
      <c r="B560" s="4">
        <v>559</v>
      </c>
      <c r="C560" s="4">
        <v>0.2424</v>
      </c>
      <c r="D560" s="4">
        <v>0.6</v>
      </c>
      <c r="E560" s="4">
        <v>0.1343</v>
      </c>
      <c r="F560" s="4">
        <v>6</v>
      </c>
      <c r="G560" s="4">
        <v>55</v>
      </c>
      <c r="H560" s="4">
        <v>61</v>
      </c>
    </row>
    <row r="561" spans="1:8">
      <c r="A561" s="4">
        <v>559</v>
      </c>
      <c r="B561" s="4">
        <v>560</v>
      </c>
      <c r="C561" s="4">
        <v>0.28789999999999999</v>
      </c>
      <c r="D561" s="4">
        <v>0.56000000000000005</v>
      </c>
      <c r="E561" s="4">
        <v>8.9599999999999999E-2</v>
      </c>
      <c r="F561" s="4">
        <v>21</v>
      </c>
      <c r="G561" s="4">
        <v>85</v>
      </c>
      <c r="H561" s="4">
        <v>106</v>
      </c>
    </row>
    <row r="562" spans="1:8">
      <c r="A562" s="4">
        <v>560</v>
      </c>
      <c r="B562" s="4">
        <v>561</v>
      </c>
      <c r="C562" s="4">
        <v>0.2727</v>
      </c>
      <c r="D562" s="4">
        <v>0.56000000000000005</v>
      </c>
      <c r="E562" s="4">
        <v>0.1343</v>
      </c>
      <c r="F562" s="4">
        <v>21</v>
      </c>
      <c r="G562" s="4">
        <v>72</v>
      </c>
      <c r="H562" s="4">
        <v>93</v>
      </c>
    </row>
    <row r="563" spans="1:8">
      <c r="A563" s="4">
        <v>561</v>
      </c>
      <c r="B563" s="4">
        <v>562</v>
      </c>
      <c r="C563" s="4">
        <v>0.33329999999999999</v>
      </c>
      <c r="D563" s="4">
        <v>0.45</v>
      </c>
      <c r="E563" s="4">
        <v>0</v>
      </c>
      <c r="F563" s="4">
        <v>11</v>
      </c>
      <c r="G563" s="4">
        <v>57</v>
      </c>
      <c r="H563" s="4">
        <v>68</v>
      </c>
    </row>
    <row r="564" spans="1:8">
      <c r="A564" s="4">
        <v>562</v>
      </c>
      <c r="B564" s="4">
        <v>563</v>
      </c>
      <c r="C564" s="4">
        <v>0.34849999999999998</v>
      </c>
      <c r="D564" s="4">
        <v>0.42</v>
      </c>
      <c r="E564" s="4">
        <v>0</v>
      </c>
      <c r="F564" s="4">
        <v>21</v>
      </c>
      <c r="G564" s="4">
        <v>63</v>
      </c>
      <c r="H564" s="4">
        <v>84</v>
      </c>
    </row>
    <row r="565" spans="1:8">
      <c r="A565" s="4">
        <v>563</v>
      </c>
      <c r="B565" s="4">
        <v>564</v>
      </c>
      <c r="C565" s="4">
        <v>0.34849999999999998</v>
      </c>
      <c r="D565" s="4">
        <v>0.42</v>
      </c>
      <c r="E565" s="4">
        <v>0</v>
      </c>
      <c r="F565" s="4">
        <v>14</v>
      </c>
      <c r="G565" s="4">
        <v>102</v>
      </c>
      <c r="H565" s="4">
        <v>116</v>
      </c>
    </row>
    <row r="566" spans="1:8">
      <c r="A566" s="4">
        <v>564</v>
      </c>
      <c r="B566" s="4">
        <v>565</v>
      </c>
      <c r="C566" s="4">
        <v>0.33329999999999999</v>
      </c>
      <c r="D566" s="4">
        <v>0.45</v>
      </c>
      <c r="E566" s="4">
        <v>0</v>
      </c>
      <c r="F566" s="4">
        <v>14</v>
      </c>
      <c r="G566" s="4">
        <v>208</v>
      </c>
      <c r="H566" s="4">
        <v>222</v>
      </c>
    </row>
    <row r="567" spans="1:8">
      <c r="A567" s="4">
        <v>565</v>
      </c>
      <c r="B567" s="4">
        <v>566</v>
      </c>
      <c r="C567" s="4">
        <v>0.31819999999999998</v>
      </c>
      <c r="D567" s="4">
        <v>0.49</v>
      </c>
      <c r="E567" s="4">
        <v>8.9599999999999999E-2</v>
      </c>
      <c r="F567" s="4">
        <v>7</v>
      </c>
      <c r="G567" s="4">
        <v>218</v>
      </c>
      <c r="H567" s="4">
        <v>225</v>
      </c>
    </row>
    <row r="568" spans="1:8">
      <c r="A568" s="4">
        <v>566</v>
      </c>
      <c r="B568" s="4">
        <v>567</v>
      </c>
      <c r="C568" s="4">
        <v>0.2576</v>
      </c>
      <c r="D568" s="4">
        <v>0.65</v>
      </c>
      <c r="E568" s="4">
        <v>0.16420000000000001</v>
      </c>
      <c r="F568" s="4">
        <v>13</v>
      </c>
      <c r="G568" s="4">
        <v>133</v>
      </c>
      <c r="H568" s="4">
        <v>146</v>
      </c>
    </row>
    <row r="569" spans="1:8">
      <c r="A569" s="4">
        <v>567</v>
      </c>
      <c r="B569" s="4">
        <v>568</v>
      </c>
      <c r="C569" s="4">
        <v>0.2273</v>
      </c>
      <c r="D569" s="4">
        <v>0.65</v>
      </c>
      <c r="E569" s="4">
        <v>0.19400000000000001</v>
      </c>
      <c r="F569" s="4">
        <v>16</v>
      </c>
      <c r="G569" s="4">
        <v>103</v>
      </c>
      <c r="H569" s="4">
        <v>119</v>
      </c>
    </row>
    <row r="570" spans="1:8">
      <c r="A570" s="4">
        <v>568</v>
      </c>
      <c r="B570" s="4">
        <v>569</v>
      </c>
      <c r="C570" s="4">
        <v>0.2273</v>
      </c>
      <c r="D570" s="4">
        <v>0.65</v>
      </c>
      <c r="E570" s="4">
        <v>0.19400000000000001</v>
      </c>
      <c r="F570" s="4">
        <v>5</v>
      </c>
      <c r="G570" s="4">
        <v>40</v>
      </c>
      <c r="H570" s="4">
        <v>45</v>
      </c>
    </row>
    <row r="571" spans="1:8">
      <c r="A571" s="4">
        <v>569</v>
      </c>
      <c r="B571" s="4">
        <v>570</v>
      </c>
      <c r="C571" s="4">
        <v>0.2273</v>
      </c>
      <c r="D571" s="4">
        <v>0.64</v>
      </c>
      <c r="E571" s="4">
        <v>0.16420000000000001</v>
      </c>
      <c r="F571" s="4">
        <v>4</v>
      </c>
      <c r="G571" s="4">
        <v>49</v>
      </c>
      <c r="H571" s="4">
        <v>53</v>
      </c>
    </row>
    <row r="572" spans="1:8">
      <c r="A572" s="4">
        <v>570</v>
      </c>
      <c r="B572" s="4">
        <v>571</v>
      </c>
      <c r="C572" s="4">
        <v>0.2273</v>
      </c>
      <c r="D572" s="4">
        <v>0.64</v>
      </c>
      <c r="E572" s="4">
        <v>0.16420000000000001</v>
      </c>
      <c r="F572" s="4">
        <v>3</v>
      </c>
      <c r="G572" s="4">
        <v>37</v>
      </c>
      <c r="H572" s="4">
        <v>40</v>
      </c>
    </row>
    <row r="573" spans="1:8">
      <c r="A573" s="4">
        <v>571</v>
      </c>
      <c r="B573" s="4">
        <v>572</v>
      </c>
      <c r="C573" s="4">
        <v>0.2273</v>
      </c>
      <c r="D573" s="4">
        <v>0.69</v>
      </c>
      <c r="E573" s="4">
        <v>0.1343</v>
      </c>
      <c r="F573" s="4">
        <v>3</v>
      </c>
      <c r="G573" s="4">
        <v>14</v>
      </c>
      <c r="H573" s="4">
        <v>17</v>
      </c>
    </row>
    <row r="574" spans="1:8">
      <c r="A574" s="4">
        <v>572</v>
      </c>
      <c r="B574" s="4">
        <v>573</v>
      </c>
      <c r="C574" s="4">
        <v>0.2424</v>
      </c>
      <c r="D574" s="4">
        <v>0.65</v>
      </c>
      <c r="E574" s="4">
        <v>0.1343</v>
      </c>
      <c r="F574" s="4">
        <v>0</v>
      </c>
      <c r="G574" s="4">
        <v>5</v>
      </c>
      <c r="H574" s="4">
        <v>5</v>
      </c>
    </row>
    <row r="575" spans="1:8">
      <c r="A575" s="4">
        <v>573</v>
      </c>
      <c r="B575" s="4">
        <v>574</v>
      </c>
      <c r="C575" s="4">
        <v>0.2273</v>
      </c>
      <c r="D575" s="4">
        <v>0.69</v>
      </c>
      <c r="E575" s="4">
        <v>0.19400000000000001</v>
      </c>
      <c r="F575" s="4">
        <v>3</v>
      </c>
      <c r="G575" s="4">
        <v>7</v>
      </c>
      <c r="H575" s="4">
        <v>10</v>
      </c>
    </row>
    <row r="576" spans="1:8">
      <c r="A576" s="4">
        <v>574</v>
      </c>
      <c r="B576" s="4">
        <v>575</v>
      </c>
      <c r="C576" s="4">
        <v>0.18179999999999999</v>
      </c>
      <c r="D576" s="4">
        <v>0.86</v>
      </c>
      <c r="E576" s="4">
        <v>0.28360000000000002</v>
      </c>
      <c r="F576" s="4">
        <v>0</v>
      </c>
      <c r="G576" s="4">
        <v>1</v>
      </c>
      <c r="H576" s="4">
        <v>1</v>
      </c>
    </row>
    <row r="577" spans="1:8">
      <c r="A577" s="4">
        <v>575</v>
      </c>
      <c r="B577" s="4">
        <v>576</v>
      </c>
      <c r="C577" s="4">
        <v>0.18179999999999999</v>
      </c>
      <c r="D577" s="4">
        <v>0.86</v>
      </c>
      <c r="E577" s="4">
        <v>0.28360000000000002</v>
      </c>
      <c r="F577" s="4">
        <v>0</v>
      </c>
      <c r="G577" s="4">
        <v>8</v>
      </c>
      <c r="H577" s="4">
        <v>8</v>
      </c>
    </row>
    <row r="578" spans="1:8">
      <c r="A578" s="4">
        <v>576</v>
      </c>
      <c r="B578" s="4">
        <v>577</v>
      </c>
      <c r="C578" s="4">
        <v>0.21210000000000001</v>
      </c>
      <c r="D578" s="4">
        <v>0.87</v>
      </c>
      <c r="E578" s="4">
        <v>0.29849999999999999</v>
      </c>
      <c r="F578" s="4">
        <v>1</v>
      </c>
      <c r="G578" s="4">
        <v>29</v>
      </c>
      <c r="H578" s="4">
        <v>30</v>
      </c>
    </row>
    <row r="579" spans="1:8">
      <c r="A579" s="4">
        <v>577</v>
      </c>
      <c r="B579" s="4">
        <v>578</v>
      </c>
      <c r="C579" s="4">
        <v>0.21210000000000001</v>
      </c>
      <c r="D579" s="4">
        <v>0.87</v>
      </c>
      <c r="E579" s="4">
        <v>0.29849999999999999</v>
      </c>
      <c r="F579" s="4">
        <v>3</v>
      </c>
      <c r="G579" s="4">
        <v>69</v>
      </c>
      <c r="H579" s="4">
        <v>72</v>
      </c>
    </row>
    <row r="580" spans="1:8">
      <c r="A580" s="4">
        <v>578</v>
      </c>
      <c r="B580" s="4">
        <v>579</v>
      </c>
      <c r="C580" s="4">
        <v>0.21210000000000001</v>
      </c>
      <c r="D580" s="4">
        <v>0.87</v>
      </c>
      <c r="E580" s="4">
        <v>0.29849999999999999</v>
      </c>
      <c r="F580" s="4">
        <v>3</v>
      </c>
      <c r="G580" s="4">
        <v>55</v>
      </c>
      <c r="H580" s="4">
        <v>58</v>
      </c>
    </row>
    <row r="581" spans="1:8">
      <c r="A581" s="4">
        <v>579</v>
      </c>
      <c r="B581" s="4">
        <v>580</v>
      </c>
      <c r="C581" s="4">
        <v>0.21210000000000001</v>
      </c>
      <c r="D581" s="4">
        <v>0.93</v>
      </c>
      <c r="E581" s="4">
        <v>0.28360000000000002</v>
      </c>
      <c r="F581" s="4">
        <v>2</v>
      </c>
      <c r="G581" s="4">
        <v>26</v>
      </c>
      <c r="H581" s="4">
        <v>28</v>
      </c>
    </row>
    <row r="582" spans="1:8">
      <c r="A582" s="4">
        <v>580</v>
      </c>
      <c r="B582" s="4">
        <v>581</v>
      </c>
      <c r="C582" s="4">
        <v>0.19700000000000001</v>
      </c>
      <c r="D582" s="4">
        <v>0.93</v>
      </c>
      <c r="E582" s="4">
        <v>0.32840000000000003</v>
      </c>
      <c r="F582" s="4">
        <v>6</v>
      </c>
      <c r="G582" s="4">
        <v>35</v>
      </c>
      <c r="H582" s="4">
        <v>41</v>
      </c>
    </row>
    <row r="583" spans="1:8">
      <c r="A583" s="4">
        <v>581</v>
      </c>
      <c r="B583" s="4">
        <v>582</v>
      </c>
      <c r="C583" s="4">
        <v>0.19700000000000001</v>
      </c>
      <c r="D583" s="4">
        <v>0.93</v>
      </c>
      <c r="E583" s="4">
        <v>0.32840000000000003</v>
      </c>
      <c r="F583" s="4">
        <v>7</v>
      </c>
      <c r="G583" s="4">
        <v>41</v>
      </c>
      <c r="H583" s="4">
        <v>48</v>
      </c>
    </row>
    <row r="584" spans="1:8">
      <c r="A584" s="4">
        <v>582</v>
      </c>
      <c r="B584" s="4">
        <v>583</v>
      </c>
      <c r="C584" s="4">
        <v>0.19700000000000001</v>
      </c>
      <c r="D584" s="4">
        <v>0.93</v>
      </c>
      <c r="E584" s="4">
        <v>0.32840000000000003</v>
      </c>
      <c r="F584" s="4">
        <v>4</v>
      </c>
      <c r="G584" s="4">
        <v>43</v>
      </c>
      <c r="H584" s="4">
        <v>47</v>
      </c>
    </row>
    <row r="585" spans="1:8">
      <c r="A585" s="4">
        <v>583</v>
      </c>
      <c r="B585" s="4">
        <v>584</v>
      </c>
      <c r="C585" s="4">
        <v>0.19700000000000001</v>
      </c>
      <c r="D585" s="4">
        <v>0.93</v>
      </c>
      <c r="E585" s="4">
        <v>0.35820000000000002</v>
      </c>
      <c r="F585" s="4">
        <v>0</v>
      </c>
      <c r="G585" s="4">
        <v>36</v>
      </c>
      <c r="H585" s="4">
        <v>36</v>
      </c>
    </row>
    <row r="586" spans="1:8">
      <c r="A586" s="4">
        <v>584</v>
      </c>
      <c r="B586" s="4">
        <v>585</v>
      </c>
      <c r="C586" s="4">
        <v>0.18179999999999999</v>
      </c>
      <c r="D586" s="4">
        <v>0.93</v>
      </c>
      <c r="E586" s="4">
        <v>0.4627</v>
      </c>
      <c r="F586" s="4">
        <v>1</v>
      </c>
      <c r="G586" s="4">
        <v>42</v>
      </c>
      <c r="H586" s="4">
        <v>43</v>
      </c>
    </row>
    <row r="587" spans="1:8">
      <c r="A587" s="4">
        <v>585</v>
      </c>
      <c r="B587" s="4">
        <v>586</v>
      </c>
      <c r="C587" s="4">
        <v>0.19700000000000001</v>
      </c>
      <c r="D587" s="4">
        <v>0.93</v>
      </c>
      <c r="E587" s="4">
        <v>0.32840000000000003</v>
      </c>
      <c r="F587" s="4">
        <v>1</v>
      </c>
      <c r="G587" s="4">
        <v>35</v>
      </c>
      <c r="H587" s="4">
        <v>36</v>
      </c>
    </row>
    <row r="588" spans="1:8">
      <c r="A588" s="4">
        <v>586</v>
      </c>
      <c r="B588" s="4">
        <v>587</v>
      </c>
      <c r="C588" s="4">
        <v>0.18179999999999999</v>
      </c>
      <c r="D588" s="4">
        <v>0.93</v>
      </c>
      <c r="E588" s="4">
        <v>0.35820000000000002</v>
      </c>
      <c r="F588" s="4">
        <v>0</v>
      </c>
      <c r="G588" s="4">
        <v>26</v>
      </c>
      <c r="H588" s="4">
        <v>26</v>
      </c>
    </row>
    <row r="589" spans="1:8">
      <c r="A589" s="4">
        <v>587</v>
      </c>
      <c r="B589" s="4">
        <v>588</v>
      </c>
      <c r="C589" s="4">
        <v>0.2273</v>
      </c>
      <c r="D589" s="4">
        <v>0.55000000000000004</v>
      </c>
      <c r="E589" s="4">
        <v>0.19400000000000001</v>
      </c>
      <c r="F589" s="4">
        <v>1</v>
      </c>
      <c r="G589" s="4">
        <v>23</v>
      </c>
      <c r="H589" s="4">
        <v>24</v>
      </c>
    </row>
    <row r="590" spans="1:8">
      <c r="A590" s="4">
        <v>588</v>
      </c>
      <c r="B590" s="4">
        <v>589</v>
      </c>
      <c r="C590" s="4">
        <v>0.2424</v>
      </c>
      <c r="D590" s="4">
        <v>0.55000000000000004</v>
      </c>
      <c r="E590" s="4">
        <v>0.1045</v>
      </c>
      <c r="F590" s="4">
        <v>2</v>
      </c>
      <c r="G590" s="4">
        <v>82</v>
      </c>
      <c r="H590" s="4">
        <v>84</v>
      </c>
    </row>
    <row r="591" spans="1:8">
      <c r="A591" s="4">
        <v>589</v>
      </c>
      <c r="B591" s="4">
        <v>590</v>
      </c>
      <c r="C591" s="4">
        <v>0.2273</v>
      </c>
      <c r="D591" s="4">
        <v>0.69</v>
      </c>
      <c r="E591" s="4">
        <v>8.9599999999999999E-2</v>
      </c>
      <c r="F591" s="4">
        <v>3</v>
      </c>
      <c r="G591" s="4">
        <v>101</v>
      </c>
      <c r="H591" s="4">
        <v>104</v>
      </c>
    </row>
    <row r="592" spans="1:8">
      <c r="A592" s="4">
        <v>590</v>
      </c>
      <c r="B592" s="4">
        <v>591</v>
      </c>
      <c r="C592" s="4">
        <v>0.2273</v>
      </c>
      <c r="D592" s="4">
        <v>0.69</v>
      </c>
      <c r="E592" s="4">
        <v>8.9599999999999999E-2</v>
      </c>
      <c r="F592" s="4">
        <v>3</v>
      </c>
      <c r="G592" s="4">
        <v>76</v>
      </c>
      <c r="H592" s="4">
        <v>79</v>
      </c>
    </row>
    <row r="593" spans="1:8">
      <c r="A593" s="4">
        <v>591</v>
      </c>
      <c r="B593" s="4">
        <v>592</v>
      </c>
      <c r="C593" s="4">
        <v>0.21210000000000001</v>
      </c>
      <c r="D593" s="4">
        <v>0.74</v>
      </c>
      <c r="E593" s="4">
        <v>8.9599999999999999E-2</v>
      </c>
      <c r="F593" s="4">
        <v>4</v>
      </c>
      <c r="G593" s="4">
        <v>55</v>
      </c>
      <c r="H593" s="4">
        <v>59</v>
      </c>
    </row>
    <row r="594" spans="1:8">
      <c r="A594" s="4">
        <v>592</v>
      </c>
      <c r="B594" s="4">
        <v>593</v>
      </c>
      <c r="C594" s="4">
        <v>0.21210000000000001</v>
      </c>
      <c r="D594" s="4">
        <v>0.74</v>
      </c>
      <c r="E594" s="4">
        <v>8.9599999999999999E-2</v>
      </c>
      <c r="F594" s="4">
        <v>2</v>
      </c>
      <c r="G594" s="4">
        <v>36</v>
      </c>
      <c r="H594" s="4">
        <v>38</v>
      </c>
    </row>
    <row r="595" spans="1:8">
      <c r="A595" s="4">
        <v>593</v>
      </c>
      <c r="B595" s="4">
        <v>594</v>
      </c>
      <c r="C595" s="4">
        <v>0.21210000000000001</v>
      </c>
      <c r="D595" s="4">
        <v>0.74</v>
      </c>
      <c r="E595" s="4">
        <v>8.9599999999999999E-2</v>
      </c>
      <c r="F595" s="4">
        <v>0</v>
      </c>
      <c r="G595" s="4">
        <v>27</v>
      </c>
      <c r="H595" s="4">
        <v>27</v>
      </c>
    </row>
    <row r="596" spans="1:8">
      <c r="A596" s="4">
        <v>594</v>
      </c>
      <c r="B596" s="4">
        <v>595</v>
      </c>
      <c r="C596" s="4">
        <v>0.19700000000000001</v>
      </c>
      <c r="D596" s="4">
        <v>0.8</v>
      </c>
      <c r="E596" s="4">
        <v>0.16420000000000001</v>
      </c>
      <c r="F596" s="4">
        <v>0</v>
      </c>
      <c r="G596" s="4">
        <v>16</v>
      </c>
      <c r="H596" s="4">
        <v>16</v>
      </c>
    </row>
    <row r="597" spans="1:8">
      <c r="A597" s="4">
        <v>595</v>
      </c>
      <c r="B597" s="4">
        <v>596</v>
      </c>
      <c r="C597" s="4">
        <v>0.21210000000000001</v>
      </c>
      <c r="D597" s="4">
        <v>0.75</v>
      </c>
      <c r="E597" s="4">
        <v>0.1343</v>
      </c>
      <c r="F597" s="4">
        <v>0</v>
      </c>
      <c r="G597" s="4">
        <v>9</v>
      </c>
      <c r="H597" s="4">
        <v>9</v>
      </c>
    </row>
    <row r="598" spans="1:8">
      <c r="A598" s="4">
        <v>596</v>
      </c>
      <c r="B598" s="4">
        <v>597</v>
      </c>
      <c r="C598" s="4">
        <v>0.21210000000000001</v>
      </c>
      <c r="D598" s="4">
        <v>0.75</v>
      </c>
      <c r="E598" s="4">
        <v>0.1343</v>
      </c>
      <c r="F598" s="4">
        <v>1</v>
      </c>
      <c r="G598" s="4">
        <v>2</v>
      </c>
      <c r="H598" s="4">
        <v>3</v>
      </c>
    </row>
    <row r="599" spans="1:8">
      <c r="A599" s="4">
        <v>597</v>
      </c>
      <c r="B599" s="4">
        <v>598</v>
      </c>
      <c r="C599" s="4">
        <v>0.21210000000000001</v>
      </c>
      <c r="D599" s="4">
        <v>0.75</v>
      </c>
      <c r="E599" s="4">
        <v>0.16420000000000001</v>
      </c>
      <c r="F599" s="4">
        <v>0</v>
      </c>
      <c r="G599" s="4">
        <v>2</v>
      </c>
      <c r="H599" s="4">
        <v>2</v>
      </c>
    </row>
    <row r="600" spans="1:8">
      <c r="A600" s="4">
        <v>598</v>
      </c>
      <c r="B600" s="4">
        <v>599</v>
      </c>
      <c r="C600" s="4">
        <v>0.2273</v>
      </c>
      <c r="D600" s="4">
        <v>0.75</v>
      </c>
      <c r="E600" s="4">
        <v>0.1045</v>
      </c>
      <c r="F600" s="4">
        <v>1</v>
      </c>
      <c r="G600" s="4">
        <v>0</v>
      </c>
      <c r="H600" s="4">
        <v>1</v>
      </c>
    </row>
    <row r="601" spans="1:8">
      <c r="A601" s="4">
        <v>599</v>
      </c>
      <c r="B601" s="4">
        <v>600</v>
      </c>
      <c r="C601" s="4">
        <v>0.21210000000000001</v>
      </c>
      <c r="D601" s="4">
        <v>0.8</v>
      </c>
      <c r="E601" s="4">
        <v>0.1045</v>
      </c>
      <c r="F601" s="4">
        <v>0</v>
      </c>
      <c r="G601" s="4">
        <v>4</v>
      </c>
      <c r="H601" s="4">
        <v>4</v>
      </c>
    </row>
    <row r="602" spans="1:8">
      <c r="A602" s="4">
        <v>600</v>
      </c>
      <c r="B602" s="4">
        <v>601</v>
      </c>
      <c r="C602" s="4">
        <v>0.19700000000000001</v>
      </c>
      <c r="D602" s="4">
        <v>0.8</v>
      </c>
      <c r="E602" s="4">
        <v>0.1343</v>
      </c>
      <c r="F602" s="4">
        <v>0</v>
      </c>
      <c r="G602" s="4">
        <v>16</v>
      </c>
      <c r="H602" s="4">
        <v>16</v>
      </c>
    </row>
    <row r="603" spans="1:8">
      <c r="A603" s="4">
        <v>601</v>
      </c>
      <c r="B603" s="4">
        <v>602</v>
      </c>
      <c r="C603" s="4">
        <v>0.19700000000000001</v>
      </c>
      <c r="D603" s="4">
        <v>0.86</v>
      </c>
      <c r="E603" s="4">
        <v>8.9599999999999999E-2</v>
      </c>
      <c r="F603" s="4">
        <v>2</v>
      </c>
      <c r="G603" s="4">
        <v>58</v>
      </c>
      <c r="H603" s="4">
        <v>60</v>
      </c>
    </row>
    <row r="604" spans="1:8">
      <c r="A604" s="4">
        <v>602</v>
      </c>
      <c r="B604" s="4">
        <v>603</v>
      </c>
      <c r="C604" s="4">
        <v>0.19700000000000001</v>
      </c>
      <c r="D604" s="4">
        <v>0.86</v>
      </c>
      <c r="E604" s="4">
        <v>8.9599999999999999E-2</v>
      </c>
      <c r="F604" s="4">
        <v>2</v>
      </c>
      <c r="G604" s="4">
        <v>155</v>
      </c>
      <c r="H604" s="4">
        <v>157</v>
      </c>
    </row>
    <row r="605" spans="1:8">
      <c r="A605" s="4">
        <v>603</v>
      </c>
      <c r="B605" s="4">
        <v>604</v>
      </c>
      <c r="C605" s="4">
        <v>0.21210000000000001</v>
      </c>
      <c r="D605" s="4">
        <v>0.86</v>
      </c>
      <c r="E605" s="4">
        <v>8.9599999999999999E-2</v>
      </c>
      <c r="F605" s="4">
        <v>6</v>
      </c>
      <c r="G605" s="4">
        <v>95</v>
      </c>
      <c r="H605" s="4">
        <v>101</v>
      </c>
    </row>
    <row r="606" spans="1:8">
      <c r="A606" s="4">
        <v>604</v>
      </c>
      <c r="B606" s="4">
        <v>605</v>
      </c>
      <c r="C606" s="4">
        <v>0.21210000000000001</v>
      </c>
      <c r="D606" s="4">
        <v>0.86</v>
      </c>
      <c r="E606" s="4">
        <v>0.1045</v>
      </c>
      <c r="F606" s="4">
        <v>0</v>
      </c>
      <c r="G606" s="4">
        <v>49</v>
      </c>
      <c r="H606" s="4">
        <v>49</v>
      </c>
    </row>
    <row r="607" spans="1:8">
      <c r="A607" s="4">
        <v>605</v>
      </c>
      <c r="B607" s="4">
        <v>606</v>
      </c>
      <c r="C607" s="4">
        <v>0.21210000000000001</v>
      </c>
      <c r="D607" s="4">
        <v>0.93</v>
      </c>
      <c r="E607" s="4">
        <v>0.1045</v>
      </c>
      <c r="F607" s="4">
        <v>0</v>
      </c>
      <c r="G607" s="4">
        <v>30</v>
      </c>
      <c r="H607" s="4">
        <v>30</v>
      </c>
    </row>
    <row r="608" spans="1:8">
      <c r="A608" s="4">
        <v>606</v>
      </c>
      <c r="B608" s="4">
        <v>607</v>
      </c>
      <c r="C608" s="4">
        <v>0.21210000000000001</v>
      </c>
      <c r="D608" s="4">
        <v>0.93</v>
      </c>
      <c r="E608" s="4">
        <v>0.1045</v>
      </c>
      <c r="F608" s="4">
        <v>1</v>
      </c>
      <c r="G608" s="4">
        <v>28</v>
      </c>
      <c r="H608" s="4">
        <v>29</v>
      </c>
    </row>
    <row r="609" spans="1:8">
      <c r="A609" s="4">
        <v>607</v>
      </c>
      <c r="B609" s="4">
        <v>608</v>
      </c>
      <c r="C609" s="4">
        <v>0.21210000000000001</v>
      </c>
      <c r="D609" s="4">
        <v>0.93</v>
      </c>
      <c r="E609" s="4">
        <v>0.1045</v>
      </c>
      <c r="F609" s="4">
        <v>0</v>
      </c>
      <c r="G609" s="4">
        <v>31</v>
      </c>
      <c r="H609" s="4">
        <v>31</v>
      </c>
    </row>
    <row r="610" spans="1:8">
      <c r="A610" s="4">
        <v>608</v>
      </c>
      <c r="B610" s="4">
        <v>609</v>
      </c>
      <c r="C610" s="4">
        <v>0.2727</v>
      </c>
      <c r="D610" s="4">
        <v>0.8</v>
      </c>
      <c r="E610" s="4">
        <v>0</v>
      </c>
      <c r="F610" s="4">
        <v>2</v>
      </c>
      <c r="G610" s="4">
        <v>36</v>
      </c>
      <c r="H610" s="4">
        <v>38</v>
      </c>
    </row>
    <row r="611" spans="1:8">
      <c r="A611" s="4">
        <v>609</v>
      </c>
      <c r="B611" s="4">
        <v>610</v>
      </c>
      <c r="C611" s="4">
        <v>0.2576</v>
      </c>
      <c r="D611" s="4">
        <v>0.86</v>
      </c>
      <c r="E611" s="4">
        <v>0</v>
      </c>
      <c r="F611" s="4">
        <v>1</v>
      </c>
      <c r="G611" s="4">
        <v>40</v>
      </c>
      <c r="H611" s="4">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FE5A2-26B1-4455-80DC-83DA114D5F15}">
  <sheetPr>
    <tabColor theme="4" tint="0.39997558519241921"/>
  </sheetPr>
  <dimension ref="A1:P391"/>
  <sheetViews>
    <sheetView workbookViewId="0">
      <selection activeCell="Q16" sqref="Q16"/>
    </sheetView>
  </sheetViews>
  <sheetFormatPr defaultRowHeight="14.4"/>
  <cols>
    <col min="2" max="2" width="10.109375" bestFit="1" customWidth="1"/>
  </cols>
  <sheetData>
    <row r="1" spans="1:16">
      <c r="A1" s="5" t="s">
        <v>0</v>
      </c>
      <c r="B1" s="5" t="s">
        <v>1</v>
      </c>
      <c r="C1" s="5" t="s">
        <v>2</v>
      </c>
      <c r="D1" s="5" t="s">
        <v>3</v>
      </c>
      <c r="E1" s="5" t="s">
        <v>4</v>
      </c>
      <c r="F1" s="5" t="s">
        <v>5</v>
      </c>
      <c r="G1" s="5" t="s">
        <v>6</v>
      </c>
      <c r="H1" s="5" t="s">
        <v>7</v>
      </c>
      <c r="I1" s="5" t="s">
        <v>8</v>
      </c>
      <c r="J1" s="5" t="s">
        <v>9</v>
      </c>
      <c r="K1" s="5" t="s">
        <v>11</v>
      </c>
      <c r="L1" s="5" t="s">
        <v>12</v>
      </c>
      <c r="M1" s="5" t="s">
        <v>13</v>
      </c>
      <c r="N1" s="5" t="s">
        <v>14</v>
      </c>
      <c r="O1" s="5" t="s">
        <v>15</v>
      </c>
      <c r="P1" s="5" t="s">
        <v>16</v>
      </c>
    </row>
    <row r="2" spans="1:16">
      <c r="A2" s="5">
        <v>620</v>
      </c>
      <c r="B2" s="6">
        <v>40572</v>
      </c>
      <c r="C2" s="5">
        <v>1</v>
      </c>
      <c r="D2" s="5">
        <v>0</v>
      </c>
      <c r="E2" s="5">
        <v>1</v>
      </c>
      <c r="F2" s="5">
        <v>1</v>
      </c>
      <c r="G2" s="5" t="b">
        <v>0</v>
      </c>
      <c r="H2" s="5">
        <v>6</v>
      </c>
      <c r="I2" s="5">
        <v>1</v>
      </c>
      <c r="J2" s="5">
        <v>0.22</v>
      </c>
      <c r="K2" s="5">
        <v>0.2273</v>
      </c>
      <c r="L2" s="5">
        <v>0.64</v>
      </c>
      <c r="M2" s="5">
        <v>0.19400000000000001</v>
      </c>
      <c r="N2" s="5">
        <v>0</v>
      </c>
      <c r="O2" s="5">
        <v>20</v>
      </c>
      <c r="P2" s="5">
        <v>20</v>
      </c>
    </row>
    <row r="3" spans="1:16">
      <c r="A3" s="5">
        <v>621</v>
      </c>
      <c r="B3" s="6">
        <v>40572</v>
      </c>
      <c r="C3" s="5">
        <v>1</v>
      </c>
      <c r="D3" s="5">
        <v>0</v>
      </c>
      <c r="E3" s="5">
        <v>1</v>
      </c>
      <c r="F3" s="5">
        <v>2</v>
      </c>
      <c r="G3" s="5" t="b">
        <v>0</v>
      </c>
      <c r="H3" s="5">
        <v>6</v>
      </c>
      <c r="I3" s="5">
        <v>1</v>
      </c>
      <c r="J3" s="5">
        <v>0.22</v>
      </c>
      <c r="K3" s="5">
        <v>0.2273</v>
      </c>
      <c r="L3" s="5">
        <v>0.64</v>
      </c>
      <c r="M3" s="5">
        <v>0.16420000000000001</v>
      </c>
      <c r="N3" s="5">
        <v>0</v>
      </c>
      <c r="O3" s="5">
        <v>15</v>
      </c>
      <c r="P3" s="5">
        <v>15</v>
      </c>
    </row>
    <row r="4" spans="1:16">
      <c r="A4" s="5">
        <v>622</v>
      </c>
      <c r="B4" s="6">
        <v>40572</v>
      </c>
      <c r="C4" s="5">
        <v>1</v>
      </c>
      <c r="D4" s="5">
        <v>0</v>
      </c>
      <c r="E4" s="5">
        <v>1</v>
      </c>
      <c r="F4" s="5">
        <v>3</v>
      </c>
      <c r="G4" s="5" t="b">
        <v>0</v>
      </c>
      <c r="H4" s="5">
        <v>6</v>
      </c>
      <c r="I4" s="5">
        <v>1</v>
      </c>
      <c r="J4" s="5">
        <v>0.2</v>
      </c>
      <c r="K4" s="5">
        <v>0.21210000000000001</v>
      </c>
      <c r="L4" s="5">
        <v>0.64</v>
      </c>
      <c r="M4" s="5">
        <v>0.1343</v>
      </c>
      <c r="N4" s="5">
        <v>3</v>
      </c>
      <c r="O4" s="5">
        <v>5</v>
      </c>
      <c r="P4" s="5">
        <v>8</v>
      </c>
    </row>
    <row r="5" spans="1:16">
      <c r="A5" s="5">
        <v>623</v>
      </c>
      <c r="B5" s="6">
        <v>40572</v>
      </c>
      <c r="C5" s="5">
        <v>1</v>
      </c>
      <c r="D5" s="5">
        <v>0</v>
      </c>
      <c r="E5" s="5">
        <v>1</v>
      </c>
      <c r="F5" s="5">
        <v>4</v>
      </c>
      <c r="G5" s="5" t="b">
        <v>0</v>
      </c>
      <c r="H5" s="5">
        <v>6</v>
      </c>
      <c r="I5" s="5">
        <v>1</v>
      </c>
      <c r="J5" s="5">
        <v>0.16</v>
      </c>
      <c r="K5" s="5">
        <v>0.18179999999999999</v>
      </c>
      <c r="L5" s="5">
        <v>0.69</v>
      </c>
      <c r="M5" s="5">
        <v>0.1045</v>
      </c>
      <c r="N5" s="5">
        <v>1</v>
      </c>
      <c r="O5" s="5">
        <v>2</v>
      </c>
      <c r="P5" s="5">
        <v>3</v>
      </c>
    </row>
    <row r="6" spans="1:16">
      <c r="A6" s="5">
        <v>624</v>
      </c>
      <c r="B6" s="6">
        <v>40572</v>
      </c>
      <c r="C6" s="5">
        <v>1</v>
      </c>
      <c r="D6" s="5">
        <v>0</v>
      </c>
      <c r="E6" s="5">
        <v>1</v>
      </c>
      <c r="F6" s="5">
        <v>6</v>
      </c>
      <c r="G6" s="5" t="b">
        <v>0</v>
      </c>
      <c r="H6" s="5">
        <v>6</v>
      </c>
      <c r="I6" s="5">
        <v>1</v>
      </c>
      <c r="J6" s="5">
        <v>0.16</v>
      </c>
      <c r="K6" s="5">
        <v>0.18179999999999999</v>
      </c>
      <c r="L6" s="5">
        <v>0.64</v>
      </c>
      <c r="M6" s="5">
        <v>0.1343</v>
      </c>
      <c r="N6" s="5">
        <v>0</v>
      </c>
      <c r="O6" s="5">
        <v>2</v>
      </c>
      <c r="P6" s="5">
        <v>2</v>
      </c>
    </row>
    <row r="7" spans="1:16">
      <c r="A7" s="5">
        <v>625</v>
      </c>
      <c r="B7" s="6">
        <v>40572</v>
      </c>
      <c r="C7" s="5">
        <v>1</v>
      </c>
      <c r="D7" s="5">
        <v>0</v>
      </c>
      <c r="E7" s="5">
        <v>1</v>
      </c>
      <c r="F7" s="5">
        <v>7</v>
      </c>
      <c r="G7" s="5" t="b">
        <v>0</v>
      </c>
      <c r="H7" s="5">
        <v>6</v>
      </c>
      <c r="I7" s="5">
        <v>1</v>
      </c>
      <c r="J7" s="5">
        <v>0.16</v>
      </c>
      <c r="K7" s="5">
        <v>0.18179999999999999</v>
      </c>
      <c r="L7" s="5">
        <v>0.59</v>
      </c>
      <c r="M7" s="5">
        <v>0.1045</v>
      </c>
      <c r="N7" s="5">
        <v>1</v>
      </c>
      <c r="O7" s="5">
        <v>4</v>
      </c>
      <c r="P7" s="5">
        <v>5</v>
      </c>
    </row>
    <row r="8" spans="1:16">
      <c r="A8" s="5">
        <v>626</v>
      </c>
      <c r="B8" s="6">
        <v>40572</v>
      </c>
      <c r="C8" s="5">
        <v>1</v>
      </c>
      <c r="D8" s="5">
        <v>0</v>
      </c>
      <c r="E8" s="5">
        <v>1</v>
      </c>
      <c r="F8" s="5">
        <v>8</v>
      </c>
      <c r="G8" s="5" t="b">
        <v>0</v>
      </c>
      <c r="H8" s="5">
        <v>6</v>
      </c>
      <c r="I8" s="5">
        <v>1</v>
      </c>
      <c r="J8" s="5">
        <v>0.18</v>
      </c>
      <c r="K8" s="5">
        <v>0.19700000000000001</v>
      </c>
      <c r="L8" s="5">
        <v>0.55000000000000004</v>
      </c>
      <c r="M8" s="5">
        <v>0.16420000000000001</v>
      </c>
      <c r="N8" s="5">
        <v>3</v>
      </c>
      <c r="O8" s="5">
        <v>31</v>
      </c>
      <c r="P8" s="5">
        <v>34</v>
      </c>
    </row>
    <row r="9" spans="1:16">
      <c r="A9" s="5">
        <v>627</v>
      </c>
      <c r="B9" s="6">
        <v>40572</v>
      </c>
      <c r="C9" s="5">
        <v>1</v>
      </c>
      <c r="D9" s="5">
        <v>0</v>
      </c>
      <c r="E9" s="5">
        <v>1</v>
      </c>
      <c r="F9" s="5">
        <v>9</v>
      </c>
      <c r="G9" s="5" t="b">
        <v>0</v>
      </c>
      <c r="H9" s="5">
        <v>6</v>
      </c>
      <c r="I9" s="5">
        <v>1</v>
      </c>
      <c r="J9" s="5">
        <v>0.18</v>
      </c>
      <c r="K9" s="5">
        <v>0.21210000000000001</v>
      </c>
      <c r="L9" s="5">
        <v>0.59</v>
      </c>
      <c r="M9" s="5">
        <v>8.9599999999999999E-2</v>
      </c>
      <c r="N9" s="5">
        <v>0</v>
      </c>
      <c r="O9" s="5">
        <v>34</v>
      </c>
      <c r="P9" s="5">
        <v>34</v>
      </c>
    </row>
    <row r="10" spans="1:16">
      <c r="A10" s="5">
        <v>628</v>
      </c>
      <c r="B10" s="6">
        <v>40572</v>
      </c>
      <c r="C10" s="5">
        <v>1</v>
      </c>
      <c r="D10" s="5">
        <v>0</v>
      </c>
      <c r="E10" s="5">
        <v>1</v>
      </c>
      <c r="F10" s="5">
        <v>10</v>
      </c>
      <c r="G10" s="5" t="b">
        <v>0</v>
      </c>
      <c r="H10" s="5">
        <v>6</v>
      </c>
      <c r="I10" s="5">
        <v>2</v>
      </c>
      <c r="J10" s="5">
        <v>0.18</v>
      </c>
      <c r="K10" s="5">
        <v>0.21210000000000001</v>
      </c>
      <c r="L10" s="5">
        <v>0.64</v>
      </c>
      <c r="M10" s="5">
        <v>0.1045</v>
      </c>
      <c r="N10" s="5">
        <v>4</v>
      </c>
      <c r="O10" s="5">
        <v>51</v>
      </c>
      <c r="P10" s="5">
        <v>55</v>
      </c>
    </row>
    <row r="11" spans="1:16">
      <c r="A11" s="5">
        <v>629</v>
      </c>
      <c r="B11" s="6">
        <v>40572</v>
      </c>
      <c r="C11" s="5">
        <v>1</v>
      </c>
      <c r="D11" s="5">
        <v>0</v>
      </c>
      <c r="E11" s="5">
        <v>1</v>
      </c>
      <c r="F11" s="5">
        <v>11</v>
      </c>
      <c r="G11" s="5" t="b">
        <v>0</v>
      </c>
      <c r="H11" s="5">
        <v>6</v>
      </c>
      <c r="I11" s="5">
        <v>2</v>
      </c>
      <c r="J11" s="5">
        <v>0.18</v>
      </c>
      <c r="K11" s="5">
        <v>0.19700000000000001</v>
      </c>
      <c r="L11" s="5">
        <v>0.64</v>
      </c>
      <c r="M11" s="5">
        <v>0.1343</v>
      </c>
      <c r="N11" s="5">
        <v>4</v>
      </c>
      <c r="O11" s="5">
        <v>60</v>
      </c>
      <c r="P11" s="5">
        <v>64</v>
      </c>
    </row>
    <row r="12" spans="1:16">
      <c r="A12" s="5">
        <v>630</v>
      </c>
      <c r="B12" s="6">
        <v>40572</v>
      </c>
      <c r="C12" s="5">
        <v>1</v>
      </c>
      <c r="D12" s="5">
        <v>0</v>
      </c>
      <c r="E12" s="5">
        <v>1</v>
      </c>
      <c r="F12" s="5">
        <v>12</v>
      </c>
      <c r="G12" s="5" t="b">
        <v>0</v>
      </c>
      <c r="H12" s="5">
        <v>6</v>
      </c>
      <c r="I12" s="5">
        <v>2</v>
      </c>
      <c r="J12" s="5">
        <v>0.2</v>
      </c>
      <c r="K12" s="5">
        <v>0.19700000000000001</v>
      </c>
      <c r="L12" s="5">
        <v>0.59</v>
      </c>
      <c r="M12" s="5">
        <v>0.19400000000000001</v>
      </c>
      <c r="N12" s="5">
        <v>12</v>
      </c>
      <c r="O12" s="5">
        <v>66</v>
      </c>
      <c r="P12" s="5">
        <v>78</v>
      </c>
    </row>
    <row r="13" spans="1:16">
      <c r="A13" s="5">
        <v>631</v>
      </c>
      <c r="B13" s="6">
        <v>40572</v>
      </c>
      <c r="C13" s="5">
        <v>1</v>
      </c>
      <c r="D13" s="5">
        <v>0</v>
      </c>
      <c r="E13" s="5">
        <v>1</v>
      </c>
      <c r="F13" s="5">
        <v>13</v>
      </c>
      <c r="G13" s="5" t="b">
        <v>0</v>
      </c>
      <c r="H13" s="5">
        <v>6</v>
      </c>
      <c r="I13" s="5">
        <v>2</v>
      </c>
      <c r="J13" s="5">
        <v>0.22</v>
      </c>
      <c r="K13" s="5">
        <v>0.2273</v>
      </c>
      <c r="L13" s="5">
        <v>0.55000000000000004</v>
      </c>
      <c r="M13" s="5">
        <v>0.16420000000000001</v>
      </c>
      <c r="N13" s="5">
        <v>9</v>
      </c>
      <c r="O13" s="5">
        <v>56</v>
      </c>
      <c r="P13" s="5">
        <v>65</v>
      </c>
    </row>
    <row r="14" spans="1:16">
      <c r="A14" s="5">
        <v>632</v>
      </c>
      <c r="B14" s="6">
        <v>40572</v>
      </c>
      <c r="C14" s="5">
        <v>1</v>
      </c>
      <c r="D14" s="5">
        <v>0</v>
      </c>
      <c r="E14" s="5">
        <v>1</v>
      </c>
      <c r="F14" s="5">
        <v>14</v>
      </c>
      <c r="G14" s="5" t="b">
        <v>0</v>
      </c>
      <c r="H14" s="5">
        <v>6</v>
      </c>
      <c r="I14" s="5">
        <v>2</v>
      </c>
      <c r="J14" s="5">
        <v>0.22</v>
      </c>
      <c r="K14" s="5">
        <v>0.2273</v>
      </c>
      <c r="L14" s="5">
        <v>0.6</v>
      </c>
      <c r="M14" s="5">
        <v>0.1343</v>
      </c>
      <c r="N14" s="5">
        <v>10</v>
      </c>
      <c r="O14" s="5">
        <v>89</v>
      </c>
      <c r="P14" s="5">
        <v>99</v>
      </c>
    </row>
    <row r="15" spans="1:16">
      <c r="A15" s="5">
        <v>633</v>
      </c>
      <c r="B15" s="6">
        <v>40572</v>
      </c>
      <c r="C15" s="5">
        <v>1</v>
      </c>
      <c r="D15" s="5">
        <v>0</v>
      </c>
      <c r="E15" s="5">
        <v>1</v>
      </c>
      <c r="F15" s="5">
        <v>15</v>
      </c>
      <c r="G15" s="5" t="b">
        <v>0</v>
      </c>
      <c r="H15" s="5">
        <v>6</v>
      </c>
      <c r="I15" s="5">
        <v>1</v>
      </c>
      <c r="J15" s="5">
        <v>0.22</v>
      </c>
      <c r="K15" s="5">
        <v>0.21210000000000001</v>
      </c>
      <c r="L15" s="5">
        <v>0.69</v>
      </c>
      <c r="M15" s="5">
        <v>0.25369999999999998</v>
      </c>
      <c r="N15" s="5">
        <v>22</v>
      </c>
      <c r="O15" s="5">
        <v>98</v>
      </c>
      <c r="P15" s="5">
        <v>120</v>
      </c>
    </row>
    <row r="16" spans="1:16">
      <c r="A16" s="5">
        <v>634</v>
      </c>
      <c r="B16" s="6">
        <v>40572</v>
      </c>
      <c r="C16" s="5">
        <v>1</v>
      </c>
      <c r="D16" s="5">
        <v>0</v>
      </c>
      <c r="E16" s="5">
        <v>1</v>
      </c>
      <c r="F16" s="5">
        <v>16</v>
      </c>
      <c r="G16" s="5" t="b">
        <v>0</v>
      </c>
      <c r="H16" s="5">
        <v>6</v>
      </c>
      <c r="I16" s="5">
        <v>1</v>
      </c>
      <c r="J16" s="5">
        <v>0.24</v>
      </c>
      <c r="K16" s="5">
        <v>0.2424</v>
      </c>
      <c r="L16" s="5">
        <v>0.6</v>
      </c>
      <c r="M16" s="5">
        <v>0.16420000000000001</v>
      </c>
      <c r="N16" s="5">
        <v>19</v>
      </c>
      <c r="O16" s="5">
        <v>88</v>
      </c>
      <c r="P16" s="5">
        <v>107</v>
      </c>
    </row>
    <row r="17" spans="1:16">
      <c r="A17" s="5">
        <v>635</v>
      </c>
      <c r="B17" s="6">
        <v>40572</v>
      </c>
      <c r="C17" s="5">
        <v>1</v>
      </c>
      <c r="D17" s="5">
        <v>0</v>
      </c>
      <c r="E17" s="5">
        <v>1</v>
      </c>
      <c r="F17" s="5">
        <v>17</v>
      </c>
      <c r="G17" s="5" t="b">
        <v>0</v>
      </c>
      <c r="H17" s="5">
        <v>6</v>
      </c>
      <c r="I17" s="5">
        <v>1</v>
      </c>
      <c r="J17" s="5">
        <v>0.24</v>
      </c>
      <c r="K17" s="5">
        <v>0.28789999999999999</v>
      </c>
      <c r="L17" s="5">
        <v>0.6</v>
      </c>
      <c r="M17" s="5">
        <v>0</v>
      </c>
      <c r="N17" s="5">
        <v>9</v>
      </c>
      <c r="O17" s="5">
        <v>82</v>
      </c>
      <c r="P17" s="5">
        <v>91</v>
      </c>
    </row>
    <row r="18" spans="1:16">
      <c r="A18" s="5">
        <v>636</v>
      </c>
      <c r="B18" s="6">
        <v>40572</v>
      </c>
      <c r="C18" s="5">
        <v>1</v>
      </c>
      <c r="D18" s="5">
        <v>0</v>
      </c>
      <c r="E18" s="5">
        <v>1</v>
      </c>
      <c r="F18" s="5">
        <v>18</v>
      </c>
      <c r="G18" s="5" t="b">
        <v>0</v>
      </c>
      <c r="H18" s="5">
        <v>6</v>
      </c>
      <c r="I18" s="5">
        <v>1</v>
      </c>
      <c r="J18" s="5">
        <v>0.22</v>
      </c>
      <c r="K18" s="5">
        <v>0.2273</v>
      </c>
      <c r="L18" s="5">
        <v>0.69</v>
      </c>
      <c r="M18" s="5">
        <v>0.1343</v>
      </c>
      <c r="N18" s="5">
        <v>9</v>
      </c>
      <c r="O18" s="5">
        <v>59</v>
      </c>
      <c r="P18" s="5">
        <v>68</v>
      </c>
    </row>
    <row r="19" spans="1:16">
      <c r="A19" s="5">
        <v>637</v>
      </c>
      <c r="B19" s="6">
        <v>40572</v>
      </c>
      <c r="C19" s="5">
        <v>1</v>
      </c>
      <c r="D19" s="5">
        <v>0</v>
      </c>
      <c r="E19" s="5">
        <v>1</v>
      </c>
      <c r="F19" s="5">
        <v>19</v>
      </c>
      <c r="G19" s="5" t="b">
        <v>0</v>
      </c>
      <c r="H19" s="5">
        <v>6</v>
      </c>
      <c r="I19" s="5">
        <v>2</v>
      </c>
      <c r="J19" s="5">
        <v>0.22</v>
      </c>
      <c r="K19" s="5">
        <v>0.21210000000000001</v>
      </c>
      <c r="L19" s="5">
        <v>0.69</v>
      </c>
      <c r="M19" s="5">
        <v>0.25369999999999998</v>
      </c>
      <c r="N19" s="5">
        <v>6</v>
      </c>
      <c r="O19" s="5">
        <v>52</v>
      </c>
      <c r="P19" s="5">
        <v>58</v>
      </c>
    </row>
    <row r="20" spans="1:16">
      <c r="A20" s="5">
        <v>638</v>
      </c>
      <c r="B20" s="6">
        <v>40572</v>
      </c>
      <c r="C20" s="5">
        <v>1</v>
      </c>
      <c r="D20" s="5">
        <v>0</v>
      </c>
      <c r="E20" s="5">
        <v>1</v>
      </c>
      <c r="F20" s="5">
        <v>20</v>
      </c>
      <c r="G20" s="5" t="b">
        <v>0</v>
      </c>
      <c r="H20" s="5">
        <v>6</v>
      </c>
      <c r="I20" s="5">
        <v>1</v>
      </c>
      <c r="J20" s="5">
        <v>0.18</v>
      </c>
      <c r="K20" s="5">
        <v>0.21210000000000001</v>
      </c>
      <c r="L20" s="5">
        <v>0.74</v>
      </c>
      <c r="M20" s="5">
        <v>8.9599999999999999E-2</v>
      </c>
      <c r="N20" s="5">
        <v>1</v>
      </c>
      <c r="O20" s="5">
        <v>42</v>
      </c>
      <c r="P20" s="5">
        <v>43</v>
      </c>
    </row>
    <row r="21" spans="1:16">
      <c r="A21" s="5">
        <v>639</v>
      </c>
      <c r="B21" s="6">
        <v>40572</v>
      </c>
      <c r="C21" s="5">
        <v>1</v>
      </c>
      <c r="D21" s="5">
        <v>0</v>
      </c>
      <c r="E21" s="5">
        <v>1</v>
      </c>
      <c r="F21" s="5">
        <v>21</v>
      </c>
      <c r="G21" s="5" t="b">
        <v>0</v>
      </c>
      <c r="H21" s="5">
        <v>6</v>
      </c>
      <c r="I21" s="5">
        <v>1</v>
      </c>
      <c r="J21" s="5">
        <v>0.18</v>
      </c>
      <c r="K21" s="5">
        <v>0.21210000000000001</v>
      </c>
      <c r="L21" s="5">
        <v>0.74</v>
      </c>
      <c r="M21" s="5">
        <v>8.9599999999999999E-2</v>
      </c>
      <c r="N21" s="5">
        <v>1</v>
      </c>
      <c r="O21" s="5">
        <v>35</v>
      </c>
      <c r="P21" s="5">
        <v>36</v>
      </c>
    </row>
    <row r="22" spans="1:16">
      <c r="A22" s="5">
        <v>640</v>
      </c>
      <c r="B22" s="6">
        <v>40572</v>
      </c>
      <c r="C22" s="5">
        <v>1</v>
      </c>
      <c r="D22" s="5">
        <v>0</v>
      </c>
      <c r="E22" s="5">
        <v>1</v>
      </c>
      <c r="F22" s="5">
        <v>22</v>
      </c>
      <c r="G22" s="5" t="b">
        <v>0</v>
      </c>
      <c r="H22" s="5">
        <v>6</v>
      </c>
      <c r="I22" s="5">
        <v>1</v>
      </c>
      <c r="J22" s="5">
        <v>0.16</v>
      </c>
      <c r="K22" s="5">
        <v>0.19700000000000001</v>
      </c>
      <c r="L22" s="5">
        <v>0.8</v>
      </c>
      <c r="M22" s="5">
        <v>8.9599999999999999E-2</v>
      </c>
      <c r="N22" s="5">
        <v>4</v>
      </c>
      <c r="O22" s="5">
        <v>28</v>
      </c>
      <c r="P22" s="5">
        <v>32</v>
      </c>
    </row>
    <row r="23" spans="1:16">
      <c r="A23" s="5">
        <v>641</v>
      </c>
      <c r="B23" s="6">
        <v>40572</v>
      </c>
      <c r="C23" s="5">
        <v>1</v>
      </c>
      <c r="D23" s="5">
        <v>0</v>
      </c>
      <c r="E23" s="5">
        <v>1</v>
      </c>
      <c r="F23" s="5">
        <v>23</v>
      </c>
      <c r="G23" s="5" t="b">
        <v>0</v>
      </c>
      <c r="H23" s="5">
        <v>6</v>
      </c>
      <c r="I23" s="5">
        <v>1</v>
      </c>
      <c r="J23" s="5">
        <v>0.16</v>
      </c>
      <c r="K23" s="5">
        <v>0.19700000000000001</v>
      </c>
      <c r="L23" s="5">
        <v>0.8</v>
      </c>
      <c r="M23" s="5">
        <v>8.9599999999999999E-2</v>
      </c>
      <c r="N23" s="5">
        <v>3</v>
      </c>
      <c r="O23" s="5">
        <v>30</v>
      </c>
      <c r="P23" s="5">
        <v>33</v>
      </c>
    </row>
    <row r="24" spans="1:16">
      <c r="A24" s="5">
        <v>642</v>
      </c>
      <c r="B24" s="6">
        <v>40573</v>
      </c>
      <c r="C24" s="5">
        <v>1</v>
      </c>
      <c r="D24" s="5">
        <v>0</v>
      </c>
      <c r="E24" s="5">
        <v>1</v>
      </c>
      <c r="F24" s="5">
        <v>0</v>
      </c>
      <c r="G24" s="5" t="b">
        <v>0</v>
      </c>
      <c r="H24" s="5">
        <v>0</v>
      </c>
      <c r="I24" s="5">
        <v>1</v>
      </c>
      <c r="J24" s="5">
        <v>0.16</v>
      </c>
      <c r="K24" s="5">
        <v>0.18179999999999999</v>
      </c>
      <c r="L24" s="5">
        <v>0.8</v>
      </c>
      <c r="M24" s="5">
        <v>0.1045</v>
      </c>
      <c r="N24" s="5">
        <v>0</v>
      </c>
      <c r="O24" s="5">
        <v>33</v>
      </c>
      <c r="P24" s="5">
        <v>33</v>
      </c>
    </row>
    <row r="25" spans="1:16">
      <c r="A25" s="5">
        <v>643</v>
      </c>
      <c r="B25" s="6">
        <v>40573</v>
      </c>
      <c r="C25" s="5">
        <v>1</v>
      </c>
      <c r="D25" s="5">
        <v>0</v>
      </c>
      <c r="E25" s="5">
        <v>1</v>
      </c>
      <c r="F25" s="5">
        <v>1</v>
      </c>
      <c r="G25" s="5" t="b">
        <v>0</v>
      </c>
      <c r="H25" s="5">
        <v>0</v>
      </c>
      <c r="I25" s="5">
        <v>1</v>
      </c>
      <c r="J25" s="5">
        <v>0.14000000000000001</v>
      </c>
      <c r="K25" s="5">
        <v>0.21210000000000001</v>
      </c>
      <c r="L25" s="5">
        <v>0.8</v>
      </c>
      <c r="M25" s="5">
        <v>0</v>
      </c>
      <c r="N25" s="5">
        <v>7</v>
      </c>
      <c r="O25" s="5">
        <v>22</v>
      </c>
      <c r="P25" s="5">
        <v>29</v>
      </c>
    </row>
    <row r="26" spans="1:16">
      <c r="A26" s="5">
        <v>644</v>
      </c>
      <c r="B26" s="6">
        <v>40573</v>
      </c>
      <c r="C26" s="5">
        <v>1</v>
      </c>
      <c r="D26" s="5">
        <v>0</v>
      </c>
      <c r="E26" s="5">
        <v>1</v>
      </c>
      <c r="F26" s="5">
        <v>2</v>
      </c>
      <c r="G26" s="5" t="b">
        <v>0</v>
      </c>
      <c r="H26" s="5">
        <v>0</v>
      </c>
      <c r="I26" s="5">
        <v>1</v>
      </c>
      <c r="J26" s="5">
        <v>0.16</v>
      </c>
      <c r="K26" s="5">
        <v>0.2273</v>
      </c>
      <c r="L26" s="5">
        <v>0.8</v>
      </c>
      <c r="M26" s="5">
        <v>0</v>
      </c>
      <c r="N26" s="5">
        <v>1</v>
      </c>
      <c r="O26" s="5">
        <v>10</v>
      </c>
      <c r="P26" s="5">
        <v>11</v>
      </c>
    </row>
    <row r="27" spans="1:16">
      <c r="A27" s="5">
        <v>645</v>
      </c>
      <c r="B27" s="6">
        <v>40573</v>
      </c>
      <c r="C27" s="5">
        <v>1</v>
      </c>
      <c r="D27" s="5">
        <v>0</v>
      </c>
      <c r="E27" s="5">
        <v>1</v>
      </c>
      <c r="F27" s="5">
        <v>3</v>
      </c>
      <c r="G27" s="5" t="b">
        <v>0</v>
      </c>
      <c r="H27" s="5">
        <v>0</v>
      </c>
      <c r="I27" s="5">
        <v>1</v>
      </c>
      <c r="J27" s="5">
        <v>0.14000000000000001</v>
      </c>
      <c r="K27" s="5">
        <v>0.21210000000000001</v>
      </c>
      <c r="L27" s="5">
        <v>0.93</v>
      </c>
      <c r="M27" s="5">
        <v>0</v>
      </c>
      <c r="N27" s="5">
        <v>1</v>
      </c>
      <c r="O27" s="5">
        <v>7</v>
      </c>
      <c r="P27" s="5">
        <v>8</v>
      </c>
    </row>
    <row r="28" spans="1:16">
      <c r="A28" s="5">
        <v>646</v>
      </c>
      <c r="B28" s="6">
        <v>40573</v>
      </c>
      <c r="C28" s="5">
        <v>1</v>
      </c>
      <c r="D28" s="5">
        <v>0</v>
      </c>
      <c r="E28" s="5">
        <v>1</v>
      </c>
      <c r="F28" s="5">
        <v>4</v>
      </c>
      <c r="G28" s="5" t="b">
        <v>0</v>
      </c>
      <c r="H28" s="5">
        <v>0</v>
      </c>
      <c r="I28" s="5">
        <v>1</v>
      </c>
      <c r="J28" s="5">
        <v>0.14000000000000001</v>
      </c>
      <c r="K28" s="5">
        <v>0.21210000000000001</v>
      </c>
      <c r="L28" s="5">
        <v>0.93</v>
      </c>
      <c r="M28" s="5">
        <v>0</v>
      </c>
      <c r="N28" s="5">
        <v>0</v>
      </c>
      <c r="O28" s="5">
        <v>1</v>
      </c>
      <c r="P28" s="5">
        <v>1</v>
      </c>
    </row>
    <row r="29" spans="1:16">
      <c r="A29" s="5">
        <v>647</v>
      </c>
      <c r="B29" s="6">
        <v>40573</v>
      </c>
      <c r="C29" s="5">
        <v>1</v>
      </c>
      <c r="D29" s="5">
        <v>0</v>
      </c>
      <c r="E29" s="5">
        <v>1</v>
      </c>
      <c r="F29" s="5">
        <v>5</v>
      </c>
      <c r="G29" s="5" t="b">
        <v>0</v>
      </c>
      <c r="H29" s="5">
        <v>0</v>
      </c>
      <c r="I29" s="5">
        <v>1</v>
      </c>
      <c r="J29" s="5">
        <v>0.14000000000000001</v>
      </c>
      <c r="K29" s="5">
        <v>0.21210000000000001</v>
      </c>
      <c r="L29" s="5">
        <v>0.86</v>
      </c>
      <c r="M29" s="5">
        <v>0</v>
      </c>
      <c r="N29" s="5">
        <v>0</v>
      </c>
      <c r="O29" s="5">
        <v>3</v>
      </c>
      <c r="P29" s="5">
        <v>3</v>
      </c>
    </row>
    <row r="30" spans="1:16">
      <c r="A30" s="5">
        <v>648</v>
      </c>
      <c r="B30" s="6">
        <v>40573</v>
      </c>
      <c r="C30" s="5">
        <v>1</v>
      </c>
      <c r="D30" s="5">
        <v>0</v>
      </c>
      <c r="E30" s="5">
        <v>1</v>
      </c>
      <c r="F30" s="5">
        <v>7</v>
      </c>
      <c r="G30" s="5" t="b">
        <v>0</v>
      </c>
      <c r="H30" s="5">
        <v>0</v>
      </c>
      <c r="I30" s="5">
        <v>1</v>
      </c>
      <c r="J30" s="5">
        <v>0.14000000000000001</v>
      </c>
      <c r="K30" s="5">
        <v>0.21210000000000001</v>
      </c>
      <c r="L30" s="5">
        <v>0.86</v>
      </c>
      <c r="M30" s="5">
        <v>0</v>
      </c>
      <c r="N30" s="5">
        <v>0</v>
      </c>
      <c r="O30" s="5">
        <v>3</v>
      </c>
      <c r="P30" s="5">
        <v>3</v>
      </c>
    </row>
    <row r="31" spans="1:16">
      <c r="A31" s="5">
        <v>649</v>
      </c>
      <c r="B31" s="6">
        <v>40573</v>
      </c>
      <c r="C31" s="5">
        <v>1</v>
      </c>
      <c r="D31" s="5">
        <v>0</v>
      </c>
      <c r="E31" s="5">
        <v>1</v>
      </c>
      <c r="F31" s="5">
        <v>8</v>
      </c>
      <c r="G31" s="5" t="b">
        <v>0</v>
      </c>
      <c r="H31" s="5">
        <v>0</v>
      </c>
      <c r="I31" s="5">
        <v>2</v>
      </c>
      <c r="J31" s="5">
        <v>0.14000000000000001</v>
      </c>
      <c r="K31" s="5">
        <v>0.21210000000000001</v>
      </c>
      <c r="L31" s="5">
        <v>0.86</v>
      </c>
      <c r="M31" s="5">
        <v>0</v>
      </c>
      <c r="N31" s="5">
        <v>1</v>
      </c>
      <c r="O31" s="5">
        <v>11</v>
      </c>
      <c r="P31" s="5">
        <v>12</v>
      </c>
    </row>
    <row r="32" spans="1:16">
      <c r="A32" s="5">
        <v>650</v>
      </c>
      <c r="B32" s="6">
        <v>40573</v>
      </c>
      <c r="C32" s="5">
        <v>1</v>
      </c>
      <c r="D32" s="5">
        <v>0</v>
      </c>
      <c r="E32" s="5">
        <v>1</v>
      </c>
      <c r="F32" s="5">
        <v>9</v>
      </c>
      <c r="G32" s="5" t="b">
        <v>0</v>
      </c>
      <c r="H32" s="5">
        <v>0</v>
      </c>
      <c r="I32" s="5">
        <v>2</v>
      </c>
      <c r="J32" s="5">
        <v>0.16</v>
      </c>
      <c r="K32" s="5">
        <v>0.2273</v>
      </c>
      <c r="L32" s="5">
        <v>0.8</v>
      </c>
      <c r="M32" s="5">
        <v>0</v>
      </c>
      <c r="N32" s="5">
        <v>4</v>
      </c>
      <c r="O32" s="5">
        <v>34</v>
      </c>
      <c r="P32" s="5">
        <v>38</v>
      </c>
    </row>
    <row r="33" spans="1:16">
      <c r="A33" s="5">
        <v>651</v>
      </c>
      <c r="B33" s="6">
        <v>40573</v>
      </c>
      <c r="C33" s="5">
        <v>1</v>
      </c>
      <c r="D33" s="5">
        <v>0</v>
      </c>
      <c r="E33" s="5">
        <v>1</v>
      </c>
      <c r="F33" s="5">
        <v>10</v>
      </c>
      <c r="G33" s="5" t="b">
        <v>0</v>
      </c>
      <c r="H33" s="5">
        <v>0</v>
      </c>
      <c r="I33" s="5">
        <v>2</v>
      </c>
      <c r="J33" s="5">
        <v>0.18</v>
      </c>
      <c r="K33" s="5">
        <v>0.2424</v>
      </c>
      <c r="L33" s="5">
        <v>0.8</v>
      </c>
      <c r="M33" s="5">
        <v>0</v>
      </c>
      <c r="N33" s="5">
        <v>7</v>
      </c>
      <c r="O33" s="5">
        <v>57</v>
      </c>
      <c r="P33" s="5">
        <v>64</v>
      </c>
    </row>
    <row r="34" spans="1:16">
      <c r="A34" s="5">
        <v>652</v>
      </c>
      <c r="B34" s="6">
        <v>40573</v>
      </c>
      <c r="C34" s="5">
        <v>1</v>
      </c>
      <c r="D34" s="5">
        <v>0</v>
      </c>
      <c r="E34" s="5">
        <v>1</v>
      </c>
      <c r="F34" s="5">
        <v>11</v>
      </c>
      <c r="G34" s="5" t="b">
        <v>0</v>
      </c>
      <c r="H34" s="5">
        <v>0</v>
      </c>
      <c r="I34" s="5">
        <v>1</v>
      </c>
      <c r="J34" s="5">
        <v>0.22</v>
      </c>
      <c r="K34" s="5">
        <v>0.2727</v>
      </c>
      <c r="L34" s="5">
        <v>0.75</v>
      </c>
      <c r="M34" s="5">
        <v>0</v>
      </c>
      <c r="N34" s="5">
        <v>9</v>
      </c>
      <c r="O34" s="5">
        <v>50</v>
      </c>
      <c r="P34" s="5">
        <v>59</v>
      </c>
    </row>
    <row r="35" spans="1:16">
      <c r="A35" s="5">
        <v>653</v>
      </c>
      <c r="B35" s="6">
        <v>40573</v>
      </c>
      <c r="C35" s="5">
        <v>1</v>
      </c>
      <c r="D35" s="5">
        <v>0</v>
      </c>
      <c r="E35" s="5">
        <v>1</v>
      </c>
      <c r="F35" s="5">
        <v>12</v>
      </c>
      <c r="G35" s="5" t="b">
        <v>0</v>
      </c>
      <c r="H35" s="5">
        <v>0</v>
      </c>
      <c r="I35" s="5">
        <v>1</v>
      </c>
      <c r="J35" s="5">
        <v>0.3</v>
      </c>
      <c r="K35" s="5">
        <v>0.31819999999999998</v>
      </c>
      <c r="L35" s="5">
        <v>0.52</v>
      </c>
      <c r="M35" s="5">
        <v>0.1045</v>
      </c>
      <c r="N35" s="5">
        <v>10</v>
      </c>
      <c r="O35" s="5">
        <v>87</v>
      </c>
      <c r="P35" s="5">
        <v>97</v>
      </c>
    </row>
    <row r="36" spans="1:16">
      <c r="A36" s="5">
        <v>654</v>
      </c>
      <c r="B36" s="6">
        <v>40573</v>
      </c>
      <c r="C36" s="5">
        <v>1</v>
      </c>
      <c r="D36" s="5">
        <v>0</v>
      </c>
      <c r="E36" s="5">
        <v>1</v>
      </c>
      <c r="F36" s="5">
        <v>13</v>
      </c>
      <c r="G36" s="5" t="b">
        <v>0</v>
      </c>
      <c r="H36" s="5">
        <v>0</v>
      </c>
      <c r="I36" s="5">
        <v>1</v>
      </c>
      <c r="J36" s="5">
        <v>0.28000000000000003</v>
      </c>
      <c r="K36" s="5">
        <v>0.28789999999999999</v>
      </c>
      <c r="L36" s="5">
        <v>0.61</v>
      </c>
      <c r="M36" s="5">
        <v>0.1045</v>
      </c>
      <c r="N36" s="5">
        <v>13</v>
      </c>
      <c r="O36" s="5">
        <v>71</v>
      </c>
      <c r="P36" s="5">
        <v>84</v>
      </c>
    </row>
    <row r="37" spans="1:16">
      <c r="A37" s="5">
        <v>655</v>
      </c>
      <c r="B37" s="6">
        <v>40573</v>
      </c>
      <c r="C37" s="5">
        <v>1</v>
      </c>
      <c r="D37" s="5">
        <v>0</v>
      </c>
      <c r="E37" s="5">
        <v>1</v>
      </c>
      <c r="F37" s="5">
        <v>14</v>
      </c>
      <c r="G37" s="5" t="b">
        <v>0</v>
      </c>
      <c r="H37" s="5">
        <v>0</v>
      </c>
      <c r="I37" s="5">
        <v>1</v>
      </c>
      <c r="J37" s="5">
        <v>0.28000000000000003</v>
      </c>
      <c r="K37" s="5">
        <v>0.30299999999999999</v>
      </c>
      <c r="L37" s="5">
        <v>0.61</v>
      </c>
      <c r="M37" s="5">
        <v>8.9599999999999999E-2</v>
      </c>
      <c r="N37" s="5">
        <v>18</v>
      </c>
      <c r="O37" s="5">
        <v>104</v>
      </c>
      <c r="P37" s="5">
        <v>122</v>
      </c>
    </row>
    <row r="38" spans="1:16">
      <c r="A38" s="5">
        <v>656</v>
      </c>
      <c r="B38" s="6">
        <v>40573</v>
      </c>
      <c r="C38" s="5">
        <v>1</v>
      </c>
      <c r="D38" s="5">
        <v>0</v>
      </c>
      <c r="E38" s="5">
        <v>1</v>
      </c>
      <c r="F38" s="5">
        <v>15</v>
      </c>
      <c r="G38" s="5" t="b">
        <v>0</v>
      </c>
      <c r="H38" s="5">
        <v>0</v>
      </c>
      <c r="I38" s="5">
        <v>1</v>
      </c>
      <c r="J38" s="5">
        <v>0.3</v>
      </c>
      <c r="K38" s="5">
        <v>0.33329999999999999</v>
      </c>
      <c r="L38" s="5">
        <v>0.56000000000000005</v>
      </c>
      <c r="M38" s="5">
        <v>0</v>
      </c>
      <c r="N38" s="5">
        <v>14</v>
      </c>
      <c r="O38" s="5">
        <v>95</v>
      </c>
      <c r="P38" s="5">
        <v>109</v>
      </c>
    </row>
    <row r="39" spans="1:16">
      <c r="A39" s="5">
        <v>657</v>
      </c>
      <c r="B39" s="6">
        <v>40573</v>
      </c>
      <c r="C39" s="5">
        <v>1</v>
      </c>
      <c r="D39" s="5">
        <v>0</v>
      </c>
      <c r="E39" s="5">
        <v>1</v>
      </c>
      <c r="F39" s="5">
        <v>16</v>
      </c>
      <c r="G39" s="5" t="b">
        <v>0</v>
      </c>
      <c r="H39" s="5">
        <v>0</v>
      </c>
      <c r="I39" s="5">
        <v>1</v>
      </c>
      <c r="J39" s="5">
        <v>0.3</v>
      </c>
      <c r="K39" s="5">
        <v>0.33329999999999999</v>
      </c>
      <c r="L39" s="5">
        <v>0.56000000000000005</v>
      </c>
      <c r="M39" s="5">
        <v>0</v>
      </c>
      <c r="N39" s="5">
        <v>19</v>
      </c>
      <c r="O39" s="5">
        <v>104</v>
      </c>
      <c r="P39" s="5">
        <v>123</v>
      </c>
    </row>
    <row r="40" spans="1:16">
      <c r="A40" s="5">
        <v>658</v>
      </c>
      <c r="B40" s="6">
        <v>40573</v>
      </c>
      <c r="C40" s="5">
        <v>1</v>
      </c>
      <c r="D40" s="5">
        <v>0</v>
      </c>
      <c r="E40" s="5">
        <v>1</v>
      </c>
      <c r="F40" s="5">
        <v>17</v>
      </c>
      <c r="G40" s="5" t="b">
        <v>0</v>
      </c>
      <c r="H40" s="5">
        <v>0</v>
      </c>
      <c r="I40" s="5">
        <v>1</v>
      </c>
      <c r="J40" s="5">
        <v>0.3</v>
      </c>
      <c r="K40" s="5">
        <v>0.28789999999999999</v>
      </c>
      <c r="L40" s="5">
        <v>0.56000000000000005</v>
      </c>
      <c r="M40" s="5">
        <v>0.19400000000000001</v>
      </c>
      <c r="N40" s="5">
        <v>6</v>
      </c>
      <c r="O40" s="5">
        <v>71</v>
      </c>
      <c r="P40" s="5">
        <v>77</v>
      </c>
    </row>
    <row r="41" spans="1:16">
      <c r="A41" s="5">
        <v>659</v>
      </c>
      <c r="B41" s="6">
        <v>40573</v>
      </c>
      <c r="C41" s="5">
        <v>1</v>
      </c>
      <c r="D41" s="5">
        <v>0</v>
      </c>
      <c r="E41" s="5">
        <v>1</v>
      </c>
      <c r="F41" s="5">
        <v>18</v>
      </c>
      <c r="G41" s="5" t="b">
        <v>0</v>
      </c>
      <c r="H41" s="5">
        <v>0</v>
      </c>
      <c r="I41" s="5">
        <v>1</v>
      </c>
      <c r="J41" s="5">
        <v>0.26</v>
      </c>
      <c r="K41" s="5">
        <v>0.2576</v>
      </c>
      <c r="L41" s="5">
        <v>0.65</v>
      </c>
      <c r="M41" s="5">
        <v>0.16420000000000001</v>
      </c>
      <c r="N41" s="5">
        <v>8</v>
      </c>
      <c r="O41" s="5">
        <v>57</v>
      </c>
      <c r="P41" s="5">
        <v>65</v>
      </c>
    </row>
    <row r="42" spans="1:16">
      <c r="A42" s="5">
        <v>660</v>
      </c>
      <c r="B42" s="6">
        <v>40573</v>
      </c>
      <c r="C42" s="5">
        <v>1</v>
      </c>
      <c r="D42" s="5">
        <v>0</v>
      </c>
      <c r="E42" s="5">
        <v>1</v>
      </c>
      <c r="F42" s="5">
        <v>19</v>
      </c>
      <c r="G42" s="5" t="b">
        <v>0</v>
      </c>
      <c r="H42" s="5">
        <v>0</v>
      </c>
      <c r="I42" s="5">
        <v>1</v>
      </c>
      <c r="J42" s="5">
        <v>0.26</v>
      </c>
      <c r="K42" s="5">
        <v>0.2576</v>
      </c>
      <c r="L42" s="5">
        <v>0.65</v>
      </c>
      <c r="M42" s="5">
        <v>0.19400000000000001</v>
      </c>
      <c r="N42" s="5">
        <v>9</v>
      </c>
      <c r="O42" s="5">
        <v>46</v>
      </c>
      <c r="P42" s="5">
        <v>55</v>
      </c>
    </row>
    <row r="43" spans="1:16">
      <c r="A43" s="5">
        <v>661</v>
      </c>
      <c r="B43" s="6">
        <v>40573</v>
      </c>
      <c r="C43" s="5">
        <v>1</v>
      </c>
      <c r="D43" s="5">
        <v>0</v>
      </c>
      <c r="E43" s="5">
        <v>1</v>
      </c>
      <c r="F43" s="5">
        <v>20</v>
      </c>
      <c r="G43" s="5" t="b">
        <v>0</v>
      </c>
      <c r="H43" s="5">
        <v>0</v>
      </c>
      <c r="I43" s="5">
        <v>2</v>
      </c>
      <c r="J43" s="5">
        <v>0.26</v>
      </c>
      <c r="K43" s="5">
        <v>0.2727</v>
      </c>
      <c r="L43" s="5">
        <v>0.65</v>
      </c>
      <c r="M43" s="5">
        <v>0.1045</v>
      </c>
      <c r="N43" s="5">
        <v>3</v>
      </c>
      <c r="O43" s="5">
        <v>30</v>
      </c>
      <c r="P43" s="5">
        <v>33</v>
      </c>
    </row>
    <row r="44" spans="1:16">
      <c r="A44" s="5">
        <v>662</v>
      </c>
      <c r="B44" s="6">
        <v>40573</v>
      </c>
      <c r="C44" s="5">
        <v>1</v>
      </c>
      <c r="D44" s="5">
        <v>0</v>
      </c>
      <c r="E44" s="5">
        <v>1</v>
      </c>
      <c r="F44" s="5">
        <v>21</v>
      </c>
      <c r="G44" s="5" t="b">
        <v>0</v>
      </c>
      <c r="H44" s="5">
        <v>0</v>
      </c>
      <c r="I44" s="5">
        <v>2</v>
      </c>
      <c r="J44" s="5">
        <v>0.24</v>
      </c>
      <c r="K44" s="5">
        <v>0.2424</v>
      </c>
      <c r="L44" s="5">
        <v>0.7</v>
      </c>
      <c r="M44" s="5">
        <v>0.16420000000000001</v>
      </c>
      <c r="N44" s="5">
        <v>3</v>
      </c>
      <c r="O44" s="5">
        <v>25</v>
      </c>
      <c r="P44" s="5">
        <v>28</v>
      </c>
    </row>
    <row r="45" spans="1:16">
      <c r="A45" s="5">
        <v>663</v>
      </c>
      <c r="B45" s="6">
        <v>40573</v>
      </c>
      <c r="C45" s="5">
        <v>1</v>
      </c>
      <c r="D45" s="5">
        <v>0</v>
      </c>
      <c r="E45" s="5">
        <v>1</v>
      </c>
      <c r="F45" s="5">
        <v>22</v>
      </c>
      <c r="G45" s="5" t="b">
        <v>0</v>
      </c>
      <c r="H45" s="5">
        <v>0</v>
      </c>
      <c r="I45" s="5">
        <v>2</v>
      </c>
      <c r="J45" s="5">
        <v>0.24</v>
      </c>
      <c r="K45" s="5">
        <v>0.2273</v>
      </c>
      <c r="L45" s="5">
        <v>0.7</v>
      </c>
      <c r="M45" s="5">
        <v>0.19400000000000001</v>
      </c>
      <c r="N45" s="5">
        <v>2</v>
      </c>
      <c r="O45" s="5">
        <v>19</v>
      </c>
      <c r="P45" s="5">
        <v>21</v>
      </c>
    </row>
    <row r="46" spans="1:16">
      <c r="A46" s="5">
        <v>664</v>
      </c>
      <c r="B46" s="6">
        <v>40573</v>
      </c>
      <c r="C46" s="5">
        <v>1</v>
      </c>
      <c r="D46" s="5">
        <v>0</v>
      </c>
      <c r="E46" s="5">
        <v>1</v>
      </c>
      <c r="F46" s="5">
        <v>23</v>
      </c>
      <c r="G46" s="5" t="b">
        <v>0</v>
      </c>
      <c r="H46" s="5">
        <v>0</v>
      </c>
      <c r="I46" s="5">
        <v>2</v>
      </c>
      <c r="J46" s="5">
        <v>0.24</v>
      </c>
      <c r="K46" s="5">
        <v>0.21210000000000001</v>
      </c>
      <c r="L46" s="5">
        <v>0.65</v>
      </c>
      <c r="M46" s="5">
        <v>0.28360000000000002</v>
      </c>
      <c r="N46" s="5">
        <v>5</v>
      </c>
      <c r="O46" s="5">
        <v>16</v>
      </c>
      <c r="P46" s="5">
        <v>21</v>
      </c>
    </row>
    <row r="47" spans="1:16">
      <c r="A47" s="5">
        <v>665</v>
      </c>
      <c r="B47" s="6">
        <v>40574</v>
      </c>
      <c r="C47" s="5">
        <v>1</v>
      </c>
      <c r="D47" s="5">
        <v>0</v>
      </c>
      <c r="E47" s="5">
        <v>1</v>
      </c>
      <c r="F47" s="5">
        <v>0</v>
      </c>
      <c r="G47" s="5" t="b">
        <v>0</v>
      </c>
      <c r="H47" s="5">
        <v>1</v>
      </c>
      <c r="I47" s="5">
        <v>2</v>
      </c>
      <c r="J47" s="5">
        <v>0.24</v>
      </c>
      <c r="K47" s="5">
        <v>0.2273</v>
      </c>
      <c r="L47" s="5">
        <v>0.65</v>
      </c>
      <c r="M47" s="5">
        <v>0.22389999999999999</v>
      </c>
      <c r="N47" s="5">
        <v>1</v>
      </c>
      <c r="O47" s="5">
        <v>6</v>
      </c>
      <c r="P47" s="5">
        <v>7</v>
      </c>
    </row>
    <row r="48" spans="1:16">
      <c r="A48" s="5">
        <v>666</v>
      </c>
      <c r="B48" s="6">
        <v>40574</v>
      </c>
      <c r="C48" s="5">
        <v>1</v>
      </c>
      <c r="D48" s="5">
        <v>0</v>
      </c>
      <c r="E48" s="5">
        <v>1</v>
      </c>
      <c r="F48" s="5">
        <v>1</v>
      </c>
      <c r="G48" s="5" t="b">
        <v>0</v>
      </c>
      <c r="H48" s="5">
        <v>1</v>
      </c>
      <c r="I48" s="5">
        <v>1</v>
      </c>
      <c r="J48" s="5">
        <v>0.22</v>
      </c>
      <c r="K48" s="5">
        <v>0.21210000000000001</v>
      </c>
      <c r="L48" s="5">
        <v>0.64</v>
      </c>
      <c r="M48" s="5">
        <v>0.25369999999999998</v>
      </c>
      <c r="N48" s="5">
        <v>2</v>
      </c>
      <c r="O48" s="5">
        <v>5</v>
      </c>
      <c r="P48" s="5">
        <v>7</v>
      </c>
    </row>
    <row r="49" spans="1:16">
      <c r="A49" s="5">
        <v>667</v>
      </c>
      <c r="B49" s="6">
        <v>40574</v>
      </c>
      <c r="C49" s="5">
        <v>1</v>
      </c>
      <c r="D49" s="5">
        <v>0</v>
      </c>
      <c r="E49" s="5">
        <v>1</v>
      </c>
      <c r="F49" s="5">
        <v>2</v>
      </c>
      <c r="G49" s="5" t="b">
        <v>0</v>
      </c>
      <c r="H49" s="5">
        <v>1</v>
      </c>
      <c r="I49" s="5">
        <v>1</v>
      </c>
      <c r="J49" s="5">
        <v>0.22</v>
      </c>
      <c r="K49" s="5">
        <v>0.2273</v>
      </c>
      <c r="L49" s="5">
        <v>0.64</v>
      </c>
      <c r="M49" s="5">
        <v>0.19400000000000001</v>
      </c>
      <c r="N49" s="5">
        <v>0</v>
      </c>
      <c r="O49" s="5">
        <v>1</v>
      </c>
      <c r="P49" s="5">
        <v>1</v>
      </c>
    </row>
    <row r="50" spans="1:16">
      <c r="A50" s="5">
        <v>668</v>
      </c>
      <c r="B50" s="6">
        <v>40574</v>
      </c>
      <c r="C50" s="5">
        <v>1</v>
      </c>
      <c r="D50" s="5">
        <v>0</v>
      </c>
      <c r="E50" s="5">
        <v>1</v>
      </c>
      <c r="F50" s="5">
        <v>3</v>
      </c>
      <c r="G50" s="5" t="b">
        <v>0</v>
      </c>
      <c r="H50" s="5">
        <v>1</v>
      </c>
      <c r="I50" s="5">
        <v>1</v>
      </c>
      <c r="J50" s="5">
        <v>0.22</v>
      </c>
      <c r="K50" s="5">
        <v>0.2273</v>
      </c>
      <c r="L50" s="5">
        <v>0.64</v>
      </c>
      <c r="M50" s="5">
        <v>0.19400000000000001</v>
      </c>
      <c r="N50" s="5">
        <v>0</v>
      </c>
      <c r="O50" s="5">
        <v>2</v>
      </c>
      <c r="P50" s="5">
        <v>2</v>
      </c>
    </row>
    <row r="51" spans="1:16">
      <c r="A51" s="5">
        <v>669</v>
      </c>
      <c r="B51" s="6">
        <v>40574</v>
      </c>
      <c r="C51" s="5">
        <v>1</v>
      </c>
      <c r="D51" s="5">
        <v>0</v>
      </c>
      <c r="E51" s="5">
        <v>1</v>
      </c>
      <c r="F51" s="5">
        <v>4</v>
      </c>
      <c r="G51" s="5" t="b">
        <v>0</v>
      </c>
      <c r="H51" s="5">
        <v>1</v>
      </c>
      <c r="I51" s="5">
        <v>1</v>
      </c>
      <c r="J51" s="5">
        <v>0.2</v>
      </c>
      <c r="K51" s="5">
        <v>0.19700000000000001</v>
      </c>
      <c r="L51" s="5">
        <v>0.59</v>
      </c>
      <c r="M51" s="5">
        <v>0.22389999999999999</v>
      </c>
      <c r="N51" s="5">
        <v>0</v>
      </c>
      <c r="O51" s="5">
        <v>2</v>
      </c>
      <c r="P51" s="5">
        <v>2</v>
      </c>
    </row>
    <row r="52" spans="1:16">
      <c r="A52" s="5">
        <v>670</v>
      </c>
      <c r="B52" s="6">
        <v>40574</v>
      </c>
      <c r="C52" s="5">
        <v>1</v>
      </c>
      <c r="D52" s="5">
        <v>0</v>
      </c>
      <c r="E52" s="5">
        <v>1</v>
      </c>
      <c r="F52" s="5">
        <v>5</v>
      </c>
      <c r="G52" s="5" t="b">
        <v>0</v>
      </c>
      <c r="H52" s="5">
        <v>1</v>
      </c>
      <c r="I52" s="5">
        <v>1</v>
      </c>
      <c r="J52" s="5">
        <v>0.18</v>
      </c>
      <c r="K52" s="5">
        <v>0.16669999999999999</v>
      </c>
      <c r="L52" s="5">
        <v>0.64</v>
      </c>
      <c r="M52" s="5">
        <v>0.28360000000000002</v>
      </c>
      <c r="N52" s="5">
        <v>0</v>
      </c>
      <c r="O52" s="5">
        <v>8</v>
      </c>
      <c r="P52" s="5">
        <v>8</v>
      </c>
    </row>
    <row r="53" spans="1:16">
      <c r="A53" s="5">
        <v>671</v>
      </c>
      <c r="B53" s="6">
        <v>40574</v>
      </c>
      <c r="C53" s="5">
        <v>1</v>
      </c>
      <c r="D53" s="5">
        <v>0</v>
      </c>
      <c r="E53" s="5">
        <v>1</v>
      </c>
      <c r="F53" s="5">
        <v>6</v>
      </c>
      <c r="G53" s="5" t="b">
        <v>0</v>
      </c>
      <c r="H53" s="5">
        <v>1</v>
      </c>
      <c r="I53" s="5">
        <v>1</v>
      </c>
      <c r="J53" s="5">
        <v>0.16</v>
      </c>
      <c r="K53" s="5">
        <v>0.13639999999999999</v>
      </c>
      <c r="L53" s="5">
        <v>0.69</v>
      </c>
      <c r="M53" s="5">
        <v>0.32840000000000003</v>
      </c>
      <c r="N53" s="5">
        <v>0</v>
      </c>
      <c r="O53" s="5">
        <v>37</v>
      </c>
      <c r="P53" s="5">
        <v>37</v>
      </c>
    </row>
    <row r="54" spans="1:16">
      <c r="A54" s="5">
        <v>672</v>
      </c>
      <c r="B54" s="6">
        <v>40574</v>
      </c>
      <c r="C54" s="5">
        <v>1</v>
      </c>
      <c r="D54" s="5">
        <v>0</v>
      </c>
      <c r="E54" s="5">
        <v>1</v>
      </c>
      <c r="F54" s="5">
        <v>7</v>
      </c>
      <c r="G54" s="5" t="b">
        <v>0</v>
      </c>
      <c r="H54" s="5">
        <v>1</v>
      </c>
      <c r="I54" s="5">
        <v>2</v>
      </c>
      <c r="J54" s="5">
        <v>0.16</v>
      </c>
      <c r="K54" s="5">
        <v>0.13639999999999999</v>
      </c>
      <c r="L54" s="5">
        <v>0.64</v>
      </c>
      <c r="M54" s="5">
        <v>0.28360000000000002</v>
      </c>
      <c r="N54" s="5">
        <v>1</v>
      </c>
      <c r="O54" s="5">
        <v>71</v>
      </c>
      <c r="P54" s="5">
        <v>72</v>
      </c>
    </row>
    <row r="55" spans="1:16">
      <c r="A55" s="5">
        <v>673</v>
      </c>
      <c r="B55" s="6">
        <v>40574</v>
      </c>
      <c r="C55" s="5">
        <v>1</v>
      </c>
      <c r="D55" s="5">
        <v>0</v>
      </c>
      <c r="E55" s="5">
        <v>1</v>
      </c>
      <c r="F55" s="5">
        <v>8</v>
      </c>
      <c r="G55" s="5" t="b">
        <v>0</v>
      </c>
      <c r="H55" s="5">
        <v>1</v>
      </c>
      <c r="I55" s="5">
        <v>2</v>
      </c>
      <c r="J55" s="5">
        <v>0.16</v>
      </c>
      <c r="K55" s="5">
        <v>0.13639999999999999</v>
      </c>
      <c r="L55" s="5">
        <v>0.59</v>
      </c>
      <c r="M55" s="5">
        <v>0.28360000000000002</v>
      </c>
      <c r="N55" s="5">
        <v>3</v>
      </c>
      <c r="O55" s="5">
        <v>182</v>
      </c>
      <c r="P55" s="5">
        <v>185</v>
      </c>
    </row>
    <row r="56" spans="1:16">
      <c r="A56" s="5">
        <v>674</v>
      </c>
      <c r="B56" s="6">
        <v>40574</v>
      </c>
      <c r="C56" s="5">
        <v>1</v>
      </c>
      <c r="D56" s="5">
        <v>0</v>
      </c>
      <c r="E56" s="5">
        <v>1</v>
      </c>
      <c r="F56" s="5">
        <v>9</v>
      </c>
      <c r="G56" s="5" t="b">
        <v>0</v>
      </c>
      <c r="H56" s="5">
        <v>1</v>
      </c>
      <c r="I56" s="5">
        <v>2</v>
      </c>
      <c r="J56" s="5">
        <v>0.16</v>
      </c>
      <c r="K56" s="5">
        <v>0.13639999999999999</v>
      </c>
      <c r="L56" s="5">
        <v>0.59</v>
      </c>
      <c r="M56" s="5">
        <v>0.29849999999999999</v>
      </c>
      <c r="N56" s="5">
        <v>0</v>
      </c>
      <c r="O56" s="5">
        <v>112</v>
      </c>
      <c r="P56" s="5">
        <v>112</v>
      </c>
    </row>
    <row r="57" spans="1:16">
      <c r="A57" s="5">
        <v>675</v>
      </c>
      <c r="B57" s="6">
        <v>40574</v>
      </c>
      <c r="C57" s="5">
        <v>1</v>
      </c>
      <c r="D57" s="5">
        <v>0</v>
      </c>
      <c r="E57" s="5">
        <v>1</v>
      </c>
      <c r="F57" s="5">
        <v>10</v>
      </c>
      <c r="G57" s="5" t="b">
        <v>0</v>
      </c>
      <c r="H57" s="5">
        <v>1</v>
      </c>
      <c r="I57" s="5">
        <v>2</v>
      </c>
      <c r="J57" s="5">
        <v>0.16</v>
      </c>
      <c r="K57" s="5">
        <v>0.1515</v>
      </c>
      <c r="L57" s="5">
        <v>0.59</v>
      </c>
      <c r="M57" s="5">
        <v>0.19400000000000001</v>
      </c>
      <c r="N57" s="5">
        <v>1</v>
      </c>
      <c r="O57" s="5">
        <v>68</v>
      </c>
      <c r="P57" s="5">
        <v>69</v>
      </c>
    </row>
    <row r="58" spans="1:16">
      <c r="A58" s="5">
        <v>676</v>
      </c>
      <c r="B58" s="6">
        <v>40574</v>
      </c>
      <c r="C58" s="5">
        <v>1</v>
      </c>
      <c r="D58" s="5">
        <v>0</v>
      </c>
      <c r="E58" s="5">
        <v>1</v>
      </c>
      <c r="F58" s="5">
        <v>11</v>
      </c>
      <c r="G58" s="5" t="b">
        <v>0</v>
      </c>
      <c r="H58" s="5">
        <v>1</v>
      </c>
      <c r="I58" s="5">
        <v>2</v>
      </c>
      <c r="J58" s="5">
        <v>0.16</v>
      </c>
      <c r="K58" s="5">
        <v>0.1515</v>
      </c>
      <c r="L58" s="5">
        <v>0.59</v>
      </c>
      <c r="M58" s="5">
        <v>0.19400000000000001</v>
      </c>
      <c r="N58" s="5">
        <v>2</v>
      </c>
      <c r="O58" s="5">
        <v>46</v>
      </c>
      <c r="P58" s="5">
        <v>48</v>
      </c>
    </row>
    <row r="59" spans="1:16">
      <c r="A59" s="5">
        <v>677</v>
      </c>
      <c r="B59" s="6">
        <v>40574</v>
      </c>
      <c r="C59" s="5">
        <v>1</v>
      </c>
      <c r="D59" s="5">
        <v>0</v>
      </c>
      <c r="E59" s="5">
        <v>1</v>
      </c>
      <c r="F59" s="5">
        <v>12</v>
      </c>
      <c r="G59" s="5" t="b">
        <v>0</v>
      </c>
      <c r="H59" s="5">
        <v>1</v>
      </c>
      <c r="I59" s="5">
        <v>2</v>
      </c>
      <c r="J59" s="5">
        <v>0.18</v>
      </c>
      <c r="K59" s="5">
        <v>0.21210000000000001</v>
      </c>
      <c r="L59" s="5">
        <v>0.55000000000000004</v>
      </c>
      <c r="M59" s="5">
        <v>0.1045</v>
      </c>
      <c r="N59" s="5">
        <v>6</v>
      </c>
      <c r="O59" s="5">
        <v>62</v>
      </c>
      <c r="P59" s="5">
        <v>68</v>
      </c>
    </row>
    <row r="60" spans="1:16">
      <c r="A60" s="5">
        <v>678</v>
      </c>
      <c r="B60" s="6">
        <v>40574</v>
      </c>
      <c r="C60" s="5">
        <v>1</v>
      </c>
      <c r="D60" s="5">
        <v>0</v>
      </c>
      <c r="E60" s="5">
        <v>1</v>
      </c>
      <c r="F60" s="5">
        <v>13</v>
      </c>
      <c r="G60" s="5" t="b">
        <v>0</v>
      </c>
      <c r="H60" s="5">
        <v>1</v>
      </c>
      <c r="I60" s="5">
        <v>2</v>
      </c>
      <c r="J60" s="5">
        <v>0.16</v>
      </c>
      <c r="K60" s="5">
        <v>0.2273</v>
      </c>
      <c r="L60" s="5">
        <v>0.59</v>
      </c>
      <c r="M60" s="5">
        <v>0</v>
      </c>
      <c r="N60" s="5">
        <v>2</v>
      </c>
      <c r="O60" s="5">
        <v>52</v>
      </c>
      <c r="P60" s="5">
        <v>54</v>
      </c>
    </row>
    <row r="61" spans="1:16">
      <c r="A61" s="5">
        <v>679</v>
      </c>
      <c r="B61" s="6">
        <v>40574</v>
      </c>
      <c r="C61" s="5">
        <v>1</v>
      </c>
      <c r="D61" s="5">
        <v>0</v>
      </c>
      <c r="E61" s="5">
        <v>1</v>
      </c>
      <c r="F61" s="5">
        <v>14</v>
      </c>
      <c r="G61" s="5" t="b">
        <v>0</v>
      </c>
      <c r="H61" s="5">
        <v>1</v>
      </c>
      <c r="I61" s="5">
        <v>2</v>
      </c>
      <c r="J61" s="5">
        <v>0.18</v>
      </c>
      <c r="K61" s="5">
        <v>0.19700000000000001</v>
      </c>
      <c r="L61" s="5">
        <v>0.55000000000000004</v>
      </c>
      <c r="M61" s="5">
        <v>0.1343</v>
      </c>
      <c r="N61" s="5">
        <v>1</v>
      </c>
      <c r="O61" s="5">
        <v>85</v>
      </c>
      <c r="P61" s="5">
        <v>86</v>
      </c>
    </row>
    <row r="62" spans="1:16">
      <c r="A62" s="5">
        <v>680</v>
      </c>
      <c r="B62" s="6">
        <v>40574</v>
      </c>
      <c r="C62" s="5">
        <v>1</v>
      </c>
      <c r="D62" s="5">
        <v>0</v>
      </c>
      <c r="E62" s="5">
        <v>1</v>
      </c>
      <c r="F62" s="5">
        <v>15</v>
      </c>
      <c r="G62" s="5" t="b">
        <v>0</v>
      </c>
      <c r="H62" s="5">
        <v>1</v>
      </c>
      <c r="I62" s="5">
        <v>2</v>
      </c>
      <c r="J62" s="5">
        <v>0.16</v>
      </c>
      <c r="K62" s="5">
        <v>0.18179999999999999</v>
      </c>
      <c r="L62" s="5">
        <v>0.59</v>
      </c>
      <c r="M62" s="5">
        <v>0.1343</v>
      </c>
      <c r="N62" s="5">
        <v>3</v>
      </c>
      <c r="O62" s="5">
        <v>41</v>
      </c>
      <c r="P62" s="5">
        <v>44</v>
      </c>
    </row>
    <row r="63" spans="1:16">
      <c r="A63" s="5">
        <v>681</v>
      </c>
      <c r="B63" s="6">
        <v>40574</v>
      </c>
      <c r="C63" s="5">
        <v>1</v>
      </c>
      <c r="D63" s="5">
        <v>0</v>
      </c>
      <c r="E63" s="5">
        <v>1</v>
      </c>
      <c r="F63" s="5">
        <v>16</v>
      </c>
      <c r="G63" s="5" t="b">
        <v>0</v>
      </c>
      <c r="H63" s="5">
        <v>1</v>
      </c>
      <c r="I63" s="5">
        <v>2</v>
      </c>
      <c r="J63" s="5">
        <v>0.16</v>
      </c>
      <c r="K63" s="5">
        <v>0.18179999999999999</v>
      </c>
      <c r="L63" s="5">
        <v>0.56000000000000005</v>
      </c>
      <c r="M63" s="5">
        <v>0.19400000000000001</v>
      </c>
      <c r="N63" s="5">
        <v>3</v>
      </c>
      <c r="O63" s="5">
        <v>83</v>
      </c>
      <c r="P63" s="5">
        <v>86</v>
      </c>
    </row>
    <row r="64" spans="1:16">
      <c r="A64" s="5">
        <v>682</v>
      </c>
      <c r="B64" s="6">
        <v>40574</v>
      </c>
      <c r="C64" s="5">
        <v>1</v>
      </c>
      <c r="D64" s="5">
        <v>0</v>
      </c>
      <c r="E64" s="5">
        <v>1</v>
      </c>
      <c r="F64" s="5">
        <v>17</v>
      </c>
      <c r="G64" s="5" t="b">
        <v>0</v>
      </c>
      <c r="H64" s="5">
        <v>1</v>
      </c>
      <c r="I64" s="5">
        <v>2</v>
      </c>
      <c r="J64" s="5">
        <v>0.16</v>
      </c>
      <c r="K64" s="5">
        <v>0.1515</v>
      </c>
      <c r="L64" s="5">
        <v>0.59</v>
      </c>
      <c r="M64" s="5">
        <v>0.19400000000000001</v>
      </c>
      <c r="N64" s="5">
        <v>6</v>
      </c>
      <c r="O64" s="5">
        <v>155</v>
      </c>
      <c r="P64" s="5">
        <v>161</v>
      </c>
    </row>
    <row r="65" spans="1:16">
      <c r="A65" s="5">
        <v>683</v>
      </c>
      <c r="B65" s="6">
        <v>40574</v>
      </c>
      <c r="C65" s="5">
        <v>1</v>
      </c>
      <c r="D65" s="5">
        <v>0</v>
      </c>
      <c r="E65" s="5">
        <v>1</v>
      </c>
      <c r="F65" s="5">
        <v>18</v>
      </c>
      <c r="G65" s="5" t="b">
        <v>0</v>
      </c>
      <c r="H65" s="5">
        <v>1</v>
      </c>
      <c r="I65" s="5">
        <v>2</v>
      </c>
      <c r="J65" s="5">
        <v>0.16</v>
      </c>
      <c r="K65" s="5">
        <v>0.1515</v>
      </c>
      <c r="L65" s="5">
        <v>0.55000000000000004</v>
      </c>
      <c r="M65" s="5">
        <v>0.22389999999999999</v>
      </c>
      <c r="N65" s="5">
        <v>3</v>
      </c>
      <c r="O65" s="5">
        <v>153</v>
      </c>
      <c r="P65" s="5">
        <v>156</v>
      </c>
    </row>
    <row r="66" spans="1:16">
      <c r="A66" s="5">
        <v>684</v>
      </c>
      <c r="B66" s="6">
        <v>40574</v>
      </c>
      <c r="C66" s="5">
        <v>1</v>
      </c>
      <c r="D66" s="5">
        <v>0</v>
      </c>
      <c r="E66" s="5">
        <v>1</v>
      </c>
      <c r="F66" s="5">
        <v>19</v>
      </c>
      <c r="G66" s="5" t="b">
        <v>0</v>
      </c>
      <c r="H66" s="5">
        <v>1</v>
      </c>
      <c r="I66" s="5">
        <v>1</v>
      </c>
      <c r="J66" s="5">
        <v>0.3</v>
      </c>
      <c r="K66" s="5">
        <v>0.31819999999999998</v>
      </c>
      <c r="L66" s="5">
        <v>0.61</v>
      </c>
      <c r="M66" s="5">
        <v>0.1045</v>
      </c>
      <c r="N66" s="5">
        <v>3</v>
      </c>
      <c r="O66" s="5">
        <v>108</v>
      </c>
      <c r="P66" s="5">
        <v>111</v>
      </c>
    </row>
    <row r="67" spans="1:16">
      <c r="A67" s="5">
        <v>685</v>
      </c>
      <c r="B67" s="6">
        <v>40574</v>
      </c>
      <c r="C67" s="5">
        <v>1</v>
      </c>
      <c r="D67" s="5">
        <v>0</v>
      </c>
      <c r="E67" s="5">
        <v>1</v>
      </c>
      <c r="F67" s="5">
        <v>20</v>
      </c>
      <c r="G67" s="5" t="b">
        <v>0</v>
      </c>
      <c r="H67" s="5">
        <v>1</v>
      </c>
      <c r="I67" s="5">
        <v>3</v>
      </c>
      <c r="J67" s="5">
        <v>0.16</v>
      </c>
      <c r="K67" s="5">
        <v>0.16669999999999999</v>
      </c>
      <c r="L67" s="5">
        <v>0.59</v>
      </c>
      <c r="M67" s="5">
        <v>0.16420000000000001</v>
      </c>
      <c r="N67" s="5">
        <v>0</v>
      </c>
      <c r="O67" s="5">
        <v>78</v>
      </c>
      <c r="P67" s="5">
        <v>78</v>
      </c>
    </row>
    <row r="68" spans="1:16">
      <c r="A68" s="5">
        <v>686</v>
      </c>
      <c r="B68" s="6">
        <v>40574</v>
      </c>
      <c r="C68" s="5">
        <v>1</v>
      </c>
      <c r="D68" s="5">
        <v>0</v>
      </c>
      <c r="E68" s="5">
        <v>1</v>
      </c>
      <c r="F68" s="5">
        <v>21</v>
      </c>
      <c r="G68" s="5" t="b">
        <v>0</v>
      </c>
      <c r="H68" s="5">
        <v>1</v>
      </c>
      <c r="I68" s="5">
        <v>3</v>
      </c>
      <c r="J68" s="5">
        <v>0.16</v>
      </c>
      <c r="K68" s="5">
        <v>0.19700000000000001</v>
      </c>
      <c r="L68" s="5">
        <v>0.59</v>
      </c>
      <c r="M68" s="5">
        <v>8.9599999999999999E-2</v>
      </c>
      <c r="N68" s="5">
        <v>3</v>
      </c>
      <c r="O68" s="5">
        <v>53</v>
      </c>
      <c r="P68" s="5">
        <v>56</v>
      </c>
    </row>
    <row r="69" spans="1:16">
      <c r="A69" s="5">
        <v>687</v>
      </c>
      <c r="B69" s="6">
        <v>40574</v>
      </c>
      <c r="C69" s="5">
        <v>1</v>
      </c>
      <c r="D69" s="5">
        <v>0</v>
      </c>
      <c r="E69" s="5">
        <v>1</v>
      </c>
      <c r="F69" s="5">
        <v>22</v>
      </c>
      <c r="G69" s="5" t="b">
        <v>0</v>
      </c>
      <c r="H69" s="5">
        <v>1</v>
      </c>
      <c r="I69" s="5">
        <v>2</v>
      </c>
      <c r="J69" s="5">
        <v>0.16</v>
      </c>
      <c r="K69" s="5">
        <v>0.18179999999999999</v>
      </c>
      <c r="L69" s="5">
        <v>0.59</v>
      </c>
      <c r="M69" s="5">
        <v>0.1045</v>
      </c>
      <c r="N69" s="5">
        <v>0</v>
      </c>
      <c r="O69" s="5">
        <v>34</v>
      </c>
      <c r="P69" s="5">
        <v>34</v>
      </c>
    </row>
    <row r="70" spans="1:16">
      <c r="A70" s="5">
        <v>688</v>
      </c>
      <c r="B70" s="6">
        <v>40574</v>
      </c>
      <c r="C70" s="5">
        <v>1</v>
      </c>
      <c r="D70" s="5">
        <v>0</v>
      </c>
      <c r="E70" s="5">
        <v>1</v>
      </c>
      <c r="F70" s="5">
        <v>23</v>
      </c>
      <c r="G70" s="5" t="b">
        <v>0</v>
      </c>
      <c r="H70" s="5">
        <v>1</v>
      </c>
      <c r="I70" s="5">
        <v>2</v>
      </c>
      <c r="J70" s="5">
        <v>0.16</v>
      </c>
      <c r="K70" s="5">
        <v>0.19700000000000001</v>
      </c>
      <c r="L70" s="5">
        <v>0.64</v>
      </c>
      <c r="M70" s="5">
        <v>8.9599999999999999E-2</v>
      </c>
      <c r="N70" s="5">
        <v>2</v>
      </c>
      <c r="O70" s="5">
        <v>15</v>
      </c>
      <c r="P70" s="5">
        <v>17</v>
      </c>
    </row>
    <row r="71" spans="1:16">
      <c r="A71" s="5">
        <v>689</v>
      </c>
      <c r="B71" s="6">
        <v>40575</v>
      </c>
      <c r="C71" s="5">
        <v>1</v>
      </c>
      <c r="D71" s="5">
        <v>0</v>
      </c>
      <c r="E71" s="5">
        <v>2</v>
      </c>
      <c r="F71" s="5">
        <v>0</v>
      </c>
      <c r="G71" s="5" t="b">
        <v>0</v>
      </c>
      <c r="H71" s="5">
        <v>2</v>
      </c>
      <c r="I71" s="5">
        <v>2</v>
      </c>
      <c r="J71" s="5">
        <v>0.16</v>
      </c>
      <c r="K71" s="5">
        <v>0.18179999999999999</v>
      </c>
      <c r="L71" s="5">
        <v>0.64</v>
      </c>
      <c r="M71" s="5">
        <v>0.1045</v>
      </c>
      <c r="N71" s="5">
        <v>2</v>
      </c>
      <c r="O71" s="5">
        <v>6</v>
      </c>
      <c r="P71" s="5">
        <v>8</v>
      </c>
    </row>
    <row r="72" spans="1:16">
      <c r="A72" s="5">
        <v>690</v>
      </c>
      <c r="B72" s="6">
        <v>40575</v>
      </c>
      <c r="C72" s="5">
        <v>1</v>
      </c>
      <c r="D72" s="5">
        <v>0</v>
      </c>
      <c r="E72" s="5">
        <v>2</v>
      </c>
      <c r="F72" s="5">
        <v>1</v>
      </c>
      <c r="G72" s="5" t="b">
        <v>0</v>
      </c>
      <c r="H72" s="5">
        <v>2</v>
      </c>
      <c r="I72" s="5">
        <v>2</v>
      </c>
      <c r="J72" s="5">
        <v>0.16</v>
      </c>
      <c r="K72" s="5">
        <v>0.18179999999999999</v>
      </c>
      <c r="L72" s="5">
        <v>0.69</v>
      </c>
      <c r="M72" s="5">
        <v>0.1045</v>
      </c>
      <c r="N72" s="5">
        <v>0</v>
      </c>
      <c r="O72" s="5">
        <v>3</v>
      </c>
      <c r="P72" s="5">
        <v>3</v>
      </c>
    </row>
    <row r="73" spans="1:16">
      <c r="A73" s="5">
        <v>691</v>
      </c>
      <c r="B73" s="6">
        <v>40575</v>
      </c>
      <c r="C73" s="5">
        <v>1</v>
      </c>
      <c r="D73" s="5">
        <v>0</v>
      </c>
      <c r="E73" s="5">
        <v>2</v>
      </c>
      <c r="F73" s="5">
        <v>2</v>
      </c>
      <c r="G73" s="5" t="b">
        <v>0</v>
      </c>
      <c r="H73" s="5">
        <v>2</v>
      </c>
      <c r="I73" s="5">
        <v>2</v>
      </c>
      <c r="J73" s="5">
        <v>0.16</v>
      </c>
      <c r="K73" s="5">
        <v>0.2273</v>
      </c>
      <c r="L73" s="5">
        <v>0.69</v>
      </c>
      <c r="M73" s="5">
        <v>0</v>
      </c>
      <c r="N73" s="5">
        <v>0</v>
      </c>
      <c r="O73" s="5">
        <v>2</v>
      </c>
      <c r="P73" s="5">
        <v>2</v>
      </c>
    </row>
    <row r="74" spans="1:16">
      <c r="A74" s="5">
        <v>692</v>
      </c>
      <c r="B74" s="6">
        <v>40575</v>
      </c>
      <c r="C74" s="5">
        <v>1</v>
      </c>
      <c r="D74" s="5">
        <v>0</v>
      </c>
      <c r="E74" s="5">
        <v>2</v>
      </c>
      <c r="F74" s="5">
        <v>3</v>
      </c>
      <c r="G74" s="5" t="b">
        <v>0</v>
      </c>
      <c r="H74" s="5">
        <v>2</v>
      </c>
      <c r="I74" s="5">
        <v>2</v>
      </c>
      <c r="J74" s="5">
        <v>0.16</v>
      </c>
      <c r="K74" s="5">
        <v>0.2273</v>
      </c>
      <c r="L74" s="5">
        <v>0.69</v>
      </c>
      <c r="M74" s="5">
        <v>0</v>
      </c>
      <c r="N74" s="5">
        <v>0</v>
      </c>
      <c r="O74" s="5">
        <v>2</v>
      </c>
      <c r="P74" s="5">
        <v>2</v>
      </c>
    </row>
    <row r="75" spans="1:16">
      <c r="A75" s="5">
        <v>693</v>
      </c>
      <c r="B75" s="6">
        <v>40575</v>
      </c>
      <c r="C75" s="5">
        <v>1</v>
      </c>
      <c r="D75" s="5">
        <v>0</v>
      </c>
      <c r="E75" s="5">
        <v>2</v>
      </c>
      <c r="F75" s="5">
        <v>5</v>
      </c>
      <c r="G75" s="5" t="b">
        <v>0</v>
      </c>
      <c r="H75" s="5">
        <v>2</v>
      </c>
      <c r="I75" s="5">
        <v>3</v>
      </c>
      <c r="J75" s="5">
        <v>0.14000000000000001</v>
      </c>
      <c r="K75" s="5">
        <v>0.21210000000000001</v>
      </c>
      <c r="L75" s="5">
        <v>0.93</v>
      </c>
      <c r="M75" s="5">
        <v>0</v>
      </c>
      <c r="N75" s="5">
        <v>0</v>
      </c>
      <c r="O75" s="5">
        <v>3</v>
      </c>
      <c r="P75" s="5">
        <v>3</v>
      </c>
    </row>
    <row r="76" spans="1:16">
      <c r="A76" s="5">
        <v>694</v>
      </c>
      <c r="B76" s="6">
        <v>40575</v>
      </c>
      <c r="C76" s="5">
        <v>1</v>
      </c>
      <c r="D76" s="5">
        <v>0</v>
      </c>
      <c r="E76" s="5">
        <v>2</v>
      </c>
      <c r="F76" s="5">
        <v>6</v>
      </c>
      <c r="G76" s="5" t="b">
        <v>0</v>
      </c>
      <c r="H76" s="5">
        <v>2</v>
      </c>
      <c r="I76" s="5">
        <v>3</v>
      </c>
      <c r="J76" s="5">
        <v>0.14000000000000001</v>
      </c>
      <c r="K76" s="5">
        <v>0.21210000000000001</v>
      </c>
      <c r="L76" s="5">
        <v>0.93</v>
      </c>
      <c r="M76" s="5">
        <v>0</v>
      </c>
      <c r="N76" s="5">
        <v>0</v>
      </c>
      <c r="O76" s="5">
        <v>22</v>
      </c>
      <c r="P76" s="5">
        <v>22</v>
      </c>
    </row>
    <row r="77" spans="1:16">
      <c r="A77" s="5">
        <v>695</v>
      </c>
      <c r="B77" s="6">
        <v>40575</v>
      </c>
      <c r="C77" s="5">
        <v>1</v>
      </c>
      <c r="D77" s="5">
        <v>0</v>
      </c>
      <c r="E77" s="5">
        <v>2</v>
      </c>
      <c r="F77" s="5">
        <v>7</v>
      </c>
      <c r="G77" s="5" t="b">
        <v>0</v>
      </c>
      <c r="H77" s="5">
        <v>2</v>
      </c>
      <c r="I77" s="5">
        <v>3</v>
      </c>
      <c r="J77" s="5">
        <v>0.16</v>
      </c>
      <c r="K77" s="5">
        <v>0.2273</v>
      </c>
      <c r="L77" s="5">
        <v>0.93</v>
      </c>
      <c r="M77" s="5">
        <v>0</v>
      </c>
      <c r="N77" s="5">
        <v>0</v>
      </c>
      <c r="O77" s="5">
        <v>52</v>
      </c>
      <c r="P77" s="5">
        <v>52</v>
      </c>
    </row>
    <row r="78" spans="1:16">
      <c r="A78" s="5">
        <v>696</v>
      </c>
      <c r="B78" s="6">
        <v>40575</v>
      </c>
      <c r="C78" s="5">
        <v>1</v>
      </c>
      <c r="D78" s="5">
        <v>0</v>
      </c>
      <c r="E78" s="5">
        <v>2</v>
      </c>
      <c r="F78" s="5">
        <v>8</v>
      </c>
      <c r="G78" s="5" t="b">
        <v>0</v>
      </c>
      <c r="H78" s="5">
        <v>2</v>
      </c>
      <c r="I78" s="5">
        <v>3</v>
      </c>
      <c r="J78" s="5">
        <v>0.16</v>
      </c>
      <c r="K78" s="5">
        <v>0.2273</v>
      </c>
      <c r="L78" s="5">
        <v>0.93</v>
      </c>
      <c r="M78" s="5">
        <v>0</v>
      </c>
      <c r="N78" s="5">
        <v>3</v>
      </c>
      <c r="O78" s="5">
        <v>132</v>
      </c>
      <c r="P78" s="5">
        <v>135</v>
      </c>
    </row>
    <row r="79" spans="1:16">
      <c r="A79" s="5">
        <v>697</v>
      </c>
      <c r="B79" s="6">
        <v>40575</v>
      </c>
      <c r="C79" s="5">
        <v>1</v>
      </c>
      <c r="D79" s="5">
        <v>0</v>
      </c>
      <c r="E79" s="5">
        <v>2</v>
      </c>
      <c r="F79" s="5">
        <v>9</v>
      </c>
      <c r="G79" s="5" t="b">
        <v>0</v>
      </c>
      <c r="H79" s="5">
        <v>2</v>
      </c>
      <c r="I79" s="5">
        <v>2</v>
      </c>
      <c r="J79" s="5">
        <v>0.16</v>
      </c>
      <c r="K79" s="5">
        <v>0.2273</v>
      </c>
      <c r="L79" s="5">
        <v>0.93</v>
      </c>
      <c r="M79" s="5">
        <v>0</v>
      </c>
      <c r="N79" s="5">
        <v>2</v>
      </c>
      <c r="O79" s="5">
        <v>114</v>
      </c>
      <c r="P79" s="5">
        <v>116</v>
      </c>
    </row>
    <row r="80" spans="1:16">
      <c r="A80" s="5">
        <v>698</v>
      </c>
      <c r="B80" s="6">
        <v>40575</v>
      </c>
      <c r="C80" s="5">
        <v>1</v>
      </c>
      <c r="D80" s="5">
        <v>0</v>
      </c>
      <c r="E80" s="5">
        <v>2</v>
      </c>
      <c r="F80" s="5">
        <v>10</v>
      </c>
      <c r="G80" s="5" t="b">
        <v>0</v>
      </c>
      <c r="H80" s="5">
        <v>2</v>
      </c>
      <c r="I80" s="5">
        <v>2</v>
      </c>
      <c r="J80" s="5">
        <v>0.16</v>
      </c>
      <c r="K80" s="5">
        <v>0.2273</v>
      </c>
      <c r="L80" s="5">
        <v>0.93</v>
      </c>
      <c r="M80" s="5">
        <v>0</v>
      </c>
      <c r="N80" s="5">
        <v>0</v>
      </c>
      <c r="O80" s="5">
        <v>47</v>
      </c>
      <c r="P80" s="5">
        <v>47</v>
      </c>
    </row>
    <row r="81" spans="1:16">
      <c r="A81" s="5">
        <v>699</v>
      </c>
      <c r="B81" s="6">
        <v>40575</v>
      </c>
      <c r="C81" s="5">
        <v>1</v>
      </c>
      <c r="D81" s="5">
        <v>0</v>
      </c>
      <c r="E81" s="5">
        <v>2</v>
      </c>
      <c r="F81" s="5">
        <v>11</v>
      </c>
      <c r="G81" s="5" t="b">
        <v>0</v>
      </c>
      <c r="H81" s="5">
        <v>2</v>
      </c>
      <c r="I81" s="5">
        <v>2</v>
      </c>
      <c r="J81" s="5">
        <v>0.18</v>
      </c>
      <c r="K81" s="5">
        <v>0.2424</v>
      </c>
      <c r="L81" s="5">
        <v>0.86</v>
      </c>
      <c r="M81" s="5">
        <v>0</v>
      </c>
      <c r="N81" s="5">
        <v>2</v>
      </c>
      <c r="O81" s="5">
        <v>49</v>
      </c>
      <c r="P81" s="5">
        <v>51</v>
      </c>
    </row>
    <row r="82" spans="1:16">
      <c r="A82" s="5">
        <v>700</v>
      </c>
      <c r="B82" s="6">
        <v>40575</v>
      </c>
      <c r="C82" s="5">
        <v>1</v>
      </c>
      <c r="D82" s="5">
        <v>0</v>
      </c>
      <c r="E82" s="5">
        <v>2</v>
      </c>
      <c r="F82" s="5">
        <v>12</v>
      </c>
      <c r="G82" s="5" t="b">
        <v>0</v>
      </c>
      <c r="H82" s="5">
        <v>2</v>
      </c>
      <c r="I82" s="5">
        <v>2</v>
      </c>
      <c r="J82" s="5">
        <v>0.2</v>
      </c>
      <c r="K82" s="5">
        <v>0.2576</v>
      </c>
      <c r="L82" s="5">
        <v>0.86</v>
      </c>
      <c r="M82" s="5">
        <v>0</v>
      </c>
      <c r="N82" s="5">
        <v>2</v>
      </c>
      <c r="O82" s="5">
        <v>53</v>
      </c>
      <c r="P82" s="5">
        <v>55</v>
      </c>
    </row>
    <row r="83" spans="1:16">
      <c r="A83" s="5">
        <v>701</v>
      </c>
      <c r="B83" s="6">
        <v>40575</v>
      </c>
      <c r="C83" s="5">
        <v>1</v>
      </c>
      <c r="D83" s="5">
        <v>0</v>
      </c>
      <c r="E83" s="5">
        <v>2</v>
      </c>
      <c r="F83" s="5">
        <v>13</v>
      </c>
      <c r="G83" s="5" t="b">
        <v>0</v>
      </c>
      <c r="H83" s="5">
        <v>2</v>
      </c>
      <c r="I83" s="5">
        <v>2</v>
      </c>
      <c r="J83" s="5">
        <v>0.2</v>
      </c>
      <c r="K83" s="5">
        <v>0.2576</v>
      </c>
      <c r="L83" s="5">
        <v>0.86</v>
      </c>
      <c r="M83" s="5">
        <v>0</v>
      </c>
      <c r="N83" s="5">
        <v>3</v>
      </c>
      <c r="O83" s="5">
        <v>49</v>
      </c>
      <c r="P83" s="5">
        <v>52</v>
      </c>
    </row>
    <row r="84" spans="1:16">
      <c r="A84" s="5">
        <v>702</v>
      </c>
      <c r="B84" s="6">
        <v>40575</v>
      </c>
      <c r="C84" s="5">
        <v>1</v>
      </c>
      <c r="D84" s="5">
        <v>0</v>
      </c>
      <c r="E84" s="5">
        <v>2</v>
      </c>
      <c r="F84" s="5">
        <v>14</v>
      </c>
      <c r="G84" s="5" t="b">
        <v>0</v>
      </c>
      <c r="H84" s="5">
        <v>2</v>
      </c>
      <c r="I84" s="5">
        <v>2</v>
      </c>
      <c r="J84" s="5">
        <v>0.22</v>
      </c>
      <c r="K84" s="5">
        <v>0.2576</v>
      </c>
      <c r="L84" s="5">
        <v>0.8</v>
      </c>
      <c r="M84" s="5">
        <v>8.9599999999999999E-2</v>
      </c>
      <c r="N84" s="5">
        <v>5</v>
      </c>
      <c r="O84" s="5">
        <v>49</v>
      </c>
      <c r="P84" s="5">
        <v>54</v>
      </c>
    </row>
    <row r="85" spans="1:16">
      <c r="A85" s="5">
        <v>703</v>
      </c>
      <c r="B85" s="6">
        <v>40575</v>
      </c>
      <c r="C85" s="5">
        <v>1</v>
      </c>
      <c r="D85" s="5">
        <v>0</v>
      </c>
      <c r="E85" s="5">
        <v>2</v>
      </c>
      <c r="F85" s="5">
        <v>15</v>
      </c>
      <c r="G85" s="5" t="b">
        <v>0</v>
      </c>
      <c r="H85" s="5">
        <v>2</v>
      </c>
      <c r="I85" s="5">
        <v>2</v>
      </c>
      <c r="J85" s="5">
        <v>0.24</v>
      </c>
      <c r="K85" s="5">
        <v>0.28789999999999999</v>
      </c>
      <c r="L85" s="5">
        <v>0.75</v>
      </c>
      <c r="M85" s="5">
        <v>0</v>
      </c>
      <c r="N85" s="5">
        <v>7</v>
      </c>
      <c r="O85" s="5">
        <v>45</v>
      </c>
      <c r="P85" s="5">
        <v>52</v>
      </c>
    </row>
    <row r="86" spans="1:16">
      <c r="A86" s="5">
        <v>704</v>
      </c>
      <c r="B86" s="6">
        <v>40575</v>
      </c>
      <c r="C86" s="5">
        <v>1</v>
      </c>
      <c r="D86" s="5">
        <v>0</v>
      </c>
      <c r="E86" s="5">
        <v>2</v>
      </c>
      <c r="F86" s="5">
        <v>16</v>
      </c>
      <c r="G86" s="5" t="b">
        <v>0</v>
      </c>
      <c r="H86" s="5">
        <v>2</v>
      </c>
      <c r="I86" s="5">
        <v>2</v>
      </c>
      <c r="J86" s="5">
        <v>0.24</v>
      </c>
      <c r="K86" s="5">
        <v>0.2424</v>
      </c>
      <c r="L86" s="5">
        <v>0.75</v>
      </c>
      <c r="M86" s="5">
        <v>0.1343</v>
      </c>
      <c r="N86" s="5">
        <v>3</v>
      </c>
      <c r="O86" s="5">
        <v>61</v>
      </c>
      <c r="P86" s="5">
        <v>64</v>
      </c>
    </row>
    <row r="87" spans="1:16">
      <c r="A87" s="5">
        <v>705</v>
      </c>
      <c r="B87" s="6">
        <v>40575</v>
      </c>
      <c r="C87" s="5">
        <v>1</v>
      </c>
      <c r="D87" s="5">
        <v>0</v>
      </c>
      <c r="E87" s="5">
        <v>2</v>
      </c>
      <c r="F87" s="5">
        <v>17</v>
      </c>
      <c r="G87" s="5" t="b">
        <v>0</v>
      </c>
      <c r="H87" s="5">
        <v>2</v>
      </c>
      <c r="I87" s="5">
        <v>2</v>
      </c>
      <c r="J87" s="5">
        <v>0.24</v>
      </c>
      <c r="K87" s="5">
        <v>0.28789999999999999</v>
      </c>
      <c r="L87" s="5">
        <v>0.75</v>
      </c>
      <c r="M87" s="5">
        <v>0</v>
      </c>
      <c r="N87" s="5">
        <v>4</v>
      </c>
      <c r="O87" s="5">
        <v>172</v>
      </c>
      <c r="P87" s="5">
        <v>176</v>
      </c>
    </row>
    <row r="88" spans="1:16">
      <c r="A88" s="5">
        <v>706</v>
      </c>
      <c r="B88" s="6">
        <v>40575</v>
      </c>
      <c r="C88" s="5">
        <v>1</v>
      </c>
      <c r="D88" s="5">
        <v>0</v>
      </c>
      <c r="E88" s="5">
        <v>2</v>
      </c>
      <c r="F88" s="5">
        <v>18</v>
      </c>
      <c r="G88" s="5" t="b">
        <v>0</v>
      </c>
      <c r="H88" s="5">
        <v>2</v>
      </c>
      <c r="I88" s="5">
        <v>2</v>
      </c>
      <c r="J88" s="5">
        <v>0.24</v>
      </c>
      <c r="K88" s="5">
        <v>0.2576</v>
      </c>
      <c r="L88" s="5">
        <v>0.81</v>
      </c>
      <c r="M88" s="5">
        <v>0.1045</v>
      </c>
      <c r="N88" s="5">
        <v>3</v>
      </c>
      <c r="O88" s="5">
        <v>165</v>
      </c>
      <c r="P88" s="5">
        <v>168</v>
      </c>
    </row>
    <row r="89" spans="1:16">
      <c r="A89" s="5">
        <v>707</v>
      </c>
      <c r="B89" s="6">
        <v>40575</v>
      </c>
      <c r="C89" s="5">
        <v>1</v>
      </c>
      <c r="D89" s="5">
        <v>0</v>
      </c>
      <c r="E89" s="5">
        <v>2</v>
      </c>
      <c r="F89" s="5">
        <v>19</v>
      </c>
      <c r="G89" s="5" t="b">
        <v>0</v>
      </c>
      <c r="H89" s="5">
        <v>2</v>
      </c>
      <c r="I89" s="5">
        <v>2</v>
      </c>
      <c r="J89" s="5">
        <v>0.24</v>
      </c>
      <c r="K89" s="5">
        <v>0.2424</v>
      </c>
      <c r="L89" s="5">
        <v>0.81</v>
      </c>
      <c r="M89" s="5">
        <v>0.1343</v>
      </c>
      <c r="N89" s="5">
        <v>3</v>
      </c>
      <c r="O89" s="5">
        <v>105</v>
      </c>
      <c r="P89" s="5">
        <v>108</v>
      </c>
    </row>
    <row r="90" spans="1:16">
      <c r="A90" s="5">
        <v>708</v>
      </c>
      <c r="B90" s="6">
        <v>40575</v>
      </c>
      <c r="C90" s="5">
        <v>1</v>
      </c>
      <c r="D90" s="5">
        <v>0</v>
      </c>
      <c r="E90" s="5">
        <v>2</v>
      </c>
      <c r="F90" s="5">
        <v>20</v>
      </c>
      <c r="G90" s="5" t="b">
        <v>0</v>
      </c>
      <c r="H90" s="5">
        <v>2</v>
      </c>
      <c r="I90" s="5">
        <v>2</v>
      </c>
      <c r="J90" s="5">
        <v>0.22</v>
      </c>
      <c r="K90" s="5">
        <v>0.2273</v>
      </c>
      <c r="L90" s="5">
        <v>0.87</v>
      </c>
      <c r="M90" s="5">
        <v>0.1343</v>
      </c>
      <c r="N90" s="5">
        <v>5</v>
      </c>
      <c r="O90" s="5">
        <v>69</v>
      </c>
      <c r="P90" s="5">
        <v>74</v>
      </c>
    </row>
    <row r="91" spans="1:16">
      <c r="A91" s="5">
        <v>709</v>
      </c>
      <c r="B91" s="6">
        <v>40575</v>
      </c>
      <c r="C91" s="5">
        <v>1</v>
      </c>
      <c r="D91" s="5">
        <v>0</v>
      </c>
      <c r="E91" s="5">
        <v>2</v>
      </c>
      <c r="F91" s="5">
        <v>21</v>
      </c>
      <c r="G91" s="5" t="b">
        <v>0</v>
      </c>
      <c r="H91" s="5">
        <v>2</v>
      </c>
      <c r="I91" s="5">
        <v>2</v>
      </c>
      <c r="J91" s="5">
        <v>0.22</v>
      </c>
      <c r="K91" s="5">
        <v>0.2273</v>
      </c>
      <c r="L91" s="5">
        <v>0.87</v>
      </c>
      <c r="M91" s="5">
        <v>0.1343</v>
      </c>
      <c r="N91" s="5">
        <v>0</v>
      </c>
      <c r="O91" s="5">
        <v>64</v>
      </c>
      <c r="P91" s="5">
        <v>64</v>
      </c>
    </row>
    <row r="92" spans="1:16">
      <c r="A92" s="5">
        <v>710</v>
      </c>
      <c r="B92" s="6">
        <v>40575</v>
      </c>
      <c r="C92" s="5">
        <v>1</v>
      </c>
      <c r="D92" s="5">
        <v>0</v>
      </c>
      <c r="E92" s="5">
        <v>2</v>
      </c>
      <c r="F92" s="5">
        <v>22</v>
      </c>
      <c r="G92" s="5" t="b">
        <v>0</v>
      </c>
      <c r="H92" s="5">
        <v>2</v>
      </c>
      <c r="I92" s="5">
        <v>2</v>
      </c>
      <c r="J92" s="5">
        <v>0.22</v>
      </c>
      <c r="K92" s="5">
        <v>0.2576</v>
      </c>
      <c r="L92" s="5">
        <v>0.87</v>
      </c>
      <c r="M92" s="5">
        <v>8.9599999999999999E-2</v>
      </c>
      <c r="N92" s="5">
        <v>2</v>
      </c>
      <c r="O92" s="5">
        <v>34</v>
      </c>
      <c r="P92" s="5">
        <v>36</v>
      </c>
    </row>
    <row r="93" spans="1:16">
      <c r="A93" s="5">
        <v>711</v>
      </c>
      <c r="B93" s="6">
        <v>40575</v>
      </c>
      <c r="C93" s="5">
        <v>1</v>
      </c>
      <c r="D93" s="5">
        <v>0</v>
      </c>
      <c r="E93" s="5">
        <v>2</v>
      </c>
      <c r="F93" s="5">
        <v>23</v>
      </c>
      <c r="G93" s="5" t="b">
        <v>0</v>
      </c>
      <c r="H93" s="5">
        <v>2</v>
      </c>
      <c r="I93" s="5">
        <v>3</v>
      </c>
      <c r="J93" s="5">
        <v>0.2</v>
      </c>
      <c r="K93" s="5">
        <v>0.19700000000000001</v>
      </c>
      <c r="L93" s="5">
        <v>0.93</v>
      </c>
      <c r="M93" s="5">
        <v>0.19400000000000001</v>
      </c>
      <c r="N93" s="5">
        <v>1</v>
      </c>
      <c r="O93" s="5">
        <v>15</v>
      </c>
      <c r="P93" s="5">
        <v>16</v>
      </c>
    </row>
    <row r="94" spans="1:16">
      <c r="A94" s="5">
        <v>712</v>
      </c>
      <c r="B94" s="6">
        <v>40576</v>
      </c>
      <c r="C94" s="5">
        <v>1</v>
      </c>
      <c r="D94" s="5">
        <v>0</v>
      </c>
      <c r="E94" s="5">
        <v>2</v>
      </c>
      <c r="F94" s="5">
        <v>0</v>
      </c>
      <c r="G94" s="5" t="b">
        <v>0</v>
      </c>
      <c r="H94" s="5">
        <v>3</v>
      </c>
      <c r="I94" s="5">
        <v>3</v>
      </c>
      <c r="J94" s="5">
        <v>0.22</v>
      </c>
      <c r="K94" s="5">
        <v>0.2424</v>
      </c>
      <c r="L94" s="5">
        <v>0.93</v>
      </c>
      <c r="M94" s="5">
        <v>0.1045</v>
      </c>
      <c r="N94" s="5">
        <v>0</v>
      </c>
      <c r="O94" s="5">
        <v>2</v>
      </c>
      <c r="P94" s="5">
        <v>2</v>
      </c>
    </row>
    <row r="95" spans="1:16">
      <c r="A95" s="5">
        <v>713</v>
      </c>
      <c r="B95" s="6">
        <v>40576</v>
      </c>
      <c r="C95" s="5">
        <v>1</v>
      </c>
      <c r="D95" s="5">
        <v>0</v>
      </c>
      <c r="E95" s="5">
        <v>2</v>
      </c>
      <c r="F95" s="5">
        <v>1</v>
      </c>
      <c r="G95" s="5" t="b">
        <v>0</v>
      </c>
      <c r="H95" s="5">
        <v>3</v>
      </c>
      <c r="I95" s="5">
        <v>3</v>
      </c>
      <c r="J95" s="5">
        <v>0.22</v>
      </c>
      <c r="K95" s="5">
        <v>0.2273</v>
      </c>
      <c r="L95" s="5">
        <v>0.93</v>
      </c>
      <c r="M95" s="5">
        <v>0.19400000000000001</v>
      </c>
      <c r="N95" s="5">
        <v>0</v>
      </c>
      <c r="O95" s="5">
        <v>3</v>
      </c>
      <c r="P95" s="5">
        <v>3</v>
      </c>
    </row>
    <row r="96" spans="1:16">
      <c r="A96" s="5">
        <v>714</v>
      </c>
      <c r="B96" s="6">
        <v>40576</v>
      </c>
      <c r="C96" s="5">
        <v>1</v>
      </c>
      <c r="D96" s="5">
        <v>0</v>
      </c>
      <c r="E96" s="5">
        <v>2</v>
      </c>
      <c r="F96" s="5">
        <v>2</v>
      </c>
      <c r="G96" s="5" t="b">
        <v>0</v>
      </c>
      <c r="H96" s="5">
        <v>3</v>
      </c>
      <c r="I96" s="5">
        <v>3</v>
      </c>
      <c r="J96" s="5">
        <v>0.22</v>
      </c>
      <c r="K96" s="5">
        <v>0.2273</v>
      </c>
      <c r="L96" s="5">
        <v>0.93</v>
      </c>
      <c r="M96" s="5">
        <v>0.1343</v>
      </c>
      <c r="N96" s="5">
        <v>4</v>
      </c>
      <c r="O96" s="5">
        <v>0</v>
      </c>
      <c r="P96" s="5">
        <v>4</v>
      </c>
    </row>
    <row r="97" spans="1:16">
      <c r="A97" s="5">
        <v>715</v>
      </c>
      <c r="B97" s="6">
        <v>40576</v>
      </c>
      <c r="C97" s="5">
        <v>1</v>
      </c>
      <c r="D97" s="5">
        <v>0</v>
      </c>
      <c r="E97" s="5">
        <v>2</v>
      </c>
      <c r="F97" s="5">
        <v>3</v>
      </c>
      <c r="G97" s="5" t="b">
        <v>0</v>
      </c>
      <c r="H97" s="5">
        <v>3</v>
      </c>
      <c r="I97" s="5">
        <v>3</v>
      </c>
      <c r="J97" s="5">
        <v>0.22</v>
      </c>
      <c r="K97" s="5">
        <v>0.2273</v>
      </c>
      <c r="L97" s="5">
        <v>0.93</v>
      </c>
      <c r="M97" s="5">
        <v>0.1343</v>
      </c>
      <c r="N97" s="5">
        <v>0</v>
      </c>
      <c r="O97" s="5">
        <v>1</v>
      </c>
      <c r="P97" s="5">
        <v>1</v>
      </c>
    </row>
    <row r="98" spans="1:16">
      <c r="A98" s="5">
        <v>716</v>
      </c>
      <c r="B98" s="6">
        <v>40576</v>
      </c>
      <c r="C98" s="5">
        <v>1</v>
      </c>
      <c r="D98" s="5">
        <v>0</v>
      </c>
      <c r="E98" s="5">
        <v>2</v>
      </c>
      <c r="F98" s="5">
        <v>4</v>
      </c>
      <c r="G98" s="5" t="b">
        <v>0</v>
      </c>
      <c r="H98" s="5">
        <v>3</v>
      </c>
      <c r="I98" s="5">
        <v>3</v>
      </c>
      <c r="J98" s="5">
        <v>0.22</v>
      </c>
      <c r="K98" s="5">
        <v>0.21210000000000001</v>
      </c>
      <c r="L98" s="5">
        <v>0.93</v>
      </c>
      <c r="M98" s="5">
        <v>0.28360000000000002</v>
      </c>
      <c r="N98" s="5">
        <v>0</v>
      </c>
      <c r="O98" s="5">
        <v>1</v>
      </c>
      <c r="P98" s="5">
        <v>1</v>
      </c>
    </row>
    <row r="99" spans="1:16">
      <c r="A99" s="5">
        <v>717</v>
      </c>
      <c r="B99" s="6">
        <v>40576</v>
      </c>
      <c r="C99" s="5">
        <v>1</v>
      </c>
      <c r="D99" s="5">
        <v>0</v>
      </c>
      <c r="E99" s="5">
        <v>2</v>
      </c>
      <c r="F99" s="5">
        <v>5</v>
      </c>
      <c r="G99" s="5" t="b">
        <v>0</v>
      </c>
      <c r="H99" s="5">
        <v>3</v>
      </c>
      <c r="I99" s="5">
        <v>3</v>
      </c>
      <c r="J99" s="5">
        <v>0.22</v>
      </c>
      <c r="K99" s="5">
        <v>0.2424</v>
      </c>
      <c r="L99" s="5">
        <v>0.93</v>
      </c>
      <c r="M99" s="5">
        <v>0.1045</v>
      </c>
      <c r="N99" s="5">
        <v>0</v>
      </c>
      <c r="O99" s="5">
        <v>3</v>
      </c>
      <c r="P99" s="5">
        <v>3</v>
      </c>
    </row>
    <row r="100" spans="1:16">
      <c r="A100" s="5">
        <v>718</v>
      </c>
      <c r="B100" s="6">
        <v>40576</v>
      </c>
      <c r="C100" s="5">
        <v>1</v>
      </c>
      <c r="D100" s="5">
        <v>0</v>
      </c>
      <c r="E100" s="5">
        <v>2</v>
      </c>
      <c r="F100" s="5">
        <v>6</v>
      </c>
      <c r="G100" s="5" t="b">
        <v>0</v>
      </c>
      <c r="H100" s="5">
        <v>3</v>
      </c>
      <c r="I100" s="5">
        <v>3</v>
      </c>
      <c r="J100" s="5">
        <v>0.22</v>
      </c>
      <c r="K100" s="5">
        <v>0.2424</v>
      </c>
      <c r="L100" s="5">
        <v>0.93</v>
      </c>
      <c r="M100" s="5">
        <v>0.1045</v>
      </c>
      <c r="N100" s="5">
        <v>1</v>
      </c>
      <c r="O100" s="5">
        <v>17</v>
      </c>
      <c r="P100" s="5">
        <v>18</v>
      </c>
    </row>
    <row r="101" spans="1:16">
      <c r="A101" s="5">
        <v>719</v>
      </c>
      <c r="B101" s="6">
        <v>40576</v>
      </c>
      <c r="C101" s="5">
        <v>1</v>
      </c>
      <c r="D101" s="5">
        <v>0</v>
      </c>
      <c r="E101" s="5">
        <v>2</v>
      </c>
      <c r="F101" s="5">
        <v>7</v>
      </c>
      <c r="G101" s="5" t="b">
        <v>0</v>
      </c>
      <c r="H101" s="5">
        <v>3</v>
      </c>
      <c r="I101" s="5">
        <v>3</v>
      </c>
      <c r="J101" s="5">
        <v>0.22</v>
      </c>
      <c r="K101" s="5">
        <v>0.21210000000000001</v>
      </c>
      <c r="L101" s="5">
        <v>0.93</v>
      </c>
      <c r="M101" s="5">
        <v>0.22389999999999999</v>
      </c>
      <c r="N101" s="5">
        <v>1</v>
      </c>
      <c r="O101" s="5">
        <v>48</v>
      </c>
      <c r="P101" s="5">
        <v>49</v>
      </c>
    </row>
    <row r="102" spans="1:16">
      <c r="A102" s="5">
        <v>720</v>
      </c>
      <c r="B102" s="6">
        <v>40576</v>
      </c>
      <c r="C102" s="5">
        <v>1</v>
      </c>
      <c r="D102" s="5">
        <v>0</v>
      </c>
      <c r="E102" s="5">
        <v>2</v>
      </c>
      <c r="F102" s="5">
        <v>8</v>
      </c>
      <c r="G102" s="5" t="b">
        <v>0</v>
      </c>
      <c r="H102" s="5">
        <v>3</v>
      </c>
      <c r="I102" s="5">
        <v>3</v>
      </c>
      <c r="J102" s="5">
        <v>0.22</v>
      </c>
      <c r="K102" s="5">
        <v>0.21210000000000001</v>
      </c>
      <c r="L102" s="5">
        <v>0.93</v>
      </c>
      <c r="M102" s="5">
        <v>0.22389999999999999</v>
      </c>
      <c r="N102" s="5">
        <v>1</v>
      </c>
      <c r="O102" s="5">
        <v>154</v>
      </c>
      <c r="P102" s="5">
        <v>155</v>
      </c>
    </row>
    <row r="103" spans="1:16">
      <c r="A103" s="5">
        <v>721</v>
      </c>
      <c r="B103" s="6">
        <v>40576</v>
      </c>
      <c r="C103" s="5">
        <v>1</v>
      </c>
      <c r="D103" s="5">
        <v>0</v>
      </c>
      <c r="E103" s="5">
        <v>2</v>
      </c>
      <c r="F103" s="5">
        <v>9</v>
      </c>
      <c r="G103" s="5" t="b">
        <v>0</v>
      </c>
      <c r="H103" s="5">
        <v>3</v>
      </c>
      <c r="I103" s="5">
        <v>2</v>
      </c>
      <c r="J103" s="5">
        <v>0.24</v>
      </c>
      <c r="K103" s="5">
        <v>0.2576</v>
      </c>
      <c r="L103" s="5">
        <v>0.93</v>
      </c>
      <c r="M103" s="5">
        <v>8.9599999999999999E-2</v>
      </c>
      <c r="N103" s="5">
        <v>4</v>
      </c>
      <c r="O103" s="5">
        <v>119</v>
      </c>
      <c r="P103" s="5">
        <v>123</v>
      </c>
    </row>
    <row r="104" spans="1:16">
      <c r="A104" s="5">
        <v>722</v>
      </c>
      <c r="B104" s="6">
        <v>40576</v>
      </c>
      <c r="C104" s="5">
        <v>1</v>
      </c>
      <c r="D104" s="5">
        <v>0</v>
      </c>
      <c r="E104" s="5">
        <v>2</v>
      </c>
      <c r="F104" s="5">
        <v>10</v>
      </c>
      <c r="G104" s="5" t="b">
        <v>0</v>
      </c>
      <c r="H104" s="5">
        <v>3</v>
      </c>
      <c r="I104" s="5">
        <v>2</v>
      </c>
      <c r="J104" s="5">
        <v>0.22</v>
      </c>
      <c r="K104" s="5">
        <v>0.2727</v>
      </c>
      <c r="L104" s="5">
        <v>1</v>
      </c>
      <c r="M104" s="5">
        <v>0</v>
      </c>
      <c r="N104" s="5">
        <v>2</v>
      </c>
      <c r="O104" s="5">
        <v>59</v>
      </c>
      <c r="P104" s="5">
        <v>61</v>
      </c>
    </row>
    <row r="105" spans="1:16">
      <c r="A105" s="5">
        <v>723</v>
      </c>
      <c r="B105" s="6">
        <v>40576</v>
      </c>
      <c r="C105" s="5">
        <v>1</v>
      </c>
      <c r="D105" s="5">
        <v>0</v>
      </c>
      <c r="E105" s="5">
        <v>2</v>
      </c>
      <c r="F105" s="5">
        <v>11</v>
      </c>
      <c r="G105" s="5" t="b">
        <v>0</v>
      </c>
      <c r="H105" s="5">
        <v>3</v>
      </c>
      <c r="I105" s="5">
        <v>2</v>
      </c>
      <c r="J105" s="5">
        <v>0.24</v>
      </c>
      <c r="K105" s="5">
        <v>0.2273</v>
      </c>
      <c r="L105" s="5">
        <v>0.93</v>
      </c>
      <c r="M105" s="5">
        <v>0.19400000000000001</v>
      </c>
      <c r="N105" s="5">
        <v>5</v>
      </c>
      <c r="O105" s="5">
        <v>47</v>
      </c>
      <c r="P105" s="5">
        <v>52</v>
      </c>
    </row>
    <row r="106" spans="1:16">
      <c r="A106" s="5">
        <v>724</v>
      </c>
      <c r="B106" s="6">
        <v>40576</v>
      </c>
      <c r="C106" s="5">
        <v>1</v>
      </c>
      <c r="D106" s="5">
        <v>0</v>
      </c>
      <c r="E106" s="5">
        <v>2</v>
      </c>
      <c r="F106" s="5">
        <v>12</v>
      </c>
      <c r="G106" s="5" t="b">
        <v>0</v>
      </c>
      <c r="H106" s="5">
        <v>3</v>
      </c>
      <c r="I106" s="5">
        <v>2</v>
      </c>
      <c r="J106" s="5">
        <v>0.24</v>
      </c>
      <c r="K106" s="5">
        <v>0.2273</v>
      </c>
      <c r="L106" s="5">
        <v>0.93</v>
      </c>
      <c r="M106" s="5">
        <v>0.22389999999999999</v>
      </c>
      <c r="N106" s="5">
        <v>3</v>
      </c>
      <c r="O106" s="5">
        <v>61</v>
      </c>
      <c r="P106" s="5">
        <v>64</v>
      </c>
    </row>
    <row r="107" spans="1:16">
      <c r="A107" s="5">
        <v>725</v>
      </c>
      <c r="B107" s="6">
        <v>40576</v>
      </c>
      <c r="C107" s="5">
        <v>1</v>
      </c>
      <c r="D107" s="5">
        <v>0</v>
      </c>
      <c r="E107" s="5">
        <v>2</v>
      </c>
      <c r="F107" s="5">
        <v>13</v>
      </c>
      <c r="G107" s="5" t="b">
        <v>0</v>
      </c>
      <c r="H107" s="5">
        <v>3</v>
      </c>
      <c r="I107" s="5">
        <v>1</v>
      </c>
      <c r="J107" s="5">
        <v>0.34</v>
      </c>
      <c r="K107" s="5">
        <v>0.33329999999999999</v>
      </c>
      <c r="L107" s="5">
        <v>0.93</v>
      </c>
      <c r="M107" s="5">
        <v>0.16420000000000001</v>
      </c>
      <c r="N107" s="5">
        <v>1</v>
      </c>
      <c r="O107" s="5">
        <v>74</v>
      </c>
      <c r="P107" s="5">
        <v>75</v>
      </c>
    </row>
    <row r="108" spans="1:16">
      <c r="A108" s="5">
        <v>726</v>
      </c>
      <c r="B108" s="6">
        <v>40576</v>
      </c>
      <c r="C108" s="5">
        <v>1</v>
      </c>
      <c r="D108" s="5">
        <v>0</v>
      </c>
      <c r="E108" s="5">
        <v>2</v>
      </c>
      <c r="F108" s="5">
        <v>14</v>
      </c>
      <c r="G108" s="5" t="b">
        <v>0</v>
      </c>
      <c r="H108" s="5">
        <v>3</v>
      </c>
      <c r="I108" s="5">
        <v>1</v>
      </c>
      <c r="J108" s="5">
        <v>0.38</v>
      </c>
      <c r="K108" s="5">
        <v>0.39389999999999997</v>
      </c>
      <c r="L108" s="5">
        <v>0.82</v>
      </c>
      <c r="M108" s="5">
        <v>0.3881</v>
      </c>
      <c r="N108" s="5">
        <v>2</v>
      </c>
      <c r="O108" s="5">
        <v>61</v>
      </c>
      <c r="P108" s="5">
        <v>63</v>
      </c>
    </row>
    <row r="109" spans="1:16">
      <c r="A109" s="5">
        <v>727</v>
      </c>
      <c r="B109" s="6">
        <v>40576</v>
      </c>
      <c r="C109" s="5">
        <v>1</v>
      </c>
      <c r="D109" s="5">
        <v>0</v>
      </c>
      <c r="E109" s="5">
        <v>2</v>
      </c>
      <c r="F109" s="5">
        <v>15</v>
      </c>
      <c r="G109" s="5" t="b">
        <v>0</v>
      </c>
      <c r="H109" s="5">
        <v>3</v>
      </c>
      <c r="I109" s="5">
        <v>1</v>
      </c>
      <c r="J109" s="5">
        <v>0.38</v>
      </c>
      <c r="K109" s="5">
        <v>0.39389999999999997</v>
      </c>
      <c r="L109" s="5">
        <v>0.76</v>
      </c>
      <c r="M109" s="5">
        <v>0.32840000000000003</v>
      </c>
      <c r="N109" s="5">
        <v>10</v>
      </c>
      <c r="O109" s="5">
        <v>66</v>
      </c>
      <c r="P109" s="5">
        <v>76</v>
      </c>
    </row>
    <row r="110" spans="1:16">
      <c r="A110" s="5">
        <v>728</v>
      </c>
      <c r="B110" s="6">
        <v>40576</v>
      </c>
      <c r="C110" s="5">
        <v>1</v>
      </c>
      <c r="D110" s="5">
        <v>0</v>
      </c>
      <c r="E110" s="5">
        <v>2</v>
      </c>
      <c r="F110" s="5">
        <v>16</v>
      </c>
      <c r="G110" s="5" t="b">
        <v>0</v>
      </c>
      <c r="H110" s="5">
        <v>3</v>
      </c>
      <c r="I110" s="5">
        <v>1</v>
      </c>
      <c r="J110" s="5">
        <v>0.36</v>
      </c>
      <c r="K110" s="5">
        <v>0.33329999999999999</v>
      </c>
      <c r="L110" s="5">
        <v>0.71</v>
      </c>
      <c r="M110" s="5">
        <v>0.29849999999999999</v>
      </c>
      <c r="N110" s="5">
        <v>8</v>
      </c>
      <c r="O110" s="5">
        <v>95</v>
      </c>
      <c r="P110" s="5">
        <v>103</v>
      </c>
    </row>
    <row r="111" spans="1:16">
      <c r="A111" s="5">
        <v>729</v>
      </c>
      <c r="B111" s="6">
        <v>40576</v>
      </c>
      <c r="C111" s="5">
        <v>1</v>
      </c>
      <c r="D111" s="5">
        <v>0</v>
      </c>
      <c r="E111" s="5">
        <v>2</v>
      </c>
      <c r="F111" s="5">
        <v>17</v>
      </c>
      <c r="G111" s="5" t="b">
        <v>0</v>
      </c>
      <c r="H111" s="5">
        <v>3</v>
      </c>
      <c r="I111" s="5">
        <v>1</v>
      </c>
      <c r="J111" s="5">
        <v>0.36</v>
      </c>
      <c r="K111" s="5">
        <v>0.31819999999999998</v>
      </c>
      <c r="L111" s="5">
        <v>0.53</v>
      </c>
      <c r="M111" s="5">
        <v>0.52239999999999998</v>
      </c>
      <c r="N111" s="5">
        <v>7</v>
      </c>
      <c r="O111" s="5">
        <v>183</v>
      </c>
      <c r="P111" s="5">
        <v>190</v>
      </c>
    </row>
    <row r="112" spans="1:16">
      <c r="A112" s="5">
        <v>730</v>
      </c>
      <c r="B112" s="6">
        <v>40576</v>
      </c>
      <c r="C112" s="5">
        <v>1</v>
      </c>
      <c r="D112" s="5">
        <v>0</v>
      </c>
      <c r="E112" s="5">
        <v>2</v>
      </c>
      <c r="F112" s="5">
        <v>18</v>
      </c>
      <c r="G112" s="5" t="b">
        <v>0</v>
      </c>
      <c r="H112" s="5">
        <v>3</v>
      </c>
      <c r="I112" s="5">
        <v>1</v>
      </c>
      <c r="J112" s="5">
        <v>0.34</v>
      </c>
      <c r="K112" s="5">
        <v>0.28789999999999999</v>
      </c>
      <c r="L112" s="5">
        <v>0.42</v>
      </c>
      <c r="M112" s="5">
        <v>0.55220000000000002</v>
      </c>
      <c r="N112" s="5">
        <v>7</v>
      </c>
      <c r="O112" s="5">
        <v>175</v>
      </c>
      <c r="P112" s="5">
        <v>182</v>
      </c>
    </row>
    <row r="113" spans="1:16">
      <c r="A113" s="5">
        <v>731</v>
      </c>
      <c r="B113" s="6">
        <v>40576</v>
      </c>
      <c r="C113" s="5">
        <v>1</v>
      </c>
      <c r="D113" s="5">
        <v>0</v>
      </c>
      <c r="E113" s="5">
        <v>2</v>
      </c>
      <c r="F113" s="5">
        <v>19</v>
      </c>
      <c r="G113" s="5" t="b">
        <v>0</v>
      </c>
      <c r="H113" s="5">
        <v>3</v>
      </c>
      <c r="I113" s="5">
        <v>1</v>
      </c>
      <c r="J113" s="5">
        <v>0.28000000000000003</v>
      </c>
      <c r="K113" s="5">
        <v>0.2424</v>
      </c>
      <c r="L113" s="5">
        <v>0.45</v>
      </c>
      <c r="M113" s="5">
        <v>0.49249999999999999</v>
      </c>
      <c r="N113" s="5">
        <v>3</v>
      </c>
      <c r="O113" s="5">
        <v>88</v>
      </c>
      <c r="P113" s="5">
        <v>91</v>
      </c>
    </row>
    <row r="114" spans="1:16">
      <c r="A114" s="5">
        <v>732</v>
      </c>
      <c r="B114" s="6">
        <v>40576</v>
      </c>
      <c r="C114" s="5">
        <v>1</v>
      </c>
      <c r="D114" s="5">
        <v>0</v>
      </c>
      <c r="E114" s="5">
        <v>2</v>
      </c>
      <c r="F114" s="5">
        <v>20</v>
      </c>
      <c r="G114" s="5" t="b">
        <v>0</v>
      </c>
      <c r="H114" s="5">
        <v>3</v>
      </c>
      <c r="I114" s="5">
        <v>1</v>
      </c>
      <c r="J114" s="5">
        <v>0.24</v>
      </c>
      <c r="K114" s="5">
        <v>0.19700000000000001</v>
      </c>
      <c r="L114" s="5">
        <v>0.48</v>
      </c>
      <c r="M114" s="5">
        <v>0.55220000000000002</v>
      </c>
      <c r="N114" s="5">
        <v>4</v>
      </c>
      <c r="O114" s="5">
        <v>71</v>
      </c>
      <c r="P114" s="5">
        <v>75</v>
      </c>
    </row>
    <row r="115" spans="1:16">
      <c r="A115" s="5">
        <v>733</v>
      </c>
      <c r="B115" s="6">
        <v>40576</v>
      </c>
      <c r="C115" s="5">
        <v>1</v>
      </c>
      <c r="D115" s="5">
        <v>0</v>
      </c>
      <c r="E115" s="5">
        <v>2</v>
      </c>
      <c r="F115" s="5">
        <v>21</v>
      </c>
      <c r="G115" s="5" t="b">
        <v>0</v>
      </c>
      <c r="H115" s="5">
        <v>3</v>
      </c>
      <c r="I115" s="5">
        <v>1</v>
      </c>
      <c r="J115" s="5">
        <v>0.22</v>
      </c>
      <c r="K115" s="5">
        <v>0.19700000000000001</v>
      </c>
      <c r="L115" s="5">
        <v>0.47</v>
      </c>
      <c r="M115" s="5">
        <v>0.32840000000000003</v>
      </c>
      <c r="N115" s="5">
        <v>1</v>
      </c>
      <c r="O115" s="5">
        <v>62</v>
      </c>
      <c r="P115" s="5">
        <v>63</v>
      </c>
    </row>
    <row r="116" spans="1:16">
      <c r="A116" s="5">
        <v>734</v>
      </c>
      <c r="B116" s="6">
        <v>40576</v>
      </c>
      <c r="C116" s="5">
        <v>1</v>
      </c>
      <c r="D116" s="5">
        <v>0</v>
      </c>
      <c r="E116" s="5">
        <v>2</v>
      </c>
      <c r="F116" s="5">
        <v>22</v>
      </c>
      <c r="G116" s="5" t="b">
        <v>0</v>
      </c>
      <c r="H116" s="5">
        <v>3</v>
      </c>
      <c r="I116" s="5">
        <v>1</v>
      </c>
      <c r="J116" s="5">
        <v>0.22</v>
      </c>
      <c r="K116" s="5">
        <v>0.21210000000000001</v>
      </c>
      <c r="L116" s="5">
        <v>0.44</v>
      </c>
      <c r="M116" s="5">
        <v>0.25369999999999998</v>
      </c>
      <c r="N116" s="5">
        <v>5</v>
      </c>
      <c r="O116" s="5">
        <v>35</v>
      </c>
      <c r="P116" s="5">
        <v>40</v>
      </c>
    </row>
    <row r="117" spans="1:16">
      <c r="A117" s="5">
        <v>735</v>
      </c>
      <c r="B117" s="6">
        <v>40576</v>
      </c>
      <c r="C117" s="5">
        <v>1</v>
      </c>
      <c r="D117" s="5">
        <v>0</v>
      </c>
      <c r="E117" s="5">
        <v>2</v>
      </c>
      <c r="F117" s="5">
        <v>23</v>
      </c>
      <c r="G117" s="5" t="b">
        <v>0</v>
      </c>
      <c r="H117" s="5">
        <v>3</v>
      </c>
      <c r="I117" s="5">
        <v>1</v>
      </c>
      <c r="J117" s="5">
        <v>0.2</v>
      </c>
      <c r="K117" s="5">
        <v>0.16669999999999999</v>
      </c>
      <c r="L117" s="5">
        <v>0.44</v>
      </c>
      <c r="M117" s="5">
        <v>0.44779999999999998</v>
      </c>
      <c r="N117" s="5">
        <v>3</v>
      </c>
      <c r="O117" s="5">
        <v>29</v>
      </c>
      <c r="P117" s="5">
        <v>32</v>
      </c>
    </row>
    <row r="118" spans="1:16">
      <c r="A118" s="5">
        <v>736</v>
      </c>
      <c r="B118" s="6">
        <v>40577</v>
      </c>
      <c r="C118" s="5">
        <v>1</v>
      </c>
      <c r="D118" s="5">
        <v>0</v>
      </c>
      <c r="E118" s="5">
        <v>2</v>
      </c>
      <c r="F118" s="5">
        <v>0</v>
      </c>
      <c r="G118" s="5" t="b">
        <v>0</v>
      </c>
      <c r="H118" s="5">
        <v>4</v>
      </c>
      <c r="I118" s="5">
        <v>1</v>
      </c>
      <c r="J118" s="5">
        <v>0.2</v>
      </c>
      <c r="K118" s="5">
        <v>0.16669999999999999</v>
      </c>
      <c r="L118" s="5">
        <v>0.4</v>
      </c>
      <c r="M118" s="5">
        <v>0.44779999999999998</v>
      </c>
      <c r="N118" s="5">
        <v>1</v>
      </c>
      <c r="O118" s="5">
        <v>11</v>
      </c>
      <c r="P118" s="5">
        <v>12</v>
      </c>
    </row>
    <row r="119" spans="1:16">
      <c r="A119" s="5">
        <v>737</v>
      </c>
      <c r="B119" s="6">
        <v>40577</v>
      </c>
      <c r="C119" s="5">
        <v>1</v>
      </c>
      <c r="D119" s="5">
        <v>0</v>
      </c>
      <c r="E119" s="5">
        <v>2</v>
      </c>
      <c r="F119" s="5">
        <v>1</v>
      </c>
      <c r="G119" s="5" t="b">
        <v>0</v>
      </c>
      <c r="H119" s="5">
        <v>4</v>
      </c>
      <c r="I119" s="5">
        <v>1</v>
      </c>
      <c r="J119" s="5">
        <v>0.2</v>
      </c>
      <c r="K119" s="5">
        <v>0.1515</v>
      </c>
      <c r="L119" s="5">
        <v>0.44</v>
      </c>
      <c r="M119" s="5">
        <v>0.52239999999999998</v>
      </c>
      <c r="N119" s="5">
        <v>0</v>
      </c>
      <c r="O119" s="5">
        <v>5</v>
      </c>
      <c r="P119" s="5">
        <v>5</v>
      </c>
    </row>
    <row r="120" spans="1:16">
      <c r="A120" s="5">
        <v>738</v>
      </c>
      <c r="B120" s="6">
        <v>40577</v>
      </c>
      <c r="C120" s="5">
        <v>1</v>
      </c>
      <c r="D120" s="5">
        <v>0</v>
      </c>
      <c r="E120" s="5">
        <v>2</v>
      </c>
      <c r="F120" s="5">
        <v>2</v>
      </c>
      <c r="G120" s="5" t="b">
        <v>0</v>
      </c>
      <c r="H120" s="5">
        <v>4</v>
      </c>
      <c r="I120" s="5">
        <v>1</v>
      </c>
      <c r="J120" s="5">
        <v>0.18</v>
      </c>
      <c r="K120" s="5">
        <v>0.16669999999999999</v>
      </c>
      <c r="L120" s="5">
        <v>0.43</v>
      </c>
      <c r="M120" s="5">
        <v>0.25369999999999998</v>
      </c>
      <c r="N120" s="5">
        <v>0</v>
      </c>
      <c r="O120" s="5">
        <v>2</v>
      </c>
      <c r="P120" s="5">
        <v>2</v>
      </c>
    </row>
    <row r="121" spans="1:16">
      <c r="A121" s="5">
        <v>739</v>
      </c>
      <c r="B121" s="6">
        <v>40577</v>
      </c>
      <c r="C121" s="5">
        <v>1</v>
      </c>
      <c r="D121" s="5">
        <v>0</v>
      </c>
      <c r="E121" s="5">
        <v>2</v>
      </c>
      <c r="F121" s="5">
        <v>3</v>
      </c>
      <c r="G121" s="5" t="b">
        <v>0</v>
      </c>
      <c r="H121" s="5">
        <v>4</v>
      </c>
      <c r="I121" s="5">
        <v>1</v>
      </c>
      <c r="J121" s="5">
        <v>0.18</v>
      </c>
      <c r="K121" s="5">
        <v>0.16669999999999999</v>
      </c>
      <c r="L121" s="5">
        <v>0.43</v>
      </c>
      <c r="M121" s="5">
        <v>0.25369999999999998</v>
      </c>
      <c r="N121" s="5">
        <v>0</v>
      </c>
      <c r="O121" s="5">
        <v>1</v>
      </c>
      <c r="P121" s="5">
        <v>1</v>
      </c>
    </row>
    <row r="122" spans="1:16">
      <c r="A122" s="5">
        <v>740</v>
      </c>
      <c r="B122" s="6">
        <v>40577</v>
      </c>
      <c r="C122" s="5">
        <v>1</v>
      </c>
      <c r="D122" s="5">
        <v>0</v>
      </c>
      <c r="E122" s="5">
        <v>2</v>
      </c>
      <c r="F122" s="5">
        <v>5</v>
      </c>
      <c r="G122" s="5" t="b">
        <v>0</v>
      </c>
      <c r="H122" s="5">
        <v>4</v>
      </c>
      <c r="I122" s="5">
        <v>1</v>
      </c>
      <c r="J122" s="5">
        <v>0.16</v>
      </c>
      <c r="K122" s="5">
        <v>0.13639999999999999</v>
      </c>
      <c r="L122" s="5">
        <v>0.5</v>
      </c>
      <c r="M122" s="5">
        <v>0.29849999999999999</v>
      </c>
      <c r="N122" s="5">
        <v>0</v>
      </c>
      <c r="O122" s="5">
        <v>2</v>
      </c>
      <c r="P122" s="5">
        <v>2</v>
      </c>
    </row>
    <row r="123" spans="1:16">
      <c r="A123" s="5">
        <v>741</v>
      </c>
      <c r="B123" s="6">
        <v>40577</v>
      </c>
      <c r="C123" s="5">
        <v>1</v>
      </c>
      <c r="D123" s="5">
        <v>0</v>
      </c>
      <c r="E123" s="5">
        <v>2</v>
      </c>
      <c r="F123" s="5">
        <v>6</v>
      </c>
      <c r="G123" s="5" t="b">
        <v>0</v>
      </c>
      <c r="H123" s="5">
        <v>4</v>
      </c>
      <c r="I123" s="5">
        <v>1</v>
      </c>
      <c r="J123" s="5">
        <v>0.16</v>
      </c>
      <c r="K123" s="5">
        <v>0.13639999999999999</v>
      </c>
      <c r="L123" s="5">
        <v>0.43</v>
      </c>
      <c r="M123" s="5">
        <v>0.35820000000000002</v>
      </c>
      <c r="N123" s="5">
        <v>0</v>
      </c>
      <c r="O123" s="5">
        <v>39</v>
      </c>
      <c r="P123" s="5">
        <v>39</v>
      </c>
    </row>
    <row r="124" spans="1:16">
      <c r="A124" s="5">
        <v>742</v>
      </c>
      <c r="B124" s="6">
        <v>40577</v>
      </c>
      <c r="C124" s="5">
        <v>1</v>
      </c>
      <c r="D124" s="5">
        <v>0</v>
      </c>
      <c r="E124" s="5">
        <v>2</v>
      </c>
      <c r="F124" s="5">
        <v>7</v>
      </c>
      <c r="G124" s="5" t="b">
        <v>0</v>
      </c>
      <c r="H124" s="5">
        <v>4</v>
      </c>
      <c r="I124" s="5">
        <v>1</v>
      </c>
      <c r="J124" s="5">
        <v>0.14000000000000001</v>
      </c>
      <c r="K124" s="5">
        <v>0.1212</v>
      </c>
      <c r="L124" s="5">
        <v>0.5</v>
      </c>
      <c r="M124" s="5">
        <v>0.32840000000000003</v>
      </c>
      <c r="N124" s="5">
        <v>1</v>
      </c>
      <c r="O124" s="5">
        <v>86</v>
      </c>
      <c r="P124" s="5">
        <v>87</v>
      </c>
    </row>
    <row r="125" spans="1:16">
      <c r="A125" s="5">
        <v>743</v>
      </c>
      <c r="B125" s="6">
        <v>40577</v>
      </c>
      <c r="C125" s="5">
        <v>1</v>
      </c>
      <c r="D125" s="5">
        <v>0</v>
      </c>
      <c r="E125" s="5">
        <v>2</v>
      </c>
      <c r="F125" s="5">
        <v>8</v>
      </c>
      <c r="G125" s="5" t="b">
        <v>0</v>
      </c>
      <c r="H125" s="5">
        <v>4</v>
      </c>
      <c r="I125" s="5">
        <v>1</v>
      </c>
      <c r="J125" s="5">
        <v>0.14000000000000001</v>
      </c>
      <c r="K125" s="5">
        <v>0.1212</v>
      </c>
      <c r="L125" s="5">
        <v>0.5</v>
      </c>
      <c r="M125" s="5">
        <v>0.35820000000000002</v>
      </c>
      <c r="N125" s="5">
        <v>4</v>
      </c>
      <c r="O125" s="5">
        <v>184</v>
      </c>
      <c r="P125" s="5">
        <v>188</v>
      </c>
    </row>
    <row r="126" spans="1:16">
      <c r="A126" s="5">
        <v>744</v>
      </c>
      <c r="B126" s="6">
        <v>40577</v>
      </c>
      <c r="C126" s="5">
        <v>1</v>
      </c>
      <c r="D126" s="5">
        <v>0</v>
      </c>
      <c r="E126" s="5">
        <v>2</v>
      </c>
      <c r="F126" s="5">
        <v>9</v>
      </c>
      <c r="G126" s="5" t="b">
        <v>0</v>
      </c>
      <c r="H126" s="5">
        <v>4</v>
      </c>
      <c r="I126" s="5">
        <v>1</v>
      </c>
      <c r="J126" s="5">
        <v>0.16</v>
      </c>
      <c r="K126" s="5">
        <v>0.13639999999999999</v>
      </c>
      <c r="L126" s="5">
        <v>0.47</v>
      </c>
      <c r="M126" s="5">
        <v>0.29849999999999999</v>
      </c>
      <c r="N126" s="5">
        <v>6</v>
      </c>
      <c r="O126" s="5">
        <v>127</v>
      </c>
      <c r="P126" s="5">
        <v>133</v>
      </c>
    </row>
    <row r="127" spans="1:16">
      <c r="A127" s="5">
        <v>745</v>
      </c>
      <c r="B127" s="6">
        <v>40577</v>
      </c>
      <c r="C127" s="5">
        <v>1</v>
      </c>
      <c r="D127" s="5">
        <v>0</v>
      </c>
      <c r="E127" s="5">
        <v>2</v>
      </c>
      <c r="F127" s="5">
        <v>10</v>
      </c>
      <c r="G127" s="5" t="b">
        <v>0</v>
      </c>
      <c r="H127" s="5">
        <v>4</v>
      </c>
      <c r="I127" s="5">
        <v>1</v>
      </c>
      <c r="J127" s="5">
        <v>0.18</v>
      </c>
      <c r="K127" s="5">
        <v>0.1515</v>
      </c>
      <c r="L127" s="5">
        <v>0.43</v>
      </c>
      <c r="M127" s="5">
        <v>0.32840000000000003</v>
      </c>
      <c r="N127" s="5">
        <v>2</v>
      </c>
      <c r="O127" s="5">
        <v>50</v>
      </c>
      <c r="P127" s="5">
        <v>52</v>
      </c>
    </row>
    <row r="128" spans="1:16">
      <c r="A128" s="5">
        <v>746</v>
      </c>
      <c r="B128" s="6">
        <v>40577</v>
      </c>
      <c r="C128" s="5">
        <v>1</v>
      </c>
      <c r="D128" s="5">
        <v>0</v>
      </c>
      <c r="E128" s="5">
        <v>2</v>
      </c>
      <c r="F128" s="5">
        <v>11</v>
      </c>
      <c r="G128" s="5" t="b">
        <v>0</v>
      </c>
      <c r="H128" s="5">
        <v>4</v>
      </c>
      <c r="I128" s="5">
        <v>1</v>
      </c>
      <c r="J128" s="5">
        <v>0.18</v>
      </c>
      <c r="K128" s="5">
        <v>0.13639999999999999</v>
      </c>
      <c r="L128" s="5">
        <v>0.43</v>
      </c>
      <c r="M128" s="5">
        <v>0.44779999999999998</v>
      </c>
      <c r="N128" s="5">
        <v>9</v>
      </c>
      <c r="O128" s="5">
        <v>55</v>
      </c>
      <c r="P128" s="5">
        <v>64</v>
      </c>
    </row>
    <row r="129" spans="1:16">
      <c r="A129" s="5">
        <v>747</v>
      </c>
      <c r="B129" s="6">
        <v>40577</v>
      </c>
      <c r="C129" s="5">
        <v>1</v>
      </c>
      <c r="D129" s="5">
        <v>0</v>
      </c>
      <c r="E129" s="5">
        <v>2</v>
      </c>
      <c r="F129" s="5">
        <v>12</v>
      </c>
      <c r="G129" s="5" t="b">
        <v>0</v>
      </c>
      <c r="H129" s="5">
        <v>4</v>
      </c>
      <c r="I129" s="5">
        <v>1</v>
      </c>
      <c r="J129" s="5">
        <v>0.2</v>
      </c>
      <c r="K129" s="5">
        <v>0.18179999999999999</v>
      </c>
      <c r="L129" s="5">
        <v>0.4</v>
      </c>
      <c r="M129" s="5">
        <v>0.35820000000000002</v>
      </c>
      <c r="N129" s="5">
        <v>2</v>
      </c>
      <c r="O129" s="5">
        <v>67</v>
      </c>
      <c r="P129" s="5">
        <v>69</v>
      </c>
    </row>
    <row r="130" spans="1:16">
      <c r="A130" s="5">
        <v>748</v>
      </c>
      <c r="B130" s="6">
        <v>40577</v>
      </c>
      <c r="C130" s="5">
        <v>1</v>
      </c>
      <c r="D130" s="5">
        <v>0</v>
      </c>
      <c r="E130" s="5">
        <v>2</v>
      </c>
      <c r="F130" s="5">
        <v>13</v>
      </c>
      <c r="G130" s="5" t="b">
        <v>0</v>
      </c>
      <c r="H130" s="5">
        <v>4</v>
      </c>
      <c r="I130" s="5">
        <v>1</v>
      </c>
      <c r="J130" s="5">
        <v>0.2</v>
      </c>
      <c r="K130" s="5">
        <v>0.16669999999999999</v>
      </c>
      <c r="L130" s="5">
        <v>0.4</v>
      </c>
      <c r="M130" s="5">
        <v>0.41789999999999999</v>
      </c>
      <c r="N130" s="5">
        <v>4</v>
      </c>
      <c r="O130" s="5">
        <v>47</v>
      </c>
      <c r="P130" s="5">
        <v>51</v>
      </c>
    </row>
    <row r="131" spans="1:16">
      <c r="A131" s="5">
        <v>749</v>
      </c>
      <c r="B131" s="6">
        <v>40577</v>
      </c>
      <c r="C131" s="5">
        <v>1</v>
      </c>
      <c r="D131" s="5">
        <v>0</v>
      </c>
      <c r="E131" s="5">
        <v>2</v>
      </c>
      <c r="F131" s="5">
        <v>14</v>
      </c>
      <c r="G131" s="5" t="b">
        <v>0</v>
      </c>
      <c r="H131" s="5">
        <v>4</v>
      </c>
      <c r="I131" s="5">
        <v>1</v>
      </c>
      <c r="J131" s="5">
        <v>0.22</v>
      </c>
      <c r="K131" s="5">
        <v>0.19700000000000001</v>
      </c>
      <c r="L131" s="5">
        <v>0.37</v>
      </c>
      <c r="M131" s="5">
        <v>0.3881</v>
      </c>
      <c r="N131" s="5">
        <v>4</v>
      </c>
      <c r="O131" s="5">
        <v>43</v>
      </c>
      <c r="P131" s="5">
        <v>47</v>
      </c>
    </row>
    <row r="132" spans="1:16">
      <c r="A132" s="5">
        <v>750</v>
      </c>
      <c r="B132" s="6">
        <v>40577</v>
      </c>
      <c r="C132" s="5">
        <v>1</v>
      </c>
      <c r="D132" s="5">
        <v>0</v>
      </c>
      <c r="E132" s="5">
        <v>2</v>
      </c>
      <c r="F132" s="5">
        <v>15</v>
      </c>
      <c r="G132" s="5" t="b">
        <v>0</v>
      </c>
      <c r="H132" s="5">
        <v>4</v>
      </c>
      <c r="I132" s="5">
        <v>1</v>
      </c>
      <c r="J132" s="5">
        <v>0.22</v>
      </c>
      <c r="K132" s="5">
        <v>0.19700000000000001</v>
      </c>
      <c r="L132" s="5">
        <v>0.37</v>
      </c>
      <c r="M132" s="5">
        <v>0.32840000000000003</v>
      </c>
      <c r="N132" s="5">
        <v>4</v>
      </c>
      <c r="O132" s="5">
        <v>56</v>
      </c>
      <c r="P132" s="5">
        <v>60</v>
      </c>
    </row>
    <row r="133" spans="1:16">
      <c r="A133" s="5">
        <v>751</v>
      </c>
      <c r="B133" s="6">
        <v>40577</v>
      </c>
      <c r="C133" s="5">
        <v>1</v>
      </c>
      <c r="D133" s="5">
        <v>0</v>
      </c>
      <c r="E133" s="5">
        <v>2</v>
      </c>
      <c r="F133" s="5">
        <v>16</v>
      </c>
      <c r="G133" s="5" t="b">
        <v>0</v>
      </c>
      <c r="H133" s="5">
        <v>4</v>
      </c>
      <c r="I133" s="5">
        <v>1</v>
      </c>
      <c r="J133" s="5">
        <v>0.22</v>
      </c>
      <c r="K133" s="5">
        <v>0.21210000000000001</v>
      </c>
      <c r="L133" s="5">
        <v>0.37</v>
      </c>
      <c r="M133" s="5">
        <v>0.25369999999999998</v>
      </c>
      <c r="N133" s="5">
        <v>5</v>
      </c>
      <c r="O133" s="5">
        <v>73</v>
      </c>
      <c r="P133" s="5">
        <v>78</v>
      </c>
    </row>
    <row r="134" spans="1:16">
      <c r="A134" s="5">
        <v>752</v>
      </c>
      <c r="B134" s="6">
        <v>40577</v>
      </c>
      <c r="C134" s="5">
        <v>1</v>
      </c>
      <c r="D134" s="5">
        <v>0</v>
      </c>
      <c r="E134" s="5">
        <v>2</v>
      </c>
      <c r="F134" s="5">
        <v>17</v>
      </c>
      <c r="G134" s="5" t="b">
        <v>0</v>
      </c>
      <c r="H134" s="5">
        <v>4</v>
      </c>
      <c r="I134" s="5">
        <v>1</v>
      </c>
      <c r="J134" s="5">
        <v>0.2</v>
      </c>
      <c r="K134" s="5">
        <v>0.19700000000000001</v>
      </c>
      <c r="L134" s="5">
        <v>0.4</v>
      </c>
      <c r="M134" s="5">
        <v>0.19400000000000001</v>
      </c>
      <c r="N134" s="5">
        <v>5</v>
      </c>
      <c r="O134" s="5">
        <v>170</v>
      </c>
      <c r="P134" s="5">
        <v>175</v>
      </c>
    </row>
    <row r="135" spans="1:16">
      <c r="A135" s="5">
        <v>753</v>
      </c>
      <c r="B135" s="6">
        <v>40577</v>
      </c>
      <c r="C135" s="5">
        <v>1</v>
      </c>
      <c r="D135" s="5">
        <v>0</v>
      </c>
      <c r="E135" s="5">
        <v>2</v>
      </c>
      <c r="F135" s="5">
        <v>18</v>
      </c>
      <c r="G135" s="5" t="b">
        <v>0</v>
      </c>
      <c r="H135" s="5">
        <v>4</v>
      </c>
      <c r="I135" s="5">
        <v>1</v>
      </c>
      <c r="J135" s="5">
        <v>0.2</v>
      </c>
      <c r="K135" s="5">
        <v>0.21210000000000001</v>
      </c>
      <c r="L135" s="5">
        <v>0.4</v>
      </c>
      <c r="M135" s="5">
        <v>0.16420000000000001</v>
      </c>
      <c r="N135" s="5">
        <v>2</v>
      </c>
      <c r="O135" s="5">
        <v>145</v>
      </c>
      <c r="P135" s="5">
        <v>147</v>
      </c>
    </row>
    <row r="136" spans="1:16">
      <c r="A136" s="5">
        <v>754</v>
      </c>
      <c r="B136" s="6">
        <v>40577</v>
      </c>
      <c r="C136" s="5">
        <v>1</v>
      </c>
      <c r="D136" s="5">
        <v>0</v>
      </c>
      <c r="E136" s="5">
        <v>2</v>
      </c>
      <c r="F136" s="5">
        <v>19</v>
      </c>
      <c r="G136" s="5" t="b">
        <v>0</v>
      </c>
      <c r="H136" s="5">
        <v>4</v>
      </c>
      <c r="I136" s="5">
        <v>1</v>
      </c>
      <c r="J136" s="5">
        <v>0.2</v>
      </c>
      <c r="K136" s="5">
        <v>0.2576</v>
      </c>
      <c r="L136" s="5">
        <v>0.4</v>
      </c>
      <c r="M136" s="5">
        <v>0</v>
      </c>
      <c r="N136" s="5">
        <v>4</v>
      </c>
      <c r="O136" s="5">
        <v>92</v>
      </c>
      <c r="P136" s="5">
        <v>96</v>
      </c>
    </row>
    <row r="137" spans="1:16">
      <c r="A137" s="5">
        <v>755</v>
      </c>
      <c r="B137" s="6">
        <v>40577</v>
      </c>
      <c r="C137" s="5">
        <v>1</v>
      </c>
      <c r="D137" s="5">
        <v>0</v>
      </c>
      <c r="E137" s="5">
        <v>2</v>
      </c>
      <c r="F137" s="5">
        <v>20</v>
      </c>
      <c r="G137" s="5" t="b">
        <v>0</v>
      </c>
      <c r="H137" s="5">
        <v>4</v>
      </c>
      <c r="I137" s="5">
        <v>1</v>
      </c>
      <c r="J137" s="5">
        <v>0.2</v>
      </c>
      <c r="K137" s="5">
        <v>0.2273</v>
      </c>
      <c r="L137" s="5">
        <v>0.47</v>
      </c>
      <c r="M137" s="5">
        <v>8.9599999999999999E-2</v>
      </c>
      <c r="N137" s="5">
        <v>1</v>
      </c>
      <c r="O137" s="5">
        <v>108</v>
      </c>
      <c r="P137" s="5">
        <v>109</v>
      </c>
    </row>
    <row r="138" spans="1:16">
      <c r="A138" s="5">
        <v>756</v>
      </c>
      <c r="B138" s="6">
        <v>40577</v>
      </c>
      <c r="C138" s="5">
        <v>1</v>
      </c>
      <c r="D138" s="5">
        <v>0</v>
      </c>
      <c r="E138" s="5">
        <v>2</v>
      </c>
      <c r="F138" s="5">
        <v>21</v>
      </c>
      <c r="G138" s="5" t="b">
        <v>0</v>
      </c>
      <c r="H138" s="5">
        <v>4</v>
      </c>
      <c r="I138" s="5">
        <v>1</v>
      </c>
      <c r="J138" s="5">
        <v>0.18</v>
      </c>
      <c r="K138" s="5">
        <v>0.21210000000000001</v>
      </c>
      <c r="L138" s="5">
        <v>0.55000000000000004</v>
      </c>
      <c r="M138" s="5">
        <v>0.1045</v>
      </c>
      <c r="N138" s="5">
        <v>1</v>
      </c>
      <c r="O138" s="5">
        <v>53</v>
      </c>
      <c r="P138" s="5">
        <v>54</v>
      </c>
    </row>
    <row r="139" spans="1:16">
      <c r="A139" s="5">
        <v>757</v>
      </c>
      <c r="B139" s="6">
        <v>40577</v>
      </c>
      <c r="C139" s="5">
        <v>1</v>
      </c>
      <c r="D139" s="5">
        <v>0</v>
      </c>
      <c r="E139" s="5">
        <v>2</v>
      </c>
      <c r="F139" s="5">
        <v>22</v>
      </c>
      <c r="G139" s="5" t="b">
        <v>0</v>
      </c>
      <c r="H139" s="5">
        <v>4</v>
      </c>
      <c r="I139" s="5">
        <v>1</v>
      </c>
      <c r="J139" s="5">
        <v>0.18</v>
      </c>
      <c r="K139" s="5">
        <v>0.21210000000000001</v>
      </c>
      <c r="L139" s="5">
        <v>0.51</v>
      </c>
      <c r="M139" s="5">
        <v>8.9599999999999999E-2</v>
      </c>
      <c r="N139" s="5">
        <v>2</v>
      </c>
      <c r="O139" s="5">
        <v>39</v>
      </c>
      <c r="P139" s="5">
        <v>41</v>
      </c>
    </row>
    <row r="140" spans="1:16">
      <c r="A140" s="5">
        <v>758</v>
      </c>
      <c r="B140" s="6">
        <v>40577</v>
      </c>
      <c r="C140" s="5">
        <v>1</v>
      </c>
      <c r="D140" s="5">
        <v>0</v>
      </c>
      <c r="E140" s="5">
        <v>2</v>
      </c>
      <c r="F140" s="5">
        <v>23</v>
      </c>
      <c r="G140" s="5" t="b">
        <v>0</v>
      </c>
      <c r="H140" s="5">
        <v>4</v>
      </c>
      <c r="I140" s="5">
        <v>1</v>
      </c>
      <c r="J140" s="5">
        <v>0.2</v>
      </c>
      <c r="K140" s="5">
        <v>0.2273</v>
      </c>
      <c r="L140" s="5">
        <v>0.47</v>
      </c>
      <c r="M140" s="5">
        <v>0.1045</v>
      </c>
      <c r="N140" s="5">
        <v>4</v>
      </c>
      <c r="O140" s="5">
        <v>34</v>
      </c>
      <c r="P140" s="5">
        <v>38</v>
      </c>
    </row>
    <row r="141" spans="1:16">
      <c r="A141" s="5">
        <v>759</v>
      </c>
      <c r="B141" s="6">
        <v>40578</v>
      </c>
      <c r="C141" s="5">
        <v>1</v>
      </c>
      <c r="D141" s="5">
        <v>0</v>
      </c>
      <c r="E141" s="5">
        <v>2</v>
      </c>
      <c r="F141" s="5">
        <v>0</v>
      </c>
      <c r="G141" s="5" t="b">
        <v>0</v>
      </c>
      <c r="H141" s="5">
        <v>5</v>
      </c>
      <c r="I141" s="5">
        <v>2</v>
      </c>
      <c r="J141" s="5">
        <v>0.2</v>
      </c>
      <c r="K141" s="5">
        <v>0.2576</v>
      </c>
      <c r="L141" s="5">
        <v>0.44</v>
      </c>
      <c r="M141" s="5">
        <v>0</v>
      </c>
      <c r="N141" s="5">
        <v>3</v>
      </c>
      <c r="O141" s="5">
        <v>10</v>
      </c>
      <c r="P141" s="5">
        <v>13</v>
      </c>
    </row>
    <row r="142" spans="1:16">
      <c r="A142" s="5">
        <v>760</v>
      </c>
      <c r="B142" s="6">
        <v>40578</v>
      </c>
      <c r="C142" s="5">
        <v>1</v>
      </c>
      <c r="D142" s="5">
        <v>0</v>
      </c>
      <c r="E142" s="5">
        <v>2</v>
      </c>
      <c r="F142" s="5">
        <v>1</v>
      </c>
      <c r="G142" s="5" t="b">
        <v>0</v>
      </c>
      <c r="H142" s="5">
        <v>5</v>
      </c>
      <c r="I142" s="5">
        <v>2</v>
      </c>
      <c r="J142" s="5">
        <v>0.16</v>
      </c>
      <c r="K142" s="5">
        <v>0.2273</v>
      </c>
      <c r="L142" s="5">
        <v>0.59</v>
      </c>
      <c r="M142" s="5">
        <v>0</v>
      </c>
      <c r="N142" s="5">
        <v>0</v>
      </c>
      <c r="O142" s="5">
        <v>7</v>
      </c>
      <c r="P142" s="5">
        <v>7</v>
      </c>
    </row>
    <row r="143" spans="1:16">
      <c r="A143" s="5">
        <v>761</v>
      </c>
      <c r="B143" s="6">
        <v>40578</v>
      </c>
      <c r="C143" s="5">
        <v>1</v>
      </c>
      <c r="D143" s="5">
        <v>0</v>
      </c>
      <c r="E143" s="5">
        <v>2</v>
      </c>
      <c r="F143" s="5">
        <v>2</v>
      </c>
      <c r="G143" s="5" t="b">
        <v>0</v>
      </c>
      <c r="H143" s="5">
        <v>5</v>
      </c>
      <c r="I143" s="5">
        <v>2</v>
      </c>
      <c r="J143" s="5">
        <v>0.14000000000000001</v>
      </c>
      <c r="K143" s="5">
        <v>0.16669999999999999</v>
      </c>
      <c r="L143" s="5">
        <v>0.63</v>
      </c>
      <c r="M143" s="5">
        <v>0.1045</v>
      </c>
      <c r="N143" s="5">
        <v>0</v>
      </c>
      <c r="O143" s="5">
        <v>1</v>
      </c>
      <c r="P143" s="5">
        <v>1</v>
      </c>
    </row>
    <row r="144" spans="1:16">
      <c r="A144" s="5">
        <v>762</v>
      </c>
      <c r="B144" s="6">
        <v>40578</v>
      </c>
      <c r="C144" s="5">
        <v>1</v>
      </c>
      <c r="D144" s="5">
        <v>0</v>
      </c>
      <c r="E144" s="5">
        <v>2</v>
      </c>
      <c r="F144" s="5">
        <v>3</v>
      </c>
      <c r="G144" s="5" t="b">
        <v>0</v>
      </c>
      <c r="H144" s="5">
        <v>5</v>
      </c>
      <c r="I144" s="5">
        <v>2</v>
      </c>
      <c r="J144" s="5">
        <v>0.14000000000000001</v>
      </c>
      <c r="K144" s="5">
        <v>0.16669999999999999</v>
      </c>
      <c r="L144" s="5">
        <v>0.63</v>
      </c>
      <c r="M144" s="5">
        <v>0.1045</v>
      </c>
      <c r="N144" s="5">
        <v>0</v>
      </c>
      <c r="O144" s="5">
        <v>1</v>
      </c>
      <c r="P144" s="5">
        <v>1</v>
      </c>
    </row>
    <row r="145" spans="1:16">
      <c r="A145" s="5">
        <v>763</v>
      </c>
      <c r="B145" s="6">
        <v>40578</v>
      </c>
      <c r="C145" s="5">
        <v>1</v>
      </c>
      <c r="D145" s="5">
        <v>0</v>
      </c>
      <c r="E145" s="5">
        <v>2</v>
      </c>
      <c r="F145" s="5">
        <v>5</v>
      </c>
      <c r="G145" s="5" t="b">
        <v>0</v>
      </c>
      <c r="H145" s="5">
        <v>5</v>
      </c>
      <c r="I145" s="5">
        <v>2</v>
      </c>
      <c r="J145" s="5">
        <v>0.14000000000000001</v>
      </c>
      <c r="K145" s="5">
        <v>0.1515</v>
      </c>
      <c r="L145" s="5">
        <v>0.63</v>
      </c>
      <c r="M145" s="5">
        <v>0.1343</v>
      </c>
      <c r="N145" s="5">
        <v>0</v>
      </c>
      <c r="O145" s="5">
        <v>7</v>
      </c>
      <c r="P145" s="5">
        <v>7</v>
      </c>
    </row>
    <row r="146" spans="1:16">
      <c r="A146" s="5">
        <v>764</v>
      </c>
      <c r="B146" s="6">
        <v>40578</v>
      </c>
      <c r="C146" s="5">
        <v>1</v>
      </c>
      <c r="D146" s="5">
        <v>0</v>
      </c>
      <c r="E146" s="5">
        <v>2</v>
      </c>
      <c r="F146" s="5">
        <v>6</v>
      </c>
      <c r="G146" s="5" t="b">
        <v>0</v>
      </c>
      <c r="H146" s="5">
        <v>5</v>
      </c>
      <c r="I146" s="5">
        <v>2</v>
      </c>
      <c r="J146" s="5">
        <v>0.16</v>
      </c>
      <c r="K146" s="5">
        <v>0.2273</v>
      </c>
      <c r="L146" s="5">
        <v>0.55000000000000004</v>
      </c>
      <c r="M146" s="5">
        <v>0</v>
      </c>
      <c r="N146" s="5">
        <v>2</v>
      </c>
      <c r="O146" s="5">
        <v>26</v>
      </c>
      <c r="P146" s="5">
        <v>28</v>
      </c>
    </row>
    <row r="147" spans="1:16">
      <c r="A147" s="5">
        <v>765</v>
      </c>
      <c r="B147" s="6">
        <v>40578</v>
      </c>
      <c r="C147" s="5">
        <v>1</v>
      </c>
      <c r="D147" s="5">
        <v>0</v>
      </c>
      <c r="E147" s="5">
        <v>2</v>
      </c>
      <c r="F147" s="5">
        <v>7</v>
      </c>
      <c r="G147" s="5" t="b">
        <v>0</v>
      </c>
      <c r="H147" s="5">
        <v>5</v>
      </c>
      <c r="I147" s="5">
        <v>1</v>
      </c>
      <c r="J147" s="5">
        <v>0.14000000000000001</v>
      </c>
      <c r="K147" s="5">
        <v>0.21210000000000001</v>
      </c>
      <c r="L147" s="5">
        <v>0.59</v>
      </c>
      <c r="M147" s="5">
        <v>0</v>
      </c>
      <c r="N147" s="5">
        <v>0</v>
      </c>
      <c r="O147" s="5">
        <v>87</v>
      </c>
      <c r="P147" s="5">
        <v>87</v>
      </c>
    </row>
    <row r="148" spans="1:16">
      <c r="A148" s="5">
        <v>766</v>
      </c>
      <c r="B148" s="6">
        <v>40578</v>
      </c>
      <c r="C148" s="5">
        <v>1</v>
      </c>
      <c r="D148" s="5">
        <v>0</v>
      </c>
      <c r="E148" s="5">
        <v>2</v>
      </c>
      <c r="F148" s="5">
        <v>8</v>
      </c>
      <c r="G148" s="5" t="b">
        <v>0</v>
      </c>
      <c r="H148" s="5">
        <v>5</v>
      </c>
      <c r="I148" s="5">
        <v>1</v>
      </c>
      <c r="J148" s="5">
        <v>0.14000000000000001</v>
      </c>
      <c r="K148" s="5">
        <v>0.1515</v>
      </c>
      <c r="L148" s="5">
        <v>0.74</v>
      </c>
      <c r="M148" s="5">
        <v>0.1343</v>
      </c>
      <c r="N148" s="5">
        <v>3</v>
      </c>
      <c r="O148" s="5">
        <v>217</v>
      </c>
      <c r="P148" s="5">
        <v>220</v>
      </c>
    </row>
    <row r="149" spans="1:16">
      <c r="A149" s="5">
        <v>767</v>
      </c>
      <c r="B149" s="6">
        <v>40578</v>
      </c>
      <c r="C149" s="5">
        <v>1</v>
      </c>
      <c r="D149" s="5">
        <v>0</v>
      </c>
      <c r="E149" s="5">
        <v>2</v>
      </c>
      <c r="F149" s="5">
        <v>9</v>
      </c>
      <c r="G149" s="5" t="b">
        <v>0</v>
      </c>
      <c r="H149" s="5">
        <v>5</v>
      </c>
      <c r="I149" s="5">
        <v>2</v>
      </c>
      <c r="J149" s="5">
        <v>0.16</v>
      </c>
      <c r="K149" s="5">
        <v>0.18179999999999999</v>
      </c>
      <c r="L149" s="5">
        <v>0.8</v>
      </c>
      <c r="M149" s="5">
        <v>0.1343</v>
      </c>
      <c r="N149" s="5">
        <v>3</v>
      </c>
      <c r="O149" s="5">
        <v>124</v>
      </c>
      <c r="P149" s="5">
        <v>127</v>
      </c>
    </row>
    <row r="150" spans="1:16">
      <c r="A150" s="5">
        <v>768</v>
      </c>
      <c r="B150" s="6">
        <v>40578</v>
      </c>
      <c r="C150" s="5">
        <v>1</v>
      </c>
      <c r="D150" s="5">
        <v>0</v>
      </c>
      <c r="E150" s="5">
        <v>2</v>
      </c>
      <c r="F150" s="5">
        <v>10</v>
      </c>
      <c r="G150" s="5" t="b">
        <v>0</v>
      </c>
      <c r="H150" s="5">
        <v>5</v>
      </c>
      <c r="I150" s="5">
        <v>2</v>
      </c>
      <c r="J150" s="5">
        <v>0.2</v>
      </c>
      <c r="K150" s="5">
        <v>0.21210000000000001</v>
      </c>
      <c r="L150" s="5">
        <v>0.51</v>
      </c>
      <c r="M150" s="5">
        <v>0.1343</v>
      </c>
      <c r="N150" s="5">
        <v>5</v>
      </c>
      <c r="O150" s="5">
        <v>46</v>
      </c>
      <c r="P150" s="5">
        <v>51</v>
      </c>
    </row>
    <row r="151" spans="1:16">
      <c r="A151" s="5">
        <v>769</v>
      </c>
      <c r="B151" s="6">
        <v>40578</v>
      </c>
      <c r="C151" s="5">
        <v>1</v>
      </c>
      <c r="D151" s="5">
        <v>0</v>
      </c>
      <c r="E151" s="5">
        <v>2</v>
      </c>
      <c r="F151" s="5">
        <v>11</v>
      </c>
      <c r="G151" s="5" t="b">
        <v>0</v>
      </c>
      <c r="H151" s="5">
        <v>5</v>
      </c>
      <c r="I151" s="5">
        <v>1</v>
      </c>
      <c r="J151" s="5">
        <v>0.22</v>
      </c>
      <c r="K151" s="5">
        <v>0.2273</v>
      </c>
      <c r="L151" s="5">
        <v>0.51</v>
      </c>
      <c r="M151" s="5">
        <v>0.16420000000000001</v>
      </c>
      <c r="N151" s="5">
        <v>3</v>
      </c>
      <c r="O151" s="5">
        <v>61</v>
      </c>
      <c r="P151" s="5">
        <v>64</v>
      </c>
    </row>
    <row r="152" spans="1:16">
      <c r="A152" s="5">
        <v>770</v>
      </c>
      <c r="B152" s="6">
        <v>40578</v>
      </c>
      <c r="C152" s="5">
        <v>1</v>
      </c>
      <c r="D152" s="5">
        <v>0</v>
      </c>
      <c r="E152" s="5">
        <v>2</v>
      </c>
      <c r="F152" s="5">
        <v>12</v>
      </c>
      <c r="G152" s="5" t="b">
        <v>0</v>
      </c>
      <c r="H152" s="5">
        <v>5</v>
      </c>
      <c r="I152" s="5">
        <v>2</v>
      </c>
      <c r="J152" s="5">
        <v>0.24</v>
      </c>
      <c r="K152" s="5">
        <v>0.2424</v>
      </c>
      <c r="L152" s="5">
        <v>0.48</v>
      </c>
      <c r="M152" s="5">
        <v>0.16420000000000001</v>
      </c>
      <c r="N152" s="5">
        <v>8</v>
      </c>
      <c r="O152" s="5">
        <v>78</v>
      </c>
      <c r="P152" s="5">
        <v>86</v>
      </c>
    </row>
    <row r="153" spans="1:16">
      <c r="A153" s="5">
        <v>771</v>
      </c>
      <c r="B153" s="6">
        <v>40578</v>
      </c>
      <c r="C153" s="5">
        <v>1</v>
      </c>
      <c r="D153" s="5">
        <v>0</v>
      </c>
      <c r="E153" s="5">
        <v>2</v>
      </c>
      <c r="F153" s="5">
        <v>13</v>
      </c>
      <c r="G153" s="5" t="b">
        <v>0</v>
      </c>
      <c r="H153" s="5">
        <v>5</v>
      </c>
      <c r="I153" s="5">
        <v>2</v>
      </c>
      <c r="J153" s="5">
        <v>0.26</v>
      </c>
      <c r="K153" s="5">
        <v>0.2576</v>
      </c>
      <c r="L153" s="5">
        <v>0.5</v>
      </c>
      <c r="M153" s="5">
        <v>0.22389999999999999</v>
      </c>
      <c r="N153" s="5">
        <v>9</v>
      </c>
      <c r="O153" s="5">
        <v>73</v>
      </c>
      <c r="P153" s="5">
        <v>82</v>
      </c>
    </row>
    <row r="154" spans="1:16">
      <c r="A154" s="5">
        <v>772</v>
      </c>
      <c r="B154" s="6">
        <v>40578</v>
      </c>
      <c r="C154" s="5">
        <v>1</v>
      </c>
      <c r="D154" s="5">
        <v>0</v>
      </c>
      <c r="E154" s="5">
        <v>2</v>
      </c>
      <c r="F154" s="5">
        <v>14</v>
      </c>
      <c r="G154" s="5" t="b">
        <v>0</v>
      </c>
      <c r="H154" s="5">
        <v>5</v>
      </c>
      <c r="I154" s="5">
        <v>2</v>
      </c>
      <c r="J154" s="5">
        <v>0.28000000000000003</v>
      </c>
      <c r="K154" s="5">
        <v>0.2727</v>
      </c>
      <c r="L154" s="5">
        <v>0.45</v>
      </c>
      <c r="M154" s="5">
        <v>0.16420000000000001</v>
      </c>
      <c r="N154" s="5">
        <v>15</v>
      </c>
      <c r="O154" s="5">
        <v>76</v>
      </c>
      <c r="P154" s="5">
        <v>91</v>
      </c>
    </row>
    <row r="155" spans="1:16">
      <c r="A155" s="5">
        <v>773</v>
      </c>
      <c r="B155" s="6">
        <v>40578</v>
      </c>
      <c r="C155" s="5">
        <v>1</v>
      </c>
      <c r="D155" s="5">
        <v>0</v>
      </c>
      <c r="E155" s="5">
        <v>2</v>
      </c>
      <c r="F155" s="5">
        <v>15</v>
      </c>
      <c r="G155" s="5" t="b">
        <v>0</v>
      </c>
      <c r="H155" s="5">
        <v>5</v>
      </c>
      <c r="I155" s="5">
        <v>2</v>
      </c>
      <c r="J155" s="5">
        <v>0.28000000000000003</v>
      </c>
      <c r="K155" s="5">
        <v>0.2727</v>
      </c>
      <c r="L155" s="5">
        <v>0.48</v>
      </c>
      <c r="M155" s="5">
        <v>0.25369999999999998</v>
      </c>
      <c r="N155" s="5">
        <v>9</v>
      </c>
      <c r="O155" s="5">
        <v>81</v>
      </c>
      <c r="P155" s="5">
        <v>90</v>
      </c>
    </row>
    <row r="156" spans="1:16">
      <c r="A156" s="5">
        <v>774</v>
      </c>
      <c r="B156" s="6">
        <v>40578</v>
      </c>
      <c r="C156" s="5">
        <v>1</v>
      </c>
      <c r="D156" s="5">
        <v>0</v>
      </c>
      <c r="E156" s="5">
        <v>2</v>
      </c>
      <c r="F156" s="5">
        <v>16</v>
      </c>
      <c r="G156" s="5" t="b">
        <v>0</v>
      </c>
      <c r="H156" s="5">
        <v>5</v>
      </c>
      <c r="I156" s="5">
        <v>2</v>
      </c>
      <c r="J156" s="5">
        <v>0.3</v>
      </c>
      <c r="K156" s="5">
        <v>0.28789999999999999</v>
      </c>
      <c r="L156" s="5">
        <v>0.42</v>
      </c>
      <c r="M156" s="5">
        <v>0.22389999999999999</v>
      </c>
      <c r="N156" s="5">
        <v>8</v>
      </c>
      <c r="O156" s="5">
        <v>91</v>
      </c>
      <c r="P156" s="5">
        <v>99</v>
      </c>
    </row>
    <row r="157" spans="1:16">
      <c r="A157" s="5">
        <v>775</v>
      </c>
      <c r="B157" s="6">
        <v>40578</v>
      </c>
      <c r="C157" s="5">
        <v>1</v>
      </c>
      <c r="D157" s="5">
        <v>0</v>
      </c>
      <c r="E157" s="5">
        <v>2</v>
      </c>
      <c r="F157" s="5">
        <v>17</v>
      </c>
      <c r="G157" s="5" t="b">
        <v>0</v>
      </c>
      <c r="H157" s="5">
        <v>5</v>
      </c>
      <c r="I157" s="5">
        <v>2</v>
      </c>
      <c r="J157" s="5">
        <v>0.26</v>
      </c>
      <c r="K157" s="5">
        <v>0.2727</v>
      </c>
      <c r="L157" s="5">
        <v>0.56000000000000005</v>
      </c>
      <c r="M157" s="5">
        <v>0.1343</v>
      </c>
      <c r="N157" s="5">
        <v>10</v>
      </c>
      <c r="O157" s="5">
        <v>195</v>
      </c>
      <c r="P157" s="5">
        <v>205</v>
      </c>
    </row>
    <row r="158" spans="1:16">
      <c r="A158" s="5">
        <v>776</v>
      </c>
      <c r="B158" s="6">
        <v>40578</v>
      </c>
      <c r="C158" s="5">
        <v>1</v>
      </c>
      <c r="D158" s="5">
        <v>0</v>
      </c>
      <c r="E158" s="5">
        <v>2</v>
      </c>
      <c r="F158" s="5">
        <v>18</v>
      </c>
      <c r="G158" s="5" t="b">
        <v>0</v>
      </c>
      <c r="H158" s="5">
        <v>5</v>
      </c>
      <c r="I158" s="5">
        <v>2</v>
      </c>
      <c r="J158" s="5">
        <v>0.24</v>
      </c>
      <c r="K158" s="5">
        <v>0.2576</v>
      </c>
      <c r="L158" s="5">
        <v>0.6</v>
      </c>
      <c r="M158" s="5">
        <v>0.1045</v>
      </c>
      <c r="N158" s="5">
        <v>3</v>
      </c>
      <c r="O158" s="5">
        <v>152</v>
      </c>
      <c r="P158" s="5">
        <v>155</v>
      </c>
    </row>
    <row r="159" spans="1:16">
      <c r="A159" s="5">
        <v>777</v>
      </c>
      <c r="B159" s="6">
        <v>40578</v>
      </c>
      <c r="C159" s="5">
        <v>1</v>
      </c>
      <c r="D159" s="5">
        <v>0</v>
      </c>
      <c r="E159" s="5">
        <v>2</v>
      </c>
      <c r="F159" s="5">
        <v>19</v>
      </c>
      <c r="G159" s="5" t="b">
        <v>0</v>
      </c>
      <c r="H159" s="5">
        <v>5</v>
      </c>
      <c r="I159" s="5">
        <v>2</v>
      </c>
      <c r="J159" s="5">
        <v>0.24</v>
      </c>
      <c r="K159" s="5">
        <v>0.2424</v>
      </c>
      <c r="L159" s="5">
        <v>0.65</v>
      </c>
      <c r="M159" s="5">
        <v>0.1343</v>
      </c>
      <c r="N159" s="5">
        <v>1</v>
      </c>
      <c r="O159" s="5">
        <v>102</v>
      </c>
      <c r="P159" s="5">
        <v>103</v>
      </c>
    </row>
    <row r="160" spans="1:16">
      <c r="A160" s="5">
        <v>778</v>
      </c>
      <c r="B160" s="6">
        <v>40578</v>
      </c>
      <c r="C160" s="5">
        <v>1</v>
      </c>
      <c r="D160" s="5">
        <v>0</v>
      </c>
      <c r="E160" s="5">
        <v>2</v>
      </c>
      <c r="F160" s="5">
        <v>20</v>
      </c>
      <c r="G160" s="5" t="b">
        <v>0</v>
      </c>
      <c r="H160" s="5">
        <v>5</v>
      </c>
      <c r="I160" s="5">
        <v>2</v>
      </c>
      <c r="J160" s="5">
        <v>0.24</v>
      </c>
      <c r="K160" s="5">
        <v>0.2424</v>
      </c>
      <c r="L160" s="5">
        <v>0.65</v>
      </c>
      <c r="M160" s="5">
        <v>0.16420000000000001</v>
      </c>
      <c r="N160" s="5">
        <v>2</v>
      </c>
      <c r="O160" s="5">
        <v>69</v>
      </c>
      <c r="P160" s="5">
        <v>71</v>
      </c>
    </row>
    <row r="161" spans="1:16">
      <c r="A161" s="5">
        <v>779</v>
      </c>
      <c r="B161" s="6">
        <v>40578</v>
      </c>
      <c r="C161" s="5">
        <v>1</v>
      </c>
      <c r="D161" s="5">
        <v>0</v>
      </c>
      <c r="E161" s="5">
        <v>2</v>
      </c>
      <c r="F161" s="5">
        <v>21</v>
      </c>
      <c r="G161" s="5" t="b">
        <v>0</v>
      </c>
      <c r="H161" s="5">
        <v>5</v>
      </c>
      <c r="I161" s="5">
        <v>2</v>
      </c>
      <c r="J161" s="5">
        <v>0.24</v>
      </c>
      <c r="K161" s="5">
        <v>0.2424</v>
      </c>
      <c r="L161" s="5">
        <v>0.7</v>
      </c>
      <c r="M161" s="5">
        <v>0.16420000000000001</v>
      </c>
      <c r="N161" s="5">
        <v>2</v>
      </c>
      <c r="O161" s="5">
        <v>41</v>
      </c>
      <c r="P161" s="5">
        <v>43</v>
      </c>
    </row>
    <row r="162" spans="1:16">
      <c r="A162" s="5">
        <v>780</v>
      </c>
      <c r="B162" s="6">
        <v>40578</v>
      </c>
      <c r="C162" s="5">
        <v>1</v>
      </c>
      <c r="D162" s="5">
        <v>0</v>
      </c>
      <c r="E162" s="5">
        <v>2</v>
      </c>
      <c r="F162" s="5">
        <v>22</v>
      </c>
      <c r="G162" s="5" t="b">
        <v>0</v>
      </c>
      <c r="H162" s="5">
        <v>5</v>
      </c>
      <c r="I162" s="5">
        <v>2</v>
      </c>
      <c r="J162" s="5">
        <v>0.24</v>
      </c>
      <c r="K162" s="5">
        <v>0.2424</v>
      </c>
      <c r="L162" s="5">
        <v>0.65</v>
      </c>
      <c r="M162" s="5">
        <v>0.16420000000000001</v>
      </c>
      <c r="N162" s="5">
        <v>1</v>
      </c>
      <c r="O162" s="5">
        <v>45</v>
      </c>
      <c r="P162" s="5">
        <v>46</v>
      </c>
    </row>
    <row r="163" spans="1:16">
      <c r="A163" s="5">
        <v>781</v>
      </c>
      <c r="B163" s="6">
        <v>40578</v>
      </c>
      <c r="C163" s="5">
        <v>1</v>
      </c>
      <c r="D163" s="5">
        <v>0</v>
      </c>
      <c r="E163" s="5">
        <v>2</v>
      </c>
      <c r="F163" s="5">
        <v>23</v>
      </c>
      <c r="G163" s="5" t="b">
        <v>0</v>
      </c>
      <c r="H163" s="5">
        <v>5</v>
      </c>
      <c r="I163" s="5">
        <v>2</v>
      </c>
      <c r="J163" s="5">
        <v>0.24</v>
      </c>
      <c r="K163" s="5">
        <v>0.2424</v>
      </c>
      <c r="L163" s="5">
        <v>0.7</v>
      </c>
      <c r="M163" s="5">
        <v>0.1343</v>
      </c>
      <c r="N163" s="5">
        <v>1</v>
      </c>
      <c r="O163" s="5">
        <v>30</v>
      </c>
      <c r="P163" s="5">
        <v>31</v>
      </c>
    </row>
    <row r="164" spans="1:16">
      <c r="A164" s="5">
        <v>782</v>
      </c>
      <c r="B164" s="6">
        <v>40579</v>
      </c>
      <c r="C164" s="5">
        <v>1</v>
      </c>
      <c r="D164" s="5">
        <v>0</v>
      </c>
      <c r="E164" s="5">
        <v>2</v>
      </c>
      <c r="F164" s="5">
        <v>0</v>
      </c>
      <c r="G164" s="5" t="b">
        <v>0</v>
      </c>
      <c r="H164" s="5">
        <v>6</v>
      </c>
      <c r="I164" s="5">
        <v>2</v>
      </c>
      <c r="J164" s="5">
        <v>0.24</v>
      </c>
      <c r="K164" s="5">
        <v>0.2424</v>
      </c>
      <c r="L164" s="5">
        <v>0.7</v>
      </c>
      <c r="M164" s="5">
        <v>0.16420000000000001</v>
      </c>
      <c r="N164" s="5">
        <v>3</v>
      </c>
      <c r="O164" s="5">
        <v>36</v>
      </c>
      <c r="P164" s="5">
        <v>39</v>
      </c>
    </row>
    <row r="165" spans="1:16">
      <c r="A165" s="5">
        <v>783</v>
      </c>
      <c r="B165" s="6">
        <v>40579</v>
      </c>
      <c r="C165" s="5">
        <v>1</v>
      </c>
      <c r="D165" s="5">
        <v>0</v>
      </c>
      <c r="E165" s="5">
        <v>2</v>
      </c>
      <c r="F165" s="5">
        <v>1</v>
      </c>
      <c r="G165" s="5" t="b">
        <v>0</v>
      </c>
      <c r="H165" s="5">
        <v>6</v>
      </c>
      <c r="I165" s="5">
        <v>2</v>
      </c>
      <c r="J165" s="5">
        <v>0.24</v>
      </c>
      <c r="K165" s="5">
        <v>0.2424</v>
      </c>
      <c r="L165" s="5">
        <v>0.65</v>
      </c>
      <c r="M165" s="5">
        <v>0.16420000000000001</v>
      </c>
      <c r="N165" s="5">
        <v>1</v>
      </c>
      <c r="O165" s="5">
        <v>17</v>
      </c>
      <c r="P165" s="5">
        <v>18</v>
      </c>
    </row>
    <row r="166" spans="1:16">
      <c r="A166" s="5">
        <v>784</v>
      </c>
      <c r="B166" s="6">
        <v>40579</v>
      </c>
      <c r="C166" s="5">
        <v>1</v>
      </c>
      <c r="D166" s="5">
        <v>0</v>
      </c>
      <c r="E166" s="5">
        <v>2</v>
      </c>
      <c r="F166" s="5">
        <v>2</v>
      </c>
      <c r="G166" s="5" t="b">
        <v>0</v>
      </c>
      <c r="H166" s="5">
        <v>6</v>
      </c>
      <c r="I166" s="5">
        <v>2</v>
      </c>
      <c r="J166" s="5">
        <v>0.24</v>
      </c>
      <c r="K166" s="5">
        <v>0.2424</v>
      </c>
      <c r="L166" s="5">
        <v>0.75</v>
      </c>
      <c r="M166" s="5">
        <v>0.16420000000000001</v>
      </c>
      <c r="N166" s="5">
        <v>5</v>
      </c>
      <c r="O166" s="5">
        <v>12</v>
      </c>
      <c r="P166" s="5">
        <v>17</v>
      </c>
    </row>
    <row r="167" spans="1:16">
      <c r="A167" s="5">
        <v>785</v>
      </c>
      <c r="B167" s="6">
        <v>40579</v>
      </c>
      <c r="C167" s="5">
        <v>1</v>
      </c>
      <c r="D167" s="5">
        <v>0</v>
      </c>
      <c r="E167" s="5">
        <v>2</v>
      </c>
      <c r="F167" s="5">
        <v>3</v>
      </c>
      <c r="G167" s="5" t="b">
        <v>0</v>
      </c>
      <c r="H167" s="5">
        <v>6</v>
      </c>
      <c r="I167" s="5">
        <v>2</v>
      </c>
      <c r="J167" s="5">
        <v>0.24</v>
      </c>
      <c r="K167" s="5">
        <v>0.2424</v>
      </c>
      <c r="L167" s="5">
        <v>0.75</v>
      </c>
      <c r="M167" s="5">
        <v>0.16420000000000001</v>
      </c>
      <c r="N167" s="5">
        <v>1</v>
      </c>
      <c r="O167" s="5">
        <v>10</v>
      </c>
      <c r="P167" s="5">
        <v>11</v>
      </c>
    </row>
    <row r="168" spans="1:16">
      <c r="A168" s="5">
        <v>786</v>
      </c>
      <c r="B168" s="6">
        <v>40579</v>
      </c>
      <c r="C168" s="5">
        <v>1</v>
      </c>
      <c r="D168" s="5">
        <v>0</v>
      </c>
      <c r="E168" s="5">
        <v>2</v>
      </c>
      <c r="F168" s="5">
        <v>4</v>
      </c>
      <c r="G168" s="5" t="b">
        <v>0</v>
      </c>
      <c r="H168" s="5">
        <v>6</v>
      </c>
      <c r="I168" s="5">
        <v>3</v>
      </c>
      <c r="J168" s="5">
        <v>0.22</v>
      </c>
      <c r="K168" s="5">
        <v>0.2273</v>
      </c>
      <c r="L168" s="5">
        <v>0.93</v>
      </c>
      <c r="M168" s="5">
        <v>0.1343</v>
      </c>
      <c r="N168" s="5">
        <v>0</v>
      </c>
      <c r="O168" s="5">
        <v>8</v>
      </c>
      <c r="P168" s="5">
        <v>8</v>
      </c>
    </row>
    <row r="169" spans="1:16">
      <c r="A169" s="5">
        <v>787</v>
      </c>
      <c r="B169" s="6">
        <v>40579</v>
      </c>
      <c r="C169" s="5">
        <v>1</v>
      </c>
      <c r="D169" s="5">
        <v>0</v>
      </c>
      <c r="E169" s="5">
        <v>2</v>
      </c>
      <c r="F169" s="5">
        <v>5</v>
      </c>
      <c r="G169" s="5" t="b">
        <v>0</v>
      </c>
      <c r="H169" s="5">
        <v>6</v>
      </c>
      <c r="I169" s="5">
        <v>3</v>
      </c>
      <c r="J169" s="5">
        <v>0.2</v>
      </c>
      <c r="K169" s="5">
        <v>0.2273</v>
      </c>
      <c r="L169" s="5">
        <v>1</v>
      </c>
      <c r="M169" s="5">
        <v>8.9599999999999999E-2</v>
      </c>
      <c r="N169" s="5">
        <v>0</v>
      </c>
      <c r="O169" s="5">
        <v>9</v>
      </c>
      <c r="P169" s="5">
        <v>9</v>
      </c>
    </row>
    <row r="170" spans="1:16">
      <c r="A170" s="5">
        <v>788</v>
      </c>
      <c r="B170" s="6">
        <v>40579</v>
      </c>
      <c r="C170" s="5">
        <v>1</v>
      </c>
      <c r="D170" s="5">
        <v>0</v>
      </c>
      <c r="E170" s="5">
        <v>2</v>
      </c>
      <c r="F170" s="5">
        <v>6</v>
      </c>
      <c r="G170" s="5" t="b">
        <v>0</v>
      </c>
      <c r="H170" s="5">
        <v>6</v>
      </c>
      <c r="I170" s="5">
        <v>3</v>
      </c>
      <c r="J170" s="5">
        <v>0.2</v>
      </c>
      <c r="K170" s="5">
        <v>0.2576</v>
      </c>
      <c r="L170" s="5">
        <v>1</v>
      </c>
      <c r="M170" s="5">
        <v>0</v>
      </c>
      <c r="N170" s="5">
        <v>0</v>
      </c>
      <c r="O170" s="5">
        <v>4</v>
      </c>
      <c r="P170" s="5">
        <v>4</v>
      </c>
    </row>
    <row r="171" spans="1:16">
      <c r="A171" s="5">
        <v>789</v>
      </c>
      <c r="B171" s="6">
        <v>40579</v>
      </c>
      <c r="C171" s="5">
        <v>1</v>
      </c>
      <c r="D171" s="5">
        <v>0</v>
      </c>
      <c r="E171" s="5">
        <v>2</v>
      </c>
      <c r="F171" s="5">
        <v>7</v>
      </c>
      <c r="G171" s="5" t="b">
        <v>0</v>
      </c>
      <c r="H171" s="5">
        <v>6</v>
      </c>
      <c r="I171" s="5">
        <v>3</v>
      </c>
      <c r="J171" s="5">
        <v>0.22</v>
      </c>
      <c r="K171" s="5">
        <v>0.2576</v>
      </c>
      <c r="L171" s="5">
        <v>0.93</v>
      </c>
      <c r="M171" s="5">
        <v>8.9599999999999999E-2</v>
      </c>
      <c r="N171" s="5">
        <v>0</v>
      </c>
      <c r="O171" s="5">
        <v>4</v>
      </c>
      <c r="P171" s="5">
        <v>4</v>
      </c>
    </row>
    <row r="172" spans="1:16">
      <c r="A172" s="5">
        <v>790</v>
      </c>
      <c r="B172" s="6">
        <v>40579</v>
      </c>
      <c r="C172" s="5">
        <v>1</v>
      </c>
      <c r="D172" s="5">
        <v>0</v>
      </c>
      <c r="E172" s="5">
        <v>2</v>
      </c>
      <c r="F172" s="5">
        <v>8</v>
      </c>
      <c r="G172" s="5" t="b">
        <v>0</v>
      </c>
      <c r="H172" s="5">
        <v>6</v>
      </c>
      <c r="I172" s="5">
        <v>3</v>
      </c>
      <c r="J172" s="5">
        <v>0.2</v>
      </c>
      <c r="K172" s="5">
        <v>0.2273</v>
      </c>
      <c r="L172" s="5">
        <v>1</v>
      </c>
      <c r="M172" s="5">
        <v>8.9599999999999999E-2</v>
      </c>
      <c r="N172" s="5">
        <v>0</v>
      </c>
      <c r="O172" s="5">
        <v>10</v>
      </c>
      <c r="P172" s="5">
        <v>10</v>
      </c>
    </row>
    <row r="173" spans="1:16">
      <c r="A173" s="5">
        <v>791</v>
      </c>
      <c r="B173" s="6">
        <v>40579</v>
      </c>
      <c r="C173" s="5">
        <v>1</v>
      </c>
      <c r="D173" s="5">
        <v>0</v>
      </c>
      <c r="E173" s="5">
        <v>2</v>
      </c>
      <c r="F173" s="5">
        <v>9</v>
      </c>
      <c r="G173" s="5" t="b">
        <v>0</v>
      </c>
      <c r="H173" s="5">
        <v>6</v>
      </c>
      <c r="I173" s="5">
        <v>3</v>
      </c>
      <c r="J173" s="5">
        <v>0.2</v>
      </c>
      <c r="K173" s="5">
        <v>0.2273</v>
      </c>
      <c r="L173" s="5">
        <v>1</v>
      </c>
      <c r="M173" s="5">
        <v>8.9599999999999999E-2</v>
      </c>
      <c r="N173" s="5">
        <v>3</v>
      </c>
      <c r="O173" s="5">
        <v>17</v>
      </c>
      <c r="P173" s="5">
        <v>20</v>
      </c>
    </row>
    <row r="174" spans="1:16">
      <c r="A174" s="5">
        <v>792</v>
      </c>
      <c r="B174" s="6">
        <v>40579</v>
      </c>
      <c r="C174" s="5">
        <v>1</v>
      </c>
      <c r="D174" s="5">
        <v>0</v>
      </c>
      <c r="E174" s="5">
        <v>2</v>
      </c>
      <c r="F174" s="5">
        <v>10</v>
      </c>
      <c r="G174" s="5" t="b">
        <v>0</v>
      </c>
      <c r="H174" s="5">
        <v>6</v>
      </c>
      <c r="I174" s="5">
        <v>3</v>
      </c>
      <c r="J174" s="5">
        <v>0.2</v>
      </c>
      <c r="K174" s="5">
        <v>0.21210000000000001</v>
      </c>
      <c r="L174" s="5">
        <v>1</v>
      </c>
      <c r="M174" s="5">
        <v>0.1343</v>
      </c>
      <c r="N174" s="5">
        <v>3</v>
      </c>
      <c r="O174" s="5">
        <v>31</v>
      </c>
      <c r="P174" s="5">
        <v>34</v>
      </c>
    </row>
    <row r="175" spans="1:16">
      <c r="A175" s="5">
        <v>793</v>
      </c>
      <c r="B175" s="6">
        <v>40579</v>
      </c>
      <c r="C175" s="5">
        <v>1</v>
      </c>
      <c r="D175" s="5">
        <v>0</v>
      </c>
      <c r="E175" s="5">
        <v>2</v>
      </c>
      <c r="F175" s="5">
        <v>11</v>
      </c>
      <c r="G175" s="5" t="b">
        <v>0</v>
      </c>
      <c r="H175" s="5">
        <v>6</v>
      </c>
      <c r="I175" s="5">
        <v>3</v>
      </c>
      <c r="J175" s="5">
        <v>0.22</v>
      </c>
      <c r="K175" s="5">
        <v>0.2273</v>
      </c>
      <c r="L175" s="5">
        <v>1</v>
      </c>
      <c r="M175" s="5">
        <v>0.1343</v>
      </c>
      <c r="N175" s="5">
        <v>1</v>
      </c>
      <c r="O175" s="5">
        <v>46</v>
      </c>
      <c r="P175" s="5">
        <v>47</v>
      </c>
    </row>
    <row r="176" spans="1:16">
      <c r="A176" s="5">
        <v>794</v>
      </c>
      <c r="B176" s="6">
        <v>40579</v>
      </c>
      <c r="C176" s="5">
        <v>1</v>
      </c>
      <c r="D176" s="5">
        <v>0</v>
      </c>
      <c r="E176" s="5">
        <v>2</v>
      </c>
      <c r="F176" s="5">
        <v>12</v>
      </c>
      <c r="G176" s="5" t="b">
        <v>0</v>
      </c>
      <c r="H176" s="5">
        <v>6</v>
      </c>
      <c r="I176" s="5">
        <v>3</v>
      </c>
      <c r="J176" s="5">
        <v>0.22</v>
      </c>
      <c r="K176" s="5">
        <v>0.2273</v>
      </c>
      <c r="L176" s="5">
        <v>1</v>
      </c>
      <c r="M176" s="5">
        <v>0.16420000000000001</v>
      </c>
      <c r="N176" s="5">
        <v>10</v>
      </c>
      <c r="O176" s="5">
        <v>42</v>
      </c>
      <c r="P176" s="5">
        <v>52</v>
      </c>
    </row>
    <row r="177" spans="1:16">
      <c r="A177" s="5">
        <v>795</v>
      </c>
      <c r="B177" s="6">
        <v>40579</v>
      </c>
      <c r="C177" s="5">
        <v>1</v>
      </c>
      <c r="D177" s="5">
        <v>0</v>
      </c>
      <c r="E177" s="5">
        <v>2</v>
      </c>
      <c r="F177" s="5">
        <v>13</v>
      </c>
      <c r="G177" s="5" t="b">
        <v>0</v>
      </c>
      <c r="H177" s="5">
        <v>6</v>
      </c>
      <c r="I177" s="5">
        <v>3</v>
      </c>
      <c r="J177" s="5">
        <v>0.22</v>
      </c>
      <c r="K177" s="5">
        <v>0.2273</v>
      </c>
      <c r="L177" s="5">
        <v>1</v>
      </c>
      <c r="M177" s="5">
        <v>0.16420000000000001</v>
      </c>
      <c r="N177" s="5">
        <v>10</v>
      </c>
      <c r="O177" s="5">
        <v>62</v>
      </c>
      <c r="P177" s="5">
        <v>72</v>
      </c>
    </row>
    <row r="178" spans="1:16">
      <c r="A178" s="5">
        <v>796</v>
      </c>
      <c r="B178" s="6">
        <v>40579</v>
      </c>
      <c r="C178" s="5">
        <v>1</v>
      </c>
      <c r="D178" s="5">
        <v>0</v>
      </c>
      <c r="E178" s="5">
        <v>2</v>
      </c>
      <c r="F178" s="5">
        <v>14</v>
      </c>
      <c r="G178" s="5" t="b">
        <v>0</v>
      </c>
      <c r="H178" s="5">
        <v>6</v>
      </c>
      <c r="I178" s="5">
        <v>3</v>
      </c>
      <c r="J178" s="5">
        <v>0.22</v>
      </c>
      <c r="K178" s="5">
        <v>0.2727</v>
      </c>
      <c r="L178" s="5">
        <v>1</v>
      </c>
      <c r="M178" s="5">
        <v>0</v>
      </c>
      <c r="N178" s="5">
        <v>5</v>
      </c>
      <c r="O178" s="5">
        <v>50</v>
      </c>
      <c r="P178" s="5">
        <v>55</v>
      </c>
    </row>
    <row r="179" spans="1:16">
      <c r="A179" s="5">
        <v>797</v>
      </c>
      <c r="B179" s="6">
        <v>40579</v>
      </c>
      <c r="C179" s="5">
        <v>1</v>
      </c>
      <c r="D179" s="5">
        <v>0</v>
      </c>
      <c r="E179" s="5">
        <v>2</v>
      </c>
      <c r="F179" s="5">
        <v>15</v>
      </c>
      <c r="G179" s="5" t="b">
        <v>0</v>
      </c>
      <c r="H179" s="5">
        <v>6</v>
      </c>
      <c r="I179" s="5">
        <v>3</v>
      </c>
      <c r="J179" s="5">
        <v>0.22</v>
      </c>
      <c r="K179" s="5">
        <v>0.2727</v>
      </c>
      <c r="L179" s="5">
        <v>1</v>
      </c>
      <c r="M179" s="5">
        <v>0</v>
      </c>
      <c r="N179" s="5">
        <v>11</v>
      </c>
      <c r="O179" s="5">
        <v>49</v>
      </c>
      <c r="P179" s="5">
        <v>60</v>
      </c>
    </row>
    <row r="180" spans="1:16">
      <c r="A180" s="5">
        <v>798</v>
      </c>
      <c r="B180" s="6">
        <v>40579</v>
      </c>
      <c r="C180" s="5">
        <v>1</v>
      </c>
      <c r="D180" s="5">
        <v>0</v>
      </c>
      <c r="E180" s="5">
        <v>2</v>
      </c>
      <c r="F180" s="5">
        <v>16</v>
      </c>
      <c r="G180" s="5" t="b">
        <v>0</v>
      </c>
      <c r="H180" s="5">
        <v>6</v>
      </c>
      <c r="I180" s="5">
        <v>3</v>
      </c>
      <c r="J180" s="5">
        <v>0.22</v>
      </c>
      <c r="K180" s="5">
        <v>0.2273</v>
      </c>
      <c r="L180" s="5">
        <v>1</v>
      </c>
      <c r="M180" s="5">
        <v>0.1343</v>
      </c>
      <c r="N180" s="5">
        <v>8</v>
      </c>
      <c r="O180" s="5">
        <v>63</v>
      </c>
      <c r="P180" s="5">
        <v>71</v>
      </c>
    </row>
    <row r="181" spans="1:16">
      <c r="A181" s="5">
        <v>799</v>
      </c>
      <c r="B181" s="6">
        <v>40579</v>
      </c>
      <c r="C181" s="5">
        <v>1</v>
      </c>
      <c r="D181" s="5">
        <v>0</v>
      </c>
      <c r="E181" s="5">
        <v>2</v>
      </c>
      <c r="F181" s="5">
        <v>17</v>
      </c>
      <c r="G181" s="5" t="b">
        <v>0</v>
      </c>
      <c r="H181" s="5">
        <v>6</v>
      </c>
      <c r="I181" s="5">
        <v>2</v>
      </c>
      <c r="J181" s="5">
        <v>0.24</v>
      </c>
      <c r="K181" s="5">
        <v>0.21210000000000001</v>
      </c>
      <c r="L181" s="5">
        <v>1</v>
      </c>
      <c r="M181" s="5">
        <v>0.28360000000000002</v>
      </c>
      <c r="N181" s="5">
        <v>14</v>
      </c>
      <c r="O181" s="5">
        <v>64</v>
      </c>
      <c r="P181" s="5">
        <v>78</v>
      </c>
    </row>
    <row r="182" spans="1:16">
      <c r="A182" s="5">
        <v>800</v>
      </c>
      <c r="B182" s="6">
        <v>40579</v>
      </c>
      <c r="C182" s="5">
        <v>1</v>
      </c>
      <c r="D182" s="5">
        <v>0</v>
      </c>
      <c r="E182" s="5">
        <v>2</v>
      </c>
      <c r="F182" s="5">
        <v>18</v>
      </c>
      <c r="G182" s="5" t="b">
        <v>0</v>
      </c>
      <c r="H182" s="5">
        <v>6</v>
      </c>
      <c r="I182" s="5">
        <v>2</v>
      </c>
      <c r="J182" s="5">
        <v>0.28000000000000003</v>
      </c>
      <c r="K182" s="5">
        <v>0.2424</v>
      </c>
      <c r="L182" s="5">
        <v>0.93</v>
      </c>
      <c r="M182" s="5">
        <v>0.44779999999999998</v>
      </c>
      <c r="N182" s="5">
        <v>2</v>
      </c>
      <c r="O182" s="5">
        <v>81</v>
      </c>
      <c r="P182" s="5">
        <v>83</v>
      </c>
    </row>
    <row r="183" spans="1:16">
      <c r="A183" s="5">
        <v>801</v>
      </c>
      <c r="B183" s="6">
        <v>40579</v>
      </c>
      <c r="C183" s="5">
        <v>1</v>
      </c>
      <c r="D183" s="5">
        <v>0</v>
      </c>
      <c r="E183" s="5">
        <v>2</v>
      </c>
      <c r="F183" s="5">
        <v>19</v>
      </c>
      <c r="G183" s="5" t="b">
        <v>0</v>
      </c>
      <c r="H183" s="5">
        <v>6</v>
      </c>
      <c r="I183" s="5">
        <v>2</v>
      </c>
      <c r="J183" s="5">
        <v>0.28000000000000003</v>
      </c>
      <c r="K183" s="5">
        <v>0.2424</v>
      </c>
      <c r="L183" s="5">
        <v>0.93</v>
      </c>
      <c r="M183" s="5">
        <v>0.44779999999999998</v>
      </c>
      <c r="N183" s="5">
        <v>6</v>
      </c>
      <c r="O183" s="5">
        <v>78</v>
      </c>
      <c r="P183" s="5">
        <v>84</v>
      </c>
    </row>
    <row r="184" spans="1:16">
      <c r="A184" s="5">
        <v>802</v>
      </c>
      <c r="B184" s="6">
        <v>40579</v>
      </c>
      <c r="C184" s="5">
        <v>1</v>
      </c>
      <c r="D184" s="5">
        <v>0</v>
      </c>
      <c r="E184" s="5">
        <v>2</v>
      </c>
      <c r="F184" s="5">
        <v>20</v>
      </c>
      <c r="G184" s="5" t="b">
        <v>0</v>
      </c>
      <c r="H184" s="5">
        <v>6</v>
      </c>
      <c r="I184" s="5">
        <v>1</v>
      </c>
      <c r="J184" s="5">
        <v>0.3</v>
      </c>
      <c r="K184" s="5">
        <v>0.28789999999999999</v>
      </c>
      <c r="L184" s="5">
        <v>0.87</v>
      </c>
      <c r="M184" s="5">
        <v>0.25369999999999998</v>
      </c>
      <c r="N184" s="5">
        <v>5</v>
      </c>
      <c r="O184" s="5">
        <v>64</v>
      </c>
      <c r="P184" s="5">
        <v>69</v>
      </c>
    </row>
    <row r="185" spans="1:16">
      <c r="A185" s="5">
        <v>803</v>
      </c>
      <c r="B185" s="6">
        <v>40579</v>
      </c>
      <c r="C185" s="5">
        <v>1</v>
      </c>
      <c r="D185" s="5">
        <v>0</v>
      </c>
      <c r="E185" s="5">
        <v>2</v>
      </c>
      <c r="F185" s="5">
        <v>21</v>
      </c>
      <c r="G185" s="5" t="b">
        <v>0</v>
      </c>
      <c r="H185" s="5">
        <v>6</v>
      </c>
      <c r="I185" s="5">
        <v>1</v>
      </c>
      <c r="J185" s="5">
        <v>0.26</v>
      </c>
      <c r="K185" s="5">
        <v>0.2576</v>
      </c>
      <c r="L185" s="5">
        <v>1</v>
      </c>
      <c r="M185" s="5">
        <v>0.19400000000000001</v>
      </c>
      <c r="N185" s="5">
        <v>3</v>
      </c>
      <c r="O185" s="5">
        <v>53</v>
      </c>
      <c r="P185" s="5">
        <v>56</v>
      </c>
    </row>
    <row r="186" spans="1:16">
      <c r="A186" s="5">
        <v>804</v>
      </c>
      <c r="B186" s="6">
        <v>40579</v>
      </c>
      <c r="C186" s="5">
        <v>1</v>
      </c>
      <c r="D186" s="5">
        <v>0</v>
      </c>
      <c r="E186" s="5">
        <v>2</v>
      </c>
      <c r="F186" s="5">
        <v>22</v>
      </c>
      <c r="G186" s="5" t="b">
        <v>0</v>
      </c>
      <c r="H186" s="5">
        <v>6</v>
      </c>
      <c r="I186" s="5">
        <v>1</v>
      </c>
      <c r="J186" s="5">
        <v>0.26</v>
      </c>
      <c r="K186" s="5">
        <v>0.2727</v>
      </c>
      <c r="L186" s="5">
        <v>0.93</v>
      </c>
      <c r="M186" s="5">
        <v>0.1343</v>
      </c>
      <c r="N186" s="5">
        <v>2</v>
      </c>
      <c r="O186" s="5">
        <v>43</v>
      </c>
      <c r="P186" s="5">
        <v>45</v>
      </c>
    </row>
    <row r="187" spans="1:16">
      <c r="A187" s="5">
        <v>805</v>
      </c>
      <c r="B187" s="6">
        <v>40579</v>
      </c>
      <c r="C187" s="5">
        <v>1</v>
      </c>
      <c r="D187" s="5">
        <v>0</v>
      </c>
      <c r="E187" s="5">
        <v>2</v>
      </c>
      <c r="F187" s="5">
        <v>23</v>
      </c>
      <c r="G187" s="5" t="b">
        <v>0</v>
      </c>
      <c r="H187" s="5">
        <v>6</v>
      </c>
      <c r="I187" s="5">
        <v>1</v>
      </c>
      <c r="J187" s="5">
        <v>0.26</v>
      </c>
      <c r="K187" s="5">
        <v>0.2576</v>
      </c>
      <c r="L187" s="5">
        <v>0.93</v>
      </c>
      <c r="M187" s="5">
        <v>0.22389999999999999</v>
      </c>
      <c r="N187" s="5">
        <v>7</v>
      </c>
      <c r="O187" s="5">
        <v>52</v>
      </c>
      <c r="P187" s="5">
        <v>59</v>
      </c>
    </row>
    <row r="188" spans="1:16">
      <c r="A188" s="5">
        <v>806</v>
      </c>
      <c r="B188" s="6">
        <v>40580</v>
      </c>
      <c r="C188" s="5">
        <v>1</v>
      </c>
      <c r="D188" s="5">
        <v>0</v>
      </c>
      <c r="E188" s="5">
        <v>2</v>
      </c>
      <c r="F188" s="5">
        <v>0</v>
      </c>
      <c r="G188" s="5" t="b">
        <v>0</v>
      </c>
      <c r="H188" s="5">
        <v>0</v>
      </c>
      <c r="I188" s="5">
        <v>1</v>
      </c>
      <c r="J188" s="5">
        <v>0.26</v>
      </c>
      <c r="K188" s="5">
        <v>0.2576</v>
      </c>
      <c r="L188" s="5">
        <v>0.7</v>
      </c>
      <c r="M188" s="5">
        <v>0.19400000000000001</v>
      </c>
      <c r="N188" s="5">
        <v>2</v>
      </c>
      <c r="O188" s="5">
        <v>37</v>
      </c>
      <c r="P188" s="5">
        <v>39</v>
      </c>
    </row>
    <row r="189" spans="1:16">
      <c r="A189" s="5">
        <v>807</v>
      </c>
      <c r="B189" s="6">
        <v>40580</v>
      </c>
      <c r="C189" s="5">
        <v>1</v>
      </c>
      <c r="D189" s="5">
        <v>0</v>
      </c>
      <c r="E189" s="5">
        <v>2</v>
      </c>
      <c r="F189" s="5">
        <v>1</v>
      </c>
      <c r="G189" s="5" t="b">
        <v>0</v>
      </c>
      <c r="H189" s="5">
        <v>0</v>
      </c>
      <c r="I189" s="5">
        <v>1</v>
      </c>
      <c r="J189" s="5">
        <v>0.26</v>
      </c>
      <c r="K189" s="5">
        <v>0.2273</v>
      </c>
      <c r="L189" s="5">
        <v>0.65</v>
      </c>
      <c r="M189" s="5">
        <v>0.41789999999999999</v>
      </c>
      <c r="N189" s="5">
        <v>4</v>
      </c>
      <c r="O189" s="5">
        <v>40</v>
      </c>
      <c r="P189" s="5">
        <v>44</v>
      </c>
    </row>
    <row r="190" spans="1:16">
      <c r="A190" s="5">
        <v>808</v>
      </c>
      <c r="B190" s="6">
        <v>40580</v>
      </c>
      <c r="C190" s="5">
        <v>1</v>
      </c>
      <c r="D190" s="5">
        <v>0</v>
      </c>
      <c r="E190" s="5">
        <v>2</v>
      </c>
      <c r="F190" s="5">
        <v>2</v>
      </c>
      <c r="G190" s="5" t="b">
        <v>0</v>
      </c>
      <c r="H190" s="5">
        <v>0</v>
      </c>
      <c r="I190" s="5">
        <v>1</v>
      </c>
      <c r="J190" s="5">
        <v>0.26</v>
      </c>
      <c r="K190" s="5">
        <v>0.2273</v>
      </c>
      <c r="L190" s="5">
        <v>0.6</v>
      </c>
      <c r="M190" s="5">
        <v>0.32840000000000003</v>
      </c>
      <c r="N190" s="5">
        <v>0</v>
      </c>
      <c r="O190" s="5">
        <v>20</v>
      </c>
      <c r="P190" s="5">
        <v>20</v>
      </c>
    </row>
    <row r="191" spans="1:16">
      <c r="A191" s="5">
        <v>809</v>
      </c>
      <c r="B191" s="6">
        <v>40580</v>
      </c>
      <c r="C191" s="5">
        <v>1</v>
      </c>
      <c r="D191" s="5">
        <v>0</v>
      </c>
      <c r="E191" s="5">
        <v>2</v>
      </c>
      <c r="F191" s="5">
        <v>3</v>
      </c>
      <c r="G191" s="5" t="b">
        <v>0</v>
      </c>
      <c r="H191" s="5">
        <v>0</v>
      </c>
      <c r="I191" s="5">
        <v>1</v>
      </c>
      <c r="J191" s="5">
        <v>0.26</v>
      </c>
      <c r="K191" s="5">
        <v>0.28789999999999999</v>
      </c>
      <c r="L191" s="5">
        <v>0.6</v>
      </c>
      <c r="M191" s="5">
        <v>8.9599999999999999E-2</v>
      </c>
      <c r="N191" s="5">
        <v>3</v>
      </c>
      <c r="O191" s="5">
        <v>10</v>
      </c>
      <c r="P191" s="5">
        <v>13</v>
      </c>
    </row>
    <row r="192" spans="1:16">
      <c r="A192" s="5">
        <v>810</v>
      </c>
      <c r="B192" s="6">
        <v>40580</v>
      </c>
      <c r="C192" s="5">
        <v>1</v>
      </c>
      <c r="D192" s="5">
        <v>0</v>
      </c>
      <c r="E192" s="5">
        <v>2</v>
      </c>
      <c r="F192" s="5">
        <v>4</v>
      </c>
      <c r="G192" s="5" t="b">
        <v>0</v>
      </c>
      <c r="H192" s="5">
        <v>0</v>
      </c>
      <c r="I192" s="5">
        <v>1</v>
      </c>
      <c r="J192" s="5">
        <v>0.26</v>
      </c>
      <c r="K192" s="5">
        <v>0.2273</v>
      </c>
      <c r="L192" s="5">
        <v>0.6</v>
      </c>
      <c r="M192" s="5">
        <v>0.35820000000000002</v>
      </c>
      <c r="N192" s="5">
        <v>0</v>
      </c>
      <c r="O192" s="5">
        <v>2</v>
      </c>
      <c r="P192" s="5">
        <v>2</v>
      </c>
    </row>
    <row r="193" spans="1:16">
      <c r="A193" s="5">
        <v>811</v>
      </c>
      <c r="B193" s="6">
        <v>40580</v>
      </c>
      <c r="C193" s="5">
        <v>1</v>
      </c>
      <c r="D193" s="5">
        <v>0</v>
      </c>
      <c r="E193" s="5">
        <v>2</v>
      </c>
      <c r="F193" s="5">
        <v>5</v>
      </c>
      <c r="G193" s="5" t="b">
        <v>0</v>
      </c>
      <c r="H193" s="5">
        <v>0</v>
      </c>
      <c r="I193" s="5">
        <v>1</v>
      </c>
      <c r="J193" s="5">
        <v>0.26</v>
      </c>
      <c r="K193" s="5">
        <v>0.2576</v>
      </c>
      <c r="L193" s="5">
        <v>0.6</v>
      </c>
      <c r="M193" s="5">
        <v>0.22389999999999999</v>
      </c>
      <c r="N193" s="5">
        <v>0</v>
      </c>
      <c r="O193" s="5">
        <v>1</v>
      </c>
      <c r="P193" s="5">
        <v>1</v>
      </c>
    </row>
    <row r="194" spans="1:16">
      <c r="A194" s="5">
        <v>812</v>
      </c>
      <c r="B194" s="6">
        <v>40580</v>
      </c>
      <c r="C194" s="5">
        <v>1</v>
      </c>
      <c r="D194" s="5">
        <v>0</v>
      </c>
      <c r="E194" s="5">
        <v>2</v>
      </c>
      <c r="F194" s="5">
        <v>6</v>
      </c>
      <c r="G194" s="5" t="b">
        <v>0</v>
      </c>
      <c r="H194" s="5">
        <v>0</v>
      </c>
      <c r="I194" s="5">
        <v>1</v>
      </c>
      <c r="J194" s="5">
        <v>0.26</v>
      </c>
      <c r="K194" s="5">
        <v>0.2576</v>
      </c>
      <c r="L194" s="5">
        <v>0.6</v>
      </c>
      <c r="M194" s="5">
        <v>0.22389999999999999</v>
      </c>
      <c r="N194" s="5">
        <v>0</v>
      </c>
      <c r="O194" s="5">
        <v>1</v>
      </c>
      <c r="P194" s="5">
        <v>1</v>
      </c>
    </row>
    <row r="195" spans="1:16">
      <c r="A195" s="5">
        <v>813</v>
      </c>
      <c r="B195" s="6">
        <v>40580</v>
      </c>
      <c r="C195" s="5">
        <v>1</v>
      </c>
      <c r="D195" s="5">
        <v>0</v>
      </c>
      <c r="E195" s="5">
        <v>2</v>
      </c>
      <c r="F195" s="5">
        <v>7</v>
      </c>
      <c r="G195" s="5" t="b">
        <v>0</v>
      </c>
      <c r="H195" s="5">
        <v>0</v>
      </c>
      <c r="I195" s="5">
        <v>1</v>
      </c>
      <c r="J195" s="5">
        <v>0.24</v>
      </c>
      <c r="K195" s="5">
        <v>0.2424</v>
      </c>
      <c r="L195" s="5">
        <v>0.65</v>
      </c>
      <c r="M195" s="5">
        <v>0.16420000000000001</v>
      </c>
      <c r="N195" s="5">
        <v>0</v>
      </c>
      <c r="O195" s="5">
        <v>8</v>
      </c>
      <c r="P195" s="5">
        <v>8</v>
      </c>
    </row>
    <row r="196" spans="1:16">
      <c r="A196" s="5">
        <v>814</v>
      </c>
      <c r="B196" s="6">
        <v>40580</v>
      </c>
      <c r="C196" s="5">
        <v>1</v>
      </c>
      <c r="D196" s="5">
        <v>0</v>
      </c>
      <c r="E196" s="5">
        <v>2</v>
      </c>
      <c r="F196" s="5">
        <v>8</v>
      </c>
      <c r="G196" s="5" t="b">
        <v>0</v>
      </c>
      <c r="H196" s="5">
        <v>0</v>
      </c>
      <c r="I196" s="5">
        <v>1</v>
      </c>
      <c r="J196" s="5">
        <v>0.24</v>
      </c>
      <c r="K196" s="5">
        <v>0.2576</v>
      </c>
      <c r="L196" s="5">
        <v>0.65</v>
      </c>
      <c r="M196" s="5">
        <v>0.1045</v>
      </c>
      <c r="N196" s="5">
        <v>2</v>
      </c>
      <c r="O196" s="5">
        <v>21</v>
      </c>
      <c r="P196" s="5">
        <v>23</v>
      </c>
    </row>
    <row r="197" spans="1:16">
      <c r="A197" s="5">
        <v>815</v>
      </c>
      <c r="B197" s="6">
        <v>40580</v>
      </c>
      <c r="C197" s="5">
        <v>1</v>
      </c>
      <c r="D197" s="5">
        <v>0</v>
      </c>
      <c r="E197" s="5">
        <v>2</v>
      </c>
      <c r="F197" s="5">
        <v>9</v>
      </c>
      <c r="G197" s="5" t="b">
        <v>0</v>
      </c>
      <c r="H197" s="5">
        <v>0</v>
      </c>
      <c r="I197" s="5">
        <v>1</v>
      </c>
      <c r="J197" s="5">
        <v>0.28000000000000003</v>
      </c>
      <c r="K197" s="5">
        <v>0.28789999999999999</v>
      </c>
      <c r="L197" s="5">
        <v>0.56000000000000005</v>
      </c>
      <c r="M197" s="5">
        <v>0.1045</v>
      </c>
      <c r="N197" s="5">
        <v>7</v>
      </c>
      <c r="O197" s="5">
        <v>38</v>
      </c>
      <c r="P197" s="5">
        <v>45</v>
      </c>
    </row>
    <row r="198" spans="1:16">
      <c r="A198" s="5">
        <v>816</v>
      </c>
      <c r="B198" s="6">
        <v>40580</v>
      </c>
      <c r="C198" s="5">
        <v>1</v>
      </c>
      <c r="D198" s="5">
        <v>0</v>
      </c>
      <c r="E198" s="5">
        <v>2</v>
      </c>
      <c r="F198" s="5">
        <v>10</v>
      </c>
      <c r="G198" s="5" t="b">
        <v>0</v>
      </c>
      <c r="H198" s="5">
        <v>0</v>
      </c>
      <c r="I198" s="5">
        <v>1</v>
      </c>
      <c r="J198" s="5">
        <v>0.3</v>
      </c>
      <c r="K198" s="5">
        <v>0.28789999999999999</v>
      </c>
      <c r="L198" s="5">
        <v>0.52</v>
      </c>
      <c r="M198" s="5">
        <v>0.25369999999999998</v>
      </c>
      <c r="N198" s="5">
        <v>15</v>
      </c>
      <c r="O198" s="5">
        <v>74</v>
      </c>
      <c r="P198" s="5">
        <v>89</v>
      </c>
    </row>
    <row r="199" spans="1:16">
      <c r="A199" s="5">
        <v>817</v>
      </c>
      <c r="B199" s="6">
        <v>40580</v>
      </c>
      <c r="C199" s="5">
        <v>1</v>
      </c>
      <c r="D199" s="5">
        <v>0</v>
      </c>
      <c r="E199" s="5">
        <v>2</v>
      </c>
      <c r="F199" s="5">
        <v>11</v>
      </c>
      <c r="G199" s="5" t="b">
        <v>0</v>
      </c>
      <c r="H199" s="5">
        <v>0</v>
      </c>
      <c r="I199" s="5">
        <v>1</v>
      </c>
      <c r="J199" s="5">
        <v>0.32</v>
      </c>
      <c r="K199" s="5">
        <v>0.30299999999999999</v>
      </c>
      <c r="L199" s="5">
        <v>0.49</v>
      </c>
      <c r="M199" s="5">
        <v>0.25369999999999998</v>
      </c>
      <c r="N199" s="5">
        <v>28</v>
      </c>
      <c r="O199" s="5">
        <v>89</v>
      </c>
      <c r="P199" s="5">
        <v>117</v>
      </c>
    </row>
    <row r="200" spans="1:16">
      <c r="A200" s="5">
        <v>818</v>
      </c>
      <c r="B200" s="6">
        <v>40580</v>
      </c>
      <c r="C200" s="5">
        <v>1</v>
      </c>
      <c r="D200" s="5">
        <v>0</v>
      </c>
      <c r="E200" s="5">
        <v>2</v>
      </c>
      <c r="F200" s="5">
        <v>12</v>
      </c>
      <c r="G200" s="5" t="b">
        <v>0</v>
      </c>
      <c r="H200" s="5">
        <v>0</v>
      </c>
      <c r="I200" s="5">
        <v>1</v>
      </c>
      <c r="J200" s="5">
        <v>0.34</v>
      </c>
      <c r="K200" s="5">
        <v>0.33329999999999999</v>
      </c>
      <c r="L200" s="5">
        <v>0.46</v>
      </c>
      <c r="M200" s="5">
        <v>0</v>
      </c>
      <c r="N200" s="5">
        <v>48</v>
      </c>
      <c r="O200" s="5">
        <v>126</v>
      </c>
      <c r="P200" s="5">
        <v>174</v>
      </c>
    </row>
    <row r="201" spans="1:16">
      <c r="A201" s="5">
        <v>819</v>
      </c>
      <c r="B201" s="6">
        <v>40580</v>
      </c>
      <c r="C201" s="5">
        <v>1</v>
      </c>
      <c r="D201" s="5">
        <v>0</v>
      </c>
      <c r="E201" s="5">
        <v>2</v>
      </c>
      <c r="F201" s="5">
        <v>13</v>
      </c>
      <c r="G201" s="5" t="b">
        <v>0</v>
      </c>
      <c r="H201" s="5">
        <v>0</v>
      </c>
      <c r="I201" s="5">
        <v>1</v>
      </c>
      <c r="J201" s="5">
        <v>0.34</v>
      </c>
      <c r="K201" s="5">
        <v>0.36359999999999998</v>
      </c>
      <c r="L201" s="5">
        <v>0.46</v>
      </c>
      <c r="M201" s="5">
        <v>0</v>
      </c>
      <c r="N201" s="5">
        <v>47</v>
      </c>
      <c r="O201" s="5">
        <v>135</v>
      </c>
      <c r="P201" s="5">
        <v>182</v>
      </c>
    </row>
    <row r="202" spans="1:16">
      <c r="A202" s="5">
        <v>820</v>
      </c>
      <c r="B202" s="6">
        <v>40580</v>
      </c>
      <c r="C202" s="5">
        <v>1</v>
      </c>
      <c r="D202" s="5">
        <v>0</v>
      </c>
      <c r="E202" s="5">
        <v>2</v>
      </c>
      <c r="F202" s="5">
        <v>14</v>
      </c>
      <c r="G202" s="5" t="b">
        <v>0</v>
      </c>
      <c r="H202" s="5">
        <v>0</v>
      </c>
      <c r="I202" s="5">
        <v>1</v>
      </c>
      <c r="J202" s="5">
        <v>0.34</v>
      </c>
      <c r="K202" s="5">
        <v>0.34849999999999998</v>
      </c>
      <c r="L202" s="5">
        <v>0.46</v>
      </c>
      <c r="M202" s="5">
        <v>8.9599999999999999E-2</v>
      </c>
      <c r="N202" s="5">
        <v>47</v>
      </c>
      <c r="O202" s="5">
        <v>114</v>
      </c>
      <c r="P202" s="5">
        <v>161</v>
      </c>
    </row>
    <row r="203" spans="1:16">
      <c r="A203" s="5">
        <v>821</v>
      </c>
      <c r="B203" s="6">
        <v>40580</v>
      </c>
      <c r="C203" s="5">
        <v>1</v>
      </c>
      <c r="D203" s="5">
        <v>0</v>
      </c>
      <c r="E203" s="5">
        <v>2</v>
      </c>
      <c r="F203" s="5">
        <v>15</v>
      </c>
      <c r="G203" s="5" t="b">
        <v>0</v>
      </c>
      <c r="H203" s="5">
        <v>0</v>
      </c>
      <c r="I203" s="5">
        <v>1</v>
      </c>
      <c r="J203" s="5">
        <v>0.34</v>
      </c>
      <c r="K203" s="5">
        <v>0.34849999999999998</v>
      </c>
      <c r="L203" s="5">
        <v>0.46</v>
      </c>
      <c r="M203" s="5">
        <v>8.9599999999999999E-2</v>
      </c>
      <c r="N203" s="5">
        <v>52</v>
      </c>
      <c r="O203" s="5">
        <v>130</v>
      </c>
      <c r="P203" s="5">
        <v>182</v>
      </c>
    </row>
    <row r="204" spans="1:16">
      <c r="A204" s="5">
        <v>822</v>
      </c>
      <c r="B204" s="6">
        <v>40580</v>
      </c>
      <c r="C204" s="5">
        <v>1</v>
      </c>
      <c r="D204" s="5">
        <v>0</v>
      </c>
      <c r="E204" s="5">
        <v>2</v>
      </c>
      <c r="F204" s="5">
        <v>16</v>
      </c>
      <c r="G204" s="5" t="b">
        <v>0</v>
      </c>
      <c r="H204" s="5">
        <v>0</v>
      </c>
      <c r="I204" s="5">
        <v>1</v>
      </c>
      <c r="J204" s="5">
        <v>0.34</v>
      </c>
      <c r="K204" s="5">
        <v>0.34849999999999998</v>
      </c>
      <c r="L204" s="5">
        <v>0.49</v>
      </c>
      <c r="M204" s="5">
        <v>0.1045</v>
      </c>
      <c r="N204" s="5">
        <v>42</v>
      </c>
      <c r="O204" s="5">
        <v>115</v>
      </c>
      <c r="P204" s="5">
        <v>157</v>
      </c>
    </row>
    <row r="205" spans="1:16">
      <c r="A205" s="5">
        <v>823</v>
      </c>
      <c r="B205" s="6">
        <v>40580</v>
      </c>
      <c r="C205" s="5">
        <v>1</v>
      </c>
      <c r="D205" s="5">
        <v>0</v>
      </c>
      <c r="E205" s="5">
        <v>2</v>
      </c>
      <c r="F205" s="5">
        <v>17</v>
      </c>
      <c r="G205" s="5" t="b">
        <v>0</v>
      </c>
      <c r="H205" s="5">
        <v>0</v>
      </c>
      <c r="I205" s="5">
        <v>1</v>
      </c>
      <c r="J205" s="5">
        <v>0.34</v>
      </c>
      <c r="K205" s="5">
        <v>0.36359999999999998</v>
      </c>
      <c r="L205" s="5">
        <v>0.46</v>
      </c>
      <c r="M205" s="5">
        <v>0</v>
      </c>
      <c r="N205" s="5">
        <v>24</v>
      </c>
      <c r="O205" s="5">
        <v>97</v>
      </c>
      <c r="P205" s="5">
        <v>121</v>
      </c>
    </row>
    <row r="206" spans="1:16">
      <c r="A206" s="5">
        <v>824</v>
      </c>
      <c r="B206" s="6">
        <v>40580</v>
      </c>
      <c r="C206" s="5">
        <v>1</v>
      </c>
      <c r="D206" s="5">
        <v>0</v>
      </c>
      <c r="E206" s="5">
        <v>2</v>
      </c>
      <c r="F206" s="5">
        <v>18</v>
      </c>
      <c r="G206" s="5" t="b">
        <v>0</v>
      </c>
      <c r="H206" s="5">
        <v>0</v>
      </c>
      <c r="I206" s="5">
        <v>1</v>
      </c>
      <c r="J206" s="5">
        <v>0.3</v>
      </c>
      <c r="K206" s="5">
        <v>0.30299999999999999</v>
      </c>
      <c r="L206" s="5">
        <v>0.56000000000000005</v>
      </c>
      <c r="M206" s="5">
        <v>0.16420000000000001</v>
      </c>
      <c r="N206" s="5">
        <v>13</v>
      </c>
      <c r="O206" s="5">
        <v>65</v>
      </c>
      <c r="P206" s="5">
        <v>78</v>
      </c>
    </row>
    <row r="207" spans="1:16">
      <c r="A207" s="5">
        <v>825</v>
      </c>
      <c r="B207" s="6">
        <v>40580</v>
      </c>
      <c r="C207" s="5">
        <v>1</v>
      </c>
      <c r="D207" s="5">
        <v>0</v>
      </c>
      <c r="E207" s="5">
        <v>2</v>
      </c>
      <c r="F207" s="5">
        <v>19</v>
      </c>
      <c r="G207" s="5" t="b">
        <v>0</v>
      </c>
      <c r="H207" s="5">
        <v>0</v>
      </c>
      <c r="I207" s="5">
        <v>1</v>
      </c>
      <c r="J207" s="5">
        <v>0.28000000000000003</v>
      </c>
      <c r="K207" s="5">
        <v>0.28789999999999999</v>
      </c>
      <c r="L207" s="5">
        <v>0.61</v>
      </c>
      <c r="M207" s="5">
        <v>0.1343</v>
      </c>
      <c r="N207" s="5">
        <v>1</v>
      </c>
      <c r="O207" s="5">
        <v>20</v>
      </c>
      <c r="P207" s="5">
        <v>21</v>
      </c>
    </row>
    <row r="208" spans="1:16">
      <c r="A208" s="5">
        <v>826</v>
      </c>
      <c r="B208" s="6">
        <v>40580</v>
      </c>
      <c r="C208" s="5">
        <v>1</v>
      </c>
      <c r="D208" s="5">
        <v>0</v>
      </c>
      <c r="E208" s="5">
        <v>2</v>
      </c>
      <c r="F208" s="5">
        <v>20</v>
      </c>
      <c r="G208" s="5" t="b">
        <v>0</v>
      </c>
      <c r="H208" s="5">
        <v>0</v>
      </c>
      <c r="I208" s="5">
        <v>1</v>
      </c>
      <c r="J208" s="5">
        <v>0.28000000000000003</v>
      </c>
      <c r="K208" s="5">
        <v>0.28789999999999999</v>
      </c>
      <c r="L208" s="5">
        <v>0.61</v>
      </c>
      <c r="M208" s="5">
        <v>0.1045</v>
      </c>
      <c r="N208" s="5">
        <v>5</v>
      </c>
      <c r="O208" s="5">
        <v>21</v>
      </c>
      <c r="P208" s="5">
        <v>26</v>
      </c>
    </row>
    <row r="209" spans="1:16">
      <c r="A209" s="5">
        <v>827</v>
      </c>
      <c r="B209" s="6">
        <v>40580</v>
      </c>
      <c r="C209" s="5">
        <v>1</v>
      </c>
      <c r="D209" s="5">
        <v>0</v>
      </c>
      <c r="E209" s="5">
        <v>2</v>
      </c>
      <c r="F209" s="5">
        <v>21</v>
      </c>
      <c r="G209" s="5" t="b">
        <v>0</v>
      </c>
      <c r="H209" s="5">
        <v>0</v>
      </c>
      <c r="I209" s="5">
        <v>1</v>
      </c>
      <c r="J209" s="5">
        <v>0.26</v>
      </c>
      <c r="K209" s="5">
        <v>0.30299999999999999</v>
      </c>
      <c r="L209" s="5">
        <v>0.6</v>
      </c>
      <c r="M209" s="5">
        <v>0</v>
      </c>
      <c r="N209" s="5">
        <v>5</v>
      </c>
      <c r="O209" s="5">
        <v>22</v>
      </c>
      <c r="P209" s="5">
        <v>27</v>
      </c>
    </row>
    <row r="210" spans="1:16">
      <c r="A210" s="5">
        <v>828</v>
      </c>
      <c r="B210" s="6">
        <v>40580</v>
      </c>
      <c r="C210" s="5">
        <v>1</v>
      </c>
      <c r="D210" s="5">
        <v>0</v>
      </c>
      <c r="E210" s="5">
        <v>2</v>
      </c>
      <c r="F210" s="5">
        <v>22</v>
      </c>
      <c r="G210" s="5" t="b">
        <v>0</v>
      </c>
      <c r="H210" s="5">
        <v>0</v>
      </c>
      <c r="I210" s="5">
        <v>1</v>
      </c>
      <c r="J210" s="5">
        <v>0.26</v>
      </c>
      <c r="K210" s="5">
        <v>0.30299999999999999</v>
      </c>
      <c r="L210" s="5">
        <v>0.6</v>
      </c>
      <c r="M210" s="5">
        <v>0</v>
      </c>
      <c r="N210" s="5">
        <v>5</v>
      </c>
      <c r="O210" s="5">
        <v>57</v>
      </c>
      <c r="P210" s="5">
        <v>62</v>
      </c>
    </row>
    <row r="211" spans="1:16">
      <c r="A211" s="5">
        <v>829</v>
      </c>
      <c r="B211" s="6">
        <v>40580</v>
      </c>
      <c r="C211" s="5">
        <v>1</v>
      </c>
      <c r="D211" s="5">
        <v>0</v>
      </c>
      <c r="E211" s="5">
        <v>2</v>
      </c>
      <c r="F211" s="5">
        <v>23</v>
      </c>
      <c r="G211" s="5" t="b">
        <v>0</v>
      </c>
      <c r="H211" s="5">
        <v>0</v>
      </c>
      <c r="I211" s="5">
        <v>1</v>
      </c>
      <c r="J211" s="5">
        <v>0.24</v>
      </c>
      <c r="K211" s="5">
        <v>0.28789999999999999</v>
      </c>
      <c r="L211" s="5">
        <v>0.65</v>
      </c>
      <c r="M211" s="5">
        <v>0</v>
      </c>
      <c r="N211" s="5">
        <v>4</v>
      </c>
      <c r="O211" s="5">
        <v>26</v>
      </c>
      <c r="P211" s="5">
        <v>30</v>
      </c>
    </row>
    <row r="212" spans="1:16">
      <c r="A212" s="5">
        <v>830</v>
      </c>
      <c r="B212" s="6">
        <v>40581</v>
      </c>
      <c r="C212" s="5">
        <v>1</v>
      </c>
      <c r="D212" s="5">
        <v>0</v>
      </c>
      <c r="E212" s="5">
        <v>2</v>
      </c>
      <c r="F212" s="5">
        <v>0</v>
      </c>
      <c r="G212" s="5" t="b">
        <v>0</v>
      </c>
      <c r="H212" s="5">
        <v>1</v>
      </c>
      <c r="I212" s="5">
        <v>1</v>
      </c>
      <c r="J212" s="5">
        <v>0.24</v>
      </c>
      <c r="K212" s="5">
        <v>0.28789999999999999</v>
      </c>
      <c r="L212" s="5">
        <v>0.65</v>
      </c>
      <c r="M212" s="5">
        <v>0</v>
      </c>
      <c r="N212" s="5">
        <v>1</v>
      </c>
      <c r="O212" s="5">
        <v>14</v>
      </c>
      <c r="P212" s="5">
        <v>15</v>
      </c>
    </row>
    <row r="213" spans="1:16">
      <c r="A213" s="5">
        <v>831</v>
      </c>
      <c r="B213" s="6">
        <v>40581</v>
      </c>
      <c r="C213" s="5">
        <v>1</v>
      </c>
      <c r="D213" s="5">
        <v>0</v>
      </c>
      <c r="E213" s="5">
        <v>2</v>
      </c>
      <c r="F213" s="5">
        <v>1</v>
      </c>
      <c r="G213" s="5" t="b">
        <v>0</v>
      </c>
      <c r="H213" s="5">
        <v>1</v>
      </c>
      <c r="I213" s="5">
        <v>1</v>
      </c>
      <c r="J213" s="5">
        <v>0.22</v>
      </c>
      <c r="K213" s="5">
        <v>0.2727</v>
      </c>
      <c r="L213" s="5">
        <v>0.75</v>
      </c>
      <c r="M213" s="5">
        <v>0</v>
      </c>
      <c r="N213" s="5">
        <v>1</v>
      </c>
      <c r="O213" s="5">
        <v>4</v>
      </c>
      <c r="P213" s="5">
        <v>5</v>
      </c>
    </row>
    <row r="214" spans="1:16">
      <c r="A214" s="5">
        <v>832</v>
      </c>
      <c r="B214" s="6">
        <v>40581</v>
      </c>
      <c r="C214" s="5">
        <v>1</v>
      </c>
      <c r="D214" s="5">
        <v>0</v>
      </c>
      <c r="E214" s="5">
        <v>2</v>
      </c>
      <c r="F214" s="5">
        <v>2</v>
      </c>
      <c r="G214" s="5" t="b">
        <v>0</v>
      </c>
      <c r="H214" s="5">
        <v>1</v>
      </c>
      <c r="I214" s="5">
        <v>1</v>
      </c>
      <c r="J214" s="5">
        <v>0.2</v>
      </c>
      <c r="K214" s="5">
        <v>0.2576</v>
      </c>
      <c r="L214" s="5">
        <v>0.8</v>
      </c>
      <c r="M214" s="5">
        <v>0</v>
      </c>
      <c r="N214" s="5">
        <v>0</v>
      </c>
      <c r="O214" s="5">
        <v>3</v>
      </c>
      <c r="P214" s="5">
        <v>3</v>
      </c>
    </row>
    <row r="215" spans="1:16">
      <c r="A215" s="5">
        <v>833</v>
      </c>
      <c r="B215" s="6">
        <v>40581</v>
      </c>
      <c r="C215" s="5">
        <v>1</v>
      </c>
      <c r="D215" s="5">
        <v>0</v>
      </c>
      <c r="E215" s="5">
        <v>2</v>
      </c>
      <c r="F215" s="5">
        <v>3</v>
      </c>
      <c r="G215" s="5" t="b">
        <v>0</v>
      </c>
      <c r="H215" s="5">
        <v>1</v>
      </c>
      <c r="I215" s="5">
        <v>1</v>
      </c>
      <c r="J215" s="5">
        <v>0.2</v>
      </c>
      <c r="K215" s="5">
        <v>0.2576</v>
      </c>
      <c r="L215" s="5">
        <v>0.86</v>
      </c>
      <c r="M215" s="5">
        <v>0</v>
      </c>
      <c r="N215" s="5">
        <v>0</v>
      </c>
      <c r="O215" s="5">
        <v>1</v>
      </c>
      <c r="P215" s="5">
        <v>1</v>
      </c>
    </row>
    <row r="216" spans="1:16">
      <c r="A216" s="5">
        <v>834</v>
      </c>
      <c r="B216" s="6">
        <v>40581</v>
      </c>
      <c r="C216" s="5">
        <v>1</v>
      </c>
      <c r="D216" s="5">
        <v>0</v>
      </c>
      <c r="E216" s="5">
        <v>2</v>
      </c>
      <c r="F216" s="5">
        <v>4</v>
      </c>
      <c r="G216" s="5" t="b">
        <v>0</v>
      </c>
      <c r="H216" s="5">
        <v>1</v>
      </c>
      <c r="I216" s="5">
        <v>1</v>
      </c>
      <c r="J216" s="5">
        <v>0.2</v>
      </c>
      <c r="K216" s="5">
        <v>0.2576</v>
      </c>
      <c r="L216" s="5">
        <v>0.86</v>
      </c>
      <c r="M216" s="5">
        <v>0</v>
      </c>
      <c r="N216" s="5">
        <v>1</v>
      </c>
      <c r="O216" s="5">
        <v>1</v>
      </c>
      <c r="P216" s="5">
        <v>2</v>
      </c>
    </row>
    <row r="217" spans="1:16">
      <c r="A217" s="5">
        <v>835</v>
      </c>
      <c r="B217" s="6">
        <v>40581</v>
      </c>
      <c r="C217" s="5">
        <v>1</v>
      </c>
      <c r="D217" s="5">
        <v>0</v>
      </c>
      <c r="E217" s="5">
        <v>2</v>
      </c>
      <c r="F217" s="5">
        <v>5</v>
      </c>
      <c r="G217" s="5" t="b">
        <v>0</v>
      </c>
      <c r="H217" s="5">
        <v>1</v>
      </c>
      <c r="I217" s="5">
        <v>1</v>
      </c>
      <c r="J217" s="5">
        <v>0.2</v>
      </c>
      <c r="K217" s="5">
        <v>0.2576</v>
      </c>
      <c r="L217" s="5">
        <v>0.86</v>
      </c>
      <c r="M217" s="5">
        <v>0</v>
      </c>
      <c r="N217" s="5">
        <v>1</v>
      </c>
      <c r="O217" s="5">
        <v>9</v>
      </c>
      <c r="P217" s="5">
        <v>10</v>
      </c>
    </row>
    <row r="218" spans="1:16">
      <c r="A218" s="5">
        <v>836</v>
      </c>
      <c r="B218" s="6">
        <v>40581</v>
      </c>
      <c r="C218" s="5">
        <v>1</v>
      </c>
      <c r="D218" s="5">
        <v>0</v>
      </c>
      <c r="E218" s="5">
        <v>2</v>
      </c>
      <c r="F218" s="5">
        <v>6</v>
      </c>
      <c r="G218" s="5" t="b">
        <v>0</v>
      </c>
      <c r="H218" s="5">
        <v>1</v>
      </c>
      <c r="I218" s="5">
        <v>1</v>
      </c>
      <c r="J218" s="5">
        <v>0.18</v>
      </c>
      <c r="K218" s="5">
        <v>0.2424</v>
      </c>
      <c r="L218" s="5">
        <v>0.93</v>
      </c>
      <c r="M218" s="5">
        <v>0</v>
      </c>
      <c r="N218" s="5">
        <v>1</v>
      </c>
      <c r="O218" s="5">
        <v>29</v>
      </c>
      <c r="P218" s="5">
        <v>30</v>
      </c>
    </row>
    <row r="219" spans="1:16">
      <c r="A219" s="5">
        <v>837</v>
      </c>
      <c r="B219" s="6">
        <v>40581</v>
      </c>
      <c r="C219" s="5">
        <v>1</v>
      </c>
      <c r="D219" s="5">
        <v>0</v>
      </c>
      <c r="E219" s="5">
        <v>2</v>
      </c>
      <c r="F219" s="5">
        <v>7</v>
      </c>
      <c r="G219" s="5" t="b">
        <v>0</v>
      </c>
      <c r="H219" s="5">
        <v>1</v>
      </c>
      <c r="I219" s="5">
        <v>1</v>
      </c>
      <c r="J219" s="5">
        <v>0.18</v>
      </c>
      <c r="K219" s="5">
        <v>0.2424</v>
      </c>
      <c r="L219" s="5">
        <v>0.86</v>
      </c>
      <c r="M219" s="5">
        <v>0</v>
      </c>
      <c r="N219" s="5">
        <v>6</v>
      </c>
      <c r="O219" s="5">
        <v>89</v>
      </c>
      <c r="P219" s="5">
        <v>95</v>
      </c>
    </row>
    <row r="220" spans="1:16">
      <c r="A220" s="5">
        <v>838</v>
      </c>
      <c r="B220" s="6">
        <v>40581</v>
      </c>
      <c r="C220" s="5">
        <v>1</v>
      </c>
      <c r="D220" s="5">
        <v>0</v>
      </c>
      <c r="E220" s="5">
        <v>2</v>
      </c>
      <c r="F220" s="5">
        <v>8</v>
      </c>
      <c r="G220" s="5" t="b">
        <v>0</v>
      </c>
      <c r="H220" s="5">
        <v>1</v>
      </c>
      <c r="I220" s="5">
        <v>2</v>
      </c>
      <c r="J220" s="5">
        <v>0.16</v>
      </c>
      <c r="K220" s="5">
        <v>0.2273</v>
      </c>
      <c r="L220" s="5">
        <v>1</v>
      </c>
      <c r="M220" s="5">
        <v>0</v>
      </c>
      <c r="N220" s="5">
        <v>7</v>
      </c>
      <c r="O220" s="5">
        <v>223</v>
      </c>
      <c r="P220" s="5">
        <v>230</v>
      </c>
    </row>
    <row r="221" spans="1:16">
      <c r="A221" s="5">
        <v>839</v>
      </c>
      <c r="B221" s="6">
        <v>40581</v>
      </c>
      <c r="C221" s="5">
        <v>1</v>
      </c>
      <c r="D221" s="5">
        <v>0</v>
      </c>
      <c r="E221" s="5">
        <v>2</v>
      </c>
      <c r="F221" s="5">
        <v>9</v>
      </c>
      <c r="G221" s="5" t="b">
        <v>0</v>
      </c>
      <c r="H221" s="5">
        <v>1</v>
      </c>
      <c r="I221" s="5">
        <v>1</v>
      </c>
      <c r="J221" s="5">
        <v>0.22</v>
      </c>
      <c r="K221" s="5">
        <v>0.2727</v>
      </c>
      <c r="L221" s="5">
        <v>0.8</v>
      </c>
      <c r="M221" s="5">
        <v>0</v>
      </c>
      <c r="N221" s="5">
        <v>3</v>
      </c>
      <c r="O221" s="5">
        <v>115</v>
      </c>
      <c r="P221" s="5">
        <v>118</v>
      </c>
    </row>
    <row r="222" spans="1:16">
      <c r="A222" s="5">
        <v>840</v>
      </c>
      <c r="B222" s="6">
        <v>40581</v>
      </c>
      <c r="C222" s="5">
        <v>1</v>
      </c>
      <c r="D222" s="5">
        <v>0</v>
      </c>
      <c r="E222" s="5">
        <v>2</v>
      </c>
      <c r="F222" s="5">
        <v>10</v>
      </c>
      <c r="G222" s="5" t="b">
        <v>0</v>
      </c>
      <c r="H222" s="5">
        <v>1</v>
      </c>
      <c r="I222" s="5">
        <v>1</v>
      </c>
      <c r="J222" s="5">
        <v>0.24</v>
      </c>
      <c r="K222" s="5">
        <v>0.2576</v>
      </c>
      <c r="L222" s="5">
        <v>0.75</v>
      </c>
      <c r="M222" s="5">
        <v>0.1045</v>
      </c>
      <c r="N222" s="5">
        <v>6</v>
      </c>
      <c r="O222" s="5">
        <v>49</v>
      </c>
      <c r="P222" s="5">
        <v>55</v>
      </c>
    </row>
    <row r="223" spans="1:16">
      <c r="A223" s="5">
        <v>841</v>
      </c>
      <c r="B223" s="6">
        <v>40581</v>
      </c>
      <c r="C223" s="5">
        <v>1</v>
      </c>
      <c r="D223" s="5">
        <v>0</v>
      </c>
      <c r="E223" s="5">
        <v>2</v>
      </c>
      <c r="F223" s="5">
        <v>11</v>
      </c>
      <c r="G223" s="5" t="b">
        <v>0</v>
      </c>
      <c r="H223" s="5">
        <v>1</v>
      </c>
      <c r="I223" s="5">
        <v>1</v>
      </c>
      <c r="J223" s="5">
        <v>0.3</v>
      </c>
      <c r="K223" s="5">
        <v>0.31819999999999998</v>
      </c>
      <c r="L223" s="5">
        <v>0.65</v>
      </c>
      <c r="M223" s="5">
        <v>8.9599999999999999E-2</v>
      </c>
      <c r="N223" s="5">
        <v>11</v>
      </c>
      <c r="O223" s="5">
        <v>36</v>
      </c>
      <c r="P223" s="5">
        <v>47</v>
      </c>
    </row>
    <row r="224" spans="1:16">
      <c r="A224" s="5">
        <v>842</v>
      </c>
      <c r="B224" s="6">
        <v>40581</v>
      </c>
      <c r="C224" s="5">
        <v>1</v>
      </c>
      <c r="D224" s="5">
        <v>0</v>
      </c>
      <c r="E224" s="5">
        <v>2</v>
      </c>
      <c r="F224" s="5">
        <v>12</v>
      </c>
      <c r="G224" s="5" t="b">
        <v>0</v>
      </c>
      <c r="H224" s="5">
        <v>1</v>
      </c>
      <c r="I224" s="5">
        <v>2</v>
      </c>
      <c r="J224" s="5">
        <v>0.32</v>
      </c>
      <c r="K224" s="5">
        <v>0.34849999999999998</v>
      </c>
      <c r="L224" s="5">
        <v>0.62</v>
      </c>
      <c r="M224" s="5">
        <v>0</v>
      </c>
      <c r="N224" s="5">
        <v>7</v>
      </c>
      <c r="O224" s="5">
        <v>59</v>
      </c>
      <c r="P224" s="5">
        <v>66</v>
      </c>
    </row>
    <row r="225" spans="1:16">
      <c r="A225" s="5">
        <v>843</v>
      </c>
      <c r="B225" s="6">
        <v>40581</v>
      </c>
      <c r="C225" s="5">
        <v>1</v>
      </c>
      <c r="D225" s="5">
        <v>0</v>
      </c>
      <c r="E225" s="5">
        <v>2</v>
      </c>
      <c r="F225" s="5">
        <v>13</v>
      </c>
      <c r="G225" s="5" t="b">
        <v>0</v>
      </c>
      <c r="H225" s="5">
        <v>1</v>
      </c>
      <c r="I225" s="5">
        <v>2</v>
      </c>
      <c r="J225" s="5">
        <v>0.36</v>
      </c>
      <c r="K225" s="5">
        <v>0.36359999999999998</v>
      </c>
      <c r="L225" s="5">
        <v>0.56999999999999995</v>
      </c>
      <c r="M225" s="5">
        <v>8.9599999999999999E-2</v>
      </c>
      <c r="N225" s="5">
        <v>10</v>
      </c>
      <c r="O225" s="5">
        <v>54</v>
      </c>
      <c r="P225" s="5">
        <v>64</v>
      </c>
    </row>
    <row r="226" spans="1:16">
      <c r="A226" s="5">
        <v>844</v>
      </c>
      <c r="B226" s="6">
        <v>40581</v>
      </c>
      <c r="C226" s="5">
        <v>1</v>
      </c>
      <c r="D226" s="5">
        <v>0</v>
      </c>
      <c r="E226" s="5">
        <v>2</v>
      </c>
      <c r="F226" s="5">
        <v>14</v>
      </c>
      <c r="G226" s="5" t="b">
        <v>0</v>
      </c>
      <c r="H226" s="5">
        <v>1</v>
      </c>
      <c r="I226" s="5">
        <v>2</v>
      </c>
      <c r="J226" s="5">
        <v>0.36</v>
      </c>
      <c r="K226" s="5">
        <v>0.36359999999999998</v>
      </c>
      <c r="L226" s="5">
        <v>0.56999999999999995</v>
      </c>
      <c r="M226" s="5">
        <v>8.9599999999999999E-2</v>
      </c>
      <c r="N226" s="5">
        <v>8</v>
      </c>
      <c r="O226" s="5">
        <v>52</v>
      </c>
      <c r="P226" s="5">
        <v>60</v>
      </c>
    </row>
    <row r="227" spans="1:16">
      <c r="A227" s="5">
        <v>845</v>
      </c>
      <c r="B227" s="6">
        <v>40581</v>
      </c>
      <c r="C227" s="5">
        <v>1</v>
      </c>
      <c r="D227" s="5">
        <v>0</v>
      </c>
      <c r="E227" s="5">
        <v>2</v>
      </c>
      <c r="F227" s="5">
        <v>15</v>
      </c>
      <c r="G227" s="5" t="b">
        <v>0</v>
      </c>
      <c r="H227" s="5">
        <v>1</v>
      </c>
      <c r="I227" s="5">
        <v>2</v>
      </c>
      <c r="J227" s="5">
        <v>0.38</v>
      </c>
      <c r="K227" s="5">
        <v>0.39389999999999997</v>
      </c>
      <c r="L227" s="5">
        <v>0.54</v>
      </c>
      <c r="M227" s="5">
        <v>8.9599999999999999E-2</v>
      </c>
      <c r="N227" s="5">
        <v>4</v>
      </c>
      <c r="O227" s="5">
        <v>46</v>
      </c>
      <c r="P227" s="5">
        <v>50</v>
      </c>
    </row>
    <row r="228" spans="1:16">
      <c r="A228" s="5">
        <v>846</v>
      </c>
      <c r="B228" s="6">
        <v>40581</v>
      </c>
      <c r="C228" s="5">
        <v>1</v>
      </c>
      <c r="D228" s="5">
        <v>0</v>
      </c>
      <c r="E228" s="5">
        <v>2</v>
      </c>
      <c r="F228" s="5">
        <v>16</v>
      </c>
      <c r="G228" s="5" t="b">
        <v>0</v>
      </c>
      <c r="H228" s="5">
        <v>1</v>
      </c>
      <c r="I228" s="5">
        <v>2</v>
      </c>
      <c r="J228" s="5">
        <v>0.36</v>
      </c>
      <c r="K228" s="5">
        <v>0.34849999999999998</v>
      </c>
      <c r="L228" s="5">
        <v>0.56999999999999995</v>
      </c>
      <c r="M228" s="5">
        <v>0.1343</v>
      </c>
      <c r="N228" s="5">
        <v>16</v>
      </c>
      <c r="O228" s="5">
        <v>98</v>
      </c>
      <c r="P228" s="5">
        <v>114</v>
      </c>
    </row>
    <row r="229" spans="1:16">
      <c r="A229" s="5">
        <v>847</v>
      </c>
      <c r="B229" s="6">
        <v>40581</v>
      </c>
      <c r="C229" s="5">
        <v>1</v>
      </c>
      <c r="D229" s="5">
        <v>0</v>
      </c>
      <c r="E229" s="5">
        <v>2</v>
      </c>
      <c r="F229" s="5">
        <v>17</v>
      </c>
      <c r="G229" s="5" t="b">
        <v>0</v>
      </c>
      <c r="H229" s="5">
        <v>1</v>
      </c>
      <c r="I229" s="5">
        <v>2</v>
      </c>
      <c r="J229" s="5">
        <v>0.32</v>
      </c>
      <c r="K229" s="5">
        <v>0.31819999999999998</v>
      </c>
      <c r="L229" s="5">
        <v>0.7</v>
      </c>
      <c r="M229" s="5">
        <v>0.16420000000000001</v>
      </c>
      <c r="N229" s="5">
        <v>9</v>
      </c>
      <c r="O229" s="5">
        <v>207</v>
      </c>
      <c r="P229" s="5">
        <v>216</v>
      </c>
    </row>
    <row r="230" spans="1:16">
      <c r="A230" s="5">
        <v>848</v>
      </c>
      <c r="B230" s="6">
        <v>40581</v>
      </c>
      <c r="C230" s="5">
        <v>1</v>
      </c>
      <c r="D230" s="5">
        <v>0</v>
      </c>
      <c r="E230" s="5">
        <v>2</v>
      </c>
      <c r="F230" s="5">
        <v>18</v>
      </c>
      <c r="G230" s="5" t="b">
        <v>0</v>
      </c>
      <c r="H230" s="5">
        <v>1</v>
      </c>
      <c r="I230" s="5">
        <v>2</v>
      </c>
      <c r="J230" s="5">
        <v>0.34</v>
      </c>
      <c r="K230" s="5">
        <v>0.33329999999999999</v>
      </c>
      <c r="L230" s="5">
        <v>0.66</v>
      </c>
      <c r="M230" s="5">
        <v>0.1343</v>
      </c>
      <c r="N230" s="5">
        <v>5</v>
      </c>
      <c r="O230" s="5">
        <v>170</v>
      </c>
      <c r="P230" s="5">
        <v>175</v>
      </c>
    </row>
    <row r="231" spans="1:16">
      <c r="A231" s="5">
        <v>849</v>
      </c>
      <c r="B231" s="6">
        <v>40581</v>
      </c>
      <c r="C231" s="5">
        <v>1</v>
      </c>
      <c r="D231" s="5">
        <v>0</v>
      </c>
      <c r="E231" s="5">
        <v>2</v>
      </c>
      <c r="F231" s="5">
        <v>19</v>
      </c>
      <c r="G231" s="5" t="b">
        <v>0</v>
      </c>
      <c r="H231" s="5">
        <v>1</v>
      </c>
      <c r="I231" s="5">
        <v>2</v>
      </c>
      <c r="J231" s="5">
        <v>0.32</v>
      </c>
      <c r="K231" s="5">
        <v>0.34849999999999998</v>
      </c>
      <c r="L231" s="5">
        <v>0.7</v>
      </c>
      <c r="M231" s="5">
        <v>0</v>
      </c>
      <c r="N231" s="5">
        <v>5</v>
      </c>
      <c r="O231" s="5">
        <v>123</v>
      </c>
      <c r="P231" s="5">
        <v>128</v>
      </c>
    </row>
    <row r="232" spans="1:16">
      <c r="A232" s="5">
        <v>850</v>
      </c>
      <c r="B232" s="6">
        <v>40581</v>
      </c>
      <c r="C232" s="5">
        <v>1</v>
      </c>
      <c r="D232" s="5">
        <v>0</v>
      </c>
      <c r="E232" s="5">
        <v>2</v>
      </c>
      <c r="F232" s="5">
        <v>20</v>
      </c>
      <c r="G232" s="5" t="b">
        <v>0</v>
      </c>
      <c r="H232" s="5">
        <v>1</v>
      </c>
      <c r="I232" s="5">
        <v>2</v>
      </c>
      <c r="J232" s="5">
        <v>0.32</v>
      </c>
      <c r="K232" s="5">
        <v>0.33329999999999999</v>
      </c>
      <c r="L232" s="5">
        <v>0.7</v>
      </c>
      <c r="M232" s="5">
        <v>0.1045</v>
      </c>
      <c r="N232" s="5">
        <v>6</v>
      </c>
      <c r="O232" s="5">
        <v>82</v>
      </c>
      <c r="P232" s="5">
        <v>88</v>
      </c>
    </row>
    <row r="233" spans="1:16">
      <c r="A233" s="5">
        <v>851</v>
      </c>
      <c r="B233" s="6">
        <v>40581</v>
      </c>
      <c r="C233" s="5">
        <v>1</v>
      </c>
      <c r="D233" s="5">
        <v>0</v>
      </c>
      <c r="E233" s="5">
        <v>2</v>
      </c>
      <c r="F233" s="5">
        <v>21</v>
      </c>
      <c r="G233" s="5" t="b">
        <v>0</v>
      </c>
      <c r="H233" s="5">
        <v>1</v>
      </c>
      <c r="I233" s="5">
        <v>1</v>
      </c>
      <c r="J233" s="5">
        <v>0.32</v>
      </c>
      <c r="K233" s="5">
        <v>0.34849999999999998</v>
      </c>
      <c r="L233" s="5">
        <v>0.7</v>
      </c>
      <c r="M233" s="5">
        <v>0</v>
      </c>
      <c r="N233" s="5">
        <v>3</v>
      </c>
      <c r="O233" s="5">
        <v>75</v>
      </c>
      <c r="P233" s="5">
        <v>78</v>
      </c>
    </row>
    <row r="234" spans="1:16">
      <c r="A234" s="5">
        <v>852</v>
      </c>
      <c r="B234" s="6">
        <v>40581</v>
      </c>
      <c r="C234" s="5">
        <v>1</v>
      </c>
      <c r="D234" s="5">
        <v>0</v>
      </c>
      <c r="E234" s="5">
        <v>2</v>
      </c>
      <c r="F234" s="5">
        <v>22</v>
      </c>
      <c r="G234" s="5" t="b">
        <v>0</v>
      </c>
      <c r="H234" s="5">
        <v>1</v>
      </c>
      <c r="I234" s="5">
        <v>1</v>
      </c>
      <c r="J234" s="5">
        <v>0.28000000000000003</v>
      </c>
      <c r="K234" s="5">
        <v>0.30299999999999999</v>
      </c>
      <c r="L234" s="5">
        <v>0.81</v>
      </c>
      <c r="M234" s="5">
        <v>8.9599999999999999E-2</v>
      </c>
      <c r="N234" s="5">
        <v>3</v>
      </c>
      <c r="O234" s="5">
        <v>34</v>
      </c>
      <c r="P234" s="5">
        <v>37</v>
      </c>
    </row>
    <row r="235" spans="1:16">
      <c r="A235" s="5">
        <v>853</v>
      </c>
      <c r="B235" s="6">
        <v>40581</v>
      </c>
      <c r="C235" s="5">
        <v>1</v>
      </c>
      <c r="D235" s="5">
        <v>0</v>
      </c>
      <c r="E235" s="5">
        <v>2</v>
      </c>
      <c r="F235" s="5">
        <v>23</v>
      </c>
      <c r="G235" s="5" t="b">
        <v>0</v>
      </c>
      <c r="H235" s="5">
        <v>1</v>
      </c>
      <c r="I235" s="5">
        <v>2</v>
      </c>
      <c r="J235" s="5">
        <v>0.3</v>
      </c>
      <c r="K235" s="5">
        <v>0.33329999999999999</v>
      </c>
      <c r="L235" s="5">
        <v>0.81</v>
      </c>
      <c r="M235" s="5">
        <v>0</v>
      </c>
      <c r="N235" s="5">
        <v>6</v>
      </c>
      <c r="O235" s="5">
        <v>19</v>
      </c>
      <c r="P235" s="5">
        <v>25</v>
      </c>
    </row>
    <row r="236" spans="1:16">
      <c r="A236" s="5">
        <v>854</v>
      </c>
      <c r="B236" s="6">
        <v>40582</v>
      </c>
      <c r="C236" s="5">
        <v>1</v>
      </c>
      <c r="D236" s="5">
        <v>0</v>
      </c>
      <c r="E236" s="5">
        <v>2</v>
      </c>
      <c r="F236" s="5">
        <v>0</v>
      </c>
      <c r="G236" s="5" t="b">
        <v>0</v>
      </c>
      <c r="H236" s="5">
        <v>2</v>
      </c>
      <c r="I236" s="5">
        <v>2</v>
      </c>
      <c r="J236" s="5">
        <v>0.28000000000000003</v>
      </c>
      <c r="K236" s="5">
        <v>0.31819999999999998</v>
      </c>
      <c r="L236" s="5">
        <v>0.87</v>
      </c>
      <c r="M236" s="5">
        <v>0</v>
      </c>
      <c r="N236" s="5">
        <v>4</v>
      </c>
      <c r="O236" s="5">
        <v>6</v>
      </c>
      <c r="P236" s="5">
        <v>10</v>
      </c>
    </row>
    <row r="237" spans="1:16">
      <c r="A237" s="5">
        <v>855</v>
      </c>
      <c r="B237" s="6">
        <v>40582</v>
      </c>
      <c r="C237" s="5">
        <v>1</v>
      </c>
      <c r="D237" s="5">
        <v>0</v>
      </c>
      <c r="E237" s="5">
        <v>2</v>
      </c>
      <c r="F237" s="5">
        <v>1</v>
      </c>
      <c r="G237" s="5" t="b">
        <v>0</v>
      </c>
      <c r="H237" s="5">
        <v>2</v>
      </c>
      <c r="I237" s="5">
        <v>2</v>
      </c>
      <c r="J237" s="5">
        <v>0.28000000000000003</v>
      </c>
      <c r="K237" s="5">
        <v>0.31819999999999998</v>
      </c>
      <c r="L237" s="5">
        <v>0.87</v>
      </c>
      <c r="M237" s="5">
        <v>0</v>
      </c>
      <c r="N237" s="5">
        <v>0</v>
      </c>
      <c r="O237" s="5">
        <v>4</v>
      </c>
      <c r="P237" s="5">
        <v>4</v>
      </c>
    </row>
    <row r="238" spans="1:16">
      <c r="A238" s="5">
        <v>856</v>
      </c>
      <c r="B238" s="6">
        <v>40582</v>
      </c>
      <c r="C238" s="5">
        <v>1</v>
      </c>
      <c r="D238" s="5">
        <v>0</v>
      </c>
      <c r="E238" s="5">
        <v>2</v>
      </c>
      <c r="F238" s="5">
        <v>2</v>
      </c>
      <c r="G238" s="5" t="b">
        <v>0</v>
      </c>
      <c r="H238" s="5">
        <v>2</v>
      </c>
      <c r="I238" s="5">
        <v>2</v>
      </c>
      <c r="J238" s="5">
        <v>0.26</v>
      </c>
      <c r="K238" s="5">
        <v>0.2727</v>
      </c>
      <c r="L238" s="5">
        <v>0.93</v>
      </c>
      <c r="M238" s="5">
        <v>0.1045</v>
      </c>
      <c r="N238" s="5">
        <v>1</v>
      </c>
      <c r="O238" s="5">
        <v>1</v>
      </c>
      <c r="P238" s="5">
        <v>2</v>
      </c>
    </row>
    <row r="239" spans="1:16">
      <c r="A239" s="5">
        <v>857</v>
      </c>
      <c r="B239" s="6">
        <v>40582</v>
      </c>
      <c r="C239" s="5">
        <v>1</v>
      </c>
      <c r="D239" s="5">
        <v>0</v>
      </c>
      <c r="E239" s="5">
        <v>2</v>
      </c>
      <c r="F239" s="5">
        <v>3</v>
      </c>
      <c r="G239" s="5" t="b">
        <v>0</v>
      </c>
      <c r="H239" s="5">
        <v>2</v>
      </c>
      <c r="I239" s="5">
        <v>3</v>
      </c>
      <c r="J239" s="5">
        <v>0.28000000000000003</v>
      </c>
      <c r="K239" s="5">
        <v>0.2727</v>
      </c>
      <c r="L239" s="5">
        <v>0.93</v>
      </c>
      <c r="M239" s="5">
        <v>0.16420000000000001</v>
      </c>
      <c r="N239" s="5">
        <v>0</v>
      </c>
      <c r="O239" s="5">
        <v>1</v>
      </c>
      <c r="P239" s="5">
        <v>1</v>
      </c>
    </row>
    <row r="240" spans="1:16">
      <c r="A240" s="5">
        <v>858</v>
      </c>
      <c r="B240" s="6">
        <v>40582</v>
      </c>
      <c r="C240" s="5">
        <v>1</v>
      </c>
      <c r="D240" s="5">
        <v>0</v>
      </c>
      <c r="E240" s="5">
        <v>2</v>
      </c>
      <c r="F240" s="5">
        <v>4</v>
      </c>
      <c r="G240" s="5" t="b">
        <v>0</v>
      </c>
      <c r="H240" s="5">
        <v>2</v>
      </c>
      <c r="I240" s="5">
        <v>1</v>
      </c>
      <c r="J240" s="5">
        <v>0.26</v>
      </c>
      <c r="K240" s="5">
        <v>0.2576</v>
      </c>
      <c r="L240" s="5">
        <v>0.93</v>
      </c>
      <c r="M240" s="5">
        <v>0.16420000000000001</v>
      </c>
      <c r="N240" s="5">
        <v>0</v>
      </c>
      <c r="O240" s="5">
        <v>3</v>
      </c>
      <c r="P240" s="5">
        <v>3</v>
      </c>
    </row>
    <row r="241" spans="1:16">
      <c r="A241" s="5">
        <v>859</v>
      </c>
      <c r="B241" s="6">
        <v>40582</v>
      </c>
      <c r="C241" s="5">
        <v>1</v>
      </c>
      <c r="D241" s="5">
        <v>0</v>
      </c>
      <c r="E241" s="5">
        <v>2</v>
      </c>
      <c r="F241" s="5">
        <v>5</v>
      </c>
      <c r="G241" s="5" t="b">
        <v>0</v>
      </c>
      <c r="H241" s="5">
        <v>2</v>
      </c>
      <c r="I241" s="5">
        <v>1</v>
      </c>
      <c r="J241" s="5">
        <v>0.26</v>
      </c>
      <c r="K241" s="5">
        <v>0.2273</v>
      </c>
      <c r="L241" s="5">
        <v>0.81</v>
      </c>
      <c r="M241" s="5">
        <v>0.32840000000000003</v>
      </c>
      <c r="N241" s="5">
        <v>0</v>
      </c>
      <c r="O241" s="5">
        <v>2</v>
      </c>
      <c r="P241" s="5">
        <v>2</v>
      </c>
    </row>
    <row r="242" spans="1:16">
      <c r="A242" s="5">
        <v>860</v>
      </c>
      <c r="B242" s="6">
        <v>40582</v>
      </c>
      <c r="C242" s="5">
        <v>1</v>
      </c>
      <c r="D242" s="5">
        <v>0</v>
      </c>
      <c r="E242" s="5">
        <v>2</v>
      </c>
      <c r="F242" s="5">
        <v>6</v>
      </c>
      <c r="G242" s="5" t="b">
        <v>0</v>
      </c>
      <c r="H242" s="5">
        <v>2</v>
      </c>
      <c r="I242" s="5">
        <v>1</v>
      </c>
      <c r="J242" s="5">
        <v>0.26</v>
      </c>
      <c r="K242" s="5">
        <v>0.2273</v>
      </c>
      <c r="L242" s="5">
        <v>0.7</v>
      </c>
      <c r="M242" s="5">
        <v>0.32840000000000003</v>
      </c>
      <c r="N242" s="5">
        <v>0</v>
      </c>
      <c r="O242" s="5">
        <v>39</v>
      </c>
      <c r="P242" s="5">
        <v>39</v>
      </c>
    </row>
    <row r="243" spans="1:16">
      <c r="A243" s="5">
        <v>861</v>
      </c>
      <c r="B243" s="6">
        <v>40582</v>
      </c>
      <c r="C243" s="5">
        <v>1</v>
      </c>
      <c r="D243" s="5">
        <v>0</v>
      </c>
      <c r="E243" s="5">
        <v>2</v>
      </c>
      <c r="F243" s="5">
        <v>7</v>
      </c>
      <c r="G243" s="5" t="b">
        <v>0</v>
      </c>
      <c r="H243" s="5">
        <v>2</v>
      </c>
      <c r="I243" s="5">
        <v>1</v>
      </c>
      <c r="J243" s="5">
        <v>0.24</v>
      </c>
      <c r="K243" s="5">
        <v>0.19700000000000001</v>
      </c>
      <c r="L243" s="5">
        <v>0.65</v>
      </c>
      <c r="M243" s="5">
        <v>0.41789999999999999</v>
      </c>
      <c r="N243" s="5">
        <v>3</v>
      </c>
      <c r="O243" s="5">
        <v>97</v>
      </c>
      <c r="P243" s="5">
        <v>100</v>
      </c>
    </row>
    <row r="244" spans="1:16">
      <c r="A244" s="5">
        <v>862</v>
      </c>
      <c r="B244" s="6">
        <v>40582</v>
      </c>
      <c r="C244" s="5">
        <v>1</v>
      </c>
      <c r="D244" s="5">
        <v>0</v>
      </c>
      <c r="E244" s="5">
        <v>2</v>
      </c>
      <c r="F244" s="5">
        <v>8</v>
      </c>
      <c r="G244" s="5" t="b">
        <v>0</v>
      </c>
      <c r="H244" s="5">
        <v>2</v>
      </c>
      <c r="I244" s="5">
        <v>1</v>
      </c>
      <c r="J244" s="5">
        <v>0.24</v>
      </c>
      <c r="K244" s="5">
        <v>0.19700000000000001</v>
      </c>
      <c r="L244" s="5">
        <v>0.56000000000000005</v>
      </c>
      <c r="M244" s="5">
        <v>0.49249999999999999</v>
      </c>
      <c r="N244" s="5">
        <v>7</v>
      </c>
      <c r="O244" s="5">
        <v>236</v>
      </c>
      <c r="P244" s="5">
        <v>243</v>
      </c>
    </row>
    <row r="245" spans="1:16">
      <c r="A245" s="5">
        <v>863</v>
      </c>
      <c r="B245" s="6">
        <v>40582</v>
      </c>
      <c r="C245" s="5">
        <v>1</v>
      </c>
      <c r="D245" s="5">
        <v>0</v>
      </c>
      <c r="E245" s="5">
        <v>2</v>
      </c>
      <c r="F245" s="5">
        <v>9</v>
      </c>
      <c r="G245" s="5" t="b">
        <v>0</v>
      </c>
      <c r="H245" s="5">
        <v>2</v>
      </c>
      <c r="I245" s="5">
        <v>1</v>
      </c>
      <c r="J245" s="5">
        <v>0.24</v>
      </c>
      <c r="K245" s="5">
        <v>0.19700000000000001</v>
      </c>
      <c r="L245" s="5">
        <v>0.52</v>
      </c>
      <c r="M245" s="5">
        <v>0.49249999999999999</v>
      </c>
      <c r="N245" s="5">
        <v>7</v>
      </c>
      <c r="O245" s="5">
        <v>128</v>
      </c>
      <c r="P245" s="5">
        <v>135</v>
      </c>
    </row>
    <row r="246" spans="1:16">
      <c r="A246" s="5">
        <v>864</v>
      </c>
      <c r="B246" s="6">
        <v>40582</v>
      </c>
      <c r="C246" s="5">
        <v>1</v>
      </c>
      <c r="D246" s="5">
        <v>0</v>
      </c>
      <c r="E246" s="5">
        <v>2</v>
      </c>
      <c r="F246" s="5">
        <v>10</v>
      </c>
      <c r="G246" s="5" t="b">
        <v>0</v>
      </c>
      <c r="H246" s="5">
        <v>2</v>
      </c>
      <c r="I246" s="5">
        <v>1</v>
      </c>
      <c r="J246" s="5">
        <v>0.22</v>
      </c>
      <c r="K246" s="5">
        <v>0.18179999999999999</v>
      </c>
      <c r="L246" s="5">
        <v>0.47</v>
      </c>
      <c r="M246" s="5">
        <v>0.55220000000000002</v>
      </c>
      <c r="N246" s="5">
        <v>4</v>
      </c>
      <c r="O246" s="5">
        <v>44</v>
      </c>
      <c r="P246" s="5">
        <v>48</v>
      </c>
    </row>
    <row r="247" spans="1:16">
      <c r="A247" s="5">
        <v>865</v>
      </c>
      <c r="B247" s="6">
        <v>40582</v>
      </c>
      <c r="C247" s="5">
        <v>1</v>
      </c>
      <c r="D247" s="5">
        <v>0</v>
      </c>
      <c r="E247" s="5">
        <v>2</v>
      </c>
      <c r="F247" s="5">
        <v>11</v>
      </c>
      <c r="G247" s="5" t="b">
        <v>0</v>
      </c>
      <c r="H247" s="5">
        <v>2</v>
      </c>
      <c r="I247" s="5">
        <v>1</v>
      </c>
      <c r="J247" s="5">
        <v>0.22</v>
      </c>
      <c r="K247" s="5">
        <v>0.18179999999999999</v>
      </c>
      <c r="L247" s="5">
        <v>0.47</v>
      </c>
      <c r="M247" s="5">
        <v>0.4627</v>
      </c>
      <c r="N247" s="5">
        <v>1</v>
      </c>
      <c r="O247" s="5">
        <v>49</v>
      </c>
      <c r="P247" s="5">
        <v>50</v>
      </c>
    </row>
    <row r="248" spans="1:16">
      <c r="A248" s="5">
        <v>866</v>
      </c>
      <c r="B248" s="6">
        <v>40582</v>
      </c>
      <c r="C248" s="5">
        <v>1</v>
      </c>
      <c r="D248" s="5">
        <v>0</v>
      </c>
      <c r="E248" s="5">
        <v>2</v>
      </c>
      <c r="F248" s="5">
        <v>12</v>
      </c>
      <c r="G248" s="5" t="b">
        <v>0</v>
      </c>
      <c r="H248" s="5">
        <v>2</v>
      </c>
      <c r="I248" s="5">
        <v>1</v>
      </c>
      <c r="J248" s="5">
        <v>0.24</v>
      </c>
      <c r="K248" s="5">
        <v>0.19700000000000001</v>
      </c>
      <c r="L248" s="5">
        <v>0.38</v>
      </c>
      <c r="M248" s="5">
        <v>0.49249999999999999</v>
      </c>
      <c r="N248" s="5">
        <v>2</v>
      </c>
      <c r="O248" s="5">
        <v>63</v>
      </c>
      <c r="P248" s="5">
        <v>65</v>
      </c>
    </row>
    <row r="249" spans="1:16">
      <c r="A249" s="5">
        <v>867</v>
      </c>
      <c r="B249" s="6">
        <v>40582</v>
      </c>
      <c r="C249" s="5">
        <v>1</v>
      </c>
      <c r="D249" s="5">
        <v>0</v>
      </c>
      <c r="E249" s="5">
        <v>2</v>
      </c>
      <c r="F249" s="5">
        <v>13</v>
      </c>
      <c r="G249" s="5" t="b">
        <v>0</v>
      </c>
      <c r="H249" s="5">
        <v>2</v>
      </c>
      <c r="I249" s="5">
        <v>2</v>
      </c>
      <c r="J249" s="5">
        <v>0.24</v>
      </c>
      <c r="K249" s="5">
        <v>0.19700000000000001</v>
      </c>
      <c r="L249" s="5">
        <v>0.32</v>
      </c>
      <c r="M249" s="5">
        <v>0.44779999999999998</v>
      </c>
      <c r="N249" s="5">
        <v>2</v>
      </c>
      <c r="O249" s="5">
        <v>48</v>
      </c>
      <c r="P249" s="5">
        <v>50</v>
      </c>
    </row>
    <row r="250" spans="1:16">
      <c r="A250" s="5">
        <v>868</v>
      </c>
      <c r="B250" s="6">
        <v>40582</v>
      </c>
      <c r="C250" s="5">
        <v>1</v>
      </c>
      <c r="D250" s="5">
        <v>0</v>
      </c>
      <c r="E250" s="5">
        <v>2</v>
      </c>
      <c r="F250" s="5">
        <v>14</v>
      </c>
      <c r="G250" s="5" t="b">
        <v>0</v>
      </c>
      <c r="H250" s="5">
        <v>2</v>
      </c>
      <c r="I250" s="5">
        <v>1</v>
      </c>
      <c r="J250" s="5">
        <v>0.22</v>
      </c>
      <c r="K250" s="5">
        <v>0.19700000000000001</v>
      </c>
      <c r="L250" s="5">
        <v>0.37</v>
      </c>
      <c r="M250" s="5">
        <v>0.41789999999999999</v>
      </c>
      <c r="N250" s="5">
        <v>3</v>
      </c>
      <c r="O250" s="5">
        <v>61</v>
      </c>
      <c r="P250" s="5">
        <v>64</v>
      </c>
    </row>
    <row r="251" spans="1:16">
      <c r="A251" s="5">
        <v>869</v>
      </c>
      <c r="B251" s="6">
        <v>40582</v>
      </c>
      <c r="C251" s="5">
        <v>1</v>
      </c>
      <c r="D251" s="5">
        <v>0</v>
      </c>
      <c r="E251" s="5">
        <v>2</v>
      </c>
      <c r="F251" s="5">
        <v>15</v>
      </c>
      <c r="G251" s="5" t="b">
        <v>0</v>
      </c>
      <c r="H251" s="5">
        <v>2</v>
      </c>
      <c r="I251" s="5">
        <v>1</v>
      </c>
      <c r="J251" s="5">
        <v>0.22</v>
      </c>
      <c r="K251" s="5">
        <v>0.19700000000000001</v>
      </c>
      <c r="L251" s="5">
        <v>0.35</v>
      </c>
      <c r="M251" s="5">
        <v>0.3881</v>
      </c>
      <c r="N251" s="5">
        <v>6</v>
      </c>
      <c r="O251" s="5">
        <v>45</v>
      </c>
      <c r="P251" s="5">
        <v>51</v>
      </c>
    </row>
    <row r="252" spans="1:16">
      <c r="A252" s="5">
        <v>870</v>
      </c>
      <c r="B252" s="6">
        <v>40582</v>
      </c>
      <c r="C252" s="5">
        <v>1</v>
      </c>
      <c r="D252" s="5">
        <v>0</v>
      </c>
      <c r="E252" s="5">
        <v>2</v>
      </c>
      <c r="F252" s="5">
        <v>16</v>
      </c>
      <c r="G252" s="5" t="b">
        <v>0</v>
      </c>
      <c r="H252" s="5">
        <v>2</v>
      </c>
      <c r="I252" s="5">
        <v>1</v>
      </c>
      <c r="J252" s="5">
        <v>0.22</v>
      </c>
      <c r="K252" s="5">
        <v>0.18179999999999999</v>
      </c>
      <c r="L252" s="5">
        <v>0.35</v>
      </c>
      <c r="M252" s="5">
        <v>0.52239999999999998</v>
      </c>
      <c r="N252" s="5">
        <v>4</v>
      </c>
      <c r="O252" s="5">
        <v>79</v>
      </c>
      <c r="P252" s="5">
        <v>83</v>
      </c>
    </row>
    <row r="253" spans="1:16">
      <c r="A253" s="5">
        <v>871</v>
      </c>
      <c r="B253" s="6">
        <v>40582</v>
      </c>
      <c r="C253" s="5">
        <v>1</v>
      </c>
      <c r="D253" s="5">
        <v>0</v>
      </c>
      <c r="E253" s="5">
        <v>2</v>
      </c>
      <c r="F253" s="5">
        <v>17</v>
      </c>
      <c r="G253" s="5" t="b">
        <v>0</v>
      </c>
      <c r="H253" s="5">
        <v>2</v>
      </c>
      <c r="I253" s="5">
        <v>1</v>
      </c>
      <c r="J253" s="5">
        <v>0.22</v>
      </c>
      <c r="K253" s="5">
        <v>0.18179999999999999</v>
      </c>
      <c r="L253" s="5">
        <v>0.32</v>
      </c>
      <c r="M253" s="5">
        <v>0.58209999999999995</v>
      </c>
      <c r="N253" s="5">
        <v>4</v>
      </c>
      <c r="O253" s="5">
        <v>172</v>
      </c>
      <c r="P253" s="5">
        <v>176</v>
      </c>
    </row>
    <row r="254" spans="1:16">
      <c r="A254" s="5">
        <v>872</v>
      </c>
      <c r="B254" s="6">
        <v>40582</v>
      </c>
      <c r="C254" s="5">
        <v>1</v>
      </c>
      <c r="D254" s="5">
        <v>0</v>
      </c>
      <c r="E254" s="5">
        <v>2</v>
      </c>
      <c r="F254" s="5">
        <v>18</v>
      </c>
      <c r="G254" s="5" t="b">
        <v>0</v>
      </c>
      <c r="H254" s="5">
        <v>2</v>
      </c>
      <c r="I254" s="5">
        <v>1</v>
      </c>
      <c r="J254" s="5">
        <v>0.2</v>
      </c>
      <c r="K254" s="5">
        <v>0.18179999999999999</v>
      </c>
      <c r="L254" s="5">
        <v>0.32</v>
      </c>
      <c r="M254" s="5">
        <v>0.3881</v>
      </c>
      <c r="N254" s="5">
        <v>1</v>
      </c>
      <c r="O254" s="5">
        <v>151</v>
      </c>
      <c r="P254" s="5">
        <v>152</v>
      </c>
    </row>
    <row r="255" spans="1:16">
      <c r="A255" s="5">
        <v>873</v>
      </c>
      <c r="B255" s="6">
        <v>40582</v>
      </c>
      <c r="C255" s="5">
        <v>1</v>
      </c>
      <c r="D255" s="5">
        <v>0</v>
      </c>
      <c r="E255" s="5">
        <v>2</v>
      </c>
      <c r="F255" s="5">
        <v>19</v>
      </c>
      <c r="G255" s="5" t="b">
        <v>0</v>
      </c>
      <c r="H255" s="5">
        <v>2</v>
      </c>
      <c r="I255" s="5">
        <v>1</v>
      </c>
      <c r="J255" s="5">
        <v>0.16</v>
      </c>
      <c r="K255" s="5">
        <v>0.1212</v>
      </c>
      <c r="L255" s="5">
        <v>0.4</v>
      </c>
      <c r="M255" s="5">
        <v>0.4627</v>
      </c>
      <c r="N255" s="5">
        <v>1</v>
      </c>
      <c r="O255" s="5">
        <v>100</v>
      </c>
      <c r="P255" s="5">
        <v>101</v>
      </c>
    </row>
    <row r="256" spans="1:16">
      <c r="A256" s="5">
        <v>874</v>
      </c>
      <c r="B256" s="6">
        <v>40582</v>
      </c>
      <c r="C256" s="5">
        <v>1</v>
      </c>
      <c r="D256" s="5">
        <v>0</v>
      </c>
      <c r="E256" s="5">
        <v>2</v>
      </c>
      <c r="F256" s="5">
        <v>20</v>
      </c>
      <c r="G256" s="5" t="b">
        <v>0</v>
      </c>
      <c r="H256" s="5">
        <v>2</v>
      </c>
      <c r="I256" s="5">
        <v>1</v>
      </c>
      <c r="J256" s="5">
        <v>0.16</v>
      </c>
      <c r="K256" s="5">
        <v>0.13639999999999999</v>
      </c>
      <c r="L256" s="5">
        <v>0.4</v>
      </c>
      <c r="M256" s="5">
        <v>0.32840000000000003</v>
      </c>
      <c r="N256" s="5">
        <v>3</v>
      </c>
      <c r="O256" s="5">
        <v>53</v>
      </c>
      <c r="P256" s="5">
        <v>56</v>
      </c>
    </row>
    <row r="257" spans="1:16">
      <c r="A257" s="5">
        <v>875</v>
      </c>
      <c r="B257" s="6">
        <v>40582</v>
      </c>
      <c r="C257" s="5">
        <v>1</v>
      </c>
      <c r="D257" s="5">
        <v>0</v>
      </c>
      <c r="E257" s="5">
        <v>2</v>
      </c>
      <c r="F257" s="5">
        <v>21</v>
      </c>
      <c r="G257" s="5" t="b">
        <v>0</v>
      </c>
      <c r="H257" s="5">
        <v>2</v>
      </c>
      <c r="I257" s="5">
        <v>1</v>
      </c>
      <c r="J257" s="5">
        <v>0.14000000000000001</v>
      </c>
      <c r="K257" s="5">
        <v>0.1061</v>
      </c>
      <c r="L257" s="5">
        <v>0.33</v>
      </c>
      <c r="M257" s="5">
        <v>0.4627</v>
      </c>
      <c r="N257" s="5">
        <v>8</v>
      </c>
      <c r="O257" s="5">
        <v>46</v>
      </c>
      <c r="P257" s="5">
        <v>54</v>
      </c>
    </row>
    <row r="258" spans="1:16">
      <c r="A258" s="5">
        <v>876</v>
      </c>
      <c r="B258" s="6">
        <v>40582</v>
      </c>
      <c r="C258" s="5">
        <v>1</v>
      </c>
      <c r="D258" s="5">
        <v>0</v>
      </c>
      <c r="E258" s="5">
        <v>2</v>
      </c>
      <c r="F258" s="5">
        <v>22</v>
      </c>
      <c r="G258" s="5" t="b">
        <v>0</v>
      </c>
      <c r="H258" s="5">
        <v>2</v>
      </c>
      <c r="I258" s="5">
        <v>1</v>
      </c>
      <c r="J258" s="5">
        <v>0.12</v>
      </c>
      <c r="K258" s="5">
        <v>0.1061</v>
      </c>
      <c r="L258" s="5">
        <v>0.33</v>
      </c>
      <c r="M258" s="5">
        <v>0.35820000000000002</v>
      </c>
      <c r="N258" s="5">
        <v>0</v>
      </c>
      <c r="O258" s="5">
        <v>29</v>
      </c>
      <c r="P258" s="5">
        <v>29</v>
      </c>
    </row>
    <row r="259" spans="1:16">
      <c r="A259" s="5">
        <v>877</v>
      </c>
      <c r="B259" s="6">
        <v>40582</v>
      </c>
      <c r="C259" s="5">
        <v>1</v>
      </c>
      <c r="D259" s="5">
        <v>0</v>
      </c>
      <c r="E259" s="5">
        <v>2</v>
      </c>
      <c r="F259" s="5">
        <v>23</v>
      </c>
      <c r="G259" s="5" t="b">
        <v>0</v>
      </c>
      <c r="H259" s="5">
        <v>2</v>
      </c>
      <c r="I259" s="5">
        <v>1</v>
      </c>
      <c r="J259" s="5">
        <v>0.12</v>
      </c>
      <c r="K259" s="5">
        <v>0.1061</v>
      </c>
      <c r="L259" s="5">
        <v>0.33</v>
      </c>
      <c r="M259" s="5">
        <v>0.32840000000000003</v>
      </c>
      <c r="N259" s="5">
        <v>3</v>
      </c>
      <c r="O259" s="5">
        <v>9</v>
      </c>
      <c r="P259" s="5">
        <v>12</v>
      </c>
    </row>
    <row r="260" spans="1:16">
      <c r="A260" s="5">
        <v>878</v>
      </c>
      <c r="B260" s="6">
        <v>40583</v>
      </c>
      <c r="C260" s="5">
        <v>1</v>
      </c>
      <c r="D260" s="5">
        <v>0</v>
      </c>
      <c r="E260" s="5">
        <v>2</v>
      </c>
      <c r="F260" s="5">
        <v>0</v>
      </c>
      <c r="G260" s="5" t="b">
        <v>0</v>
      </c>
      <c r="H260" s="5">
        <v>3</v>
      </c>
      <c r="I260" s="5">
        <v>1</v>
      </c>
      <c r="J260" s="5">
        <v>0.1</v>
      </c>
      <c r="K260" s="5">
        <v>7.5800000000000006E-2</v>
      </c>
      <c r="L260" s="5">
        <v>0.36</v>
      </c>
      <c r="M260" s="5">
        <v>0.35820000000000002</v>
      </c>
      <c r="N260" s="5">
        <v>0</v>
      </c>
      <c r="O260" s="5">
        <v>17</v>
      </c>
      <c r="P260" s="5">
        <v>17</v>
      </c>
    </row>
    <row r="261" spans="1:16">
      <c r="A261" s="5">
        <v>879</v>
      </c>
      <c r="B261" s="6">
        <v>40583</v>
      </c>
      <c r="C261" s="5">
        <v>1</v>
      </c>
      <c r="D261" s="5">
        <v>0</v>
      </c>
      <c r="E261" s="5">
        <v>2</v>
      </c>
      <c r="F261" s="5">
        <v>1</v>
      </c>
      <c r="G261" s="5" t="b">
        <v>0</v>
      </c>
      <c r="H261" s="5">
        <v>3</v>
      </c>
      <c r="I261" s="5">
        <v>1</v>
      </c>
      <c r="J261" s="5">
        <v>0.1</v>
      </c>
      <c r="K261" s="5">
        <v>0.1061</v>
      </c>
      <c r="L261" s="5">
        <v>0.36</v>
      </c>
      <c r="M261" s="5">
        <v>0.22389999999999999</v>
      </c>
      <c r="N261" s="5">
        <v>0</v>
      </c>
      <c r="O261" s="5">
        <v>7</v>
      </c>
      <c r="P261" s="5">
        <v>7</v>
      </c>
    </row>
    <row r="262" spans="1:16">
      <c r="A262" s="5">
        <v>880</v>
      </c>
      <c r="B262" s="6">
        <v>40583</v>
      </c>
      <c r="C262" s="5">
        <v>1</v>
      </c>
      <c r="D262" s="5">
        <v>0</v>
      </c>
      <c r="E262" s="5">
        <v>2</v>
      </c>
      <c r="F262" s="5">
        <v>2</v>
      </c>
      <c r="G262" s="5" t="b">
        <v>0</v>
      </c>
      <c r="H262" s="5">
        <v>3</v>
      </c>
      <c r="I262" s="5">
        <v>1</v>
      </c>
      <c r="J262" s="5">
        <v>0.08</v>
      </c>
      <c r="K262" s="5">
        <v>7.5800000000000006E-2</v>
      </c>
      <c r="L262" s="5">
        <v>0.38</v>
      </c>
      <c r="M262" s="5">
        <v>0.28360000000000002</v>
      </c>
      <c r="N262" s="5">
        <v>1</v>
      </c>
      <c r="O262" s="5">
        <v>2</v>
      </c>
      <c r="P262" s="5">
        <v>3</v>
      </c>
    </row>
    <row r="263" spans="1:16">
      <c r="A263" s="5">
        <v>881</v>
      </c>
      <c r="B263" s="6">
        <v>40583</v>
      </c>
      <c r="C263" s="5">
        <v>1</v>
      </c>
      <c r="D263" s="5">
        <v>0</v>
      </c>
      <c r="E263" s="5">
        <v>2</v>
      </c>
      <c r="F263" s="5">
        <v>3</v>
      </c>
      <c r="G263" s="5" t="b">
        <v>0</v>
      </c>
      <c r="H263" s="5">
        <v>3</v>
      </c>
      <c r="I263" s="5">
        <v>1</v>
      </c>
      <c r="J263" s="5">
        <v>0.06</v>
      </c>
      <c r="K263" s="5">
        <v>7.5800000000000006E-2</v>
      </c>
      <c r="L263" s="5">
        <v>0.45</v>
      </c>
      <c r="M263" s="5">
        <v>0.1343</v>
      </c>
      <c r="N263" s="5">
        <v>0</v>
      </c>
      <c r="O263" s="5">
        <v>2</v>
      </c>
      <c r="P263" s="5">
        <v>2</v>
      </c>
    </row>
    <row r="264" spans="1:16">
      <c r="A264" s="5">
        <v>882</v>
      </c>
      <c r="B264" s="6">
        <v>40583</v>
      </c>
      <c r="C264" s="5">
        <v>1</v>
      </c>
      <c r="D264" s="5">
        <v>0</v>
      </c>
      <c r="E264" s="5">
        <v>2</v>
      </c>
      <c r="F264" s="5">
        <v>5</v>
      </c>
      <c r="G264" s="5" t="b">
        <v>0</v>
      </c>
      <c r="H264" s="5">
        <v>3</v>
      </c>
      <c r="I264" s="5">
        <v>1</v>
      </c>
      <c r="J264" s="5">
        <v>0.06</v>
      </c>
      <c r="K264" s="5">
        <v>0.1061</v>
      </c>
      <c r="L264" s="5">
        <v>0.45</v>
      </c>
      <c r="M264" s="5">
        <v>0.1045</v>
      </c>
      <c r="N264" s="5">
        <v>0</v>
      </c>
      <c r="O264" s="5">
        <v>7</v>
      </c>
      <c r="P264" s="5">
        <v>7</v>
      </c>
    </row>
    <row r="265" spans="1:16">
      <c r="A265" s="5">
        <v>883</v>
      </c>
      <c r="B265" s="6">
        <v>40583</v>
      </c>
      <c r="C265" s="5">
        <v>1</v>
      </c>
      <c r="D265" s="5">
        <v>0</v>
      </c>
      <c r="E265" s="5">
        <v>2</v>
      </c>
      <c r="F265" s="5">
        <v>6</v>
      </c>
      <c r="G265" s="5" t="b">
        <v>0</v>
      </c>
      <c r="H265" s="5">
        <v>3</v>
      </c>
      <c r="I265" s="5">
        <v>1</v>
      </c>
      <c r="J265" s="5">
        <v>0.06</v>
      </c>
      <c r="K265" s="5">
        <v>0.1515</v>
      </c>
      <c r="L265" s="5">
        <v>0.45</v>
      </c>
      <c r="M265" s="5">
        <v>0</v>
      </c>
      <c r="N265" s="5">
        <v>0</v>
      </c>
      <c r="O265" s="5">
        <v>43</v>
      </c>
      <c r="P265" s="5">
        <v>43</v>
      </c>
    </row>
    <row r="266" spans="1:16">
      <c r="A266" s="5">
        <v>884</v>
      </c>
      <c r="B266" s="6">
        <v>40583</v>
      </c>
      <c r="C266" s="5">
        <v>1</v>
      </c>
      <c r="D266" s="5">
        <v>0</v>
      </c>
      <c r="E266" s="5">
        <v>2</v>
      </c>
      <c r="F266" s="5">
        <v>7</v>
      </c>
      <c r="G266" s="5" t="b">
        <v>0</v>
      </c>
      <c r="H266" s="5">
        <v>3</v>
      </c>
      <c r="I266" s="5">
        <v>1</v>
      </c>
      <c r="J266" s="5">
        <v>0.06</v>
      </c>
      <c r="K266" s="5">
        <v>0.1061</v>
      </c>
      <c r="L266" s="5">
        <v>0.49</v>
      </c>
      <c r="M266" s="5">
        <v>0.1045</v>
      </c>
      <c r="N266" s="5">
        <v>4</v>
      </c>
      <c r="O266" s="5">
        <v>95</v>
      </c>
      <c r="P266" s="5">
        <v>99</v>
      </c>
    </row>
    <row r="267" spans="1:16">
      <c r="A267" s="5">
        <v>885</v>
      </c>
      <c r="B267" s="6">
        <v>40583</v>
      </c>
      <c r="C267" s="5">
        <v>1</v>
      </c>
      <c r="D267" s="5">
        <v>0</v>
      </c>
      <c r="E267" s="5">
        <v>2</v>
      </c>
      <c r="F267" s="5">
        <v>8</v>
      </c>
      <c r="G267" s="5" t="b">
        <v>0</v>
      </c>
      <c r="H267" s="5">
        <v>3</v>
      </c>
      <c r="I267" s="5">
        <v>1</v>
      </c>
      <c r="J267" s="5">
        <v>0.1</v>
      </c>
      <c r="K267" s="5">
        <v>0.13639999999999999</v>
      </c>
      <c r="L267" s="5">
        <v>0.42</v>
      </c>
      <c r="M267" s="5">
        <v>0</v>
      </c>
      <c r="N267" s="5">
        <v>1</v>
      </c>
      <c r="O267" s="5">
        <v>198</v>
      </c>
      <c r="P267" s="5">
        <v>199</v>
      </c>
    </row>
    <row r="268" spans="1:16">
      <c r="A268" s="5">
        <v>886</v>
      </c>
      <c r="B268" s="6">
        <v>40583</v>
      </c>
      <c r="C268" s="5">
        <v>1</v>
      </c>
      <c r="D268" s="5">
        <v>0</v>
      </c>
      <c r="E268" s="5">
        <v>2</v>
      </c>
      <c r="F268" s="5">
        <v>9</v>
      </c>
      <c r="G268" s="5" t="b">
        <v>0</v>
      </c>
      <c r="H268" s="5">
        <v>3</v>
      </c>
      <c r="I268" s="5">
        <v>1</v>
      </c>
      <c r="J268" s="5">
        <v>0.12</v>
      </c>
      <c r="K268" s="5">
        <v>0.13639999999999999</v>
      </c>
      <c r="L268" s="5">
        <v>0.39</v>
      </c>
      <c r="M268" s="5">
        <v>0.16420000000000001</v>
      </c>
      <c r="N268" s="5">
        <v>4</v>
      </c>
      <c r="O268" s="5">
        <v>119</v>
      </c>
      <c r="P268" s="5">
        <v>123</v>
      </c>
    </row>
    <row r="269" spans="1:16">
      <c r="A269" s="5">
        <v>887</v>
      </c>
      <c r="B269" s="6">
        <v>40583</v>
      </c>
      <c r="C269" s="5">
        <v>1</v>
      </c>
      <c r="D269" s="5">
        <v>0</v>
      </c>
      <c r="E269" s="5">
        <v>2</v>
      </c>
      <c r="F269" s="5">
        <v>10</v>
      </c>
      <c r="G269" s="5" t="b">
        <v>0</v>
      </c>
      <c r="H269" s="5">
        <v>3</v>
      </c>
      <c r="I269" s="5">
        <v>1</v>
      </c>
      <c r="J269" s="5">
        <v>0.14000000000000001</v>
      </c>
      <c r="K269" s="5">
        <v>0.18179999999999999</v>
      </c>
      <c r="L269" s="5">
        <v>0.36</v>
      </c>
      <c r="M269" s="5">
        <v>0</v>
      </c>
      <c r="N269" s="5">
        <v>8</v>
      </c>
      <c r="O269" s="5">
        <v>51</v>
      </c>
      <c r="P269" s="5">
        <v>59</v>
      </c>
    </row>
    <row r="270" spans="1:16">
      <c r="A270" s="5">
        <v>888</v>
      </c>
      <c r="B270" s="6">
        <v>40583</v>
      </c>
      <c r="C270" s="5">
        <v>1</v>
      </c>
      <c r="D270" s="5">
        <v>0</v>
      </c>
      <c r="E270" s="5">
        <v>2</v>
      </c>
      <c r="F270" s="5">
        <v>11</v>
      </c>
      <c r="G270" s="5" t="b">
        <v>0</v>
      </c>
      <c r="H270" s="5">
        <v>3</v>
      </c>
      <c r="I270" s="5">
        <v>2</v>
      </c>
      <c r="J270" s="5">
        <v>0.14000000000000001</v>
      </c>
      <c r="K270" s="5">
        <v>0.1515</v>
      </c>
      <c r="L270" s="5">
        <v>0.43</v>
      </c>
      <c r="M270" s="5">
        <v>0.16420000000000001</v>
      </c>
      <c r="N270" s="5">
        <v>1</v>
      </c>
      <c r="O270" s="5">
        <v>40</v>
      </c>
      <c r="P270" s="5">
        <v>41</v>
      </c>
    </row>
    <row r="271" spans="1:16">
      <c r="A271" s="5">
        <v>889</v>
      </c>
      <c r="B271" s="6">
        <v>40583</v>
      </c>
      <c r="C271" s="5">
        <v>1</v>
      </c>
      <c r="D271" s="5">
        <v>0</v>
      </c>
      <c r="E271" s="5">
        <v>2</v>
      </c>
      <c r="F271" s="5">
        <v>12</v>
      </c>
      <c r="G271" s="5" t="b">
        <v>0</v>
      </c>
      <c r="H271" s="5">
        <v>3</v>
      </c>
      <c r="I271" s="5">
        <v>2</v>
      </c>
      <c r="J271" s="5">
        <v>0.18</v>
      </c>
      <c r="K271" s="5">
        <v>0.18179999999999999</v>
      </c>
      <c r="L271" s="5">
        <v>0.4</v>
      </c>
      <c r="M271" s="5">
        <v>0.22389999999999999</v>
      </c>
      <c r="N271" s="5">
        <v>4</v>
      </c>
      <c r="O271" s="5">
        <v>57</v>
      </c>
      <c r="P271" s="5">
        <v>61</v>
      </c>
    </row>
    <row r="272" spans="1:16">
      <c r="A272" s="5">
        <v>890</v>
      </c>
      <c r="B272" s="6">
        <v>40583</v>
      </c>
      <c r="C272" s="5">
        <v>1</v>
      </c>
      <c r="D272" s="5">
        <v>0</v>
      </c>
      <c r="E272" s="5">
        <v>2</v>
      </c>
      <c r="F272" s="5">
        <v>13</v>
      </c>
      <c r="G272" s="5" t="b">
        <v>0</v>
      </c>
      <c r="H272" s="5">
        <v>3</v>
      </c>
      <c r="I272" s="5">
        <v>1</v>
      </c>
      <c r="J272" s="5">
        <v>0.18</v>
      </c>
      <c r="K272" s="5">
        <v>0.16669999999999999</v>
      </c>
      <c r="L272" s="5">
        <v>0.4</v>
      </c>
      <c r="M272" s="5">
        <v>0.25369999999999998</v>
      </c>
      <c r="N272" s="5">
        <v>2</v>
      </c>
      <c r="O272" s="5">
        <v>67</v>
      </c>
      <c r="P272" s="5">
        <v>69</v>
      </c>
    </row>
    <row r="273" spans="1:16">
      <c r="A273" s="5">
        <v>891</v>
      </c>
      <c r="B273" s="6">
        <v>40583</v>
      </c>
      <c r="C273" s="5">
        <v>1</v>
      </c>
      <c r="D273" s="5">
        <v>0</v>
      </c>
      <c r="E273" s="5">
        <v>2</v>
      </c>
      <c r="F273" s="5">
        <v>14</v>
      </c>
      <c r="G273" s="5" t="b">
        <v>0</v>
      </c>
      <c r="H273" s="5">
        <v>3</v>
      </c>
      <c r="I273" s="5">
        <v>1</v>
      </c>
      <c r="J273" s="5">
        <v>0.2</v>
      </c>
      <c r="K273" s="5">
        <v>0.18179999999999999</v>
      </c>
      <c r="L273" s="5">
        <v>0.34</v>
      </c>
      <c r="M273" s="5">
        <v>0.29849999999999999</v>
      </c>
      <c r="N273" s="5">
        <v>2</v>
      </c>
      <c r="O273" s="5">
        <v>56</v>
      </c>
      <c r="P273" s="5">
        <v>58</v>
      </c>
    </row>
    <row r="274" spans="1:16">
      <c r="A274" s="5">
        <v>892</v>
      </c>
      <c r="B274" s="6">
        <v>40583</v>
      </c>
      <c r="C274" s="5">
        <v>1</v>
      </c>
      <c r="D274" s="5">
        <v>0</v>
      </c>
      <c r="E274" s="5">
        <v>2</v>
      </c>
      <c r="F274" s="5">
        <v>15</v>
      </c>
      <c r="G274" s="5" t="b">
        <v>0</v>
      </c>
      <c r="H274" s="5">
        <v>3</v>
      </c>
      <c r="I274" s="5">
        <v>2</v>
      </c>
      <c r="J274" s="5">
        <v>0.2</v>
      </c>
      <c r="K274" s="5">
        <v>0.18179999999999999</v>
      </c>
      <c r="L274" s="5">
        <v>0.34</v>
      </c>
      <c r="M274" s="5">
        <v>0.28360000000000002</v>
      </c>
      <c r="N274" s="5">
        <v>3</v>
      </c>
      <c r="O274" s="5">
        <v>61</v>
      </c>
      <c r="P274" s="5">
        <v>64</v>
      </c>
    </row>
    <row r="275" spans="1:16">
      <c r="A275" s="5">
        <v>893</v>
      </c>
      <c r="B275" s="6">
        <v>40583</v>
      </c>
      <c r="C275" s="5">
        <v>1</v>
      </c>
      <c r="D275" s="5">
        <v>0</v>
      </c>
      <c r="E275" s="5">
        <v>2</v>
      </c>
      <c r="F275" s="5">
        <v>16</v>
      </c>
      <c r="G275" s="5" t="b">
        <v>0</v>
      </c>
      <c r="H275" s="5">
        <v>3</v>
      </c>
      <c r="I275" s="5">
        <v>2</v>
      </c>
      <c r="J275" s="5">
        <v>0.2</v>
      </c>
      <c r="K275" s="5">
        <v>0.19700000000000001</v>
      </c>
      <c r="L275" s="5">
        <v>0.37</v>
      </c>
      <c r="M275" s="5">
        <v>0.25369999999999998</v>
      </c>
      <c r="N275" s="5">
        <v>7</v>
      </c>
      <c r="O275" s="5">
        <v>72</v>
      </c>
      <c r="P275" s="5">
        <v>79</v>
      </c>
    </row>
    <row r="276" spans="1:16">
      <c r="A276" s="5">
        <v>894</v>
      </c>
      <c r="B276" s="6">
        <v>40583</v>
      </c>
      <c r="C276" s="5">
        <v>1</v>
      </c>
      <c r="D276" s="5">
        <v>0</v>
      </c>
      <c r="E276" s="5">
        <v>2</v>
      </c>
      <c r="F276" s="5">
        <v>17</v>
      </c>
      <c r="G276" s="5" t="b">
        <v>0</v>
      </c>
      <c r="H276" s="5">
        <v>3</v>
      </c>
      <c r="I276" s="5">
        <v>2</v>
      </c>
      <c r="J276" s="5">
        <v>0.2</v>
      </c>
      <c r="K276" s="5">
        <v>0.19700000000000001</v>
      </c>
      <c r="L276" s="5">
        <v>0.34</v>
      </c>
      <c r="M276" s="5">
        <v>0.25369999999999998</v>
      </c>
      <c r="N276" s="5">
        <v>9</v>
      </c>
      <c r="O276" s="5">
        <v>157</v>
      </c>
      <c r="P276" s="5">
        <v>166</v>
      </c>
    </row>
    <row r="277" spans="1:16">
      <c r="A277" s="5">
        <v>895</v>
      </c>
      <c r="B277" s="6">
        <v>40583</v>
      </c>
      <c r="C277" s="5">
        <v>1</v>
      </c>
      <c r="D277" s="5">
        <v>0</v>
      </c>
      <c r="E277" s="5">
        <v>2</v>
      </c>
      <c r="F277" s="5">
        <v>18</v>
      </c>
      <c r="G277" s="5" t="b">
        <v>0</v>
      </c>
      <c r="H277" s="5">
        <v>3</v>
      </c>
      <c r="I277" s="5">
        <v>2</v>
      </c>
      <c r="J277" s="5">
        <v>0.18</v>
      </c>
      <c r="K277" s="5">
        <v>0.16669999999999999</v>
      </c>
      <c r="L277" s="5">
        <v>0.47</v>
      </c>
      <c r="M277" s="5">
        <v>0.29849999999999999</v>
      </c>
      <c r="N277" s="5">
        <v>2</v>
      </c>
      <c r="O277" s="5">
        <v>168</v>
      </c>
      <c r="P277" s="5">
        <v>170</v>
      </c>
    </row>
    <row r="278" spans="1:16">
      <c r="A278" s="5">
        <v>896</v>
      </c>
      <c r="B278" s="6">
        <v>40583</v>
      </c>
      <c r="C278" s="5">
        <v>1</v>
      </c>
      <c r="D278" s="5">
        <v>0</v>
      </c>
      <c r="E278" s="5">
        <v>2</v>
      </c>
      <c r="F278" s="5">
        <v>19</v>
      </c>
      <c r="G278" s="5" t="b">
        <v>0</v>
      </c>
      <c r="H278" s="5">
        <v>3</v>
      </c>
      <c r="I278" s="5">
        <v>3</v>
      </c>
      <c r="J278" s="5">
        <v>0.14000000000000001</v>
      </c>
      <c r="K278" s="5">
        <v>0.1212</v>
      </c>
      <c r="L278" s="5">
        <v>0.86</v>
      </c>
      <c r="M278" s="5">
        <v>0.25369999999999998</v>
      </c>
      <c r="N278" s="5">
        <v>1</v>
      </c>
      <c r="O278" s="5">
        <v>87</v>
      </c>
      <c r="P278" s="5">
        <v>88</v>
      </c>
    </row>
    <row r="279" spans="1:16">
      <c r="A279" s="5">
        <v>897</v>
      </c>
      <c r="B279" s="6">
        <v>40583</v>
      </c>
      <c r="C279" s="5">
        <v>1</v>
      </c>
      <c r="D279" s="5">
        <v>0</v>
      </c>
      <c r="E279" s="5">
        <v>2</v>
      </c>
      <c r="F279" s="5">
        <v>20</v>
      </c>
      <c r="G279" s="5" t="b">
        <v>0</v>
      </c>
      <c r="H279" s="5">
        <v>3</v>
      </c>
      <c r="I279" s="5">
        <v>3</v>
      </c>
      <c r="J279" s="5">
        <v>0.14000000000000001</v>
      </c>
      <c r="K279" s="5">
        <v>0.1515</v>
      </c>
      <c r="L279" s="5">
        <v>0.86</v>
      </c>
      <c r="M279" s="5">
        <v>0.16420000000000001</v>
      </c>
      <c r="N279" s="5">
        <v>0</v>
      </c>
      <c r="O279" s="5">
        <v>84</v>
      </c>
      <c r="P279" s="5">
        <v>84</v>
      </c>
    </row>
    <row r="280" spans="1:16">
      <c r="A280" s="5">
        <v>898</v>
      </c>
      <c r="B280" s="6">
        <v>40583</v>
      </c>
      <c r="C280" s="5">
        <v>1</v>
      </c>
      <c r="D280" s="5">
        <v>0</v>
      </c>
      <c r="E280" s="5">
        <v>2</v>
      </c>
      <c r="F280" s="5">
        <v>21</v>
      </c>
      <c r="G280" s="5" t="b">
        <v>0</v>
      </c>
      <c r="H280" s="5">
        <v>3</v>
      </c>
      <c r="I280" s="5">
        <v>2</v>
      </c>
      <c r="J280" s="5">
        <v>0.14000000000000001</v>
      </c>
      <c r="K280" s="5">
        <v>0.1515</v>
      </c>
      <c r="L280" s="5">
        <v>0.86</v>
      </c>
      <c r="M280" s="5">
        <v>0.16420000000000001</v>
      </c>
      <c r="N280" s="5">
        <v>0</v>
      </c>
      <c r="O280" s="5">
        <v>83</v>
      </c>
      <c r="P280" s="5">
        <v>83</v>
      </c>
    </row>
    <row r="281" spans="1:16">
      <c r="A281" s="5">
        <v>899</v>
      </c>
      <c r="B281" s="6">
        <v>40583</v>
      </c>
      <c r="C281" s="5">
        <v>1</v>
      </c>
      <c r="D281" s="5">
        <v>0</v>
      </c>
      <c r="E281" s="5">
        <v>2</v>
      </c>
      <c r="F281" s="5">
        <v>22</v>
      </c>
      <c r="G281" s="5" t="b">
        <v>0</v>
      </c>
      <c r="H281" s="5">
        <v>3</v>
      </c>
      <c r="I281" s="5">
        <v>3</v>
      </c>
      <c r="J281" s="5">
        <v>0.16</v>
      </c>
      <c r="K281" s="5">
        <v>0.16669999999999999</v>
      </c>
      <c r="L281" s="5">
        <v>0.8</v>
      </c>
      <c r="M281" s="5">
        <v>0.16420000000000001</v>
      </c>
      <c r="N281" s="5">
        <v>4</v>
      </c>
      <c r="O281" s="5">
        <v>42</v>
      </c>
      <c r="P281" s="5">
        <v>46</v>
      </c>
    </row>
    <row r="282" spans="1:16">
      <c r="A282" s="5">
        <v>900</v>
      </c>
      <c r="B282" s="6">
        <v>40583</v>
      </c>
      <c r="C282" s="5">
        <v>1</v>
      </c>
      <c r="D282" s="5">
        <v>0</v>
      </c>
      <c r="E282" s="5">
        <v>2</v>
      </c>
      <c r="F282" s="5">
        <v>23</v>
      </c>
      <c r="G282" s="5" t="b">
        <v>0</v>
      </c>
      <c r="H282" s="5">
        <v>3</v>
      </c>
      <c r="I282" s="5">
        <v>3</v>
      </c>
      <c r="J282" s="5">
        <v>0.16</v>
      </c>
      <c r="K282" s="5">
        <v>0.1515</v>
      </c>
      <c r="L282" s="5">
        <v>0.8</v>
      </c>
      <c r="M282" s="5">
        <v>0.19400000000000001</v>
      </c>
      <c r="N282" s="5">
        <v>0</v>
      </c>
      <c r="O282" s="5">
        <v>37</v>
      </c>
      <c r="P282" s="5">
        <v>37</v>
      </c>
    </row>
    <row r="283" spans="1:16">
      <c r="A283" s="5">
        <v>901</v>
      </c>
      <c r="B283" s="6">
        <v>40584</v>
      </c>
      <c r="C283" s="5">
        <v>1</v>
      </c>
      <c r="D283" s="5">
        <v>0</v>
      </c>
      <c r="E283" s="5">
        <v>2</v>
      </c>
      <c r="F283" s="5">
        <v>0</v>
      </c>
      <c r="G283" s="5" t="b">
        <v>0</v>
      </c>
      <c r="H283" s="5">
        <v>4</v>
      </c>
      <c r="I283" s="5">
        <v>3</v>
      </c>
      <c r="J283" s="5">
        <v>0.14000000000000001</v>
      </c>
      <c r="K283" s="5">
        <v>0.13639999999999999</v>
      </c>
      <c r="L283" s="5">
        <v>0.86</v>
      </c>
      <c r="M283" s="5">
        <v>0.19400000000000001</v>
      </c>
      <c r="N283" s="5">
        <v>0</v>
      </c>
      <c r="O283" s="5">
        <v>16</v>
      </c>
      <c r="P283" s="5">
        <v>16</v>
      </c>
    </row>
    <row r="284" spans="1:16">
      <c r="A284" s="5">
        <v>902</v>
      </c>
      <c r="B284" s="6">
        <v>40584</v>
      </c>
      <c r="C284" s="5">
        <v>1</v>
      </c>
      <c r="D284" s="5">
        <v>0</v>
      </c>
      <c r="E284" s="5">
        <v>2</v>
      </c>
      <c r="F284" s="5">
        <v>1</v>
      </c>
      <c r="G284" s="5" t="b">
        <v>0</v>
      </c>
      <c r="H284" s="5">
        <v>4</v>
      </c>
      <c r="I284" s="5">
        <v>3</v>
      </c>
      <c r="J284" s="5">
        <v>0.14000000000000001</v>
      </c>
      <c r="K284" s="5">
        <v>0.1515</v>
      </c>
      <c r="L284" s="5">
        <v>0.8</v>
      </c>
      <c r="M284" s="5">
        <v>0.1343</v>
      </c>
      <c r="N284" s="5">
        <v>0</v>
      </c>
      <c r="O284" s="5">
        <v>7</v>
      </c>
      <c r="P284" s="5">
        <v>7</v>
      </c>
    </row>
    <row r="285" spans="1:16">
      <c r="A285" s="5">
        <v>903</v>
      </c>
      <c r="B285" s="6">
        <v>40584</v>
      </c>
      <c r="C285" s="5">
        <v>1</v>
      </c>
      <c r="D285" s="5">
        <v>0</v>
      </c>
      <c r="E285" s="5">
        <v>2</v>
      </c>
      <c r="F285" s="5">
        <v>2</v>
      </c>
      <c r="G285" s="5" t="b">
        <v>0</v>
      </c>
      <c r="H285" s="5">
        <v>4</v>
      </c>
      <c r="I285" s="5">
        <v>3</v>
      </c>
      <c r="J285" s="5">
        <v>0.14000000000000001</v>
      </c>
      <c r="K285" s="5">
        <v>0.1515</v>
      </c>
      <c r="L285" s="5">
        <v>0.8</v>
      </c>
      <c r="M285" s="5">
        <v>0.1343</v>
      </c>
      <c r="N285" s="5">
        <v>0</v>
      </c>
      <c r="O285" s="5">
        <v>3</v>
      </c>
      <c r="P285" s="5">
        <v>3</v>
      </c>
    </row>
    <row r="286" spans="1:16">
      <c r="A286" s="5">
        <v>904</v>
      </c>
      <c r="B286" s="6">
        <v>40584</v>
      </c>
      <c r="C286" s="5">
        <v>1</v>
      </c>
      <c r="D286" s="5">
        <v>0</v>
      </c>
      <c r="E286" s="5">
        <v>2</v>
      </c>
      <c r="F286" s="5">
        <v>4</v>
      </c>
      <c r="G286" s="5" t="b">
        <v>0</v>
      </c>
      <c r="H286" s="5">
        <v>4</v>
      </c>
      <c r="I286" s="5">
        <v>2</v>
      </c>
      <c r="J286" s="5">
        <v>0.14000000000000001</v>
      </c>
      <c r="K286" s="5">
        <v>0.13639999999999999</v>
      </c>
      <c r="L286" s="5">
        <v>0.59</v>
      </c>
      <c r="M286" s="5">
        <v>0.22389999999999999</v>
      </c>
      <c r="N286" s="5">
        <v>0</v>
      </c>
      <c r="O286" s="5">
        <v>1</v>
      </c>
      <c r="P286" s="5">
        <v>1</v>
      </c>
    </row>
    <row r="287" spans="1:16">
      <c r="A287" s="5">
        <v>905</v>
      </c>
      <c r="B287" s="6">
        <v>40584</v>
      </c>
      <c r="C287" s="5">
        <v>1</v>
      </c>
      <c r="D287" s="5">
        <v>0</v>
      </c>
      <c r="E287" s="5">
        <v>2</v>
      </c>
      <c r="F287" s="5">
        <v>5</v>
      </c>
      <c r="G287" s="5" t="b">
        <v>0</v>
      </c>
      <c r="H287" s="5">
        <v>4</v>
      </c>
      <c r="I287" s="5">
        <v>2</v>
      </c>
      <c r="J287" s="5">
        <v>0.12</v>
      </c>
      <c r="K287" s="5">
        <v>0.1212</v>
      </c>
      <c r="L287" s="5">
        <v>0.5</v>
      </c>
      <c r="M287" s="5">
        <v>0.22389999999999999</v>
      </c>
      <c r="N287" s="5">
        <v>0</v>
      </c>
      <c r="O287" s="5">
        <v>6</v>
      </c>
      <c r="P287" s="5">
        <v>6</v>
      </c>
    </row>
    <row r="288" spans="1:16">
      <c r="A288" s="5">
        <v>906</v>
      </c>
      <c r="B288" s="6">
        <v>40584</v>
      </c>
      <c r="C288" s="5">
        <v>1</v>
      </c>
      <c r="D288" s="5">
        <v>0</v>
      </c>
      <c r="E288" s="5">
        <v>2</v>
      </c>
      <c r="F288" s="5">
        <v>6</v>
      </c>
      <c r="G288" s="5" t="b">
        <v>0</v>
      </c>
      <c r="H288" s="5">
        <v>4</v>
      </c>
      <c r="I288" s="5">
        <v>2</v>
      </c>
      <c r="J288" s="5">
        <v>0.12</v>
      </c>
      <c r="K288" s="5">
        <v>0.1212</v>
      </c>
      <c r="L288" s="5">
        <v>0.54</v>
      </c>
      <c r="M288" s="5">
        <v>0.28360000000000002</v>
      </c>
      <c r="N288" s="5">
        <v>0</v>
      </c>
      <c r="O288" s="5">
        <v>26</v>
      </c>
      <c r="P288" s="5">
        <v>26</v>
      </c>
    </row>
    <row r="289" spans="1:16">
      <c r="A289" s="5">
        <v>907</v>
      </c>
      <c r="B289" s="6">
        <v>40584</v>
      </c>
      <c r="C289" s="5">
        <v>1</v>
      </c>
      <c r="D289" s="5">
        <v>0</v>
      </c>
      <c r="E289" s="5">
        <v>2</v>
      </c>
      <c r="F289" s="5">
        <v>7</v>
      </c>
      <c r="G289" s="5" t="b">
        <v>0</v>
      </c>
      <c r="H289" s="5">
        <v>4</v>
      </c>
      <c r="I289" s="5">
        <v>1</v>
      </c>
      <c r="J289" s="5">
        <v>0.1</v>
      </c>
      <c r="K289" s="5">
        <v>7.5800000000000006E-2</v>
      </c>
      <c r="L289" s="5">
        <v>0.5</v>
      </c>
      <c r="M289" s="5">
        <v>0.41789999999999999</v>
      </c>
      <c r="N289" s="5">
        <v>0</v>
      </c>
      <c r="O289" s="5">
        <v>99</v>
      </c>
      <c r="P289" s="5">
        <v>99</v>
      </c>
    </row>
    <row r="290" spans="1:16">
      <c r="A290" s="5">
        <v>908</v>
      </c>
      <c r="B290" s="6">
        <v>40584</v>
      </c>
      <c r="C290" s="5">
        <v>1</v>
      </c>
      <c r="D290" s="5">
        <v>0</v>
      </c>
      <c r="E290" s="5">
        <v>2</v>
      </c>
      <c r="F290" s="5">
        <v>8</v>
      </c>
      <c r="G290" s="5" t="b">
        <v>0</v>
      </c>
      <c r="H290" s="5">
        <v>4</v>
      </c>
      <c r="I290" s="5">
        <v>1</v>
      </c>
      <c r="J290" s="5">
        <v>0.1</v>
      </c>
      <c r="K290" s="5">
        <v>7.5800000000000006E-2</v>
      </c>
      <c r="L290" s="5">
        <v>0.49</v>
      </c>
      <c r="M290" s="5">
        <v>0.32840000000000003</v>
      </c>
      <c r="N290" s="5">
        <v>5</v>
      </c>
      <c r="O290" s="5">
        <v>173</v>
      </c>
      <c r="P290" s="5">
        <v>178</v>
      </c>
    </row>
    <row r="291" spans="1:16">
      <c r="A291" s="5">
        <v>909</v>
      </c>
      <c r="B291" s="6">
        <v>40584</v>
      </c>
      <c r="C291" s="5">
        <v>1</v>
      </c>
      <c r="D291" s="5">
        <v>0</v>
      </c>
      <c r="E291" s="5">
        <v>2</v>
      </c>
      <c r="F291" s="5">
        <v>9</v>
      </c>
      <c r="G291" s="5" t="b">
        <v>0</v>
      </c>
      <c r="H291" s="5">
        <v>4</v>
      </c>
      <c r="I291" s="5">
        <v>1</v>
      </c>
      <c r="J291" s="5">
        <v>0.12</v>
      </c>
      <c r="K291" s="5">
        <v>0.1061</v>
      </c>
      <c r="L291" s="5">
        <v>0.42</v>
      </c>
      <c r="M291" s="5">
        <v>0.35820000000000002</v>
      </c>
      <c r="N291" s="5">
        <v>1</v>
      </c>
      <c r="O291" s="5">
        <v>121</v>
      </c>
      <c r="P291" s="5">
        <v>122</v>
      </c>
    </row>
    <row r="292" spans="1:16">
      <c r="A292" s="5">
        <v>910</v>
      </c>
      <c r="B292" s="6">
        <v>40584</v>
      </c>
      <c r="C292" s="5">
        <v>1</v>
      </c>
      <c r="D292" s="5">
        <v>0</v>
      </c>
      <c r="E292" s="5">
        <v>2</v>
      </c>
      <c r="F292" s="5">
        <v>10</v>
      </c>
      <c r="G292" s="5" t="b">
        <v>0</v>
      </c>
      <c r="H292" s="5">
        <v>4</v>
      </c>
      <c r="I292" s="5">
        <v>1</v>
      </c>
      <c r="J292" s="5">
        <v>0.12</v>
      </c>
      <c r="K292" s="5">
        <v>0.1061</v>
      </c>
      <c r="L292" s="5">
        <v>0.42</v>
      </c>
      <c r="M292" s="5">
        <v>0.29849999999999999</v>
      </c>
      <c r="N292" s="5">
        <v>1</v>
      </c>
      <c r="O292" s="5">
        <v>34</v>
      </c>
      <c r="P292" s="5">
        <v>35</v>
      </c>
    </row>
    <row r="293" spans="1:16">
      <c r="A293" s="5">
        <v>911</v>
      </c>
      <c r="B293" s="6">
        <v>40584</v>
      </c>
      <c r="C293" s="5">
        <v>1</v>
      </c>
      <c r="D293" s="5">
        <v>0</v>
      </c>
      <c r="E293" s="5">
        <v>2</v>
      </c>
      <c r="F293" s="5">
        <v>11</v>
      </c>
      <c r="G293" s="5" t="b">
        <v>0</v>
      </c>
      <c r="H293" s="5">
        <v>4</v>
      </c>
      <c r="I293" s="5">
        <v>1</v>
      </c>
      <c r="J293" s="5">
        <v>0.14000000000000001</v>
      </c>
      <c r="K293" s="5">
        <v>0.1212</v>
      </c>
      <c r="L293" s="5">
        <v>0.39</v>
      </c>
      <c r="M293" s="5">
        <v>0.35820000000000002</v>
      </c>
      <c r="N293" s="5">
        <v>1</v>
      </c>
      <c r="O293" s="5">
        <v>44</v>
      </c>
      <c r="P293" s="5">
        <v>45</v>
      </c>
    </row>
    <row r="294" spans="1:16">
      <c r="A294" s="5">
        <v>912</v>
      </c>
      <c r="B294" s="6">
        <v>40584</v>
      </c>
      <c r="C294" s="5">
        <v>1</v>
      </c>
      <c r="D294" s="5">
        <v>0</v>
      </c>
      <c r="E294" s="5">
        <v>2</v>
      </c>
      <c r="F294" s="5">
        <v>12</v>
      </c>
      <c r="G294" s="5" t="b">
        <v>0</v>
      </c>
      <c r="H294" s="5">
        <v>4</v>
      </c>
      <c r="I294" s="5">
        <v>1</v>
      </c>
      <c r="J294" s="5">
        <v>0.16</v>
      </c>
      <c r="K294" s="5">
        <v>0.13639999999999999</v>
      </c>
      <c r="L294" s="5">
        <v>0.34</v>
      </c>
      <c r="M294" s="5">
        <v>0.3881</v>
      </c>
      <c r="N294" s="5">
        <v>4</v>
      </c>
      <c r="O294" s="5">
        <v>65</v>
      </c>
      <c r="P294" s="5">
        <v>69</v>
      </c>
    </row>
    <row r="295" spans="1:16">
      <c r="A295" s="5">
        <v>913</v>
      </c>
      <c r="B295" s="6">
        <v>40584</v>
      </c>
      <c r="C295" s="5">
        <v>1</v>
      </c>
      <c r="D295" s="5">
        <v>0</v>
      </c>
      <c r="E295" s="5">
        <v>2</v>
      </c>
      <c r="F295" s="5">
        <v>13</v>
      </c>
      <c r="G295" s="5" t="b">
        <v>0</v>
      </c>
      <c r="H295" s="5">
        <v>4</v>
      </c>
      <c r="I295" s="5">
        <v>1</v>
      </c>
      <c r="J295" s="5">
        <v>0.18</v>
      </c>
      <c r="K295" s="5">
        <v>0.16669999999999999</v>
      </c>
      <c r="L295" s="5">
        <v>0.28999999999999998</v>
      </c>
      <c r="M295" s="5">
        <v>0.29849999999999999</v>
      </c>
      <c r="N295" s="5">
        <v>3</v>
      </c>
      <c r="O295" s="5">
        <v>59</v>
      </c>
      <c r="P295" s="5">
        <v>62</v>
      </c>
    </row>
    <row r="296" spans="1:16">
      <c r="A296" s="5">
        <v>914</v>
      </c>
      <c r="B296" s="6">
        <v>40584</v>
      </c>
      <c r="C296" s="5">
        <v>1</v>
      </c>
      <c r="D296" s="5">
        <v>0</v>
      </c>
      <c r="E296" s="5">
        <v>2</v>
      </c>
      <c r="F296" s="5">
        <v>14</v>
      </c>
      <c r="G296" s="5" t="b">
        <v>0</v>
      </c>
      <c r="H296" s="5">
        <v>4</v>
      </c>
      <c r="I296" s="5">
        <v>1</v>
      </c>
      <c r="J296" s="5">
        <v>0.2</v>
      </c>
      <c r="K296" s="5">
        <v>0.18179999999999999</v>
      </c>
      <c r="L296" s="5">
        <v>0.27</v>
      </c>
      <c r="M296" s="5">
        <v>0.28360000000000002</v>
      </c>
      <c r="N296" s="5">
        <v>6</v>
      </c>
      <c r="O296" s="5">
        <v>42</v>
      </c>
      <c r="P296" s="5">
        <v>48</v>
      </c>
    </row>
    <row r="297" spans="1:16">
      <c r="A297" s="5">
        <v>915</v>
      </c>
      <c r="B297" s="6">
        <v>40584</v>
      </c>
      <c r="C297" s="5">
        <v>1</v>
      </c>
      <c r="D297" s="5">
        <v>0</v>
      </c>
      <c r="E297" s="5">
        <v>2</v>
      </c>
      <c r="F297" s="5">
        <v>15</v>
      </c>
      <c r="G297" s="5" t="b">
        <v>0</v>
      </c>
      <c r="H297" s="5">
        <v>4</v>
      </c>
      <c r="I297" s="5">
        <v>1</v>
      </c>
      <c r="J297" s="5">
        <v>0.2</v>
      </c>
      <c r="K297" s="5">
        <v>0.19700000000000001</v>
      </c>
      <c r="L297" s="5">
        <v>0.25</v>
      </c>
      <c r="M297" s="5">
        <v>0.25369999999999998</v>
      </c>
      <c r="N297" s="5">
        <v>0</v>
      </c>
      <c r="O297" s="5">
        <v>50</v>
      </c>
      <c r="P297" s="5">
        <v>50</v>
      </c>
    </row>
    <row r="298" spans="1:16">
      <c r="A298" s="5">
        <v>916</v>
      </c>
      <c r="B298" s="6">
        <v>40584</v>
      </c>
      <c r="C298" s="5">
        <v>1</v>
      </c>
      <c r="D298" s="5">
        <v>0</v>
      </c>
      <c r="E298" s="5">
        <v>2</v>
      </c>
      <c r="F298" s="5">
        <v>16</v>
      </c>
      <c r="G298" s="5" t="b">
        <v>0</v>
      </c>
      <c r="H298" s="5">
        <v>4</v>
      </c>
      <c r="I298" s="5">
        <v>1</v>
      </c>
      <c r="J298" s="5">
        <v>0.2</v>
      </c>
      <c r="K298" s="5">
        <v>0.18179999999999999</v>
      </c>
      <c r="L298" s="5">
        <v>0.27</v>
      </c>
      <c r="M298" s="5">
        <v>0.29849999999999999</v>
      </c>
      <c r="N298" s="5">
        <v>4</v>
      </c>
      <c r="O298" s="5">
        <v>76</v>
      </c>
      <c r="P298" s="5">
        <v>80</v>
      </c>
    </row>
    <row r="299" spans="1:16">
      <c r="A299" s="5">
        <v>917</v>
      </c>
      <c r="B299" s="6">
        <v>40584</v>
      </c>
      <c r="C299" s="5">
        <v>1</v>
      </c>
      <c r="D299" s="5">
        <v>0</v>
      </c>
      <c r="E299" s="5">
        <v>2</v>
      </c>
      <c r="F299" s="5">
        <v>17</v>
      </c>
      <c r="G299" s="5" t="b">
        <v>0</v>
      </c>
      <c r="H299" s="5">
        <v>4</v>
      </c>
      <c r="I299" s="5">
        <v>1</v>
      </c>
      <c r="J299" s="5">
        <v>0.18</v>
      </c>
      <c r="K299" s="5">
        <v>0.18179999999999999</v>
      </c>
      <c r="L299" s="5">
        <v>0.26</v>
      </c>
      <c r="M299" s="5">
        <v>0.19400000000000001</v>
      </c>
      <c r="N299" s="5">
        <v>6</v>
      </c>
      <c r="O299" s="5">
        <v>159</v>
      </c>
      <c r="P299" s="5">
        <v>165</v>
      </c>
    </row>
    <row r="300" spans="1:16">
      <c r="A300" s="5">
        <v>918</v>
      </c>
      <c r="B300" s="6">
        <v>40584</v>
      </c>
      <c r="C300" s="5">
        <v>1</v>
      </c>
      <c r="D300" s="5">
        <v>0</v>
      </c>
      <c r="E300" s="5">
        <v>2</v>
      </c>
      <c r="F300" s="5">
        <v>18</v>
      </c>
      <c r="G300" s="5" t="b">
        <v>0</v>
      </c>
      <c r="H300" s="5">
        <v>4</v>
      </c>
      <c r="I300" s="5">
        <v>1</v>
      </c>
      <c r="J300" s="5">
        <v>0.16</v>
      </c>
      <c r="K300" s="5">
        <v>0.18179999999999999</v>
      </c>
      <c r="L300" s="5">
        <v>0.28000000000000003</v>
      </c>
      <c r="M300" s="5">
        <v>0.1343</v>
      </c>
      <c r="N300" s="5">
        <v>3</v>
      </c>
      <c r="O300" s="5">
        <v>157</v>
      </c>
      <c r="P300" s="5">
        <v>160</v>
      </c>
    </row>
    <row r="301" spans="1:16">
      <c r="A301" s="5">
        <v>919</v>
      </c>
      <c r="B301" s="6">
        <v>40584</v>
      </c>
      <c r="C301" s="5">
        <v>1</v>
      </c>
      <c r="D301" s="5">
        <v>0</v>
      </c>
      <c r="E301" s="5">
        <v>2</v>
      </c>
      <c r="F301" s="5">
        <v>19</v>
      </c>
      <c r="G301" s="5" t="b">
        <v>0</v>
      </c>
      <c r="H301" s="5">
        <v>4</v>
      </c>
      <c r="I301" s="5">
        <v>1</v>
      </c>
      <c r="J301" s="5">
        <v>0.14000000000000001</v>
      </c>
      <c r="K301" s="5">
        <v>0.16669999999999999</v>
      </c>
      <c r="L301" s="5">
        <v>0.28000000000000003</v>
      </c>
      <c r="M301" s="5">
        <v>0.1045</v>
      </c>
      <c r="N301" s="5">
        <v>2</v>
      </c>
      <c r="O301" s="5">
        <v>110</v>
      </c>
      <c r="P301" s="5">
        <v>112</v>
      </c>
    </row>
    <row r="302" spans="1:16">
      <c r="A302" s="5">
        <v>920</v>
      </c>
      <c r="B302" s="6">
        <v>40584</v>
      </c>
      <c r="C302" s="5">
        <v>1</v>
      </c>
      <c r="D302" s="5">
        <v>0</v>
      </c>
      <c r="E302" s="5">
        <v>2</v>
      </c>
      <c r="F302" s="5">
        <v>20</v>
      </c>
      <c r="G302" s="5" t="b">
        <v>0</v>
      </c>
      <c r="H302" s="5">
        <v>4</v>
      </c>
      <c r="I302" s="5">
        <v>1</v>
      </c>
      <c r="J302" s="5">
        <v>0.14000000000000001</v>
      </c>
      <c r="K302" s="5">
        <v>0.18179999999999999</v>
      </c>
      <c r="L302" s="5">
        <v>0.31</v>
      </c>
      <c r="M302" s="5">
        <v>8.9599999999999999E-2</v>
      </c>
      <c r="N302" s="5">
        <v>4</v>
      </c>
      <c r="O302" s="5">
        <v>93</v>
      </c>
      <c r="P302" s="5">
        <v>97</v>
      </c>
    </row>
    <row r="303" spans="1:16">
      <c r="A303" s="5">
        <v>921</v>
      </c>
      <c r="B303" s="6">
        <v>40584</v>
      </c>
      <c r="C303" s="5">
        <v>1</v>
      </c>
      <c r="D303" s="5">
        <v>0</v>
      </c>
      <c r="E303" s="5">
        <v>2</v>
      </c>
      <c r="F303" s="5">
        <v>21</v>
      </c>
      <c r="G303" s="5" t="b">
        <v>0</v>
      </c>
      <c r="H303" s="5">
        <v>4</v>
      </c>
      <c r="I303" s="5">
        <v>1</v>
      </c>
      <c r="J303" s="5">
        <v>0.14000000000000001</v>
      </c>
      <c r="K303" s="5">
        <v>0.21210000000000001</v>
      </c>
      <c r="L303" s="5">
        <v>0.39</v>
      </c>
      <c r="M303" s="5">
        <v>0</v>
      </c>
      <c r="N303" s="5">
        <v>2</v>
      </c>
      <c r="O303" s="5">
        <v>70</v>
      </c>
      <c r="P303" s="5">
        <v>72</v>
      </c>
    </row>
    <row r="304" spans="1:16">
      <c r="A304" s="5">
        <v>922</v>
      </c>
      <c r="B304" s="6">
        <v>40584</v>
      </c>
      <c r="C304" s="5">
        <v>1</v>
      </c>
      <c r="D304" s="5">
        <v>0</v>
      </c>
      <c r="E304" s="5">
        <v>2</v>
      </c>
      <c r="F304" s="5">
        <v>22</v>
      </c>
      <c r="G304" s="5" t="b">
        <v>0</v>
      </c>
      <c r="H304" s="5">
        <v>4</v>
      </c>
      <c r="I304" s="5">
        <v>1</v>
      </c>
      <c r="J304" s="5">
        <v>0.12</v>
      </c>
      <c r="K304" s="5">
        <v>0.19700000000000001</v>
      </c>
      <c r="L304" s="5">
        <v>0.39</v>
      </c>
      <c r="M304" s="5">
        <v>0</v>
      </c>
      <c r="N304" s="5">
        <v>4</v>
      </c>
      <c r="O304" s="5">
        <v>47</v>
      </c>
      <c r="P304" s="5">
        <v>51</v>
      </c>
    </row>
    <row r="305" spans="1:16">
      <c r="A305" s="5">
        <v>923</v>
      </c>
      <c r="B305" s="6">
        <v>40584</v>
      </c>
      <c r="C305" s="5">
        <v>1</v>
      </c>
      <c r="D305" s="5">
        <v>0</v>
      </c>
      <c r="E305" s="5">
        <v>2</v>
      </c>
      <c r="F305" s="5">
        <v>23</v>
      </c>
      <c r="G305" s="5" t="b">
        <v>0</v>
      </c>
      <c r="H305" s="5">
        <v>4</v>
      </c>
      <c r="I305" s="5">
        <v>1</v>
      </c>
      <c r="J305" s="5">
        <v>0.12</v>
      </c>
      <c r="K305" s="5">
        <v>0.1515</v>
      </c>
      <c r="L305" s="5">
        <v>0.42</v>
      </c>
      <c r="M305" s="5">
        <v>0.1045</v>
      </c>
      <c r="N305" s="5">
        <v>1</v>
      </c>
      <c r="O305" s="5">
        <v>33</v>
      </c>
      <c r="P305" s="5">
        <v>34</v>
      </c>
    </row>
    <row r="306" spans="1:16">
      <c r="A306" s="5">
        <v>924</v>
      </c>
      <c r="B306" s="6">
        <v>40585</v>
      </c>
      <c r="C306" s="5">
        <v>1</v>
      </c>
      <c r="D306" s="5">
        <v>0</v>
      </c>
      <c r="E306" s="5">
        <v>2</v>
      </c>
      <c r="F306" s="5">
        <v>0</v>
      </c>
      <c r="G306" s="5" t="b">
        <v>0</v>
      </c>
      <c r="H306" s="5">
        <v>5</v>
      </c>
      <c r="I306" s="5">
        <v>1</v>
      </c>
      <c r="J306" s="5">
        <v>0.1</v>
      </c>
      <c r="K306" s="5">
        <v>0.13639999999999999</v>
      </c>
      <c r="L306" s="5">
        <v>0.49</v>
      </c>
      <c r="M306" s="5">
        <v>0.1045</v>
      </c>
      <c r="N306" s="5">
        <v>2</v>
      </c>
      <c r="O306" s="5">
        <v>12</v>
      </c>
      <c r="P306" s="5">
        <v>14</v>
      </c>
    </row>
    <row r="307" spans="1:16">
      <c r="A307" s="5">
        <v>925</v>
      </c>
      <c r="B307" s="6">
        <v>40585</v>
      </c>
      <c r="C307" s="5">
        <v>1</v>
      </c>
      <c r="D307" s="5">
        <v>0</v>
      </c>
      <c r="E307" s="5">
        <v>2</v>
      </c>
      <c r="F307" s="5">
        <v>1</v>
      </c>
      <c r="G307" s="5" t="b">
        <v>0</v>
      </c>
      <c r="H307" s="5">
        <v>5</v>
      </c>
      <c r="I307" s="5">
        <v>1</v>
      </c>
      <c r="J307" s="5">
        <v>0.1</v>
      </c>
      <c r="K307" s="5">
        <v>0.13639999999999999</v>
      </c>
      <c r="L307" s="5">
        <v>0.54</v>
      </c>
      <c r="M307" s="5">
        <v>8.9599999999999999E-2</v>
      </c>
      <c r="N307" s="5">
        <v>1</v>
      </c>
      <c r="O307" s="5">
        <v>6</v>
      </c>
      <c r="P307" s="5">
        <v>7</v>
      </c>
    </row>
    <row r="308" spans="1:16">
      <c r="A308" s="5">
        <v>926</v>
      </c>
      <c r="B308" s="6">
        <v>40585</v>
      </c>
      <c r="C308" s="5">
        <v>1</v>
      </c>
      <c r="D308" s="5">
        <v>0</v>
      </c>
      <c r="E308" s="5">
        <v>2</v>
      </c>
      <c r="F308" s="5">
        <v>2</v>
      </c>
      <c r="G308" s="5" t="b">
        <v>0</v>
      </c>
      <c r="H308" s="5">
        <v>5</v>
      </c>
      <c r="I308" s="5">
        <v>1</v>
      </c>
      <c r="J308" s="5">
        <v>0.1</v>
      </c>
      <c r="K308" s="5">
        <v>0.13639999999999999</v>
      </c>
      <c r="L308" s="5">
        <v>0.54</v>
      </c>
      <c r="M308" s="5">
        <v>8.9599999999999999E-2</v>
      </c>
      <c r="N308" s="5">
        <v>0</v>
      </c>
      <c r="O308" s="5">
        <v>3</v>
      </c>
      <c r="P308" s="5">
        <v>3</v>
      </c>
    </row>
    <row r="309" spans="1:16">
      <c r="A309" s="5">
        <v>927</v>
      </c>
      <c r="B309" s="6">
        <v>40585</v>
      </c>
      <c r="C309" s="5">
        <v>1</v>
      </c>
      <c r="D309" s="5">
        <v>0</v>
      </c>
      <c r="E309" s="5">
        <v>2</v>
      </c>
      <c r="F309" s="5">
        <v>5</v>
      </c>
      <c r="G309" s="5" t="b">
        <v>0</v>
      </c>
      <c r="H309" s="5">
        <v>5</v>
      </c>
      <c r="I309" s="5">
        <v>1</v>
      </c>
      <c r="J309" s="5">
        <v>0.08</v>
      </c>
      <c r="K309" s="5">
        <v>0.1212</v>
      </c>
      <c r="L309" s="5">
        <v>0.63</v>
      </c>
      <c r="M309" s="5">
        <v>8.9599999999999999E-2</v>
      </c>
      <c r="N309" s="5">
        <v>0</v>
      </c>
      <c r="O309" s="5">
        <v>4</v>
      </c>
      <c r="P309" s="5">
        <v>4</v>
      </c>
    </row>
    <row r="310" spans="1:16">
      <c r="A310" s="5">
        <v>928</v>
      </c>
      <c r="B310" s="6">
        <v>40585</v>
      </c>
      <c r="C310" s="5">
        <v>1</v>
      </c>
      <c r="D310" s="5">
        <v>0</v>
      </c>
      <c r="E310" s="5">
        <v>2</v>
      </c>
      <c r="F310" s="5">
        <v>6</v>
      </c>
      <c r="G310" s="5" t="b">
        <v>0</v>
      </c>
      <c r="H310" s="5">
        <v>5</v>
      </c>
      <c r="I310" s="5">
        <v>1</v>
      </c>
      <c r="J310" s="5">
        <v>0.1</v>
      </c>
      <c r="K310" s="5">
        <v>0.18179999999999999</v>
      </c>
      <c r="L310" s="5">
        <v>0.68</v>
      </c>
      <c r="M310" s="5">
        <v>0</v>
      </c>
      <c r="N310" s="5">
        <v>1</v>
      </c>
      <c r="O310" s="5">
        <v>23</v>
      </c>
      <c r="P310" s="5">
        <v>24</v>
      </c>
    </row>
    <row r="311" spans="1:16">
      <c r="A311" s="5">
        <v>929</v>
      </c>
      <c r="B311" s="6">
        <v>40585</v>
      </c>
      <c r="C311" s="5">
        <v>1</v>
      </c>
      <c r="D311" s="5">
        <v>0</v>
      </c>
      <c r="E311" s="5">
        <v>2</v>
      </c>
      <c r="F311" s="5">
        <v>7</v>
      </c>
      <c r="G311" s="5" t="b">
        <v>0</v>
      </c>
      <c r="H311" s="5">
        <v>5</v>
      </c>
      <c r="I311" s="5">
        <v>1</v>
      </c>
      <c r="J311" s="5">
        <v>0.08</v>
      </c>
      <c r="K311" s="5">
        <v>0.16669999999999999</v>
      </c>
      <c r="L311" s="5">
        <v>0.73</v>
      </c>
      <c r="M311" s="5">
        <v>0</v>
      </c>
      <c r="N311" s="5">
        <v>1</v>
      </c>
      <c r="O311" s="5">
        <v>73</v>
      </c>
      <c r="P311" s="5">
        <v>74</v>
      </c>
    </row>
    <row r="312" spans="1:16">
      <c r="A312" s="5">
        <v>930</v>
      </c>
      <c r="B312" s="6">
        <v>40585</v>
      </c>
      <c r="C312" s="5">
        <v>1</v>
      </c>
      <c r="D312" s="5">
        <v>0</v>
      </c>
      <c r="E312" s="5">
        <v>2</v>
      </c>
      <c r="F312" s="5">
        <v>8</v>
      </c>
      <c r="G312" s="5" t="b">
        <v>0</v>
      </c>
      <c r="H312" s="5">
        <v>5</v>
      </c>
      <c r="I312" s="5">
        <v>1</v>
      </c>
      <c r="J312" s="5">
        <v>0.1</v>
      </c>
      <c r="K312" s="5">
        <v>0.1212</v>
      </c>
      <c r="L312" s="5">
        <v>0.74</v>
      </c>
      <c r="M312" s="5">
        <v>0.16420000000000001</v>
      </c>
      <c r="N312" s="5">
        <v>4</v>
      </c>
      <c r="O312" s="5">
        <v>212</v>
      </c>
      <c r="P312" s="5">
        <v>216</v>
      </c>
    </row>
    <row r="313" spans="1:16">
      <c r="A313" s="5">
        <v>931</v>
      </c>
      <c r="B313" s="6">
        <v>40585</v>
      </c>
      <c r="C313" s="5">
        <v>1</v>
      </c>
      <c r="D313" s="5">
        <v>0</v>
      </c>
      <c r="E313" s="5">
        <v>2</v>
      </c>
      <c r="F313" s="5">
        <v>9</v>
      </c>
      <c r="G313" s="5" t="b">
        <v>0</v>
      </c>
      <c r="H313" s="5">
        <v>5</v>
      </c>
      <c r="I313" s="5">
        <v>1</v>
      </c>
      <c r="J313" s="5">
        <v>0.12</v>
      </c>
      <c r="K313" s="5">
        <v>0.1212</v>
      </c>
      <c r="L313" s="5">
        <v>0.74</v>
      </c>
      <c r="M313" s="5">
        <v>0.22389999999999999</v>
      </c>
      <c r="N313" s="5">
        <v>8</v>
      </c>
      <c r="O313" s="5">
        <v>132</v>
      </c>
      <c r="P313" s="5">
        <v>140</v>
      </c>
    </row>
    <row r="314" spans="1:16">
      <c r="A314" s="5">
        <v>932</v>
      </c>
      <c r="B314" s="6">
        <v>40585</v>
      </c>
      <c r="C314" s="5">
        <v>1</v>
      </c>
      <c r="D314" s="5">
        <v>0</v>
      </c>
      <c r="E314" s="5">
        <v>2</v>
      </c>
      <c r="F314" s="5">
        <v>10</v>
      </c>
      <c r="G314" s="5" t="b">
        <v>0</v>
      </c>
      <c r="H314" s="5">
        <v>5</v>
      </c>
      <c r="I314" s="5">
        <v>1</v>
      </c>
      <c r="J314" s="5">
        <v>0.14000000000000001</v>
      </c>
      <c r="K314" s="5">
        <v>0.13639999999999999</v>
      </c>
      <c r="L314" s="5">
        <v>0.69</v>
      </c>
      <c r="M314" s="5">
        <v>0.19400000000000001</v>
      </c>
      <c r="N314" s="5">
        <v>5</v>
      </c>
      <c r="O314" s="5">
        <v>39</v>
      </c>
      <c r="P314" s="5">
        <v>44</v>
      </c>
    </row>
    <row r="315" spans="1:16">
      <c r="A315" s="5">
        <v>933</v>
      </c>
      <c r="B315" s="6">
        <v>40585</v>
      </c>
      <c r="C315" s="5">
        <v>1</v>
      </c>
      <c r="D315" s="5">
        <v>0</v>
      </c>
      <c r="E315" s="5">
        <v>2</v>
      </c>
      <c r="F315" s="5">
        <v>11</v>
      </c>
      <c r="G315" s="5" t="b">
        <v>0</v>
      </c>
      <c r="H315" s="5">
        <v>5</v>
      </c>
      <c r="I315" s="5">
        <v>1</v>
      </c>
      <c r="J315" s="5">
        <v>0.22</v>
      </c>
      <c r="K315" s="5">
        <v>0.2273</v>
      </c>
      <c r="L315" s="5">
        <v>0.47</v>
      </c>
      <c r="M315" s="5">
        <v>0.1343</v>
      </c>
      <c r="N315" s="5">
        <v>12</v>
      </c>
      <c r="O315" s="5">
        <v>52</v>
      </c>
      <c r="P315" s="5">
        <v>64</v>
      </c>
    </row>
    <row r="316" spans="1:16">
      <c r="A316" s="5">
        <v>934</v>
      </c>
      <c r="B316" s="6">
        <v>40585</v>
      </c>
      <c r="C316" s="5">
        <v>1</v>
      </c>
      <c r="D316" s="5">
        <v>0</v>
      </c>
      <c r="E316" s="5">
        <v>2</v>
      </c>
      <c r="F316" s="5">
        <v>12</v>
      </c>
      <c r="G316" s="5" t="b">
        <v>0</v>
      </c>
      <c r="H316" s="5">
        <v>5</v>
      </c>
      <c r="I316" s="5">
        <v>1</v>
      </c>
      <c r="J316" s="5">
        <v>0.22</v>
      </c>
      <c r="K316" s="5">
        <v>0.2273</v>
      </c>
      <c r="L316" s="5">
        <v>0.47</v>
      </c>
      <c r="M316" s="5">
        <v>0.1343</v>
      </c>
      <c r="N316" s="5">
        <v>7</v>
      </c>
      <c r="O316" s="5">
        <v>64</v>
      </c>
      <c r="P316" s="5">
        <v>71</v>
      </c>
    </row>
    <row r="317" spans="1:16">
      <c r="A317" s="5">
        <v>935</v>
      </c>
      <c r="B317" s="6">
        <v>40585</v>
      </c>
      <c r="C317" s="5">
        <v>1</v>
      </c>
      <c r="D317" s="5">
        <v>0</v>
      </c>
      <c r="E317" s="5">
        <v>2</v>
      </c>
      <c r="F317" s="5">
        <v>13</v>
      </c>
      <c r="G317" s="5" t="b">
        <v>0</v>
      </c>
      <c r="H317" s="5">
        <v>5</v>
      </c>
      <c r="I317" s="5">
        <v>1</v>
      </c>
      <c r="J317" s="5">
        <v>0.24</v>
      </c>
      <c r="K317" s="5">
        <v>0.2273</v>
      </c>
      <c r="L317" s="5">
        <v>0.35</v>
      </c>
      <c r="M317" s="5">
        <v>0.19400000000000001</v>
      </c>
      <c r="N317" s="5">
        <v>21</v>
      </c>
      <c r="O317" s="5">
        <v>89</v>
      </c>
      <c r="P317" s="5">
        <v>110</v>
      </c>
    </row>
    <row r="318" spans="1:16">
      <c r="A318" s="5">
        <v>936</v>
      </c>
      <c r="B318" s="6">
        <v>40585</v>
      </c>
      <c r="C318" s="5">
        <v>1</v>
      </c>
      <c r="D318" s="5">
        <v>0</v>
      </c>
      <c r="E318" s="5">
        <v>2</v>
      </c>
      <c r="F318" s="5">
        <v>14</v>
      </c>
      <c r="G318" s="5" t="b">
        <v>0</v>
      </c>
      <c r="H318" s="5">
        <v>5</v>
      </c>
      <c r="I318" s="5">
        <v>1</v>
      </c>
      <c r="J318" s="5">
        <v>0.3</v>
      </c>
      <c r="K318" s="5">
        <v>0.28789999999999999</v>
      </c>
      <c r="L318" s="5">
        <v>0.26</v>
      </c>
      <c r="M318" s="5">
        <v>0.25369999999999998</v>
      </c>
      <c r="N318" s="5">
        <v>17</v>
      </c>
      <c r="O318" s="5">
        <v>67</v>
      </c>
      <c r="P318" s="5">
        <v>84</v>
      </c>
    </row>
    <row r="319" spans="1:16">
      <c r="A319" s="5">
        <v>937</v>
      </c>
      <c r="B319" s="6">
        <v>40585</v>
      </c>
      <c r="C319" s="5">
        <v>1</v>
      </c>
      <c r="D319" s="5">
        <v>0</v>
      </c>
      <c r="E319" s="5">
        <v>2</v>
      </c>
      <c r="F319" s="5">
        <v>15</v>
      </c>
      <c r="G319" s="5" t="b">
        <v>0</v>
      </c>
      <c r="H319" s="5">
        <v>5</v>
      </c>
      <c r="I319" s="5">
        <v>1</v>
      </c>
      <c r="J319" s="5">
        <v>0.32</v>
      </c>
      <c r="K319" s="5">
        <v>0.31819999999999998</v>
      </c>
      <c r="L319" s="5">
        <v>0.21</v>
      </c>
      <c r="M319" s="5">
        <v>0.16420000000000001</v>
      </c>
      <c r="N319" s="5">
        <v>12</v>
      </c>
      <c r="O319" s="5">
        <v>62</v>
      </c>
      <c r="P319" s="5">
        <v>74</v>
      </c>
    </row>
    <row r="320" spans="1:16">
      <c r="A320" s="5">
        <v>938</v>
      </c>
      <c r="B320" s="6">
        <v>40585</v>
      </c>
      <c r="C320" s="5">
        <v>1</v>
      </c>
      <c r="D320" s="5">
        <v>0</v>
      </c>
      <c r="E320" s="5">
        <v>2</v>
      </c>
      <c r="F320" s="5">
        <v>16</v>
      </c>
      <c r="G320" s="5" t="b">
        <v>0</v>
      </c>
      <c r="H320" s="5">
        <v>5</v>
      </c>
      <c r="I320" s="5">
        <v>1</v>
      </c>
      <c r="J320" s="5">
        <v>0.3</v>
      </c>
      <c r="K320" s="5">
        <v>0.28789999999999999</v>
      </c>
      <c r="L320" s="5">
        <v>0.28000000000000003</v>
      </c>
      <c r="M320" s="5">
        <v>0.19400000000000001</v>
      </c>
      <c r="N320" s="5">
        <v>14</v>
      </c>
      <c r="O320" s="5">
        <v>111</v>
      </c>
      <c r="P320" s="5">
        <v>125</v>
      </c>
    </row>
    <row r="321" spans="1:16">
      <c r="A321" s="5">
        <v>939</v>
      </c>
      <c r="B321" s="6">
        <v>40585</v>
      </c>
      <c r="C321" s="5">
        <v>1</v>
      </c>
      <c r="D321" s="5">
        <v>0</v>
      </c>
      <c r="E321" s="5">
        <v>2</v>
      </c>
      <c r="F321" s="5">
        <v>17</v>
      </c>
      <c r="G321" s="5" t="b">
        <v>0</v>
      </c>
      <c r="H321" s="5">
        <v>5</v>
      </c>
      <c r="I321" s="5">
        <v>1</v>
      </c>
      <c r="J321" s="5">
        <v>0.3</v>
      </c>
      <c r="K321" s="5">
        <v>0.33329999999999999</v>
      </c>
      <c r="L321" s="5">
        <v>0.24</v>
      </c>
      <c r="M321" s="5">
        <v>0</v>
      </c>
      <c r="N321" s="5">
        <v>18</v>
      </c>
      <c r="O321" s="5">
        <v>193</v>
      </c>
      <c r="P321" s="5">
        <v>211</v>
      </c>
    </row>
    <row r="322" spans="1:16">
      <c r="A322" s="5">
        <v>940</v>
      </c>
      <c r="B322" s="6">
        <v>40585</v>
      </c>
      <c r="C322" s="5">
        <v>1</v>
      </c>
      <c r="D322" s="5">
        <v>0</v>
      </c>
      <c r="E322" s="5">
        <v>2</v>
      </c>
      <c r="F322" s="5">
        <v>18</v>
      </c>
      <c r="G322" s="5" t="b">
        <v>0</v>
      </c>
      <c r="H322" s="5">
        <v>5</v>
      </c>
      <c r="I322" s="5">
        <v>1</v>
      </c>
      <c r="J322" s="5">
        <v>0.28000000000000003</v>
      </c>
      <c r="K322" s="5">
        <v>0.31819999999999998</v>
      </c>
      <c r="L322" s="5">
        <v>0.28000000000000003</v>
      </c>
      <c r="M322" s="5">
        <v>0</v>
      </c>
      <c r="N322" s="5">
        <v>9</v>
      </c>
      <c r="O322" s="5">
        <v>165</v>
      </c>
      <c r="P322" s="5">
        <v>174</v>
      </c>
    </row>
    <row r="323" spans="1:16">
      <c r="A323" s="5">
        <v>941</v>
      </c>
      <c r="B323" s="6">
        <v>40585</v>
      </c>
      <c r="C323" s="5">
        <v>1</v>
      </c>
      <c r="D323" s="5">
        <v>0</v>
      </c>
      <c r="E323" s="5">
        <v>2</v>
      </c>
      <c r="F323" s="5">
        <v>19</v>
      </c>
      <c r="G323" s="5" t="b">
        <v>0</v>
      </c>
      <c r="H323" s="5">
        <v>5</v>
      </c>
      <c r="I323" s="5">
        <v>1</v>
      </c>
      <c r="J323" s="5">
        <v>0.26</v>
      </c>
      <c r="K323" s="5">
        <v>0.30299999999999999</v>
      </c>
      <c r="L323" s="5">
        <v>0.33</v>
      </c>
      <c r="M323" s="5">
        <v>0</v>
      </c>
      <c r="N323" s="5">
        <v>7</v>
      </c>
      <c r="O323" s="5">
        <v>94</v>
      </c>
      <c r="P323" s="5">
        <v>101</v>
      </c>
    </row>
    <row r="324" spans="1:16">
      <c r="A324" s="5">
        <v>942</v>
      </c>
      <c r="B324" s="6">
        <v>40585</v>
      </c>
      <c r="C324" s="5">
        <v>1</v>
      </c>
      <c r="D324" s="5">
        <v>0</v>
      </c>
      <c r="E324" s="5">
        <v>2</v>
      </c>
      <c r="F324" s="5">
        <v>20</v>
      </c>
      <c r="G324" s="5" t="b">
        <v>0</v>
      </c>
      <c r="H324" s="5">
        <v>5</v>
      </c>
      <c r="I324" s="5">
        <v>1</v>
      </c>
      <c r="J324" s="5">
        <v>0.22</v>
      </c>
      <c r="K324" s="5">
        <v>0.2273</v>
      </c>
      <c r="L324" s="5">
        <v>0.55000000000000004</v>
      </c>
      <c r="M324" s="5">
        <v>0.1343</v>
      </c>
      <c r="N324" s="5">
        <v>2</v>
      </c>
      <c r="O324" s="5">
        <v>61</v>
      </c>
      <c r="P324" s="5">
        <v>63</v>
      </c>
    </row>
    <row r="325" spans="1:16">
      <c r="A325" s="5">
        <v>943</v>
      </c>
      <c r="B325" s="6">
        <v>40585</v>
      </c>
      <c r="C325" s="5">
        <v>1</v>
      </c>
      <c r="D325" s="5">
        <v>0</v>
      </c>
      <c r="E325" s="5">
        <v>2</v>
      </c>
      <c r="F325" s="5">
        <v>21</v>
      </c>
      <c r="G325" s="5" t="b">
        <v>0</v>
      </c>
      <c r="H325" s="5">
        <v>5</v>
      </c>
      <c r="I325" s="5">
        <v>1</v>
      </c>
      <c r="J325" s="5">
        <v>0.2</v>
      </c>
      <c r="K325" s="5">
        <v>0.21210000000000001</v>
      </c>
      <c r="L325" s="5">
        <v>0.59</v>
      </c>
      <c r="M325" s="5">
        <v>0.1343</v>
      </c>
      <c r="N325" s="5">
        <v>1</v>
      </c>
      <c r="O325" s="5">
        <v>46</v>
      </c>
      <c r="P325" s="5">
        <v>47</v>
      </c>
    </row>
    <row r="326" spans="1:16">
      <c r="A326" s="5">
        <v>944</v>
      </c>
      <c r="B326" s="6">
        <v>40585</v>
      </c>
      <c r="C326" s="5">
        <v>1</v>
      </c>
      <c r="D326" s="5">
        <v>0</v>
      </c>
      <c r="E326" s="5">
        <v>2</v>
      </c>
      <c r="F326" s="5">
        <v>22</v>
      </c>
      <c r="G326" s="5" t="b">
        <v>0</v>
      </c>
      <c r="H326" s="5">
        <v>5</v>
      </c>
      <c r="I326" s="5">
        <v>1</v>
      </c>
      <c r="J326" s="5">
        <v>0.2</v>
      </c>
      <c r="K326" s="5">
        <v>0.2273</v>
      </c>
      <c r="L326" s="5">
        <v>0.64</v>
      </c>
      <c r="M326" s="5">
        <v>8.9599999999999999E-2</v>
      </c>
      <c r="N326" s="5">
        <v>2</v>
      </c>
      <c r="O326" s="5">
        <v>41</v>
      </c>
      <c r="P326" s="5">
        <v>43</v>
      </c>
    </row>
    <row r="327" spans="1:16">
      <c r="A327" s="5">
        <v>945</v>
      </c>
      <c r="B327" s="6">
        <v>40585</v>
      </c>
      <c r="C327" s="5">
        <v>1</v>
      </c>
      <c r="D327" s="5">
        <v>0</v>
      </c>
      <c r="E327" s="5">
        <v>2</v>
      </c>
      <c r="F327" s="5">
        <v>23</v>
      </c>
      <c r="G327" s="5" t="b">
        <v>0</v>
      </c>
      <c r="H327" s="5">
        <v>5</v>
      </c>
      <c r="I327" s="5">
        <v>1</v>
      </c>
      <c r="J327" s="5">
        <v>0.18</v>
      </c>
      <c r="K327" s="5">
        <v>0.2424</v>
      </c>
      <c r="L327" s="5">
        <v>0.69</v>
      </c>
      <c r="M327" s="5">
        <v>0</v>
      </c>
      <c r="N327" s="5">
        <v>5</v>
      </c>
      <c r="O327" s="5">
        <v>48</v>
      </c>
      <c r="P327" s="5">
        <v>53</v>
      </c>
    </row>
    <row r="328" spans="1:16">
      <c r="A328" s="5">
        <v>946</v>
      </c>
      <c r="B328" s="6">
        <v>40586</v>
      </c>
      <c r="C328" s="5">
        <v>1</v>
      </c>
      <c r="D328" s="5">
        <v>0</v>
      </c>
      <c r="E328" s="5">
        <v>2</v>
      </c>
      <c r="F328" s="5">
        <v>0</v>
      </c>
      <c r="G328" s="5" t="b">
        <v>0</v>
      </c>
      <c r="H328" s="5">
        <v>6</v>
      </c>
      <c r="I328" s="5">
        <v>1</v>
      </c>
      <c r="J328" s="5">
        <v>0.16</v>
      </c>
      <c r="K328" s="5">
        <v>0.19700000000000001</v>
      </c>
      <c r="L328" s="5">
        <v>0.69</v>
      </c>
      <c r="M328" s="5">
        <v>8.9599999999999999E-2</v>
      </c>
      <c r="N328" s="5">
        <v>3</v>
      </c>
      <c r="O328" s="5">
        <v>27</v>
      </c>
      <c r="P328" s="5">
        <v>30</v>
      </c>
    </row>
    <row r="329" spans="1:16">
      <c r="A329" s="5">
        <v>947</v>
      </c>
      <c r="B329" s="6">
        <v>40586</v>
      </c>
      <c r="C329" s="5">
        <v>1</v>
      </c>
      <c r="D329" s="5">
        <v>0</v>
      </c>
      <c r="E329" s="5">
        <v>2</v>
      </c>
      <c r="F329" s="5">
        <v>1</v>
      </c>
      <c r="G329" s="5" t="b">
        <v>0</v>
      </c>
      <c r="H329" s="5">
        <v>6</v>
      </c>
      <c r="I329" s="5">
        <v>1</v>
      </c>
      <c r="J329" s="5">
        <v>0.14000000000000001</v>
      </c>
      <c r="K329" s="5">
        <v>0.21210000000000001</v>
      </c>
      <c r="L329" s="5">
        <v>0.86</v>
      </c>
      <c r="M329" s="5">
        <v>0</v>
      </c>
      <c r="N329" s="5">
        <v>2</v>
      </c>
      <c r="O329" s="5">
        <v>22</v>
      </c>
      <c r="P329" s="5">
        <v>24</v>
      </c>
    </row>
    <row r="330" spans="1:16">
      <c r="A330" s="5">
        <v>948</v>
      </c>
      <c r="B330" s="6">
        <v>40586</v>
      </c>
      <c r="C330" s="5">
        <v>1</v>
      </c>
      <c r="D330" s="5">
        <v>0</v>
      </c>
      <c r="E330" s="5">
        <v>2</v>
      </c>
      <c r="F330" s="5">
        <v>2</v>
      </c>
      <c r="G330" s="5" t="b">
        <v>0</v>
      </c>
      <c r="H330" s="5">
        <v>6</v>
      </c>
      <c r="I330" s="5">
        <v>1</v>
      </c>
      <c r="J330" s="5">
        <v>0.14000000000000001</v>
      </c>
      <c r="K330" s="5">
        <v>0.21210000000000001</v>
      </c>
      <c r="L330" s="5">
        <v>0.8</v>
      </c>
      <c r="M330" s="5">
        <v>0</v>
      </c>
      <c r="N330" s="5">
        <v>2</v>
      </c>
      <c r="O330" s="5">
        <v>13</v>
      </c>
      <c r="P330" s="5">
        <v>15</v>
      </c>
    </row>
    <row r="331" spans="1:16">
      <c r="A331" s="5">
        <v>949</v>
      </c>
      <c r="B331" s="6">
        <v>40586</v>
      </c>
      <c r="C331" s="5">
        <v>1</v>
      </c>
      <c r="D331" s="5">
        <v>0</v>
      </c>
      <c r="E331" s="5">
        <v>2</v>
      </c>
      <c r="F331" s="5">
        <v>3</v>
      </c>
      <c r="G331" s="5" t="b">
        <v>0</v>
      </c>
      <c r="H331" s="5">
        <v>6</v>
      </c>
      <c r="I331" s="5">
        <v>1</v>
      </c>
      <c r="J331" s="5">
        <v>0.12</v>
      </c>
      <c r="K331" s="5">
        <v>0.19700000000000001</v>
      </c>
      <c r="L331" s="5">
        <v>0.8</v>
      </c>
      <c r="M331" s="5">
        <v>0</v>
      </c>
      <c r="N331" s="5">
        <v>3</v>
      </c>
      <c r="O331" s="5">
        <v>7</v>
      </c>
      <c r="P331" s="5">
        <v>10</v>
      </c>
    </row>
    <row r="332" spans="1:16">
      <c r="A332" s="5">
        <v>950</v>
      </c>
      <c r="B332" s="6">
        <v>40586</v>
      </c>
      <c r="C332" s="5">
        <v>1</v>
      </c>
      <c r="D332" s="5">
        <v>0</v>
      </c>
      <c r="E332" s="5">
        <v>2</v>
      </c>
      <c r="F332" s="5">
        <v>4</v>
      </c>
      <c r="G332" s="5" t="b">
        <v>0</v>
      </c>
      <c r="H332" s="5">
        <v>6</v>
      </c>
      <c r="I332" s="5">
        <v>1</v>
      </c>
      <c r="J332" s="5">
        <v>0.12</v>
      </c>
      <c r="K332" s="5">
        <v>0.16669999999999999</v>
      </c>
      <c r="L332" s="5">
        <v>0.74</v>
      </c>
      <c r="M332" s="5">
        <v>8.9599999999999999E-2</v>
      </c>
      <c r="N332" s="5">
        <v>0</v>
      </c>
      <c r="O332" s="5">
        <v>4</v>
      </c>
      <c r="P332" s="5">
        <v>4</v>
      </c>
    </row>
    <row r="333" spans="1:16">
      <c r="A333" s="5">
        <v>951</v>
      </c>
      <c r="B333" s="6">
        <v>40586</v>
      </c>
      <c r="C333" s="5">
        <v>1</v>
      </c>
      <c r="D333" s="5">
        <v>0</v>
      </c>
      <c r="E333" s="5">
        <v>2</v>
      </c>
      <c r="F333" s="5">
        <v>5</v>
      </c>
      <c r="G333" s="5" t="b">
        <v>0</v>
      </c>
      <c r="H333" s="5">
        <v>6</v>
      </c>
      <c r="I333" s="5">
        <v>1</v>
      </c>
      <c r="J333" s="5">
        <v>0.12</v>
      </c>
      <c r="K333" s="5">
        <v>0.16669999999999999</v>
      </c>
      <c r="L333" s="5">
        <v>0.74</v>
      </c>
      <c r="M333" s="5">
        <v>8.9599999999999999E-2</v>
      </c>
      <c r="N333" s="5">
        <v>0</v>
      </c>
      <c r="O333" s="5">
        <v>1</v>
      </c>
      <c r="P333" s="5">
        <v>1</v>
      </c>
    </row>
    <row r="334" spans="1:16">
      <c r="A334" s="5">
        <v>952</v>
      </c>
      <c r="B334" s="6">
        <v>40586</v>
      </c>
      <c r="C334" s="5">
        <v>1</v>
      </c>
      <c r="D334" s="5">
        <v>0</v>
      </c>
      <c r="E334" s="5">
        <v>2</v>
      </c>
      <c r="F334" s="5">
        <v>6</v>
      </c>
      <c r="G334" s="5" t="b">
        <v>0</v>
      </c>
      <c r="H334" s="5">
        <v>6</v>
      </c>
      <c r="I334" s="5">
        <v>1</v>
      </c>
      <c r="J334" s="5">
        <v>0.12</v>
      </c>
      <c r="K334" s="5">
        <v>0.13639999999999999</v>
      </c>
      <c r="L334" s="5">
        <v>0.93</v>
      </c>
      <c r="M334" s="5">
        <v>0.19400000000000001</v>
      </c>
      <c r="N334" s="5">
        <v>1</v>
      </c>
      <c r="O334" s="5">
        <v>1</v>
      </c>
      <c r="P334" s="5">
        <v>2</v>
      </c>
    </row>
    <row r="335" spans="1:16">
      <c r="A335" s="5">
        <v>953</v>
      </c>
      <c r="B335" s="6">
        <v>40586</v>
      </c>
      <c r="C335" s="5">
        <v>1</v>
      </c>
      <c r="D335" s="5">
        <v>0</v>
      </c>
      <c r="E335" s="5">
        <v>2</v>
      </c>
      <c r="F335" s="5">
        <v>7</v>
      </c>
      <c r="G335" s="5" t="b">
        <v>0</v>
      </c>
      <c r="H335" s="5">
        <v>6</v>
      </c>
      <c r="I335" s="5">
        <v>1</v>
      </c>
      <c r="J335" s="5">
        <v>0.12</v>
      </c>
      <c r="K335" s="5">
        <v>0.1515</v>
      </c>
      <c r="L335" s="5">
        <v>0.8</v>
      </c>
      <c r="M335" s="5">
        <v>0.1045</v>
      </c>
      <c r="N335" s="5">
        <v>2</v>
      </c>
      <c r="O335" s="5">
        <v>9</v>
      </c>
      <c r="P335" s="5">
        <v>11</v>
      </c>
    </row>
    <row r="336" spans="1:16">
      <c r="A336" s="5">
        <v>954</v>
      </c>
      <c r="B336" s="6">
        <v>40586</v>
      </c>
      <c r="C336" s="5">
        <v>1</v>
      </c>
      <c r="D336" s="5">
        <v>0</v>
      </c>
      <c r="E336" s="5">
        <v>2</v>
      </c>
      <c r="F336" s="5">
        <v>8</v>
      </c>
      <c r="G336" s="5" t="b">
        <v>0</v>
      </c>
      <c r="H336" s="5">
        <v>6</v>
      </c>
      <c r="I336" s="5">
        <v>1</v>
      </c>
      <c r="J336" s="5">
        <v>0.14000000000000001</v>
      </c>
      <c r="K336" s="5">
        <v>0.1515</v>
      </c>
      <c r="L336" s="5">
        <v>0.86</v>
      </c>
      <c r="M336" s="5">
        <v>0.1343</v>
      </c>
      <c r="N336" s="5">
        <v>2</v>
      </c>
      <c r="O336" s="5">
        <v>28</v>
      </c>
      <c r="P336" s="5">
        <v>30</v>
      </c>
    </row>
    <row r="337" spans="1:16">
      <c r="A337" s="5">
        <v>955</v>
      </c>
      <c r="B337" s="6">
        <v>40586</v>
      </c>
      <c r="C337" s="5">
        <v>1</v>
      </c>
      <c r="D337" s="5">
        <v>0</v>
      </c>
      <c r="E337" s="5">
        <v>2</v>
      </c>
      <c r="F337" s="5">
        <v>9</v>
      </c>
      <c r="G337" s="5" t="b">
        <v>0</v>
      </c>
      <c r="H337" s="5">
        <v>6</v>
      </c>
      <c r="I337" s="5">
        <v>1</v>
      </c>
      <c r="J337" s="5">
        <v>0.16</v>
      </c>
      <c r="K337" s="5">
        <v>0.18179999999999999</v>
      </c>
      <c r="L337" s="5">
        <v>0.64</v>
      </c>
      <c r="M337" s="5">
        <v>0.1343</v>
      </c>
      <c r="N337" s="5">
        <v>5</v>
      </c>
      <c r="O337" s="5">
        <v>38</v>
      </c>
      <c r="P337" s="5">
        <v>43</v>
      </c>
    </row>
    <row r="338" spans="1:16">
      <c r="A338" s="5">
        <v>956</v>
      </c>
      <c r="B338" s="6">
        <v>40586</v>
      </c>
      <c r="C338" s="5">
        <v>1</v>
      </c>
      <c r="D338" s="5">
        <v>0</v>
      </c>
      <c r="E338" s="5">
        <v>2</v>
      </c>
      <c r="F338" s="5">
        <v>10</v>
      </c>
      <c r="G338" s="5" t="b">
        <v>0</v>
      </c>
      <c r="H338" s="5">
        <v>6</v>
      </c>
      <c r="I338" s="5">
        <v>1</v>
      </c>
      <c r="J338" s="5">
        <v>0.22</v>
      </c>
      <c r="K338" s="5">
        <v>0.21210000000000001</v>
      </c>
      <c r="L338" s="5">
        <v>0.41</v>
      </c>
      <c r="M338" s="5">
        <v>0.25369999999999998</v>
      </c>
      <c r="N338" s="5">
        <v>13</v>
      </c>
      <c r="O338" s="5">
        <v>71</v>
      </c>
      <c r="P338" s="5">
        <v>84</v>
      </c>
    </row>
    <row r="339" spans="1:16">
      <c r="A339" s="5">
        <v>957</v>
      </c>
      <c r="B339" s="6">
        <v>40586</v>
      </c>
      <c r="C339" s="5">
        <v>1</v>
      </c>
      <c r="D339" s="5">
        <v>0</v>
      </c>
      <c r="E339" s="5">
        <v>2</v>
      </c>
      <c r="F339" s="5">
        <v>11</v>
      </c>
      <c r="G339" s="5" t="b">
        <v>0</v>
      </c>
      <c r="H339" s="5">
        <v>6</v>
      </c>
      <c r="I339" s="5">
        <v>1</v>
      </c>
      <c r="J339" s="5">
        <v>0.3</v>
      </c>
      <c r="K339" s="5">
        <v>0.2727</v>
      </c>
      <c r="L339" s="5">
        <v>0.28000000000000003</v>
      </c>
      <c r="M339" s="5">
        <v>0.32840000000000003</v>
      </c>
      <c r="N339" s="5">
        <v>30</v>
      </c>
      <c r="O339" s="5">
        <v>84</v>
      </c>
      <c r="P339" s="5">
        <v>114</v>
      </c>
    </row>
    <row r="340" spans="1:16">
      <c r="A340" s="5">
        <v>958</v>
      </c>
      <c r="B340" s="6">
        <v>40586</v>
      </c>
      <c r="C340" s="5">
        <v>1</v>
      </c>
      <c r="D340" s="5">
        <v>0</v>
      </c>
      <c r="E340" s="5">
        <v>2</v>
      </c>
      <c r="F340" s="5">
        <v>12</v>
      </c>
      <c r="G340" s="5" t="b">
        <v>0</v>
      </c>
      <c r="H340" s="5">
        <v>6</v>
      </c>
      <c r="I340" s="5">
        <v>1</v>
      </c>
      <c r="J340" s="5">
        <v>0.3</v>
      </c>
      <c r="K340" s="5">
        <v>0.2727</v>
      </c>
      <c r="L340" s="5">
        <v>0.39</v>
      </c>
      <c r="M340" s="5">
        <v>0.4627</v>
      </c>
      <c r="N340" s="5">
        <v>27</v>
      </c>
      <c r="O340" s="5">
        <v>93</v>
      </c>
      <c r="P340" s="5">
        <v>120</v>
      </c>
    </row>
    <row r="341" spans="1:16">
      <c r="A341" s="5">
        <v>959</v>
      </c>
      <c r="B341" s="6">
        <v>40586</v>
      </c>
      <c r="C341" s="5">
        <v>1</v>
      </c>
      <c r="D341" s="5">
        <v>0</v>
      </c>
      <c r="E341" s="5">
        <v>2</v>
      </c>
      <c r="F341" s="5">
        <v>13</v>
      </c>
      <c r="G341" s="5" t="b">
        <v>0</v>
      </c>
      <c r="H341" s="5">
        <v>6</v>
      </c>
      <c r="I341" s="5">
        <v>1</v>
      </c>
      <c r="J341" s="5">
        <v>0.3</v>
      </c>
      <c r="K341" s="5">
        <v>0.2727</v>
      </c>
      <c r="L341" s="5">
        <v>0.39</v>
      </c>
      <c r="M341" s="5">
        <v>0.41789999999999999</v>
      </c>
      <c r="N341" s="5">
        <v>32</v>
      </c>
      <c r="O341" s="5">
        <v>103</v>
      </c>
      <c r="P341" s="5">
        <v>135</v>
      </c>
    </row>
    <row r="342" spans="1:16">
      <c r="A342" s="5">
        <v>960</v>
      </c>
      <c r="B342" s="6">
        <v>40586</v>
      </c>
      <c r="C342" s="5">
        <v>1</v>
      </c>
      <c r="D342" s="5">
        <v>0</v>
      </c>
      <c r="E342" s="5">
        <v>2</v>
      </c>
      <c r="F342" s="5">
        <v>14</v>
      </c>
      <c r="G342" s="5" t="b">
        <v>0</v>
      </c>
      <c r="H342" s="5">
        <v>6</v>
      </c>
      <c r="I342" s="5">
        <v>1</v>
      </c>
      <c r="J342" s="5">
        <v>0.34</v>
      </c>
      <c r="K342" s="5">
        <v>0.31819999999999998</v>
      </c>
      <c r="L342" s="5">
        <v>0.31</v>
      </c>
      <c r="M342" s="5">
        <v>0.28360000000000002</v>
      </c>
      <c r="N342" s="5">
        <v>30</v>
      </c>
      <c r="O342" s="5">
        <v>90</v>
      </c>
      <c r="P342" s="5">
        <v>120</v>
      </c>
    </row>
    <row r="343" spans="1:16">
      <c r="A343" s="5">
        <v>961</v>
      </c>
      <c r="B343" s="6">
        <v>40586</v>
      </c>
      <c r="C343" s="5">
        <v>1</v>
      </c>
      <c r="D343" s="5">
        <v>0</v>
      </c>
      <c r="E343" s="5">
        <v>2</v>
      </c>
      <c r="F343" s="5">
        <v>15</v>
      </c>
      <c r="G343" s="5" t="b">
        <v>0</v>
      </c>
      <c r="H343" s="5">
        <v>6</v>
      </c>
      <c r="I343" s="5">
        <v>1</v>
      </c>
      <c r="J343" s="5">
        <v>0.34</v>
      </c>
      <c r="K343" s="5">
        <v>0.30299999999999999</v>
      </c>
      <c r="L343" s="5">
        <v>0.28999999999999998</v>
      </c>
      <c r="M343" s="5">
        <v>0.41789999999999999</v>
      </c>
      <c r="N343" s="5">
        <v>47</v>
      </c>
      <c r="O343" s="5">
        <v>127</v>
      </c>
      <c r="P343" s="5">
        <v>174</v>
      </c>
    </row>
    <row r="344" spans="1:16">
      <c r="A344" s="5">
        <v>962</v>
      </c>
      <c r="B344" s="6">
        <v>40586</v>
      </c>
      <c r="C344" s="5">
        <v>1</v>
      </c>
      <c r="D344" s="5">
        <v>0</v>
      </c>
      <c r="E344" s="5">
        <v>2</v>
      </c>
      <c r="F344" s="5">
        <v>16</v>
      </c>
      <c r="G344" s="5" t="b">
        <v>0</v>
      </c>
      <c r="H344" s="5">
        <v>6</v>
      </c>
      <c r="I344" s="5">
        <v>1</v>
      </c>
      <c r="J344" s="5">
        <v>0.34</v>
      </c>
      <c r="K344" s="5">
        <v>0.30299999999999999</v>
      </c>
      <c r="L344" s="5">
        <v>0.28999999999999998</v>
      </c>
      <c r="M344" s="5">
        <v>0.41789999999999999</v>
      </c>
      <c r="N344" s="5">
        <v>42</v>
      </c>
      <c r="O344" s="5">
        <v>103</v>
      </c>
      <c r="P344" s="5">
        <v>145</v>
      </c>
    </row>
    <row r="345" spans="1:16">
      <c r="A345" s="5">
        <v>963</v>
      </c>
      <c r="B345" s="6">
        <v>40586</v>
      </c>
      <c r="C345" s="5">
        <v>1</v>
      </c>
      <c r="D345" s="5">
        <v>0</v>
      </c>
      <c r="E345" s="5">
        <v>2</v>
      </c>
      <c r="F345" s="5">
        <v>17</v>
      </c>
      <c r="G345" s="5" t="b">
        <v>0</v>
      </c>
      <c r="H345" s="5">
        <v>6</v>
      </c>
      <c r="I345" s="5">
        <v>1</v>
      </c>
      <c r="J345" s="5">
        <v>0.32</v>
      </c>
      <c r="K345" s="5">
        <v>0.28789999999999999</v>
      </c>
      <c r="L345" s="5">
        <v>0.31</v>
      </c>
      <c r="M345" s="5">
        <v>0.52239999999999998</v>
      </c>
      <c r="N345" s="5">
        <v>24</v>
      </c>
      <c r="O345" s="5">
        <v>113</v>
      </c>
      <c r="P345" s="5">
        <v>137</v>
      </c>
    </row>
    <row r="346" spans="1:16">
      <c r="A346" s="5">
        <v>964</v>
      </c>
      <c r="B346" s="6">
        <v>40586</v>
      </c>
      <c r="C346" s="5">
        <v>1</v>
      </c>
      <c r="D346" s="5">
        <v>0</v>
      </c>
      <c r="E346" s="5">
        <v>2</v>
      </c>
      <c r="F346" s="5">
        <v>18</v>
      </c>
      <c r="G346" s="5" t="b">
        <v>0</v>
      </c>
      <c r="H346" s="5">
        <v>6</v>
      </c>
      <c r="I346" s="5">
        <v>1</v>
      </c>
      <c r="J346" s="5">
        <v>0.28000000000000003</v>
      </c>
      <c r="K346" s="5">
        <v>0.2576</v>
      </c>
      <c r="L346" s="5">
        <v>0.38</v>
      </c>
      <c r="M346" s="5">
        <v>0.32840000000000003</v>
      </c>
      <c r="N346" s="5">
        <v>4</v>
      </c>
      <c r="O346" s="5">
        <v>60</v>
      </c>
      <c r="P346" s="5">
        <v>64</v>
      </c>
    </row>
    <row r="347" spans="1:16">
      <c r="A347" s="5">
        <v>965</v>
      </c>
      <c r="B347" s="6">
        <v>40586</v>
      </c>
      <c r="C347" s="5">
        <v>1</v>
      </c>
      <c r="D347" s="5">
        <v>0</v>
      </c>
      <c r="E347" s="5">
        <v>2</v>
      </c>
      <c r="F347" s="5">
        <v>19</v>
      </c>
      <c r="G347" s="5" t="b">
        <v>0</v>
      </c>
      <c r="H347" s="5">
        <v>6</v>
      </c>
      <c r="I347" s="5">
        <v>1</v>
      </c>
      <c r="J347" s="5">
        <v>0.28000000000000003</v>
      </c>
      <c r="K347" s="5">
        <v>0.2727</v>
      </c>
      <c r="L347" s="5">
        <v>0.38</v>
      </c>
      <c r="M347" s="5">
        <v>0.16420000000000001</v>
      </c>
      <c r="N347" s="5">
        <v>2</v>
      </c>
      <c r="O347" s="5">
        <v>39</v>
      </c>
      <c r="P347" s="5">
        <v>41</v>
      </c>
    </row>
    <row r="348" spans="1:16">
      <c r="A348" s="5">
        <v>966</v>
      </c>
      <c r="B348" s="6">
        <v>40586</v>
      </c>
      <c r="C348" s="5">
        <v>1</v>
      </c>
      <c r="D348" s="5">
        <v>0</v>
      </c>
      <c r="E348" s="5">
        <v>2</v>
      </c>
      <c r="F348" s="5">
        <v>20</v>
      </c>
      <c r="G348" s="5" t="b">
        <v>0</v>
      </c>
      <c r="H348" s="5">
        <v>6</v>
      </c>
      <c r="I348" s="5">
        <v>1</v>
      </c>
      <c r="J348" s="5">
        <v>0.26</v>
      </c>
      <c r="K348" s="5">
        <v>0.2576</v>
      </c>
      <c r="L348" s="5">
        <v>0.41</v>
      </c>
      <c r="M348" s="5">
        <v>0.22389999999999999</v>
      </c>
      <c r="N348" s="5">
        <v>1</v>
      </c>
      <c r="O348" s="5">
        <v>39</v>
      </c>
      <c r="P348" s="5">
        <v>40</v>
      </c>
    </row>
    <row r="349" spans="1:16">
      <c r="A349" s="5">
        <v>967</v>
      </c>
      <c r="B349" s="6">
        <v>40586</v>
      </c>
      <c r="C349" s="5">
        <v>1</v>
      </c>
      <c r="D349" s="5">
        <v>0</v>
      </c>
      <c r="E349" s="5">
        <v>2</v>
      </c>
      <c r="F349" s="5">
        <v>21</v>
      </c>
      <c r="G349" s="5" t="b">
        <v>0</v>
      </c>
      <c r="H349" s="5">
        <v>6</v>
      </c>
      <c r="I349" s="5">
        <v>1</v>
      </c>
      <c r="J349" s="5">
        <v>0.26</v>
      </c>
      <c r="K349" s="5">
        <v>0.30299999999999999</v>
      </c>
      <c r="L349" s="5">
        <v>0.41</v>
      </c>
      <c r="M349" s="5">
        <v>0</v>
      </c>
      <c r="N349" s="5">
        <v>9</v>
      </c>
      <c r="O349" s="5">
        <v>42</v>
      </c>
      <c r="P349" s="5">
        <v>51</v>
      </c>
    </row>
    <row r="350" spans="1:16">
      <c r="A350" s="5">
        <v>968</v>
      </c>
      <c r="B350" s="6">
        <v>40586</v>
      </c>
      <c r="C350" s="5">
        <v>1</v>
      </c>
      <c r="D350" s="5">
        <v>0</v>
      </c>
      <c r="E350" s="5">
        <v>2</v>
      </c>
      <c r="F350" s="5">
        <v>22</v>
      </c>
      <c r="G350" s="5" t="b">
        <v>0</v>
      </c>
      <c r="H350" s="5">
        <v>6</v>
      </c>
      <c r="I350" s="5">
        <v>1</v>
      </c>
      <c r="J350" s="5">
        <v>0.24</v>
      </c>
      <c r="K350" s="5">
        <v>0.2576</v>
      </c>
      <c r="L350" s="5">
        <v>0.44</v>
      </c>
      <c r="M350" s="5">
        <v>8.9599999999999999E-2</v>
      </c>
      <c r="N350" s="5">
        <v>6</v>
      </c>
      <c r="O350" s="5">
        <v>39</v>
      </c>
      <c r="P350" s="5">
        <v>45</v>
      </c>
    </row>
    <row r="351" spans="1:16">
      <c r="A351" s="5">
        <v>969</v>
      </c>
      <c r="B351" s="6">
        <v>40586</v>
      </c>
      <c r="C351" s="5">
        <v>1</v>
      </c>
      <c r="D351" s="5">
        <v>0</v>
      </c>
      <c r="E351" s="5">
        <v>2</v>
      </c>
      <c r="F351" s="5">
        <v>23</v>
      </c>
      <c r="G351" s="5" t="b">
        <v>0</v>
      </c>
      <c r="H351" s="5">
        <v>6</v>
      </c>
      <c r="I351" s="5">
        <v>1</v>
      </c>
      <c r="J351" s="5">
        <v>0.22</v>
      </c>
      <c r="K351" s="5">
        <v>0.2273</v>
      </c>
      <c r="L351" s="5">
        <v>0.51</v>
      </c>
      <c r="M351" s="5">
        <v>0.1343</v>
      </c>
      <c r="N351" s="5">
        <v>1</v>
      </c>
      <c r="O351" s="5">
        <v>31</v>
      </c>
      <c r="P351" s="5">
        <v>32</v>
      </c>
    </row>
    <row r="352" spans="1:16">
      <c r="A352" s="5">
        <v>970</v>
      </c>
      <c r="B352" s="6">
        <v>40587</v>
      </c>
      <c r="C352" s="5">
        <v>1</v>
      </c>
      <c r="D352" s="5">
        <v>0</v>
      </c>
      <c r="E352" s="5">
        <v>2</v>
      </c>
      <c r="F352" s="5">
        <v>0</v>
      </c>
      <c r="G352" s="5" t="b">
        <v>0</v>
      </c>
      <c r="H352" s="5">
        <v>0</v>
      </c>
      <c r="I352" s="5">
        <v>1</v>
      </c>
      <c r="J352" s="5">
        <v>0.2</v>
      </c>
      <c r="K352" s="5">
        <v>0.2273</v>
      </c>
      <c r="L352" s="5">
        <v>0.64</v>
      </c>
      <c r="M352" s="5">
        <v>0.1045</v>
      </c>
      <c r="N352" s="5">
        <v>5</v>
      </c>
      <c r="O352" s="5">
        <v>34</v>
      </c>
      <c r="P352" s="5">
        <v>39</v>
      </c>
    </row>
    <row r="353" spans="1:16">
      <c r="A353" s="5">
        <v>971</v>
      </c>
      <c r="B353" s="6">
        <v>40587</v>
      </c>
      <c r="C353" s="5">
        <v>1</v>
      </c>
      <c r="D353" s="5">
        <v>0</v>
      </c>
      <c r="E353" s="5">
        <v>2</v>
      </c>
      <c r="F353" s="5">
        <v>1</v>
      </c>
      <c r="G353" s="5" t="b">
        <v>0</v>
      </c>
      <c r="H353" s="5">
        <v>0</v>
      </c>
      <c r="I353" s="5">
        <v>1</v>
      </c>
      <c r="J353" s="5">
        <v>0.2</v>
      </c>
      <c r="K353" s="5">
        <v>0.2273</v>
      </c>
      <c r="L353" s="5">
        <v>0.59</v>
      </c>
      <c r="M353" s="5">
        <v>8.9599999999999999E-2</v>
      </c>
      <c r="N353" s="5">
        <v>1</v>
      </c>
      <c r="O353" s="5">
        <v>23</v>
      </c>
      <c r="P353" s="5">
        <v>24</v>
      </c>
    </row>
    <row r="354" spans="1:16">
      <c r="A354" s="5">
        <v>972</v>
      </c>
      <c r="B354" s="6">
        <v>40587</v>
      </c>
      <c r="C354" s="5">
        <v>1</v>
      </c>
      <c r="D354" s="5">
        <v>0</v>
      </c>
      <c r="E354" s="5">
        <v>2</v>
      </c>
      <c r="F354" s="5">
        <v>2</v>
      </c>
      <c r="G354" s="5" t="b">
        <v>0</v>
      </c>
      <c r="H354" s="5">
        <v>0</v>
      </c>
      <c r="I354" s="5">
        <v>2</v>
      </c>
      <c r="J354" s="5">
        <v>0.2</v>
      </c>
      <c r="K354" s="5">
        <v>0.2273</v>
      </c>
      <c r="L354" s="5">
        <v>0.75</v>
      </c>
      <c r="M354" s="5">
        <v>8.9599999999999999E-2</v>
      </c>
      <c r="N354" s="5">
        <v>1</v>
      </c>
      <c r="O354" s="5">
        <v>19</v>
      </c>
      <c r="P354" s="5">
        <v>20</v>
      </c>
    </row>
    <row r="355" spans="1:16">
      <c r="A355" s="5">
        <v>973</v>
      </c>
      <c r="B355" s="6">
        <v>40587</v>
      </c>
      <c r="C355" s="5">
        <v>1</v>
      </c>
      <c r="D355" s="5">
        <v>0</v>
      </c>
      <c r="E355" s="5">
        <v>2</v>
      </c>
      <c r="F355" s="5">
        <v>3</v>
      </c>
      <c r="G355" s="5" t="b">
        <v>0</v>
      </c>
      <c r="H355" s="5">
        <v>0</v>
      </c>
      <c r="I355" s="5">
        <v>2</v>
      </c>
      <c r="J355" s="5">
        <v>0.2</v>
      </c>
      <c r="K355" s="5">
        <v>0.2273</v>
      </c>
      <c r="L355" s="5">
        <v>0.69</v>
      </c>
      <c r="M355" s="5">
        <v>0.1045</v>
      </c>
      <c r="N355" s="5">
        <v>4</v>
      </c>
      <c r="O355" s="5">
        <v>8</v>
      </c>
      <c r="P355" s="5">
        <v>12</v>
      </c>
    </row>
    <row r="356" spans="1:16">
      <c r="A356" s="5">
        <v>974</v>
      </c>
      <c r="B356" s="6">
        <v>40587</v>
      </c>
      <c r="C356" s="5">
        <v>1</v>
      </c>
      <c r="D356" s="5">
        <v>0</v>
      </c>
      <c r="E356" s="5">
        <v>2</v>
      </c>
      <c r="F356" s="5">
        <v>4</v>
      </c>
      <c r="G356" s="5" t="b">
        <v>0</v>
      </c>
      <c r="H356" s="5">
        <v>0</v>
      </c>
      <c r="I356" s="5">
        <v>2</v>
      </c>
      <c r="J356" s="5">
        <v>0.2</v>
      </c>
      <c r="K356" s="5">
        <v>0.21210000000000001</v>
      </c>
      <c r="L356" s="5">
        <v>0.69</v>
      </c>
      <c r="M356" s="5">
        <v>0.16420000000000001</v>
      </c>
      <c r="N356" s="5">
        <v>0</v>
      </c>
      <c r="O356" s="5">
        <v>2</v>
      </c>
      <c r="P356" s="5">
        <v>2</v>
      </c>
    </row>
    <row r="357" spans="1:16">
      <c r="A357" s="5">
        <v>975</v>
      </c>
      <c r="B357" s="6">
        <v>40587</v>
      </c>
      <c r="C357" s="5">
        <v>1</v>
      </c>
      <c r="D357" s="5">
        <v>0</v>
      </c>
      <c r="E357" s="5">
        <v>2</v>
      </c>
      <c r="F357" s="5">
        <v>6</v>
      </c>
      <c r="G357" s="5" t="b">
        <v>0</v>
      </c>
      <c r="H357" s="5">
        <v>0</v>
      </c>
      <c r="I357" s="5">
        <v>2</v>
      </c>
      <c r="J357" s="5">
        <v>0.2</v>
      </c>
      <c r="K357" s="5">
        <v>0.21210000000000001</v>
      </c>
      <c r="L357" s="5">
        <v>0.69</v>
      </c>
      <c r="M357" s="5">
        <v>0.1343</v>
      </c>
      <c r="N357" s="5">
        <v>2</v>
      </c>
      <c r="O357" s="5">
        <v>3</v>
      </c>
      <c r="P357" s="5">
        <v>5</v>
      </c>
    </row>
    <row r="358" spans="1:16">
      <c r="A358" s="5">
        <v>976</v>
      </c>
      <c r="B358" s="6">
        <v>40587</v>
      </c>
      <c r="C358" s="5">
        <v>1</v>
      </c>
      <c r="D358" s="5">
        <v>0</v>
      </c>
      <c r="E358" s="5">
        <v>2</v>
      </c>
      <c r="F358" s="5">
        <v>7</v>
      </c>
      <c r="G358" s="5" t="b">
        <v>0</v>
      </c>
      <c r="H358" s="5">
        <v>0</v>
      </c>
      <c r="I358" s="5">
        <v>2</v>
      </c>
      <c r="J358" s="5">
        <v>0.22</v>
      </c>
      <c r="K358" s="5">
        <v>0.2727</v>
      </c>
      <c r="L358" s="5">
        <v>0.55000000000000004</v>
      </c>
      <c r="M358" s="5">
        <v>0</v>
      </c>
      <c r="N358" s="5">
        <v>0</v>
      </c>
      <c r="O358" s="5">
        <v>3</v>
      </c>
      <c r="P358" s="5">
        <v>3</v>
      </c>
    </row>
    <row r="359" spans="1:16">
      <c r="A359" s="5">
        <v>977</v>
      </c>
      <c r="B359" s="6">
        <v>40587</v>
      </c>
      <c r="C359" s="5">
        <v>1</v>
      </c>
      <c r="D359" s="5">
        <v>0</v>
      </c>
      <c r="E359" s="5">
        <v>2</v>
      </c>
      <c r="F359" s="5">
        <v>8</v>
      </c>
      <c r="G359" s="5" t="b">
        <v>0</v>
      </c>
      <c r="H359" s="5">
        <v>0</v>
      </c>
      <c r="I359" s="5">
        <v>2</v>
      </c>
      <c r="J359" s="5">
        <v>0.22</v>
      </c>
      <c r="K359" s="5">
        <v>0.2273</v>
      </c>
      <c r="L359" s="5">
        <v>0.64</v>
      </c>
      <c r="M359" s="5">
        <v>0.19400000000000001</v>
      </c>
      <c r="N359" s="5">
        <v>1</v>
      </c>
      <c r="O359" s="5">
        <v>11</v>
      </c>
      <c r="P359" s="5">
        <v>12</v>
      </c>
    </row>
    <row r="360" spans="1:16">
      <c r="A360" s="5">
        <v>978</v>
      </c>
      <c r="B360" s="6">
        <v>40587</v>
      </c>
      <c r="C360" s="5">
        <v>1</v>
      </c>
      <c r="D360" s="5">
        <v>0</v>
      </c>
      <c r="E360" s="5">
        <v>2</v>
      </c>
      <c r="F360" s="5">
        <v>9</v>
      </c>
      <c r="G360" s="5" t="b">
        <v>0</v>
      </c>
      <c r="H360" s="5">
        <v>0</v>
      </c>
      <c r="I360" s="5">
        <v>2</v>
      </c>
      <c r="J360" s="5">
        <v>0.24</v>
      </c>
      <c r="K360" s="5">
        <v>0.2273</v>
      </c>
      <c r="L360" s="5">
        <v>0.6</v>
      </c>
      <c r="M360" s="5">
        <v>0.22389999999999999</v>
      </c>
      <c r="N360" s="5">
        <v>12</v>
      </c>
      <c r="O360" s="5">
        <v>35</v>
      </c>
      <c r="P360" s="5">
        <v>47</v>
      </c>
    </row>
    <row r="361" spans="1:16">
      <c r="A361" s="5">
        <v>979</v>
      </c>
      <c r="B361" s="6">
        <v>40587</v>
      </c>
      <c r="C361" s="5">
        <v>1</v>
      </c>
      <c r="D361" s="5">
        <v>0</v>
      </c>
      <c r="E361" s="5">
        <v>2</v>
      </c>
      <c r="F361" s="5">
        <v>10</v>
      </c>
      <c r="G361" s="5" t="b">
        <v>0</v>
      </c>
      <c r="H361" s="5">
        <v>0</v>
      </c>
      <c r="I361" s="5">
        <v>1</v>
      </c>
      <c r="J361" s="5">
        <v>0.3</v>
      </c>
      <c r="K361" s="5">
        <v>0.2727</v>
      </c>
      <c r="L361" s="5">
        <v>0.45</v>
      </c>
      <c r="M361" s="5">
        <v>0.32840000000000003</v>
      </c>
      <c r="N361" s="5">
        <v>19</v>
      </c>
      <c r="O361" s="5">
        <v>86</v>
      </c>
      <c r="P361" s="5">
        <v>105</v>
      </c>
    </row>
    <row r="362" spans="1:16">
      <c r="A362" s="5">
        <v>980</v>
      </c>
      <c r="B362" s="6">
        <v>40587</v>
      </c>
      <c r="C362" s="5">
        <v>1</v>
      </c>
      <c r="D362" s="5">
        <v>0</v>
      </c>
      <c r="E362" s="5">
        <v>2</v>
      </c>
      <c r="F362" s="5">
        <v>11</v>
      </c>
      <c r="G362" s="5" t="b">
        <v>0</v>
      </c>
      <c r="H362" s="5">
        <v>0</v>
      </c>
      <c r="I362" s="5">
        <v>1</v>
      </c>
      <c r="J362" s="5">
        <v>0.32</v>
      </c>
      <c r="K362" s="5">
        <v>0.28789999999999999</v>
      </c>
      <c r="L362" s="5">
        <v>0.39</v>
      </c>
      <c r="M362" s="5">
        <v>0.44779999999999998</v>
      </c>
      <c r="N362" s="5">
        <v>26</v>
      </c>
      <c r="O362" s="5">
        <v>86</v>
      </c>
      <c r="P362" s="5">
        <v>112</v>
      </c>
    </row>
    <row r="363" spans="1:16">
      <c r="A363" s="5">
        <v>981</v>
      </c>
      <c r="B363" s="6">
        <v>40587</v>
      </c>
      <c r="C363" s="5">
        <v>1</v>
      </c>
      <c r="D363" s="5">
        <v>0</v>
      </c>
      <c r="E363" s="5">
        <v>2</v>
      </c>
      <c r="F363" s="5">
        <v>12</v>
      </c>
      <c r="G363" s="5" t="b">
        <v>0</v>
      </c>
      <c r="H363" s="5">
        <v>0</v>
      </c>
      <c r="I363" s="5">
        <v>1</v>
      </c>
      <c r="J363" s="5">
        <v>0.36</v>
      </c>
      <c r="K363" s="5">
        <v>0.31819999999999998</v>
      </c>
      <c r="L363" s="5">
        <v>0.32</v>
      </c>
      <c r="M363" s="5">
        <v>0.4627</v>
      </c>
      <c r="N363" s="5">
        <v>58</v>
      </c>
      <c r="O363" s="5">
        <v>94</v>
      </c>
      <c r="P363" s="5">
        <v>152</v>
      </c>
    </row>
    <row r="364" spans="1:16">
      <c r="A364" s="5">
        <v>982</v>
      </c>
      <c r="B364" s="6">
        <v>40587</v>
      </c>
      <c r="C364" s="5">
        <v>1</v>
      </c>
      <c r="D364" s="5">
        <v>0</v>
      </c>
      <c r="E364" s="5">
        <v>2</v>
      </c>
      <c r="F364" s="5">
        <v>13</v>
      </c>
      <c r="G364" s="5" t="b">
        <v>0</v>
      </c>
      <c r="H364" s="5">
        <v>0</v>
      </c>
      <c r="I364" s="5">
        <v>1</v>
      </c>
      <c r="J364" s="5">
        <v>0.38</v>
      </c>
      <c r="K364" s="5">
        <v>0.39389999999999997</v>
      </c>
      <c r="L364" s="5">
        <v>0.28999999999999998</v>
      </c>
      <c r="M364" s="5">
        <v>0.35820000000000002</v>
      </c>
      <c r="N364" s="5">
        <v>62</v>
      </c>
      <c r="O364" s="5">
        <v>92</v>
      </c>
      <c r="P364" s="5">
        <v>154</v>
      </c>
    </row>
    <row r="365" spans="1:16">
      <c r="A365" s="5">
        <v>983</v>
      </c>
      <c r="B365" s="6">
        <v>40587</v>
      </c>
      <c r="C365" s="5">
        <v>1</v>
      </c>
      <c r="D365" s="5">
        <v>0</v>
      </c>
      <c r="E365" s="5">
        <v>2</v>
      </c>
      <c r="F365" s="5">
        <v>14</v>
      </c>
      <c r="G365" s="5" t="b">
        <v>0</v>
      </c>
      <c r="H365" s="5">
        <v>0</v>
      </c>
      <c r="I365" s="5">
        <v>2</v>
      </c>
      <c r="J365" s="5">
        <v>0.4</v>
      </c>
      <c r="K365" s="5">
        <v>0.40910000000000002</v>
      </c>
      <c r="L365" s="5">
        <v>0.3</v>
      </c>
      <c r="M365" s="5">
        <v>0.41789999999999999</v>
      </c>
      <c r="N365" s="5">
        <v>51</v>
      </c>
      <c r="O365" s="5">
        <v>110</v>
      </c>
      <c r="P365" s="5">
        <v>161</v>
      </c>
    </row>
    <row r="366" spans="1:16">
      <c r="A366" s="5">
        <v>984</v>
      </c>
      <c r="B366" s="6">
        <v>40587</v>
      </c>
      <c r="C366" s="5">
        <v>1</v>
      </c>
      <c r="D366" s="5">
        <v>0</v>
      </c>
      <c r="E366" s="5">
        <v>2</v>
      </c>
      <c r="F366" s="5">
        <v>15</v>
      </c>
      <c r="G366" s="5" t="b">
        <v>0</v>
      </c>
      <c r="H366" s="5">
        <v>0</v>
      </c>
      <c r="I366" s="5">
        <v>2</v>
      </c>
      <c r="J366" s="5">
        <v>0.4</v>
      </c>
      <c r="K366" s="5">
        <v>0.40910000000000002</v>
      </c>
      <c r="L366" s="5">
        <v>0.3</v>
      </c>
      <c r="M366" s="5">
        <v>0.29849999999999999</v>
      </c>
      <c r="N366" s="5">
        <v>40</v>
      </c>
      <c r="O366" s="5">
        <v>122</v>
      </c>
      <c r="P366" s="5">
        <v>162</v>
      </c>
    </row>
    <row r="367" spans="1:16">
      <c r="A367" s="5">
        <v>985</v>
      </c>
      <c r="B367" s="6">
        <v>40587</v>
      </c>
      <c r="C367" s="5">
        <v>1</v>
      </c>
      <c r="D367" s="5">
        <v>0</v>
      </c>
      <c r="E367" s="5">
        <v>2</v>
      </c>
      <c r="F367" s="5">
        <v>16</v>
      </c>
      <c r="G367" s="5" t="b">
        <v>0</v>
      </c>
      <c r="H367" s="5">
        <v>0</v>
      </c>
      <c r="I367" s="5">
        <v>2</v>
      </c>
      <c r="J367" s="5">
        <v>0.42</v>
      </c>
      <c r="K367" s="5">
        <v>0.42420000000000002</v>
      </c>
      <c r="L367" s="5">
        <v>0.28000000000000003</v>
      </c>
      <c r="M367" s="5">
        <v>0.32840000000000003</v>
      </c>
      <c r="N367" s="5">
        <v>28</v>
      </c>
      <c r="O367" s="5">
        <v>106</v>
      </c>
      <c r="P367" s="5">
        <v>134</v>
      </c>
    </row>
    <row r="368" spans="1:16">
      <c r="A368" s="5">
        <v>986</v>
      </c>
      <c r="B368" s="6">
        <v>40587</v>
      </c>
      <c r="C368" s="5">
        <v>1</v>
      </c>
      <c r="D368" s="5">
        <v>0</v>
      </c>
      <c r="E368" s="5">
        <v>2</v>
      </c>
      <c r="F368" s="5">
        <v>17</v>
      </c>
      <c r="G368" s="5" t="b">
        <v>0</v>
      </c>
      <c r="H368" s="5">
        <v>0</v>
      </c>
      <c r="I368" s="5">
        <v>1</v>
      </c>
      <c r="J368" s="5">
        <v>0.42</v>
      </c>
      <c r="K368" s="5">
        <v>0.42420000000000002</v>
      </c>
      <c r="L368" s="5">
        <v>0.28000000000000003</v>
      </c>
      <c r="M368" s="5">
        <v>0.32840000000000003</v>
      </c>
      <c r="N368" s="5">
        <v>30</v>
      </c>
      <c r="O368" s="5">
        <v>95</v>
      </c>
      <c r="P368" s="5">
        <v>125</v>
      </c>
    </row>
    <row r="369" spans="1:16">
      <c r="A369" s="5">
        <v>987</v>
      </c>
      <c r="B369" s="6">
        <v>40587</v>
      </c>
      <c r="C369" s="5">
        <v>1</v>
      </c>
      <c r="D369" s="5">
        <v>0</v>
      </c>
      <c r="E369" s="5">
        <v>2</v>
      </c>
      <c r="F369" s="5">
        <v>18</v>
      </c>
      <c r="G369" s="5" t="b">
        <v>0</v>
      </c>
      <c r="H369" s="5">
        <v>0</v>
      </c>
      <c r="I369" s="5">
        <v>1</v>
      </c>
      <c r="J369" s="5">
        <v>0.4</v>
      </c>
      <c r="K369" s="5">
        <v>0.40910000000000002</v>
      </c>
      <c r="L369" s="5">
        <v>0.32</v>
      </c>
      <c r="M369" s="5">
        <v>0.29849999999999999</v>
      </c>
      <c r="N369" s="5">
        <v>17</v>
      </c>
      <c r="O369" s="5">
        <v>78</v>
      </c>
      <c r="P369" s="5">
        <v>95</v>
      </c>
    </row>
    <row r="370" spans="1:16">
      <c r="A370" s="5">
        <v>988</v>
      </c>
      <c r="B370" s="6">
        <v>40587</v>
      </c>
      <c r="C370" s="5">
        <v>1</v>
      </c>
      <c r="D370" s="5">
        <v>0</v>
      </c>
      <c r="E370" s="5">
        <v>2</v>
      </c>
      <c r="F370" s="5">
        <v>19</v>
      </c>
      <c r="G370" s="5" t="b">
        <v>0</v>
      </c>
      <c r="H370" s="5">
        <v>0</v>
      </c>
      <c r="I370" s="5">
        <v>1</v>
      </c>
      <c r="J370" s="5">
        <v>0.4</v>
      </c>
      <c r="K370" s="5">
        <v>0.40910000000000002</v>
      </c>
      <c r="L370" s="5">
        <v>0.35</v>
      </c>
      <c r="M370" s="5">
        <v>0.28360000000000002</v>
      </c>
      <c r="N370" s="5">
        <v>11</v>
      </c>
      <c r="O370" s="5">
        <v>50</v>
      </c>
      <c r="P370" s="5">
        <v>61</v>
      </c>
    </row>
    <row r="371" spans="1:16">
      <c r="A371" s="5">
        <v>989</v>
      </c>
      <c r="B371" s="6">
        <v>40587</v>
      </c>
      <c r="C371" s="5">
        <v>1</v>
      </c>
      <c r="D371" s="5">
        <v>0</v>
      </c>
      <c r="E371" s="5">
        <v>2</v>
      </c>
      <c r="F371" s="5">
        <v>20</v>
      </c>
      <c r="G371" s="5" t="b">
        <v>0</v>
      </c>
      <c r="H371" s="5">
        <v>0</v>
      </c>
      <c r="I371" s="5">
        <v>1</v>
      </c>
      <c r="J371" s="5">
        <v>0.4</v>
      </c>
      <c r="K371" s="5">
        <v>0.40910000000000002</v>
      </c>
      <c r="L371" s="5">
        <v>0.35</v>
      </c>
      <c r="M371" s="5">
        <v>0.32840000000000003</v>
      </c>
      <c r="N371" s="5">
        <v>15</v>
      </c>
      <c r="O371" s="5">
        <v>32</v>
      </c>
      <c r="P371" s="5">
        <v>47</v>
      </c>
    </row>
    <row r="372" spans="1:16">
      <c r="A372" s="5">
        <v>990</v>
      </c>
      <c r="B372" s="6">
        <v>40587</v>
      </c>
      <c r="C372" s="5">
        <v>1</v>
      </c>
      <c r="D372" s="5">
        <v>0</v>
      </c>
      <c r="E372" s="5">
        <v>2</v>
      </c>
      <c r="F372" s="5">
        <v>21</v>
      </c>
      <c r="G372" s="5" t="b">
        <v>0</v>
      </c>
      <c r="H372" s="5">
        <v>0</v>
      </c>
      <c r="I372" s="5">
        <v>1</v>
      </c>
      <c r="J372" s="5">
        <v>0.4</v>
      </c>
      <c r="K372" s="5">
        <v>0.40910000000000002</v>
      </c>
      <c r="L372" s="5">
        <v>0.35</v>
      </c>
      <c r="M372" s="5">
        <v>0.35820000000000002</v>
      </c>
      <c r="N372" s="5">
        <v>6</v>
      </c>
      <c r="O372" s="5">
        <v>45</v>
      </c>
      <c r="P372" s="5">
        <v>51</v>
      </c>
    </row>
    <row r="373" spans="1:16">
      <c r="A373" s="5">
        <v>991</v>
      </c>
      <c r="B373" s="6">
        <v>40587</v>
      </c>
      <c r="C373" s="5">
        <v>1</v>
      </c>
      <c r="D373" s="5">
        <v>0</v>
      </c>
      <c r="E373" s="5">
        <v>2</v>
      </c>
      <c r="F373" s="5">
        <v>22</v>
      </c>
      <c r="G373" s="5" t="b">
        <v>0</v>
      </c>
      <c r="H373" s="5">
        <v>0</v>
      </c>
      <c r="I373" s="5">
        <v>1</v>
      </c>
      <c r="J373" s="5">
        <v>0.4</v>
      </c>
      <c r="K373" s="5">
        <v>0.40910000000000002</v>
      </c>
      <c r="L373" s="5">
        <v>0.35</v>
      </c>
      <c r="M373" s="5">
        <v>0.29849999999999999</v>
      </c>
      <c r="N373" s="5">
        <v>5</v>
      </c>
      <c r="O373" s="5">
        <v>31</v>
      </c>
      <c r="P373" s="5">
        <v>36</v>
      </c>
    </row>
    <row r="374" spans="1:16">
      <c r="A374" s="5">
        <v>992</v>
      </c>
      <c r="B374" s="6">
        <v>40587</v>
      </c>
      <c r="C374" s="5">
        <v>1</v>
      </c>
      <c r="D374" s="5">
        <v>0</v>
      </c>
      <c r="E374" s="5">
        <v>2</v>
      </c>
      <c r="F374" s="5">
        <v>23</v>
      </c>
      <c r="G374" s="5" t="b">
        <v>0</v>
      </c>
      <c r="H374" s="5">
        <v>0</v>
      </c>
      <c r="I374" s="5">
        <v>1</v>
      </c>
      <c r="J374" s="5">
        <v>0.4</v>
      </c>
      <c r="K374" s="5">
        <v>0.40910000000000002</v>
      </c>
      <c r="L374" s="5">
        <v>0.35</v>
      </c>
      <c r="M374" s="5">
        <v>0.35820000000000002</v>
      </c>
      <c r="N374" s="5">
        <v>3</v>
      </c>
      <c r="O374" s="5">
        <v>27</v>
      </c>
      <c r="P374" s="5">
        <v>30</v>
      </c>
    </row>
    <row r="375" spans="1:16">
      <c r="A375" s="5">
        <v>993</v>
      </c>
      <c r="B375" s="6">
        <v>40588</v>
      </c>
      <c r="C375" s="5">
        <v>1</v>
      </c>
      <c r="D375" s="5">
        <v>0</v>
      </c>
      <c r="E375" s="5">
        <v>2</v>
      </c>
      <c r="F375" s="5">
        <v>0</v>
      </c>
      <c r="G375" s="5" t="b">
        <v>0</v>
      </c>
      <c r="H375" s="5">
        <v>1</v>
      </c>
      <c r="I375" s="5">
        <v>1</v>
      </c>
      <c r="J375" s="5">
        <v>0.38</v>
      </c>
      <c r="K375" s="5">
        <v>0.39389999999999997</v>
      </c>
      <c r="L375" s="5">
        <v>0.37</v>
      </c>
      <c r="M375" s="5">
        <v>0.35820000000000002</v>
      </c>
      <c r="N375" s="5">
        <v>3</v>
      </c>
      <c r="O375" s="5">
        <v>8</v>
      </c>
      <c r="P375" s="5">
        <v>11</v>
      </c>
    </row>
    <row r="376" spans="1:16">
      <c r="A376" s="5">
        <v>994</v>
      </c>
      <c r="B376" s="6">
        <v>40588</v>
      </c>
      <c r="C376" s="5">
        <v>1</v>
      </c>
      <c r="D376" s="5">
        <v>0</v>
      </c>
      <c r="E376" s="5">
        <v>2</v>
      </c>
      <c r="F376" s="5">
        <v>1</v>
      </c>
      <c r="G376" s="5" t="b">
        <v>0</v>
      </c>
      <c r="H376" s="5">
        <v>1</v>
      </c>
      <c r="I376" s="5">
        <v>1</v>
      </c>
      <c r="J376" s="5">
        <v>0.38</v>
      </c>
      <c r="K376" s="5">
        <v>0.39389999999999997</v>
      </c>
      <c r="L376" s="5">
        <v>0.37</v>
      </c>
      <c r="M376" s="5">
        <v>0.35820000000000002</v>
      </c>
      <c r="N376" s="5">
        <v>1</v>
      </c>
      <c r="O376" s="5">
        <v>6</v>
      </c>
      <c r="P376" s="5">
        <v>7</v>
      </c>
    </row>
    <row r="377" spans="1:16">
      <c r="A377" s="5">
        <v>995</v>
      </c>
      <c r="B377" s="6">
        <v>40588</v>
      </c>
      <c r="C377" s="5">
        <v>1</v>
      </c>
      <c r="D377" s="5">
        <v>0</v>
      </c>
      <c r="E377" s="5">
        <v>2</v>
      </c>
      <c r="F377" s="5">
        <v>2</v>
      </c>
      <c r="G377" s="5" t="b">
        <v>0</v>
      </c>
      <c r="H377" s="5">
        <v>1</v>
      </c>
      <c r="I377" s="5">
        <v>1</v>
      </c>
      <c r="J377" s="5">
        <v>0.36</v>
      </c>
      <c r="K377" s="5">
        <v>0.33329999999999999</v>
      </c>
      <c r="L377" s="5">
        <v>0.4</v>
      </c>
      <c r="M377" s="5">
        <v>0.29849999999999999</v>
      </c>
      <c r="N377" s="5">
        <v>0</v>
      </c>
      <c r="O377" s="5">
        <v>2</v>
      </c>
      <c r="P377" s="5">
        <v>2</v>
      </c>
    </row>
    <row r="378" spans="1:16">
      <c r="A378" s="5">
        <v>996</v>
      </c>
      <c r="B378" s="6">
        <v>40588</v>
      </c>
      <c r="C378" s="5">
        <v>1</v>
      </c>
      <c r="D378" s="5">
        <v>0</v>
      </c>
      <c r="E378" s="5">
        <v>2</v>
      </c>
      <c r="F378" s="5">
        <v>3</v>
      </c>
      <c r="G378" s="5" t="b">
        <v>0</v>
      </c>
      <c r="H378" s="5">
        <v>1</v>
      </c>
      <c r="I378" s="5">
        <v>1</v>
      </c>
      <c r="J378" s="5">
        <v>0.34</v>
      </c>
      <c r="K378" s="5">
        <v>0.31819999999999998</v>
      </c>
      <c r="L378" s="5">
        <v>0.46</v>
      </c>
      <c r="M378" s="5">
        <v>0.22389999999999999</v>
      </c>
      <c r="N378" s="5">
        <v>1</v>
      </c>
      <c r="O378" s="5">
        <v>1</v>
      </c>
      <c r="P378" s="5">
        <v>2</v>
      </c>
    </row>
    <row r="379" spans="1:16">
      <c r="A379" s="5">
        <v>997</v>
      </c>
      <c r="B379" s="6">
        <v>40588</v>
      </c>
      <c r="C379" s="5">
        <v>1</v>
      </c>
      <c r="D379" s="5">
        <v>0</v>
      </c>
      <c r="E379" s="5">
        <v>2</v>
      </c>
      <c r="F379" s="5">
        <v>4</v>
      </c>
      <c r="G379" s="5" t="b">
        <v>0</v>
      </c>
      <c r="H379" s="5">
        <v>1</v>
      </c>
      <c r="I379" s="5">
        <v>1</v>
      </c>
      <c r="J379" s="5">
        <v>0.32</v>
      </c>
      <c r="K379" s="5">
        <v>0.30299999999999999</v>
      </c>
      <c r="L379" s="5">
        <v>0.53</v>
      </c>
      <c r="M379" s="5">
        <v>0.28360000000000002</v>
      </c>
      <c r="N379" s="5">
        <v>0</v>
      </c>
      <c r="O379" s="5">
        <v>2</v>
      </c>
      <c r="P379" s="5">
        <v>2</v>
      </c>
    </row>
    <row r="380" spans="1:16">
      <c r="A380" s="5">
        <v>998</v>
      </c>
      <c r="B380" s="6">
        <v>40588</v>
      </c>
      <c r="C380" s="5">
        <v>1</v>
      </c>
      <c r="D380" s="5">
        <v>0</v>
      </c>
      <c r="E380" s="5">
        <v>2</v>
      </c>
      <c r="F380" s="5">
        <v>5</v>
      </c>
      <c r="G380" s="5" t="b">
        <v>0</v>
      </c>
      <c r="H380" s="5">
        <v>1</v>
      </c>
      <c r="I380" s="5">
        <v>1</v>
      </c>
      <c r="J380" s="5">
        <v>0.32</v>
      </c>
      <c r="K380" s="5">
        <v>0.30299999999999999</v>
      </c>
      <c r="L380" s="5">
        <v>0.53</v>
      </c>
      <c r="M380" s="5">
        <v>0.28360000000000002</v>
      </c>
      <c r="N380" s="5">
        <v>0</v>
      </c>
      <c r="O380" s="5">
        <v>3</v>
      </c>
      <c r="P380" s="5">
        <v>3</v>
      </c>
    </row>
    <row r="381" spans="1:16">
      <c r="A381" s="5">
        <v>999</v>
      </c>
      <c r="B381" s="6">
        <v>40588</v>
      </c>
      <c r="C381" s="5">
        <v>1</v>
      </c>
      <c r="D381" s="5">
        <v>0</v>
      </c>
      <c r="E381" s="5">
        <v>2</v>
      </c>
      <c r="F381" s="5">
        <v>6</v>
      </c>
      <c r="G381" s="5" t="b">
        <v>0</v>
      </c>
      <c r="H381" s="5">
        <v>1</v>
      </c>
      <c r="I381" s="5">
        <v>1</v>
      </c>
      <c r="J381" s="5">
        <v>0.34</v>
      </c>
      <c r="K381" s="5">
        <v>0.30299999999999999</v>
      </c>
      <c r="L381" s="5">
        <v>0.46</v>
      </c>
      <c r="M381" s="5">
        <v>0.29849999999999999</v>
      </c>
      <c r="N381" s="5">
        <v>1</v>
      </c>
      <c r="O381" s="5">
        <v>25</v>
      </c>
      <c r="P381" s="5">
        <v>26</v>
      </c>
    </row>
    <row r="382" spans="1:16">
      <c r="A382" s="5">
        <v>1000</v>
      </c>
      <c r="B382" s="6">
        <v>40588</v>
      </c>
      <c r="C382" s="5">
        <v>1</v>
      </c>
      <c r="D382" s="5">
        <v>0</v>
      </c>
      <c r="E382" s="5">
        <v>2</v>
      </c>
      <c r="F382" s="5">
        <v>7</v>
      </c>
      <c r="G382" s="5" t="b">
        <v>0</v>
      </c>
      <c r="H382" s="5">
        <v>1</v>
      </c>
      <c r="I382" s="5">
        <v>1</v>
      </c>
      <c r="J382" s="5">
        <v>0.34</v>
      </c>
      <c r="K382" s="5">
        <v>0.30299999999999999</v>
      </c>
      <c r="L382" s="5">
        <v>0.46</v>
      </c>
      <c r="M382" s="5">
        <v>0.29849999999999999</v>
      </c>
      <c r="N382" s="5">
        <v>2</v>
      </c>
      <c r="O382" s="5">
        <v>96</v>
      </c>
      <c r="P382" s="5">
        <v>98</v>
      </c>
    </row>
    <row r="383" spans="1:16">
      <c r="A383" s="5">
        <v>611</v>
      </c>
      <c r="B383" s="6">
        <v>40571</v>
      </c>
      <c r="C383" s="5">
        <v>1</v>
      </c>
      <c r="D383" s="5">
        <v>0</v>
      </c>
      <c r="E383" s="5">
        <v>1</v>
      </c>
      <c r="F383" s="5">
        <v>16</v>
      </c>
      <c r="G383" s="5" t="b">
        <v>0</v>
      </c>
      <c r="H383" s="5">
        <v>5</v>
      </c>
      <c r="I383" s="5">
        <v>1</v>
      </c>
      <c r="J383" s="5">
        <v>0.22</v>
      </c>
      <c r="K383" s="5">
        <v>0.2727</v>
      </c>
      <c r="L383" s="5">
        <v>0.8</v>
      </c>
      <c r="M383" s="5">
        <v>0</v>
      </c>
      <c r="N383" s="5">
        <v>10</v>
      </c>
      <c r="O383" s="5">
        <v>70</v>
      </c>
      <c r="P383" s="5">
        <v>80</v>
      </c>
    </row>
    <row r="384" spans="1:16">
      <c r="A384" s="5">
        <v>612</v>
      </c>
      <c r="B384" s="6">
        <v>40571</v>
      </c>
      <c r="C384" s="5">
        <v>1</v>
      </c>
      <c r="D384" s="5">
        <v>0</v>
      </c>
      <c r="E384" s="5">
        <v>1</v>
      </c>
      <c r="F384" s="5">
        <v>17</v>
      </c>
      <c r="G384" s="5" t="b">
        <v>0</v>
      </c>
      <c r="H384" s="5">
        <v>5</v>
      </c>
      <c r="I384" s="5">
        <v>1</v>
      </c>
      <c r="J384" s="5">
        <v>0.24</v>
      </c>
      <c r="K384" s="5">
        <v>0.2424</v>
      </c>
      <c r="L384" s="5">
        <v>0.75</v>
      </c>
      <c r="M384" s="5">
        <v>0.1343</v>
      </c>
      <c r="N384" s="5">
        <v>2</v>
      </c>
      <c r="O384" s="5">
        <v>147</v>
      </c>
      <c r="P384" s="5">
        <v>149</v>
      </c>
    </row>
    <row r="385" spans="1:16">
      <c r="A385" s="5">
        <v>613</v>
      </c>
      <c r="B385" s="6">
        <v>40571</v>
      </c>
      <c r="C385" s="5">
        <v>1</v>
      </c>
      <c r="D385" s="5">
        <v>0</v>
      </c>
      <c r="E385" s="5">
        <v>1</v>
      </c>
      <c r="F385" s="5">
        <v>18</v>
      </c>
      <c r="G385" s="5" t="b">
        <v>0</v>
      </c>
      <c r="H385" s="5">
        <v>5</v>
      </c>
      <c r="I385" s="5">
        <v>1</v>
      </c>
      <c r="J385" s="5">
        <v>0.24</v>
      </c>
      <c r="K385" s="5">
        <v>0.2273</v>
      </c>
      <c r="L385" s="5">
        <v>0.75</v>
      </c>
      <c r="M385" s="5">
        <v>0.19400000000000001</v>
      </c>
      <c r="N385" s="5">
        <v>2</v>
      </c>
      <c r="O385" s="5">
        <v>107</v>
      </c>
      <c r="P385" s="5">
        <v>109</v>
      </c>
    </row>
    <row r="386" spans="1:16">
      <c r="A386" s="5">
        <v>614</v>
      </c>
      <c r="B386" s="6">
        <v>40571</v>
      </c>
      <c r="C386" s="5">
        <v>1</v>
      </c>
      <c r="D386" s="5">
        <v>0</v>
      </c>
      <c r="E386" s="5">
        <v>1</v>
      </c>
      <c r="F386" s="5">
        <v>19</v>
      </c>
      <c r="G386" s="5" t="b">
        <v>0</v>
      </c>
      <c r="H386" s="5">
        <v>5</v>
      </c>
      <c r="I386" s="5">
        <v>2</v>
      </c>
      <c r="J386" s="5">
        <v>0.24</v>
      </c>
      <c r="K386" s="5">
        <v>0.2424</v>
      </c>
      <c r="L386" s="5">
        <v>0.75</v>
      </c>
      <c r="M386" s="5">
        <v>0.1343</v>
      </c>
      <c r="N386" s="5">
        <v>5</v>
      </c>
      <c r="O386" s="5">
        <v>84</v>
      </c>
      <c r="P386" s="5">
        <v>89</v>
      </c>
    </row>
    <row r="387" spans="1:16">
      <c r="A387" s="5">
        <v>615</v>
      </c>
      <c r="B387" s="6">
        <v>40571</v>
      </c>
      <c r="C387" s="5">
        <v>1</v>
      </c>
      <c r="D387" s="5">
        <v>0</v>
      </c>
      <c r="E387" s="5">
        <v>1</v>
      </c>
      <c r="F387" s="5">
        <v>20</v>
      </c>
      <c r="G387" s="5" t="b">
        <v>0</v>
      </c>
      <c r="H387" s="5">
        <v>5</v>
      </c>
      <c r="I387" s="5">
        <v>2</v>
      </c>
      <c r="J387" s="5">
        <v>0.24</v>
      </c>
      <c r="K387" s="5">
        <v>0.2273</v>
      </c>
      <c r="L387" s="5">
        <v>0.7</v>
      </c>
      <c r="M387" s="5">
        <v>0.19400000000000001</v>
      </c>
      <c r="N387" s="5">
        <v>1</v>
      </c>
      <c r="O387" s="5">
        <v>61</v>
      </c>
      <c r="P387" s="5">
        <v>62</v>
      </c>
    </row>
    <row r="388" spans="1:16">
      <c r="A388" s="5">
        <v>616</v>
      </c>
      <c r="B388" s="6">
        <v>40571</v>
      </c>
      <c r="C388" s="5">
        <v>1</v>
      </c>
      <c r="D388" s="5">
        <v>0</v>
      </c>
      <c r="E388" s="5">
        <v>1</v>
      </c>
      <c r="F388" s="5">
        <v>21</v>
      </c>
      <c r="G388" s="5" t="b">
        <v>0</v>
      </c>
      <c r="H388" s="5">
        <v>5</v>
      </c>
      <c r="I388" s="5">
        <v>2</v>
      </c>
      <c r="J388" s="5">
        <v>0.22</v>
      </c>
      <c r="K388" s="5">
        <v>0.2273</v>
      </c>
      <c r="L388" s="5">
        <v>0.75</v>
      </c>
      <c r="M388" s="5">
        <v>0.1343</v>
      </c>
      <c r="N388" s="5">
        <v>1</v>
      </c>
      <c r="O388" s="5">
        <v>57</v>
      </c>
      <c r="P388" s="5">
        <v>58</v>
      </c>
    </row>
    <row r="389" spans="1:16">
      <c r="A389" s="5">
        <v>617</v>
      </c>
      <c r="B389" s="6">
        <v>40571</v>
      </c>
      <c r="C389" s="5">
        <v>1</v>
      </c>
      <c r="D389" s="5">
        <v>0</v>
      </c>
      <c r="E389" s="5">
        <v>1</v>
      </c>
      <c r="F389" s="5">
        <v>22</v>
      </c>
      <c r="G389" s="5" t="b">
        <v>0</v>
      </c>
      <c r="H389" s="5">
        <v>5</v>
      </c>
      <c r="I389" s="5">
        <v>1</v>
      </c>
      <c r="J389" s="5">
        <v>0.24</v>
      </c>
      <c r="K389" s="5">
        <v>0.21210000000000001</v>
      </c>
      <c r="L389" s="5">
        <v>0.65</v>
      </c>
      <c r="M389" s="5">
        <v>0.35820000000000002</v>
      </c>
      <c r="N389" s="5">
        <v>0</v>
      </c>
      <c r="O389" s="5">
        <v>26</v>
      </c>
      <c r="P389" s="5">
        <v>26</v>
      </c>
    </row>
    <row r="390" spans="1:16">
      <c r="A390" s="5">
        <v>618</v>
      </c>
      <c r="B390" s="6">
        <v>40571</v>
      </c>
      <c r="C390" s="5">
        <v>1</v>
      </c>
      <c r="D390" s="5">
        <v>0</v>
      </c>
      <c r="E390" s="5">
        <v>1</v>
      </c>
      <c r="F390" s="5">
        <v>23</v>
      </c>
      <c r="G390" s="5" t="b">
        <v>0</v>
      </c>
      <c r="H390" s="5">
        <v>5</v>
      </c>
      <c r="I390" s="5">
        <v>1</v>
      </c>
      <c r="J390" s="5">
        <v>0.24</v>
      </c>
      <c r="K390" s="5">
        <v>0.2273</v>
      </c>
      <c r="L390" s="5">
        <v>0.6</v>
      </c>
      <c r="M390" s="5">
        <v>0.22389999999999999</v>
      </c>
      <c r="N390" s="5">
        <v>1</v>
      </c>
      <c r="O390" s="5">
        <v>22</v>
      </c>
      <c r="P390" s="5">
        <v>23</v>
      </c>
    </row>
    <row r="391" spans="1:16">
      <c r="A391" s="5">
        <v>619</v>
      </c>
      <c r="B391" s="6">
        <v>40572</v>
      </c>
      <c r="C391" s="5">
        <v>1</v>
      </c>
      <c r="D391" s="5">
        <v>0</v>
      </c>
      <c r="E391" s="5">
        <v>1</v>
      </c>
      <c r="F391" s="5">
        <v>0</v>
      </c>
      <c r="G391" s="5" t="b">
        <v>0</v>
      </c>
      <c r="H391" s="5">
        <v>6</v>
      </c>
      <c r="I391" s="5">
        <v>1</v>
      </c>
      <c r="J391" s="5">
        <v>0.22</v>
      </c>
      <c r="K391" s="5">
        <v>0.19700000000000001</v>
      </c>
      <c r="L391" s="5">
        <v>0.64</v>
      </c>
      <c r="M391" s="5">
        <v>0.35820000000000002</v>
      </c>
      <c r="N391" s="5">
        <v>2</v>
      </c>
      <c r="O391" s="5">
        <v>26</v>
      </c>
      <c r="P391" s="5">
        <v>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3D7AA-62E1-4AE9-BCA7-B0CCA5D46B18}">
  <sheetPr>
    <tabColor theme="4" tint="0.59999389629810485"/>
  </sheetPr>
  <dimension ref="A1:J611"/>
  <sheetViews>
    <sheetView workbookViewId="0">
      <pane xSplit="1" ySplit="1" topLeftCell="B2" activePane="bottomRight" state="frozen"/>
      <selection pane="topRight" activeCell="B1" sqref="B1"/>
      <selection pane="bottomLeft" activeCell="A2" sqref="A2"/>
      <selection pane="bottomRight" activeCell="L9" sqref="L9"/>
    </sheetView>
  </sheetViews>
  <sheetFormatPr defaultRowHeight="14.4"/>
  <cols>
    <col min="1" max="1" width="9.109375" bestFit="1" customWidth="1"/>
    <col min="2" max="2" width="11.33203125" bestFit="1" customWidth="1"/>
    <col min="3" max="3" width="9.109375" bestFit="1" customWidth="1"/>
    <col min="4" max="4" width="7.21875" bestFit="1" customWidth="1"/>
    <col min="5" max="5" width="9.109375" bestFit="1" customWidth="1"/>
    <col min="6" max="6" width="7.33203125" bestFit="1" customWidth="1"/>
    <col min="7" max="10" width="9.109375" bestFit="1" customWidth="1"/>
    <col min="14" max="14" width="4.88671875" bestFit="1" customWidth="1"/>
    <col min="15" max="15" width="7.77734375" bestFit="1" customWidth="1"/>
    <col min="16" max="16" width="5" bestFit="1" customWidth="1"/>
    <col min="17" max="19" width="8.88671875" bestFit="1" customWidth="1"/>
    <col min="20" max="20" width="7.6640625" bestFit="1" customWidth="1"/>
  </cols>
  <sheetData>
    <row r="1" spans="1:10">
      <c r="A1" s="8" t="s">
        <v>0</v>
      </c>
      <c r="B1" s="8" t="s">
        <v>1</v>
      </c>
      <c r="C1" s="8" t="s">
        <v>2</v>
      </c>
      <c r="D1" s="8" t="s">
        <v>3</v>
      </c>
      <c r="E1" s="8" t="s">
        <v>4</v>
      </c>
      <c r="F1" s="8" t="s">
        <v>5</v>
      </c>
      <c r="G1" s="8" t="s">
        <v>6</v>
      </c>
      <c r="H1" s="8" t="s">
        <v>7</v>
      </c>
      <c r="I1" s="8" t="s">
        <v>8</v>
      </c>
      <c r="J1" s="8" t="s">
        <v>9</v>
      </c>
    </row>
    <row r="2" spans="1:10">
      <c r="A2" s="12">
        <v>1</v>
      </c>
      <c r="B2" s="11">
        <v>40544</v>
      </c>
      <c r="C2" s="8">
        <v>1</v>
      </c>
      <c r="D2" s="8">
        <v>0</v>
      </c>
      <c r="E2" s="8">
        <v>1</v>
      </c>
      <c r="F2" s="8">
        <v>0</v>
      </c>
      <c r="G2" s="8" t="b">
        <v>0</v>
      </c>
      <c r="H2" s="8">
        <v>6</v>
      </c>
      <c r="I2" s="8">
        <v>1</v>
      </c>
      <c r="J2" s="8">
        <v>0.24</v>
      </c>
    </row>
    <row r="3" spans="1:10">
      <c r="A3" s="12">
        <v>2</v>
      </c>
      <c r="B3" s="11">
        <v>40544</v>
      </c>
      <c r="C3" s="8">
        <v>1</v>
      </c>
      <c r="D3" s="8">
        <v>0</v>
      </c>
      <c r="E3" s="8">
        <v>1</v>
      </c>
      <c r="F3" s="8">
        <v>1</v>
      </c>
      <c r="G3" s="8" t="b">
        <v>0</v>
      </c>
      <c r="H3" s="8">
        <v>6</v>
      </c>
      <c r="I3" s="8">
        <v>1</v>
      </c>
      <c r="J3" s="8">
        <v>0.22</v>
      </c>
    </row>
    <row r="4" spans="1:10">
      <c r="A4" s="12">
        <v>3</v>
      </c>
      <c r="B4" s="11">
        <v>40544</v>
      </c>
      <c r="C4" s="8">
        <v>1</v>
      </c>
      <c r="D4" s="8">
        <v>0</v>
      </c>
      <c r="E4" s="8">
        <v>1</v>
      </c>
      <c r="F4" s="8">
        <v>2</v>
      </c>
      <c r="G4" s="8" t="b">
        <v>0</v>
      </c>
      <c r="H4" s="8">
        <v>6</v>
      </c>
      <c r="I4" s="8">
        <v>1</v>
      </c>
      <c r="J4" s="8">
        <v>0.22</v>
      </c>
    </row>
    <row r="5" spans="1:10">
      <c r="A5" s="12">
        <v>4</v>
      </c>
      <c r="B5" s="11">
        <v>40544</v>
      </c>
      <c r="C5" s="8">
        <v>1</v>
      </c>
      <c r="D5" s="8">
        <v>0</v>
      </c>
      <c r="E5" s="8">
        <v>1</v>
      </c>
      <c r="F5" s="8">
        <v>3</v>
      </c>
      <c r="G5" s="8" t="b">
        <v>0</v>
      </c>
      <c r="H5" s="8">
        <v>6</v>
      </c>
      <c r="I5" s="8">
        <v>1</v>
      </c>
      <c r="J5" s="8">
        <v>0.24</v>
      </c>
    </row>
    <row r="6" spans="1:10">
      <c r="A6" s="12">
        <v>5</v>
      </c>
      <c r="B6" s="11">
        <v>40544</v>
      </c>
      <c r="C6" s="8">
        <v>1</v>
      </c>
      <c r="D6" s="8">
        <v>0</v>
      </c>
      <c r="E6" s="8">
        <v>1</v>
      </c>
      <c r="F6" s="8">
        <v>4</v>
      </c>
      <c r="G6" s="8" t="b">
        <v>0</v>
      </c>
      <c r="H6" s="8">
        <v>6</v>
      </c>
      <c r="I6" s="8">
        <v>1</v>
      </c>
      <c r="J6" s="8">
        <v>0.24</v>
      </c>
    </row>
    <row r="7" spans="1:10">
      <c r="A7" s="12">
        <v>6</v>
      </c>
      <c r="B7" s="11">
        <v>40544</v>
      </c>
      <c r="C7" s="8">
        <v>1</v>
      </c>
      <c r="D7" s="8">
        <v>0</v>
      </c>
      <c r="E7" s="8">
        <v>1</v>
      </c>
      <c r="F7" s="8">
        <v>5</v>
      </c>
      <c r="G7" s="8" t="b">
        <v>0</v>
      </c>
      <c r="H7" s="8">
        <v>6</v>
      </c>
      <c r="I7" s="8">
        <v>2</v>
      </c>
      <c r="J7" s="8">
        <v>0.24</v>
      </c>
    </row>
    <row r="8" spans="1:10">
      <c r="A8" s="12">
        <v>7</v>
      </c>
      <c r="B8" s="11">
        <v>40544</v>
      </c>
      <c r="C8" s="8">
        <v>1</v>
      </c>
      <c r="D8" s="8">
        <v>0</v>
      </c>
      <c r="E8" s="8">
        <v>1</v>
      </c>
      <c r="F8" s="8">
        <v>6</v>
      </c>
      <c r="G8" s="8" t="b">
        <v>0</v>
      </c>
      <c r="H8" s="8">
        <v>6</v>
      </c>
      <c r="I8" s="8">
        <v>1</v>
      </c>
      <c r="J8" s="8">
        <v>0.22</v>
      </c>
    </row>
    <row r="9" spans="1:10">
      <c r="A9" s="12">
        <v>8</v>
      </c>
      <c r="B9" s="11">
        <v>40544</v>
      </c>
      <c r="C9" s="8">
        <v>1</v>
      </c>
      <c r="D9" s="8">
        <v>0</v>
      </c>
      <c r="E9" s="8">
        <v>1</v>
      </c>
      <c r="F9" s="8">
        <v>7</v>
      </c>
      <c r="G9" s="8" t="b">
        <v>0</v>
      </c>
      <c r="H9" s="8">
        <v>6</v>
      </c>
      <c r="I9" s="8">
        <v>1</v>
      </c>
      <c r="J9" s="8">
        <v>0.2</v>
      </c>
    </row>
    <row r="10" spans="1:10">
      <c r="A10" s="12">
        <v>9</v>
      </c>
      <c r="B10" s="11">
        <v>40544</v>
      </c>
      <c r="C10" s="8">
        <v>1</v>
      </c>
      <c r="D10" s="8">
        <v>0</v>
      </c>
      <c r="E10" s="8">
        <v>1</v>
      </c>
      <c r="F10" s="8">
        <v>8</v>
      </c>
      <c r="G10" s="8" t="b">
        <v>0</v>
      </c>
      <c r="H10" s="8">
        <v>6</v>
      </c>
      <c r="I10" s="8">
        <v>1</v>
      </c>
      <c r="J10" s="8">
        <v>0.24</v>
      </c>
    </row>
    <row r="11" spans="1:10">
      <c r="A11" s="12">
        <v>10</v>
      </c>
      <c r="B11" s="11">
        <v>40544</v>
      </c>
      <c r="C11" s="8">
        <v>1</v>
      </c>
      <c r="D11" s="8">
        <v>0</v>
      </c>
      <c r="E11" s="8">
        <v>1</v>
      </c>
      <c r="F11" s="8">
        <v>9</v>
      </c>
      <c r="G11" s="8" t="b">
        <v>0</v>
      </c>
      <c r="H11" s="8">
        <v>6</v>
      </c>
      <c r="I11" s="8">
        <v>1</v>
      </c>
      <c r="J11" s="8">
        <v>0.32</v>
      </c>
    </row>
    <row r="12" spans="1:10">
      <c r="A12" s="12">
        <v>11</v>
      </c>
      <c r="B12" s="11">
        <v>40544</v>
      </c>
      <c r="C12" s="8">
        <v>1</v>
      </c>
      <c r="D12" s="8">
        <v>0</v>
      </c>
      <c r="E12" s="8">
        <v>1</v>
      </c>
      <c r="F12" s="8">
        <v>10</v>
      </c>
      <c r="G12" s="8" t="b">
        <v>0</v>
      </c>
      <c r="H12" s="8">
        <v>6</v>
      </c>
      <c r="I12" s="8">
        <v>1</v>
      </c>
      <c r="J12" s="8">
        <v>0.38</v>
      </c>
    </row>
    <row r="13" spans="1:10">
      <c r="A13" s="12">
        <v>12</v>
      </c>
      <c r="B13" s="11">
        <v>40544</v>
      </c>
      <c r="C13" s="8">
        <v>1</v>
      </c>
      <c r="D13" s="8">
        <v>0</v>
      </c>
      <c r="E13" s="8">
        <v>1</v>
      </c>
      <c r="F13" s="8">
        <v>11</v>
      </c>
      <c r="G13" s="8" t="b">
        <v>0</v>
      </c>
      <c r="H13" s="8">
        <v>6</v>
      </c>
      <c r="I13" s="8">
        <v>1</v>
      </c>
      <c r="J13" s="8">
        <v>0.36</v>
      </c>
    </row>
    <row r="14" spans="1:10">
      <c r="A14" s="12">
        <v>13</v>
      </c>
      <c r="B14" s="11">
        <v>40544</v>
      </c>
      <c r="C14" s="8">
        <v>1</v>
      </c>
      <c r="D14" s="8">
        <v>0</v>
      </c>
      <c r="E14" s="8">
        <v>1</v>
      </c>
      <c r="F14" s="8">
        <v>12</v>
      </c>
      <c r="G14" s="8" t="b">
        <v>0</v>
      </c>
      <c r="H14" s="8">
        <v>6</v>
      </c>
      <c r="I14" s="8">
        <v>1</v>
      </c>
      <c r="J14" s="8">
        <v>0.42</v>
      </c>
    </row>
    <row r="15" spans="1:10">
      <c r="A15" s="12">
        <v>14</v>
      </c>
      <c r="B15" s="11">
        <v>40544</v>
      </c>
      <c r="C15" s="8">
        <v>1</v>
      </c>
      <c r="D15" s="8">
        <v>0</v>
      </c>
      <c r="E15" s="8">
        <v>1</v>
      </c>
      <c r="F15" s="8">
        <v>13</v>
      </c>
      <c r="G15" s="8" t="b">
        <v>0</v>
      </c>
      <c r="H15" s="8">
        <v>6</v>
      </c>
      <c r="I15" s="8">
        <v>2</v>
      </c>
      <c r="J15" s="8">
        <v>0.46</v>
      </c>
    </row>
    <row r="16" spans="1:10">
      <c r="A16" s="12">
        <v>15</v>
      </c>
      <c r="B16" s="11">
        <v>40544</v>
      </c>
      <c r="C16" s="8">
        <v>1</v>
      </c>
      <c r="D16" s="8">
        <v>0</v>
      </c>
      <c r="E16" s="8">
        <v>1</v>
      </c>
      <c r="F16" s="8">
        <v>14</v>
      </c>
      <c r="G16" s="8" t="b">
        <v>0</v>
      </c>
      <c r="H16" s="8">
        <v>6</v>
      </c>
      <c r="I16" s="8">
        <v>2</v>
      </c>
      <c r="J16" s="8">
        <v>0.46</v>
      </c>
    </row>
    <row r="17" spans="1:10">
      <c r="A17" s="12">
        <v>16</v>
      </c>
      <c r="B17" s="11">
        <v>40544</v>
      </c>
      <c r="C17" s="8">
        <v>1</v>
      </c>
      <c r="D17" s="8">
        <v>0</v>
      </c>
      <c r="E17" s="8">
        <v>1</v>
      </c>
      <c r="F17" s="8">
        <v>15</v>
      </c>
      <c r="G17" s="8" t="b">
        <v>0</v>
      </c>
      <c r="H17" s="8">
        <v>6</v>
      </c>
      <c r="I17" s="8">
        <v>2</v>
      </c>
      <c r="J17" s="8">
        <v>0.44</v>
      </c>
    </row>
    <row r="18" spans="1:10">
      <c r="A18" s="12">
        <v>17</v>
      </c>
      <c r="B18" s="11">
        <v>40544</v>
      </c>
      <c r="C18" s="8">
        <v>1</v>
      </c>
      <c r="D18" s="8">
        <v>0</v>
      </c>
      <c r="E18" s="8">
        <v>1</v>
      </c>
      <c r="F18" s="8">
        <v>16</v>
      </c>
      <c r="G18" s="8" t="b">
        <v>0</v>
      </c>
      <c r="H18" s="8">
        <v>6</v>
      </c>
      <c r="I18" s="8">
        <v>2</v>
      </c>
      <c r="J18" s="8">
        <v>0.42</v>
      </c>
    </row>
    <row r="19" spans="1:10">
      <c r="A19" s="12">
        <v>18</v>
      </c>
      <c r="B19" s="11">
        <v>40544</v>
      </c>
      <c r="C19" s="8">
        <v>1</v>
      </c>
      <c r="D19" s="8">
        <v>0</v>
      </c>
      <c r="E19" s="8">
        <v>1</v>
      </c>
      <c r="F19" s="8">
        <v>17</v>
      </c>
      <c r="G19" s="8" t="b">
        <v>0</v>
      </c>
      <c r="H19" s="8">
        <v>6</v>
      </c>
      <c r="I19" s="8">
        <v>2</v>
      </c>
      <c r="J19" s="8">
        <v>0.44</v>
      </c>
    </row>
    <row r="20" spans="1:10">
      <c r="A20" s="12">
        <v>19</v>
      </c>
      <c r="B20" s="11">
        <v>40544</v>
      </c>
      <c r="C20" s="8">
        <v>1</v>
      </c>
      <c r="D20" s="8">
        <v>0</v>
      </c>
      <c r="E20" s="8">
        <v>1</v>
      </c>
      <c r="F20" s="8">
        <v>18</v>
      </c>
      <c r="G20" s="8" t="b">
        <v>0</v>
      </c>
      <c r="H20" s="8">
        <v>6</v>
      </c>
      <c r="I20" s="8">
        <v>3</v>
      </c>
      <c r="J20" s="8">
        <v>0.42</v>
      </c>
    </row>
    <row r="21" spans="1:10">
      <c r="A21" s="12">
        <v>20</v>
      </c>
      <c r="B21" s="11">
        <v>40544</v>
      </c>
      <c r="C21" s="8">
        <v>1</v>
      </c>
      <c r="D21" s="8">
        <v>0</v>
      </c>
      <c r="E21" s="8">
        <v>1</v>
      </c>
      <c r="F21" s="8">
        <v>19</v>
      </c>
      <c r="G21" s="8" t="b">
        <v>0</v>
      </c>
      <c r="H21" s="8">
        <v>6</v>
      </c>
      <c r="I21" s="8">
        <v>3</v>
      </c>
      <c r="J21" s="8">
        <v>0.42</v>
      </c>
    </row>
    <row r="22" spans="1:10">
      <c r="A22" s="12">
        <v>21</v>
      </c>
      <c r="B22" s="11">
        <v>40544</v>
      </c>
      <c r="C22" s="8">
        <v>1</v>
      </c>
      <c r="D22" s="8">
        <v>0</v>
      </c>
      <c r="E22" s="8">
        <v>1</v>
      </c>
      <c r="F22" s="8">
        <v>20</v>
      </c>
      <c r="G22" s="8" t="b">
        <v>0</v>
      </c>
      <c r="H22" s="8">
        <v>6</v>
      </c>
      <c r="I22" s="8">
        <v>2</v>
      </c>
      <c r="J22" s="8">
        <v>0.4</v>
      </c>
    </row>
    <row r="23" spans="1:10">
      <c r="A23" s="12">
        <v>22</v>
      </c>
      <c r="B23" s="11">
        <v>40544</v>
      </c>
      <c r="C23" s="8">
        <v>1</v>
      </c>
      <c r="D23" s="8">
        <v>0</v>
      </c>
      <c r="E23" s="8">
        <v>1</v>
      </c>
      <c r="F23" s="8">
        <v>21</v>
      </c>
      <c r="G23" s="8" t="b">
        <v>0</v>
      </c>
      <c r="H23" s="8">
        <v>6</v>
      </c>
      <c r="I23" s="8">
        <v>2</v>
      </c>
      <c r="J23" s="8">
        <v>0.4</v>
      </c>
    </row>
    <row r="24" spans="1:10">
      <c r="A24" s="12">
        <v>23</v>
      </c>
      <c r="B24" s="11">
        <v>40544</v>
      </c>
      <c r="C24" s="8">
        <v>1</v>
      </c>
      <c r="D24" s="8">
        <v>0</v>
      </c>
      <c r="E24" s="8">
        <v>1</v>
      </c>
      <c r="F24" s="8">
        <v>22</v>
      </c>
      <c r="G24" s="8" t="b">
        <v>0</v>
      </c>
      <c r="H24" s="8">
        <v>6</v>
      </c>
      <c r="I24" s="8">
        <v>2</v>
      </c>
      <c r="J24" s="8">
        <v>0.4</v>
      </c>
    </row>
    <row r="25" spans="1:10">
      <c r="A25" s="12">
        <v>24</v>
      </c>
      <c r="B25" s="11">
        <v>40544</v>
      </c>
      <c r="C25" s="8">
        <v>1</v>
      </c>
      <c r="D25" s="8">
        <v>0</v>
      </c>
      <c r="E25" s="8">
        <v>1</v>
      </c>
      <c r="F25" s="8">
        <v>23</v>
      </c>
      <c r="G25" s="8" t="b">
        <v>0</v>
      </c>
      <c r="H25" s="8">
        <v>6</v>
      </c>
      <c r="I25" s="8">
        <v>2</v>
      </c>
      <c r="J25" s="8">
        <v>0.46</v>
      </c>
    </row>
    <row r="26" spans="1:10">
      <c r="A26" s="12">
        <v>25</v>
      </c>
      <c r="B26" s="11">
        <v>40545</v>
      </c>
      <c r="C26" s="8">
        <v>1</v>
      </c>
      <c r="D26" s="8">
        <v>0</v>
      </c>
      <c r="E26" s="8">
        <v>1</v>
      </c>
      <c r="F26" s="8">
        <v>0</v>
      </c>
      <c r="G26" s="8" t="b">
        <v>0</v>
      </c>
      <c r="H26" s="8">
        <v>0</v>
      </c>
      <c r="I26" s="8">
        <v>2</v>
      </c>
      <c r="J26" s="8">
        <v>0.46</v>
      </c>
    </row>
    <row r="27" spans="1:10">
      <c r="A27" s="12">
        <v>26</v>
      </c>
      <c r="B27" s="11">
        <v>40545</v>
      </c>
      <c r="C27" s="8">
        <v>1</v>
      </c>
      <c r="D27" s="8">
        <v>0</v>
      </c>
      <c r="E27" s="8">
        <v>1</v>
      </c>
      <c r="F27" s="8">
        <v>1</v>
      </c>
      <c r="G27" s="8" t="b">
        <v>0</v>
      </c>
      <c r="H27" s="8">
        <v>0</v>
      </c>
      <c r="I27" s="8">
        <v>2</v>
      </c>
      <c r="J27" s="8">
        <v>0.44</v>
      </c>
    </row>
    <row r="28" spans="1:10">
      <c r="A28" s="12">
        <v>27</v>
      </c>
      <c r="B28" s="11">
        <v>40545</v>
      </c>
      <c r="C28" s="8">
        <v>1</v>
      </c>
      <c r="D28" s="8">
        <v>0</v>
      </c>
      <c r="E28" s="8">
        <v>1</v>
      </c>
      <c r="F28" s="8">
        <v>2</v>
      </c>
      <c r="G28" s="8" t="b">
        <v>0</v>
      </c>
      <c r="H28" s="8">
        <v>0</v>
      </c>
      <c r="I28" s="8">
        <v>2</v>
      </c>
      <c r="J28" s="8">
        <v>0.42</v>
      </c>
    </row>
    <row r="29" spans="1:10">
      <c r="A29" s="12">
        <v>28</v>
      </c>
      <c r="B29" s="11">
        <v>40545</v>
      </c>
      <c r="C29" s="8">
        <v>1</v>
      </c>
      <c r="D29" s="8">
        <v>0</v>
      </c>
      <c r="E29" s="8">
        <v>1</v>
      </c>
      <c r="F29" s="8">
        <v>3</v>
      </c>
      <c r="G29" s="8" t="b">
        <v>0</v>
      </c>
      <c r="H29" s="8">
        <v>0</v>
      </c>
      <c r="I29" s="8">
        <v>2</v>
      </c>
      <c r="J29" s="8">
        <v>0.46</v>
      </c>
    </row>
    <row r="30" spans="1:10">
      <c r="A30" s="12">
        <v>29</v>
      </c>
      <c r="B30" s="11">
        <v>40545</v>
      </c>
      <c r="C30" s="8">
        <v>1</v>
      </c>
      <c r="D30" s="8">
        <v>0</v>
      </c>
      <c r="E30" s="8">
        <v>1</v>
      </c>
      <c r="F30" s="8">
        <v>4</v>
      </c>
      <c r="G30" s="8" t="b">
        <v>0</v>
      </c>
      <c r="H30" s="8">
        <v>0</v>
      </c>
      <c r="I30" s="8">
        <v>2</v>
      </c>
      <c r="J30" s="8">
        <v>0.46</v>
      </c>
    </row>
    <row r="31" spans="1:10">
      <c r="A31" s="12">
        <v>30</v>
      </c>
      <c r="B31" s="11">
        <v>40545</v>
      </c>
      <c r="C31" s="8">
        <v>1</v>
      </c>
      <c r="D31" s="8">
        <v>0</v>
      </c>
      <c r="E31" s="8">
        <v>1</v>
      </c>
      <c r="F31" s="8">
        <v>6</v>
      </c>
      <c r="G31" s="8" t="b">
        <v>0</v>
      </c>
      <c r="H31" s="8">
        <v>0</v>
      </c>
      <c r="I31" s="8">
        <v>3</v>
      </c>
      <c r="J31" s="8">
        <v>0.42</v>
      </c>
    </row>
    <row r="32" spans="1:10">
      <c r="A32" s="12">
        <v>31</v>
      </c>
      <c r="B32" s="11">
        <v>40545</v>
      </c>
      <c r="C32" s="8">
        <v>1</v>
      </c>
      <c r="D32" s="8">
        <v>0</v>
      </c>
      <c r="E32" s="8">
        <v>1</v>
      </c>
      <c r="F32" s="8">
        <v>7</v>
      </c>
      <c r="G32" s="8" t="b">
        <v>0</v>
      </c>
      <c r="H32" s="8">
        <v>0</v>
      </c>
      <c r="I32" s="8">
        <v>2</v>
      </c>
      <c r="J32" s="8">
        <v>0.4</v>
      </c>
    </row>
    <row r="33" spans="1:10">
      <c r="A33" s="12">
        <v>32</v>
      </c>
      <c r="B33" s="11">
        <v>40545</v>
      </c>
      <c r="C33" s="8">
        <v>1</v>
      </c>
      <c r="D33" s="8">
        <v>0</v>
      </c>
      <c r="E33" s="8">
        <v>1</v>
      </c>
      <c r="F33" s="8">
        <v>8</v>
      </c>
      <c r="G33" s="8" t="b">
        <v>0</v>
      </c>
      <c r="H33" s="8">
        <v>0</v>
      </c>
      <c r="I33" s="8">
        <v>3</v>
      </c>
      <c r="J33" s="8">
        <v>0.4</v>
      </c>
    </row>
    <row r="34" spans="1:10">
      <c r="A34" s="12">
        <v>33</v>
      </c>
      <c r="B34" s="11">
        <v>40545</v>
      </c>
      <c r="C34" s="8">
        <v>1</v>
      </c>
      <c r="D34" s="8">
        <v>0</v>
      </c>
      <c r="E34" s="8">
        <v>1</v>
      </c>
      <c r="F34" s="8">
        <v>9</v>
      </c>
      <c r="G34" s="8" t="b">
        <v>0</v>
      </c>
      <c r="H34" s="8">
        <v>0</v>
      </c>
      <c r="I34" s="8">
        <v>2</v>
      </c>
      <c r="J34" s="8">
        <v>0.38</v>
      </c>
    </row>
    <row r="35" spans="1:10">
      <c r="A35" s="12">
        <v>34</v>
      </c>
      <c r="B35" s="11">
        <v>40545</v>
      </c>
      <c r="C35" s="8">
        <v>1</v>
      </c>
      <c r="D35" s="8">
        <v>0</v>
      </c>
      <c r="E35" s="8">
        <v>1</v>
      </c>
      <c r="F35" s="8">
        <v>10</v>
      </c>
      <c r="G35" s="8" t="b">
        <v>0</v>
      </c>
      <c r="H35" s="8">
        <v>0</v>
      </c>
      <c r="I35" s="8">
        <v>2</v>
      </c>
      <c r="J35" s="8">
        <v>0.36</v>
      </c>
    </row>
    <row r="36" spans="1:10">
      <c r="A36" s="12">
        <v>35</v>
      </c>
      <c r="B36" s="11">
        <v>40545</v>
      </c>
      <c r="C36" s="8">
        <v>1</v>
      </c>
      <c r="D36" s="8">
        <v>0</v>
      </c>
      <c r="E36" s="8">
        <v>1</v>
      </c>
      <c r="F36" s="8">
        <v>11</v>
      </c>
      <c r="G36" s="8" t="b">
        <v>0</v>
      </c>
      <c r="H36" s="8">
        <v>0</v>
      </c>
      <c r="I36" s="8">
        <v>2</v>
      </c>
      <c r="J36" s="8">
        <v>0.36</v>
      </c>
    </row>
    <row r="37" spans="1:10">
      <c r="A37" s="12">
        <v>36</v>
      </c>
      <c r="B37" s="11">
        <v>40545</v>
      </c>
      <c r="C37" s="8">
        <v>1</v>
      </c>
      <c r="D37" s="8">
        <v>0</v>
      </c>
      <c r="E37" s="8">
        <v>1</v>
      </c>
      <c r="F37" s="8">
        <v>12</v>
      </c>
      <c r="G37" s="8" t="b">
        <v>0</v>
      </c>
      <c r="H37" s="8">
        <v>0</v>
      </c>
      <c r="I37" s="8">
        <v>2</v>
      </c>
      <c r="J37" s="8">
        <v>0.36</v>
      </c>
    </row>
    <row r="38" spans="1:10">
      <c r="A38" s="12">
        <v>37</v>
      </c>
      <c r="B38" s="11">
        <v>40545</v>
      </c>
      <c r="C38" s="8">
        <v>1</v>
      </c>
      <c r="D38" s="8">
        <v>0</v>
      </c>
      <c r="E38" s="8">
        <v>1</v>
      </c>
      <c r="F38" s="8">
        <v>13</v>
      </c>
      <c r="G38" s="8" t="b">
        <v>0</v>
      </c>
      <c r="H38" s="8">
        <v>0</v>
      </c>
      <c r="I38" s="8">
        <v>2</v>
      </c>
      <c r="J38" s="8">
        <v>0.36</v>
      </c>
    </row>
    <row r="39" spans="1:10">
      <c r="A39" s="12">
        <v>38</v>
      </c>
      <c r="B39" s="11">
        <v>40545</v>
      </c>
      <c r="C39" s="8">
        <v>1</v>
      </c>
      <c r="D39" s="8">
        <v>0</v>
      </c>
      <c r="E39" s="8">
        <v>1</v>
      </c>
      <c r="F39" s="8">
        <v>14</v>
      </c>
      <c r="G39" s="8" t="b">
        <v>0</v>
      </c>
      <c r="H39" s="8">
        <v>0</v>
      </c>
      <c r="I39" s="8">
        <v>3</v>
      </c>
      <c r="J39" s="8">
        <v>0.36</v>
      </c>
    </row>
    <row r="40" spans="1:10">
      <c r="A40" s="12">
        <v>39</v>
      </c>
      <c r="B40" s="11">
        <v>40545</v>
      </c>
      <c r="C40" s="8">
        <v>1</v>
      </c>
      <c r="D40" s="8">
        <v>0</v>
      </c>
      <c r="E40" s="8">
        <v>1</v>
      </c>
      <c r="F40" s="8">
        <v>15</v>
      </c>
      <c r="G40" s="8" t="b">
        <v>0</v>
      </c>
      <c r="H40" s="8">
        <v>0</v>
      </c>
      <c r="I40" s="8">
        <v>3</v>
      </c>
      <c r="J40" s="8">
        <v>0.34</v>
      </c>
    </row>
    <row r="41" spans="1:10">
      <c r="A41" s="12">
        <v>40</v>
      </c>
      <c r="B41" s="11">
        <v>40545</v>
      </c>
      <c r="C41" s="8">
        <v>1</v>
      </c>
      <c r="D41" s="8">
        <v>0</v>
      </c>
      <c r="E41" s="8">
        <v>1</v>
      </c>
      <c r="F41" s="8">
        <v>16</v>
      </c>
      <c r="G41" s="8" t="b">
        <v>0</v>
      </c>
      <c r="H41" s="8">
        <v>0</v>
      </c>
      <c r="I41" s="8">
        <v>3</v>
      </c>
      <c r="J41" s="8">
        <v>0.34</v>
      </c>
    </row>
    <row r="42" spans="1:10">
      <c r="A42" s="12">
        <v>41</v>
      </c>
      <c r="B42" s="11">
        <v>40545</v>
      </c>
      <c r="C42" s="8">
        <v>1</v>
      </c>
      <c r="D42" s="8">
        <v>0</v>
      </c>
      <c r="E42" s="8">
        <v>1</v>
      </c>
      <c r="F42" s="8">
        <v>17</v>
      </c>
      <c r="G42" s="8" t="b">
        <v>0</v>
      </c>
      <c r="H42" s="8">
        <v>0</v>
      </c>
      <c r="I42" s="8">
        <v>1</v>
      </c>
      <c r="J42" s="8">
        <v>0.34</v>
      </c>
    </row>
    <row r="43" spans="1:10">
      <c r="A43" s="12">
        <v>42</v>
      </c>
      <c r="B43" s="11">
        <v>40545</v>
      </c>
      <c r="C43" s="8">
        <v>1</v>
      </c>
      <c r="D43" s="8">
        <v>0</v>
      </c>
      <c r="E43" s="8">
        <v>1</v>
      </c>
      <c r="F43" s="8">
        <v>18</v>
      </c>
      <c r="G43" s="8" t="b">
        <v>0</v>
      </c>
      <c r="H43" s="8">
        <v>0</v>
      </c>
      <c r="I43" s="8">
        <v>2</v>
      </c>
      <c r="J43" s="8">
        <v>0.36</v>
      </c>
    </row>
    <row r="44" spans="1:10">
      <c r="A44" s="12">
        <v>43</v>
      </c>
      <c r="B44" s="11">
        <v>40545</v>
      </c>
      <c r="C44" s="8">
        <v>1</v>
      </c>
      <c r="D44" s="8">
        <v>0</v>
      </c>
      <c r="E44" s="8">
        <v>1</v>
      </c>
      <c r="F44" s="8">
        <v>19</v>
      </c>
      <c r="G44" s="8" t="b">
        <v>0</v>
      </c>
      <c r="H44" s="8">
        <v>0</v>
      </c>
      <c r="I44" s="8">
        <v>1</v>
      </c>
      <c r="J44" s="8">
        <v>0.32</v>
      </c>
    </row>
    <row r="45" spans="1:10">
      <c r="A45" s="12">
        <v>44</v>
      </c>
      <c r="B45" s="11">
        <v>40545</v>
      </c>
      <c r="C45" s="8">
        <v>1</v>
      </c>
      <c r="D45" s="8">
        <v>0</v>
      </c>
      <c r="E45" s="8">
        <v>1</v>
      </c>
      <c r="F45" s="8">
        <v>20</v>
      </c>
      <c r="G45" s="8" t="b">
        <v>0</v>
      </c>
      <c r="H45" s="8">
        <v>0</v>
      </c>
      <c r="I45" s="8">
        <v>1</v>
      </c>
      <c r="J45" s="8">
        <v>0.3</v>
      </c>
    </row>
    <row r="46" spans="1:10">
      <c r="A46" s="12">
        <v>45</v>
      </c>
      <c r="B46" s="11">
        <v>40545</v>
      </c>
      <c r="C46" s="8">
        <v>1</v>
      </c>
      <c r="D46" s="8">
        <v>0</v>
      </c>
      <c r="E46" s="8">
        <v>1</v>
      </c>
      <c r="F46" s="8">
        <v>21</v>
      </c>
      <c r="G46" s="8" t="b">
        <v>0</v>
      </c>
      <c r="H46" s="8">
        <v>0</v>
      </c>
      <c r="I46" s="8">
        <v>1</v>
      </c>
      <c r="J46" s="8">
        <v>0.26</v>
      </c>
    </row>
    <row r="47" spans="1:10">
      <c r="A47" s="12">
        <v>46</v>
      </c>
      <c r="B47" s="11">
        <v>40545</v>
      </c>
      <c r="C47" s="8">
        <v>1</v>
      </c>
      <c r="D47" s="8">
        <v>0</v>
      </c>
      <c r="E47" s="8">
        <v>1</v>
      </c>
      <c r="F47" s="8">
        <v>22</v>
      </c>
      <c r="G47" s="8" t="b">
        <v>0</v>
      </c>
      <c r="H47" s="8">
        <v>0</v>
      </c>
      <c r="I47" s="8">
        <v>1</v>
      </c>
      <c r="J47" s="8">
        <v>0.24</v>
      </c>
    </row>
    <row r="48" spans="1:10">
      <c r="A48" s="12">
        <v>47</v>
      </c>
      <c r="B48" s="11">
        <v>40545</v>
      </c>
      <c r="C48" s="8">
        <v>1</v>
      </c>
      <c r="D48" s="8">
        <v>0</v>
      </c>
      <c r="E48" s="8">
        <v>1</v>
      </c>
      <c r="F48" s="8">
        <v>23</v>
      </c>
      <c r="G48" s="8" t="b">
        <v>0</v>
      </c>
      <c r="H48" s="8">
        <v>0</v>
      </c>
      <c r="I48" s="8">
        <v>1</v>
      </c>
      <c r="J48" s="8">
        <v>0.22</v>
      </c>
    </row>
    <row r="49" spans="1:10">
      <c r="A49" s="12">
        <v>48</v>
      </c>
      <c r="B49" s="11">
        <v>40546</v>
      </c>
      <c r="C49" s="8">
        <v>1</v>
      </c>
      <c r="D49" s="8">
        <v>0</v>
      </c>
      <c r="E49" s="8">
        <v>1</v>
      </c>
      <c r="F49" s="8">
        <v>0</v>
      </c>
      <c r="G49" s="8" t="b">
        <v>0</v>
      </c>
      <c r="H49" s="8">
        <v>1</v>
      </c>
      <c r="I49" s="8">
        <v>1</v>
      </c>
      <c r="J49" s="8">
        <v>0.22</v>
      </c>
    </row>
    <row r="50" spans="1:10">
      <c r="A50" s="12">
        <v>49</v>
      </c>
      <c r="B50" s="11">
        <v>40546</v>
      </c>
      <c r="C50" s="8">
        <v>1</v>
      </c>
      <c r="D50" s="8">
        <v>0</v>
      </c>
      <c r="E50" s="8">
        <v>1</v>
      </c>
      <c r="F50" s="8">
        <v>1</v>
      </c>
      <c r="G50" s="8" t="b">
        <v>0</v>
      </c>
      <c r="H50" s="8">
        <v>1</v>
      </c>
      <c r="I50" s="8">
        <v>1</v>
      </c>
      <c r="J50" s="8">
        <v>0.2</v>
      </c>
    </row>
    <row r="51" spans="1:10">
      <c r="A51" s="12">
        <v>50</v>
      </c>
      <c r="B51" s="11">
        <v>40546</v>
      </c>
      <c r="C51" s="8">
        <v>1</v>
      </c>
      <c r="D51" s="8">
        <v>0</v>
      </c>
      <c r="E51" s="8">
        <v>1</v>
      </c>
      <c r="F51" s="8">
        <v>4</v>
      </c>
      <c r="G51" s="8" t="b">
        <v>0</v>
      </c>
      <c r="H51" s="8">
        <v>1</v>
      </c>
      <c r="I51" s="8">
        <v>1</v>
      </c>
      <c r="J51" s="8">
        <v>0.16</v>
      </c>
    </row>
    <row r="52" spans="1:10">
      <c r="A52" s="12">
        <v>51</v>
      </c>
      <c r="B52" s="11">
        <v>40546</v>
      </c>
      <c r="C52" s="8">
        <v>1</v>
      </c>
      <c r="D52" s="8">
        <v>0</v>
      </c>
      <c r="E52" s="8">
        <v>1</v>
      </c>
      <c r="F52" s="8">
        <v>5</v>
      </c>
      <c r="G52" s="8" t="b">
        <v>0</v>
      </c>
      <c r="H52" s="8">
        <v>1</v>
      </c>
      <c r="I52" s="8">
        <v>1</v>
      </c>
      <c r="J52" s="8">
        <v>0.16</v>
      </c>
    </row>
    <row r="53" spans="1:10">
      <c r="A53" s="12">
        <v>52</v>
      </c>
      <c r="B53" s="11">
        <v>40546</v>
      </c>
      <c r="C53" s="8">
        <v>1</v>
      </c>
      <c r="D53" s="8">
        <v>0</v>
      </c>
      <c r="E53" s="8">
        <v>1</v>
      </c>
      <c r="F53" s="8">
        <v>6</v>
      </c>
      <c r="G53" s="8" t="b">
        <v>0</v>
      </c>
      <c r="H53" s="8">
        <v>1</v>
      </c>
      <c r="I53" s="8">
        <v>1</v>
      </c>
      <c r="J53" s="8">
        <v>0.14000000000000001</v>
      </c>
    </row>
    <row r="54" spans="1:10">
      <c r="A54" s="12">
        <v>53</v>
      </c>
      <c r="B54" s="11">
        <v>40546</v>
      </c>
      <c r="C54" s="8">
        <v>1</v>
      </c>
      <c r="D54" s="8">
        <v>0</v>
      </c>
      <c r="E54" s="8">
        <v>1</v>
      </c>
      <c r="F54" s="8">
        <v>7</v>
      </c>
      <c r="G54" s="8" t="b">
        <v>0</v>
      </c>
      <c r="H54" s="8">
        <v>1</v>
      </c>
      <c r="I54" s="8">
        <v>1</v>
      </c>
      <c r="J54" s="8">
        <v>0.14000000000000001</v>
      </c>
    </row>
    <row r="55" spans="1:10">
      <c r="A55" s="12">
        <v>54</v>
      </c>
      <c r="B55" s="11">
        <v>40546</v>
      </c>
      <c r="C55" s="8">
        <v>1</v>
      </c>
      <c r="D55" s="8">
        <v>0</v>
      </c>
      <c r="E55" s="8">
        <v>1</v>
      </c>
      <c r="F55" s="8">
        <v>8</v>
      </c>
      <c r="G55" s="8" t="b">
        <v>0</v>
      </c>
      <c r="H55" s="8">
        <v>1</v>
      </c>
      <c r="I55" s="8">
        <v>1</v>
      </c>
      <c r="J55" s="8">
        <v>0.14000000000000001</v>
      </c>
    </row>
    <row r="56" spans="1:10">
      <c r="A56" s="12">
        <v>55</v>
      </c>
      <c r="B56" s="11">
        <v>40546</v>
      </c>
      <c r="C56" s="8">
        <v>1</v>
      </c>
      <c r="D56" s="8">
        <v>0</v>
      </c>
      <c r="E56" s="8">
        <v>1</v>
      </c>
      <c r="F56" s="8">
        <v>9</v>
      </c>
      <c r="G56" s="8" t="b">
        <v>0</v>
      </c>
      <c r="H56" s="8">
        <v>1</v>
      </c>
      <c r="I56" s="8">
        <v>1</v>
      </c>
      <c r="J56" s="8">
        <v>0.16</v>
      </c>
    </row>
    <row r="57" spans="1:10">
      <c r="A57" s="12">
        <v>56</v>
      </c>
      <c r="B57" s="11">
        <v>40546</v>
      </c>
      <c r="C57" s="8">
        <v>1</v>
      </c>
      <c r="D57" s="8">
        <v>0</v>
      </c>
      <c r="E57" s="8">
        <v>1</v>
      </c>
      <c r="F57" s="8">
        <v>10</v>
      </c>
      <c r="G57" s="8" t="b">
        <v>0</v>
      </c>
      <c r="H57" s="8">
        <v>1</v>
      </c>
      <c r="I57" s="8">
        <v>1</v>
      </c>
      <c r="J57" s="8">
        <v>0.18</v>
      </c>
    </row>
    <row r="58" spans="1:10">
      <c r="A58" s="12">
        <v>57</v>
      </c>
      <c r="B58" s="11">
        <v>40546</v>
      </c>
      <c r="C58" s="8">
        <v>1</v>
      </c>
      <c r="D58" s="8">
        <v>0</v>
      </c>
      <c r="E58" s="8">
        <v>1</v>
      </c>
      <c r="F58" s="8">
        <v>11</v>
      </c>
      <c r="G58" s="8" t="b">
        <v>0</v>
      </c>
      <c r="H58" s="8">
        <v>1</v>
      </c>
      <c r="I58" s="8">
        <v>1</v>
      </c>
      <c r="J58" s="8">
        <v>0.2</v>
      </c>
    </row>
    <row r="59" spans="1:10">
      <c r="A59" s="12">
        <v>58</v>
      </c>
      <c r="B59" s="11">
        <v>40546</v>
      </c>
      <c r="C59" s="8">
        <v>1</v>
      </c>
      <c r="D59" s="8">
        <v>0</v>
      </c>
      <c r="E59" s="8">
        <v>1</v>
      </c>
      <c r="F59" s="8">
        <v>12</v>
      </c>
      <c r="G59" s="8" t="b">
        <v>0</v>
      </c>
      <c r="H59" s="8">
        <v>1</v>
      </c>
      <c r="I59" s="8">
        <v>1</v>
      </c>
      <c r="J59" s="8">
        <v>0.22</v>
      </c>
    </row>
    <row r="60" spans="1:10">
      <c r="A60" s="12">
        <v>59</v>
      </c>
      <c r="B60" s="11">
        <v>40546</v>
      </c>
      <c r="C60" s="8">
        <v>1</v>
      </c>
      <c r="D60" s="8">
        <v>0</v>
      </c>
      <c r="E60" s="8">
        <v>1</v>
      </c>
      <c r="F60" s="8">
        <v>13</v>
      </c>
      <c r="G60" s="8" t="b">
        <v>0</v>
      </c>
      <c r="H60" s="8">
        <v>1</v>
      </c>
      <c r="I60" s="8">
        <v>1</v>
      </c>
      <c r="J60" s="8">
        <v>0.24</v>
      </c>
    </row>
    <row r="61" spans="1:10">
      <c r="A61" s="12">
        <v>60</v>
      </c>
      <c r="B61" s="11">
        <v>40546</v>
      </c>
      <c r="C61" s="8">
        <v>1</v>
      </c>
      <c r="D61" s="8">
        <v>0</v>
      </c>
      <c r="E61" s="8">
        <v>1</v>
      </c>
      <c r="F61" s="8">
        <v>14</v>
      </c>
      <c r="G61" s="8" t="b">
        <v>0</v>
      </c>
      <c r="H61" s="8">
        <v>1</v>
      </c>
      <c r="I61" s="8">
        <v>1</v>
      </c>
      <c r="J61" s="8">
        <v>0.26</v>
      </c>
    </row>
    <row r="62" spans="1:10">
      <c r="A62" s="12">
        <v>61</v>
      </c>
      <c r="B62" s="11">
        <v>40546</v>
      </c>
      <c r="C62" s="8">
        <v>1</v>
      </c>
      <c r="D62" s="8">
        <v>0</v>
      </c>
      <c r="E62" s="8">
        <v>1</v>
      </c>
      <c r="F62" s="8">
        <v>15</v>
      </c>
      <c r="G62" s="8" t="b">
        <v>0</v>
      </c>
      <c r="H62" s="8">
        <v>1</v>
      </c>
      <c r="I62" s="8">
        <v>1</v>
      </c>
      <c r="J62" s="8">
        <v>0.26</v>
      </c>
    </row>
    <row r="63" spans="1:10">
      <c r="A63" s="12">
        <v>62</v>
      </c>
      <c r="B63" s="11">
        <v>40546</v>
      </c>
      <c r="C63" s="8">
        <v>1</v>
      </c>
      <c r="D63" s="8">
        <v>0</v>
      </c>
      <c r="E63" s="8">
        <v>1</v>
      </c>
      <c r="F63" s="8">
        <v>16</v>
      </c>
      <c r="G63" s="8" t="b">
        <v>0</v>
      </c>
      <c r="H63" s="8">
        <v>1</v>
      </c>
      <c r="I63" s="8">
        <v>1</v>
      </c>
      <c r="J63" s="8">
        <v>0.26</v>
      </c>
    </row>
    <row r="64" spans="1:10">
      <c r="A64" s="12">
        <v>63</v>
      </c>
      <c r="B64" s="11">
        <v>40546</v>
      </c>
      <c r="C64" s="8">
        <v>1</v>
      </c>
      <c r="D64" s="8">
        <v>0</v>
      </c>
      <c r="E64" s="8">
        <v>1</v>
      </c>
      <c r="F64" s="8">
        <v>17</v>
      </c>
      <c r="G64" s="8" t="b">
        <v>0</v>
      </c>
      <c r="H64" s="8">
        <v>1</v>
      </c>
      <c r="I64" s="8">
        <v>1</v>
      </c>
      <c r="J64" s="8">
        <v>0.24</v>
      </c>
    </row>
    <row r="65" spans="1:10">
      <c r="A65" s="12">
        <v>64</v>
      </c>
      <c r="B65" s="11">
        <v>40546</v>
      </c>
      <c r="C65" s="8">
        <v>1</v>
      </c>
      <c r="D65" s="8">
        <v>0</v>
      </c>
      <c r="E65" s="8">
        <v>1</v>
      </c>
      <c r="F65" s="8">
        <v>18</v>
      </c>
      <c r="G65" s="8" t="b">
        <v>0</v>
      </c>
      <c r="H65" s="8">
        <v>1</v>
      </c>
      <c r="I65" s="8">
        <v>1</v>
      </c>
      <c r="J65" s="8">
        <v>0.24</v>
      </c>
    </row>
    <row r="66" spans="1:10">
      <c r="A66" s="12">
        <v>65</v>
      </c>
      <c r="B66" s="11">
        <v>40546</v>
      </c>
      <c r="C66" s="8">
        <v>1</v>
      </c>
      <c r="D66" s="8">
        <v>0</v>
      </c>
      <c r="E66" s="8">
        <v>1</v>
      </c>
      <c r="F66" s="8">
        <v>19</v>
      </c>
      <c r="G66" s="8" t="b">
        <v>0</v>
      </c>
      <c r="H66" s="8">
        <v>1</v>
      </c>
      <c r="I66" s="8">
        <v>1</v>
      </c>
      <c r="J66" s="8">
        <v>0.2</v>
      </c>
    </row>
    <row r="67" spans="1:10">
      <c r="A67" s="12">
        <v>66</v>
      </c>
      <c r="B67" s="11">
        <v>40546</v>
      </c>
      <c r="C67" s="8">
        <v>1</v>
      </c>
      <c r="D67" s="8">
        <v>0</v>
      </c>
      <c r="E67" s="8">
        <v>1</v>
      </c>
      <c r="F67" s="8">
        <v>20</v>
      </c>
      <c r="G67" s="8" t="b">
        <v>0</v>
      </c>
      <c r="H67" s="8">
        <v>1</v>
      </c>
      <c r="I67" s="8">
        <v>1</v>
      </c>
      <c r="J67" s="8">
        <v>0.2</v>
      </c>
    </row>
    <row r="68" spans="1:10">
      <c r="A68" s="12">
        <v>67</v>
      </c>
      <c r="B68" s="11">
        <v>40546</v>
      </c>
      <c r="C68" s="8">
        <v>1</v>
      </c>
      <c r="D68" s="8">
        <v>0</v>
      </c>
      <c r="E68" s="8">
        <v>1</v>
      </c>
      <c r="F68" s="8">
        <v>21</v>
      </c>
      <c r="G68" s="8" t="b">
        <v>0</v>
      </c>
      <c r="H68" s="8">
        <v>1</v>
      </c>
      <c r="I68" s="8">
        <v>1</v>
      </c>
      <c r="J68" s="8">
        <v>0.18</v>
      </c>
    </row>
    <row r="69" spans="1:10">
      <c r="A69" s="12">
        <v>68</v>
      </c>
      <c r="B69" s="11">
        <v>40546</v>
      </c>
      <c r="C69" s="8">
        <v>1</v>
      </c>
      <c r="D69" s="8">
        <v>0</v>
      </c>
      <c r="E69" s="8">
        <v>1</v>
      </c>
      <c r="F69" s="8">
        <v>22</v>
      </c>
      <c r="G69" s="8" t="b">
        <v>0</v>
      </c>
      <c r="H69" s="8">
        <v>1</v>
      </c>
      <c r="I69" s="8">
        <v>1</v>
      </c>
      <c r="J69" s="8">
        <v>0.14000000000000001</v>
      </c>
    </row>
    <row r="70" spans="1:10">
      <c r="A70" s="12">
        <v>69</v>
      </c>
      <c r="B70" s="11">
        <v>40546</v>
      </c>
      <c r="C70" s="8">
        <v>1</v>
      </c>
      <c r="D70" s="8">
        <v>0</v>
      </c>
      <c r="E70" s="8">
        <v>1</v>
      </c>
      <c r="F70" s="8">
        <v>23</v>
      </c>
      <c r="G70" s="8" t="b">
        <v>0</v>
      </c>
      <c r="H70" s="8">
        <v>1</v>
      </c>
      <c r="I70" s="8">
        <v>1</v>
      </c>
      <c r="J70" s="8">
        <v>0.18</v>
      </c>
    </row>
    <row r="71" spans="1:10">
      <c r="A71" s="12">
        <v>70</v>
      </c>
      <c r="B71" s="11">
        <v>40547</v>
      </c>
      <c r="C71" s="8">
        <v>1</v>
      </c>
      <c r="D71" s="8">
        <v>0</v>
      </c>
      <c r="E71" s="8">
        <v>1</v>
      </c>
      <c r="F71" s="8">
        <v>0</v>
      </c>
      <c r="G71" s="8" t="b">
        <v>0</v>
      </c>
      <c r="H71" s="8">
        <v>2</v>
      </c>
      <c r="I71" s="8">
        <v>1</v>
      </c>
      <c r="J71" s="8">
        <v>0.16</v>
      </c>
    </row>
    <row r="72" spans="1:10">
      <c r="A72" s="12">
        <v>71</v>
      </c>
      <c r="B72" s="11">
        <v>40547</v>
      </c>
      <c r="C72" s="8">
        <v>1</v>
      </c>
      <c r="D72" s="8">
        <v>0</v>
      </c>
      <c r="E72" s="8">
        <v>1</v>
      </c>
      <c r="F72" s="8">
        <v>1</v>
      </c>
      <c r="G72" s="8" t="b">
        <v>0</v>
      </c>
      <c r="H72" s="8">
        <v>2</v>
      </c>
      <c r="I72" s="8">
        <v>1</v>
      </c>
      <c r="J72" s="8">
        <v>0.16</v>
      </c>
    </row>
    <row r="73" spans="1:10">
      <c r="A73" s="12">
        <v>72</v>
      </c>
      <c r="B73" s="11">
        <v>40547</v>
      </c>
      <c r="C73" s="8">
        <v>1</v>
      </c>
      <c r="D73" s="8">
        <v>0</v>
      </c>
      <c r="E73" s="8">
        <v>1</v>
      </c>
      <c r="F73" s="8">
        <v>2</v>
      </c>
      <c r="G73" s="8" t="b">
        <v>0</v>
      </c>
      <c r="H73" s="8">
        <v>2</v>
      </c>
      <c r="I73" s="8">
        <v>1</v>
      </c>
      <c r="J73" s="8">
        <v>0.14000000000000001</v>
      </c>
    </row>
    <row r="74" spans="1:10">
      <c r="A74" s="12">
        <v>73</v>
      </c>
      <c r="B74" s="11">
        <v>40547</v>
      </c>
      <c r="C74" s="8">
        <v>1</v>
      </c>
      <c r="D74" s="8">
        <v>0</v>
      </c>
      <c r="E74" s="8">
        <v>1</v>
      </c>
      <c r="F74" s="8">
        <v>4</v>
      </c>
      <c r="G74" s="8" t="b">
        <v>0</v>
      </c>
      <c r="H74" s="8">
        <v>2</v>
      </c>
      <c r="I74" s="8">
        <v>1</v>
      </c>
      <c r="J74" s="8">
        <v>0.14000000000000001</v>
      </c>
    </row>
    <row r="75" spans="1:10">
      <c r="A75" s="12">
        <v>74</v>
      </c>
      <c r="B75" s="11">
        <v>40547</v>
      </c>
      <c r="C75" s="8">
        <v>1</v>
      </c>
      <c r="D75" s="8">
        <v>0</v>
      </c>
      <c r="E75" s="8">
        <v>1</v>
      </c>
      <c r="F75" s="8">
        <v>5</v>
      </c>
      <c r="G75" s="8" t="b">
        <v>0</v>
      </c>
      <c r="H75" s="8">
        <v>2</v>
      </c>
      <c r="I75" s="8">
        <v>1</v>
      </c>
      <c r="J75" s="8">
        <v>0.12</v>
      </c>
    </row>
    <row r="76" spans="1:10">
      <c r="A76" s="12">
        <v>75</v>
      </c>
      <c r="B76" s="11">
        <v>40547</v>
      </c>
      <c r="C76" s="8">
        <v>1</v>
      </c>
      <c r="D76" s="8">
        <v>0</v>
      </c>
      <c r="E76" s="8">
        <v>1</v>
      </c>
      <c r="F76" s="8">
        <v>6</v>
      </c>
      <c r="G76" s="8" t="b">
        <v>0</v>
      </c>
      <c r="H76" s="8">
        <v>2</v>
      </c>
      <c r="I76" s="8">
        <v>1</v>
      </c>
      <c r="J76" s="8">
        <v>0.12</v>
      </c>
    </row>
    <row r="77" spans="1:10">
      <c r="A77" s="12">
        <v>76</v>
      </c>
      <c r="B77" s="11">
        <v>40547</v>
      </c>
      <c r="C77" s="8">
        <v>1</v>
      </c>
      <c r="D77" s="8">
        <v>0</v>
      </c>
      <c r="E77" s="8">
        <v>1</v>
      </c>
      <c r="F77" s="8">
        <v>7</v>
      </c>
      <c r="G77" s="8" t="b">
        <v>0</v>
      </c>
      <c r="H77" s="8">
        <v>2</v>
      </c>
      <c r="I77" s="8">
        <v>1</v>
      </c>
      <c r="J77" s="8">
        <v>0.12</v>
      </c>
    </row>
    <row r="78" spans="1:10">
      <c r="A78" s="12">
        <v>77</v>
      </c>
      <c r="B78" s="11">
        <v>40547</v>
      </c>
      <c r="C78" s="8">
        <v>1</v>
      </c>
      <c r="D78" s="8">
        <v>0</v>
      </c>
      <c r="E78" s="8">
        <v>1</v>
      </c>
      <c r="F78" s="8">
        <v>8</v>
      </c>
      <c r="G78" s="8" t="b">
        <v>0</v>
      </c>
      <c r="H78" s="8">
        <v>2</v>
      </c>
      <c r="I78" s="8">
        <v>1</v>
      </c>
      <c r="J78" s="8">
        <v>0.14000000000000001</v>
      </c>
    </row>
    <row r="79" spans="1:10">
      <c r="A79" s="12">
        <v>78</v>
      </c>
      <c r="B79" s="11">
        <v>40547</v>
      </c>
      <c r="C79" s="8">
        <v>1</v>
      </c>
      <c r="D79" s="8">
        <v>0</v>
      </c>
      <c r="E79" s="8">
        <v>1</v>
      </c>
      <c r="F79" s="8">
        <v>9</v>
      </c>
      <c r="G79" s="8" t="b">
        <v>0</v>
      </c>
      <c r="H79" s="8">
        <v>2</v>
      </c>
      <c r="I79" s="8">
        <v>1</v>
      </c>
      <c r="J79" s="8">
        <v>0.16</v>
      </c>
    </row>
    <row r="80" spans="1:10">
      <c r="A80" s="12">
        <v>79</v>
      </c>
      <c r="B80" s="11">
        <v>40547</v>
      </c>
      <c r="C80" s="8">
        <v>1</v>
      </c>
      <c r="D80" s="8">
        <v>0</v>
      </c>
      <c r="E80" s="8">
        <v>1</v>
      </c>
      <c r="F80" s="8">
        <v>10</v>
      </c>
      <c r="G80" s="8" t="b">
        <v>0</v>
      </c>
      <c r="H80" s="8">
        <v>2</v>
      </c>
      <c r="I80" s="8">
        <v>2</v>
      </c>
      <c r="J80" s="8">
        <v>0.16</v>
      </c>
    </row>
    <row r="81" spans="1:10">
      <c r="A81" s="12">
        <v>80</v>
      </c>
      <c r="B81" s="11">
        <v>40547</v>
      </c>
      <c r="C81" s="8">
        <v>1</v>
      </c>
      <c r="D81" s="8">
        <v>0</v>
      </c>
      <c r="E81" s="8">
        <v>1</v>
      </c>
      <c r="F81" s="8">
        <v>11</v>
      </c>
      <c r="G81" s="8" t="b">
        <v>0</v>
      </c>
      <c r="H81" s="8">
        <v>2</v>
      </c>
      <c r="I81" s="8">
        <v>1</v>
      </c>
      <c r="J81" s="8">
        <v>0.22</v>
      </c>
    </row>
    <row r="82" spans="1:10">
      <c r="A82" s="12">
        <v>81</v>
      </c>
      <c r="B82" s="11">
        <v>40547</v>
      </c>
      <c r="C82" s="8">
        <v>1</v>
      </c>
      <c r="D82" s="8">
        <v>0</v>
      </c>
      <c r="E82" s="8">
        <v>1</v>
      </c>
      <c r="F82" s="8">
        <v>12</v>
      </c>
      <c r="G82" s="8" t="b">
        <v>0</v>
      </c>
      <c r="H82" s="8">
        <v>2</v>
      </c>
      <c r="I82" s="8">
        <v>1</v>
      </c>
      <c r="J82" s="8">
        <v>0.22</v>
      </c>
    </row>
    <row r="83" spans="1:10">
      <c r="A83" s="12">
        <v>82</v>
      </c>
      <c r="B83" s="11">
        <v>40547</v>
      </c>
      <c r="C83" s="8">
        <v>1</v>
      </c>
      <c r="D83" s="8">
        <v>0</v>
      </c>
      <c r="E83" s="8">
        <v>1</v>
      </c>
      <c r="F83" s="8">
        <v>13</v>
      </c>
      <c r="G83" s="8" t="b">
        <v>0</v>
      </c>
      <c r="H83" s="8">
        <v>2</v>
      </c>
      <c r="I83" s="8">
        <v>1</v>
      </c>
      <c r="J83" s="8">
        <v>0.24</v>
      </c>
    </row>
    <row r="84" spans="1:10">
      <c r="A84" s="12">
        <v>83</v>
      </c>
      <c r="B84" s="11">
        <v>40547</v>
      </c>
      <c r="C84" s="8">
        <v>1</v>
      </c>
      <c r="D84" s="8">
        <v>0</v>
      </c>
      <c r="E84" s="8">
        <v>1</v>
      </c>
      <c r="F84" s="8">
        <v>14</v>
      </c>
      <c r="G84" s="8" t="b">
        <v>0</v>
      </c>
      <c r="H84" s="8">
        <v>2</v>
      </c>
      <c r="I84" s="8">
        <v>1</v>
      </c>
      <c r="J84" s="8">
        <v>0.26</v>
      </c>
    </row>
    <row r="85" spans="1:10">
      <c r="A85" s="12">
        <v>84</v>
      </c>
      <c r="B85" s="11">
        <v>40547</v>
      </c>
      <c r="C85" s="8">
        <v>1</v>
      </c>
      <c r="D85" s="8">
        <v>0</v>
      </c>
      <c r="E85" s="8">
        <v>1</v>
      </c>
      <c r="F85" s="8">
        <v>15</v>
      </c>
      <c r="G85" s="8" t="b">
        <v>0</v>
      </c>
      <c r="H85" s="8">
        <v>2</v>
      </c>
      <c r="I85" s="8">
        <v>1</v>
      </c>
      <c r="J85" s="8">
        <v>0.28000000000000003</v>
      </c>
    </row>
    <row r="86" spans="1:10">
      <c r="A86" s="12">
        <v>85</v>
      </c>
      <c r="B86" s="11">
        <v>40547</v>
      </c>
      <c r="C86" s="8">
        <v>1</v>
      </c>
      <c r="D86" s="8">
        <v>0</v>
      </c>
      <c r="E86" s="8">
        <v>1</v>
      </c>
      <c r="F86" s="8">
        <v>16</v>
      </c>
      <c r="G86" s="8" t="b">
        <v>0</v>
      </c>
      <c r="H86" s="8">
        <v>2</v>
      </c>
      <c r="I86" s="8">
        <v>1</v>
      </c>
      <c r="J86" s="8">
        <v>0.3</v>
      </c>
    </row>
    <row r="87" spans="1:10">
      <c r="A87" s="12">
        <v>86</v>
      </c>
      <c r="B87" s="11">
        <v>40547</v>
      </c>
      <c r="C87" s="8">
        <v>1</v>
      </c>
      <c r="D87" s="8">
        <v>0</v>
      </c>
      <c r="E87" s="8">
        <v>1</v>
      </c>
      <c r="F87" s="8">
        <v>17</v>
      </c>
      <c r="G87" s="8" t="b">
        <v>0</v>
      </c>
      <c r="H87" s="8">
        <v>2</v>
      </c>
      <c r="I87" s="8">
        <v>1</v>
      </c>
      <c r="J87" s="8">
        <v>0.28000000000000003</v>
      </c>
    </row>
    <row r="88" spans="1:10">
      <c r="A88" s="12">
        <v>87</v>
      </c>
      <c r="B88" s="11">
        <v>40547</v>
      </c>
      <c r="C88" s="8">
        <v>1</v>
      </c>
      <c r="D88" s="8">
        <v>0</v>
      </c>
      <c r="E88" s="8">
        <v>1</v>
      </c>
      <c r="F88" s="8">
        <v>18</v>
      </c>
      <c r="G88" s="8" t="b">
        <v>0</v>
      </c>
      <c r="H88" s="8">
        <v>2</v>
      </c>
      <c r="I88" s="8">
        <v>1</v>
      </c>
      <c r="J88" s="8">
        <v>0.26</v>
      </c>
    </row>
    <row r="89" spans="1:10">
      <c r="A89" s="12">
        <v>88</v>
      </c>
      <c r="B89" s="11">
        <v>40547</v>
      </c>
      <c r="C89" s="8">
        <v>1</v>
      </c>
      <c r="D89" s="8">
        <v>0</v>
      </c>
      <c r="E89" s="8">
        <v>1</v>
      </c>
      <c r="F89" s="8">
        <v>19</v>
      </c>
      <c r="G89" s="8" t="b">
        <v>0</v>
      </c>
      <c r="H89" s="8">
        <v>2</v>
      </c>
      <c r="I89" s="8">
        <v>1</v>
      </c>
      <c r="J89" s="8">
        <v>0.24</v>
      </c>
    </row>
    <row r="90" spans="1:10">
      <c r="A90" s="12">
        <v>89</v>
      </c>
      <c r="B90" s="11">
        <v>40547</v>
      </c>
      <c r="C90" s="8">
        <v>1</v>
      </c>
      <c r="D90" s="8">
        <v>0</v>
      </c>
      <c r="E90" s="8">
        <v>1</v>
      </c>
      <c r="F90" s="8">
        <v>20</v>
      </c>
      <c r="G90" s="8" t="b">
        <v>0</v>
      </c>
      <c r="H90" s="8">
        <v>2</v>
      </c>
      <c r="I90" s="8">
        <v>1</v>
      </c>
      <c r="J90" s="8">
        <v>0.24</v>
      </c>
    </row>
    <row r="91" spans="1:10">
      <c r="A91" s="12">
        <v>90</v>
      </c>
      <c r="B91" s="11">
        <v>40547</v>
      </c>
      <c r="C91" s="8">
        <v>1</v>
      </c>
      <c r="D91" s="8">
        <v>0</v>
      </c>
      <c r="E91" s="8">
        <v>1</v>
      </c>
      <c r="F91" s="8">
        <v>21</v>
      </c>
      <c r="G91" s="8" t="b">
        <v>0</v>
      </c>
      <c r="H91" s="8">
        <v>2</v>
      </c>
      <c r="I91" s="8">
        <v>1</v>
      </c>
      <c r="J91" s="8">
        <v>0.22</v>
      </c>
    </row>
    <row r="92" spans="1:10">
      <c r="A92" s="12">
        <v>91</v>
      </c>
      <c r="B92" s="11">
        <v>40547</v>
      </c>
      <c r="C92" s="8">
        <v>1</v>
      </c>
      <c r="D92" s="8">
        <v>0</v>
      </c>
      <c r="E92" s="8">
        <v>1</v>
      </c>
      <c r="F92" s="8">
        <v>22</v>
      </c>
      <c r="G92" s="8" t="b">
        <v>0</v>
      </c>
      <c r="H92" s="8">
        <v>2</v>
      </c>
      <c r="I92" s="8">
        <v>1</v>
      </c>
      <c r="J92" s="8">
        <v>0.22</v>
      </c>
    </row>
    <row r="93" spans="1:10">
      <c r="A93" s="12">
        <v>92</v>
      </c>
      <c r="B93" s="11">
        <v>40547</v>
      </c>
      <c r="C93" s="8">
        <v>1</v>
      </c>
      <c r="D93" s="8">
        <v>0</v>
      </c>
      <c r="E93" s="8">
        <v>1</v>
      </c>
      <c r="F93" s="8">
        <v>23</v>
      </c>
      <c r="G93" s="8" t="b">
        <v>0</v>
      </c>
      <c r="H93" s="8">
        <v>2</v>
      </c>
      <c r="I93" s="8">
        <v>1</v>
      </c>
      <c r="J93" s="8">
        <v>0.2</v>
      </c>
    </row>
    <row r="94" spans="1:10">
      <c r="A94" s="12">
        <v>93</v>
      </c>
      <c r="B94" s="11">
        <v>40548</v>
      </c>
      <c r="C94" s="8">
        <v>1</v>
      </c>
      <c r="D94" s="8">
        <v>0</v>
      </c>
      <c r="E94" s="8">
        <v>1</v>
      </c>
      <c r="F94" s="8">
        <v>0</v>
      </c>
      <c r="G94" s="8" t="b">
        <v>0</v>
      </c>
      <c r="H94" s="8">
        <v>3</v>
      </c>
      <c r="I94" s="8">
        <v>1</v>
      </c>
      <c r="J94" s="8">
        <v>0.2</v>
      </c>
    </row>
    <row r="95" spans="1:10">
      <c r="A95" s="12">
        <v>94</v>
      </c>
      <c r="B95" s="11">
        <v>40548</v>
      </c>
      <c r="C95" s="8">
        <v>1</v>
      </c>
      <c r="D95" s="8">
        <v>0</v>
      </c>
      <c r="E95" s="8">
        <v>1</v>
      </c>
      <c r="F95" s="8">
        <v>1</v>
      </c>
      <c r="G95" s="8" t="b">
        <v>0</v>
      </c>
      <c r="H95" s="8">
        <v>3</v>
      </c>
      <c r="I95" s="8">
        <v>1</v>
      </c>
      <c r="J95" s="8">
        <v>0.16</v>
      </c>
    </row>
    <row r="96" spans="1:10">
      <c r="A96" s="12">
        <v>95</v>
      </c>
      <c r="B96" s="11">
        <v>40548</v>
      </c>
      <c r="C96" s="8">
        <v>1</v>
      </c>
      <c r="D96" s="8">
        <v>0</v>
      </c>
      <c r="E96" s="8">
        <v>1</v>
      </c>
      <c r="F96" s="8">
        <v>2</v>
      </c>
      <c r="G96" s="8" t="b">
        <v>0</v>
      </c>
      <c r="H96" s="8">
        <v>3</v>
      </c>
      <c r="I96" s="8">
        <v>1</v>
      </c>
      <c r="J96" s="8">
        <v>0.16</v>
      </c>
    </row>
    <row r="97" spans="1:10">
      <c r="A97" s="12">
        <v>96</v>
      </c>
      <c r="B97" s="11">
        <v>40548</v>
      </c>
      <c r="C97" s="8">
        <v>1</v>
      </c>
      <c r="D97" s="8">
        <v>0</v>
      </c>
      <c r="E97" s="8">
        <v>1</v>
      </c>
      <c r="F97" s="8">
        <v>4</v>
      </c>
      <c r="G97" s="8" t="b">
        <v>0</v>
      </c>
      <c r="H97" s="8">
        <v>3</v>
      </c>
      <c r="I97" s="8">
        <v>1</v>
      </c>
      <c r="J97" s="8">
        <v>0.24</v>
      </c>
    </row>
    <row r="98" spans="1:10">
      <c r="A98" s="12">
        <v>97</v>
      </c>
      <c r="B98" s="11">
        <v>40548</v>
      </c>
      <c r="C98" s="8">
        <v>1</v>
      </c>
      <c r="D98" s="8">
        <v>0</v>
      </c>
      <c r="E98" s="8">
        <v>1</v>
      </c>
      <c r="F98" s="8">
        <v>5</v>
      </c>
      <c r="G98" s="8" t="b">
        <v>0</v>
      </c>
      <c r="H98" s="8">
        <v>3</v>
      </c>
      <c r="I98" s="8">
        <v>1</v>
      </c>
      <c r="J98" s="8">
        <v>0.22</v>
      </c>
    </row>
    <row r="99" spans="1:10">
      <c r="A99" s="12">
        <v>98</v>
      </c>
      <c r="B99" s="11">
        <v>40548</v>
      </c>
      <c r="C99" s="8">
        <v>1</v>
      </c>
      <c r="D99" s="8">
        <v>0</v>
      </c>
      <c r="E99" s="8">
        <v>1</v>
      </c>
      <c r="F99" s="8">
        <v>6</v>
      </c>
      <c r="G99" s="8" t="b">
        <v>0</v>
      </c>
      <c r="H99" s="8">
        <v>3</v>
      </c>
      <c r="I99" s="8">
        <v>1</v>
      </c>
      <c r="J99" s="8">
        <v>0.2</v>
      </c>
    </row>
    <row r="100" spans="1:10">
      <c r="A100" s="12">
        <v>99</v>
      </c>
      <c r="B100" s="11">
        <v>40548</v>
      </c>
      <c r="C100" s="8">
        <v>1</v>
      </c>
      <c r="D100" s="8">
        <v>0</v>
      </c>
      <c r="E100" s="8">
        <v>1</v>
      </c>
      <c r="F100" s="8">
        <v>7</v>
      </c>
      <c r="G100" s="8" t="b">
        <v>0</v>
      </c>
      <c r="H100" s="8">
        <v>3</v>
      </c>
      <c r="I100" s="8">
        <v>1</v>
      </c>
      <c r="J100" s="8">
        <v>0.18</v>
      </c>
    </row>
    <row r="101" spans="1:10">
      <c r="A101" s="12">
        <v>100</v>
      </c>
      <c r="B101" s="11">
        <v>40548</v>
      </c>
      <c r="C101" s="8">
        <v>1</v>
      </c>
      <c r="D101" s="8">
        <v>0</v>
      </c>
      <c r="E101" s="8">
        <v>1</v>
      </c>
      <c r="F101" s="8">
        <v>8</v>
      </c>
      <c r="G101" s="8" t="b">
        <v>0</v>
      </c>
      <c r="H101" s="8">
        <v>3</v>
      </c>
      <c r="I101" s="8">
        <v>1</v>
      </c>
      <c r="J101" s="8">
        <v>0.2</v>
      </c>
    </row>
    <row r="102" spans="1:10">
      <c r="A102" s="12">
        <v>101</v>
      </c>
      <c r="B102" s="11">
        <v>40548</v>
      </c>
      <c r="C102" s="8">
        <v>1</v>
      </c>
      <c r="D102" s="8">
        <v>0</v>
      </c>
      <c r="E102" s="8">
        <v>1</v>
      </c>
      <c r="F102" s="8">
        <v>9</v>
      </c>
      <c r="G102" s="8" t="b">
        <v>0</v>
      </c>
      <c r="H102" s="8">
        <v>3</v>
      </c>
      <c r="I102" s="8">
        <v>1</v>
      </c>
      <c r="J102" s="8">
        <v>0.22</v>
      </c>
    </row>
    <row r="103" spans="1:10">
      <c r="A103" s="12">
        <v>102</v>
      </c>
      <c r="B103" s="11">
        <v>40548</v>
      </c>
      <c r="C103" s="8">
        <v>1</v>
      </c>
      <c r="D103" s="8">
        <v>0</v>
      </c>
      <c r="E103" s="8">
        <v>1</v>
      </c>
      <c r="F103" s="8">
        <v>10</v>
      </c>
      <c r="G103" s="8" t="b">
        <v>0</v>
      </c>
      <c r="H103" s="8">
        <v>3</v>
      </c>
      <c r="I103" s="8">
        <v>1</v>
      </c>
      <c r="J103" s="8">
        <v>0.22</v>
      </c>
    </row>
    <row r="104" spans="1:10">
      <c r="A104" s="12">
        <v>103</v>
      </c>
      <c r="B104" s="11">
        <v>40548</v>
      </c>
      <c r="C104" s="8">
        <v>1</v>
      </c>
      <c r="D104" s="8">
        <v>0</v>
      </c>
      <c r="E104" s="8">
        <v>1</v>
      </c>
      <c r="F104" s="8">
        <v>11</v>
      </c>
      <c r="G104" s="8" t="b">
        <v>0</v>
      </c>
      <c r="H104" s="8">
        <v>3</v>
      </c>
      <c r="I104" s="8">
        <v>1</v>
      </c>
      <c r="J104" s="8">
        <v>0.26</v>
      </c>
    </row>
    <row r="105" spans="1:10">
      <c r="A105" s="12">
        <v>104</v>
      </c>
      <c r="B105" s="11">
        <v>40548</v>
      </c>
      <c r="C105" s="8">
        <v>1</v>
      </c>
      <c r="D105" s="8">
        <v>0</v>
      </c>
      <c r="E105" s="8">
        <v>1</v>
      </c>
      <c r="F105" s="8">
        <v>12</v>
      </c>
      <c r="G105" s="8" t="b">
        <v>0</v>
      </c>
      <c r="H105" s="8">
        <v>3</v>
      </c>
      <c r="I105" s="8">
        <v>1</v>
      </c>
      <c r="J105" s="8">
        <v>0.26</v>
      </c>
    </row>
    <row r="106" spans="1:10">
      <c r="A106" s="12">
        <v>105</v>
      </c>
      <c r="B106" s="11">
        <v>40548</v>
      </c>
      <c r="C106" s="8">
        <v>1</v>
      </c>
      <c r="D106" s="8">
        <v>0</v>
      </c>
      <c r="E106" s="8">
        <v>1</v>
      </c>
      <c r="F106" s="8">
        <v>13</v>
      </c>
      <c r="G106" s="8" t="b">
        <v>0</v>
      </c>
      <c r="H106" s="8">
        <v>3</v>
      </c>
      <c r="I106" s="8">
        <v>1</v>
      </c>
      <c r="J106" s="8">
        <v>0.28000000000000003</v>
      </c>
    </row>
    <row r="107" spans="1:10">
      <c r="A107" s="12">
        <v>106</v>
      </c>
      <c r="B107" s="11">
        <v>40548</v>
      </c>
      <c r="C107" s="8">
        <v>1</v>
      </c>
      <c r="D107" s="8">
        <v>0</v>
      </c>
      <c r="E107" s="8">
        <v>1</v>
      </c>
      <c r="F107" s="8">
        <v>14</v>
      </c>
      <c r="G107" s="8" t="b">
        <v>0</v>
      </c>
      <c r="H107" s="8">
        <v>3</v>
      </c>
      <c r="I107" s="8">
        <v>1</v>
      </c>
      <c r="J107" s="8">
        <v>0.3</v>
      </c>
    </row>
    <row r="108" spans="1:10">
      <c r="A108" s="12">
        <v>107</v>
      </c>
      <c r="B108" s="11">
        <v>40548</v>
      </c>
      <c r="C108" s="8">
        <v>1</v>
      </c>
      <c r="D108" s="8">
        <v>0</v>
      </c>
      <c r="E108" s="8">
        <v>1</v>
      </c>
      <c r="F108" s="8">
        <v>15</v>
      </c>
      <c r="G108" s="8" t="b">
        <v>0</v>
      </c>
      <c r="H108" s="8">
        <v>3</v>
      </c>
      <c r="I108" s="8">
        <v>1</v>
      </c>
      <c r="J108" s="8">
        <v>0.3</v>
      </c>
    </row>
    <row r="109" spans="1:10">
      <c r="A109" s="12">
        <v>108</v>
      </c>
      <c r="B109" s="11">
        <v>40548</v>
      </c>
      <c r="C109" s="8">
        <v>1</v>
      </c>
      <c r="D109" s="8">
        <v>0</v>
      </c>
      <c r="E109" s="8">
        <v>1</v>
      </c>
      <c r="F109" s="8">
        <v>16</v>
      </c>
      <c r="G109" s="8" t="b">
        <v>0</v>
      </c>
      <c r="H109" s="8">
        <v>3</v>
      </c>
      <c r="I109" s="8">
        <v>1</v>
      </c>
      <c r="J109" s="8">
        <v>0.3</v>
      </c>
    </row>
    <row r="110" spans="1:10">
      <c r="A110" s="12">
        <v>109</v>
      </c>
      <c r="B110" s="11">
        <v>40548</v>
      </c>
      <c r="C110" s="8">
        <v>1</v>
      </c>
      <c r="D110" s="8">
        <v>0</v>
      </c>
      <c r="E110" s="8">
        <v>1</v>
      </c>
      <c r="F110" s="8">
        <v>17</v>
      </c>
      <c r="G110" s="8" t="b">
        <v>0</v>
      </c>
      <c r="H110" s="8">
        <v>3</v>
      </c>
      <c r="I110" s="8">
        <v>1</v>
      </c>
      <c r="J110" s="8">
        <v>0.24</v>
      </c>
    </row>
    <row r="111" spans="1:10">
      <c r="A111" s="12">
        <v>110</v>
      </c>
      <c r="B111" s="11">
        <v>40548</v>
      </c>
      <c r="C111" s="8">
        <v>1</v>
      </c>
      <c r="D111" s="8">
        <v>0</v>
      </c>
      <c r="E111" s="8">
        <v>1</v>
      </c>
      <c r="F111" s="8">
        <v>18</v>
      </c>
      <c r="G111" s="8" t="b">
        <v>0</v>
      </c>
      <c r="H111" s="8">
        <v>3</v>
      </c>
      <c r="I111" s="8">
        <v>1</v>
      </c>
      <c r="J111" s="8">
        <v>0.24</v>
      </c>
    </row>
    <row r="112" spans="1:10">
      <c r="A112" s="12">
        <v>111</v>
      </c>
      <c r="B112" s="11">
        <v>40548</v>
      </c>
      <c r="C112" s="8">
        <v>1</v>
      </c>
      <c r="D112" s="8">
        <v>0</v>
      </c>
      <c r="E112" s="8">
        <v>1</v>
      </c>
      <c r="F112" s="8">
        <v>19</v>
      </c>
      <c r="G112" s="8" t="b">
        <v>0</v>
      </c>
      <c r="H112" s="8">
        <v>3</v>
      </c>
      <c r="I112" s="8">
        <v>1</v>
      </c>
      <c r="J112" s="8">
        <v>0.24</v>
      </c>
    </row>
    <row r="113" spans="1:10">
      <c r="A113" s="12">
        <v>112</v>
      </c>
      <c r="B113" s="11">
        <v>40548</v>
      </c>
      <c r="C113" s="8">
        <v>1</v>
      </c>
      <c r="D113" s="8">
        <v>0</v>
      </c>
      <c r="E113" s="8">
        <v>1</v>
      </c>
      <c r="F113" s="8">
        <v>20</v>
      </c>
      <c r="G113" s="8" t="b">
        <v>0</v>
      </c>
      <c r="H113" s="8">
        <v>3</v>
      </c>
      <c r="I113" s="8">
        <v>1</v>
      </c>
      <c r="J113" s="8">
        <v>0.22</v>
      </c>
    </row>
    <row r="114" spans="1:10">
      <c r="A114" s="12">
        <v>113</v>
      </c>
      <c r="B114" s="11">
        <v>40548</v>
      </c>
      <c r="C114" s="8">
        <v>1</v>
      </c>
      <c r="D114" s="8">
        <v>0</v>
      </c>
      <c r="E114" s="8">
        <v>1</v>
      </c>
      <c r="F114" s="8">
        <v>21</v>
      </c>
      <c r="G114" s="8" t="b">
        <v>0</v>
      </c>
      <c r="H114" s="8">
        <v>3</v>
      </c>
      <c r="I114" s="8">
        <v>1</v>
      </c>
      <c r="J114" s="8">
        <v>0.2</v>
      </c>
    </row>
    <row r="115" spans="1:10">
      <c r="A115" s="12">
        <v>114</v>
      </c>
      <c r="B115" s="11">
        <v>40548</v>
      </c>
      <c r="C115" s="8">
        <v>1</v>
      </c>
      <c r="D115" s="8">
        <v>0</v>
      </c>
      <c r="E115" s="8">
        <v>1</v>
      </c>
      <c r="F115" s="8">
        <v>22</v>
      </c>
      <c r="G115" s="8" t="b">
        <v>0</v>
      </c>
      <c r="H115" s="8">
        <v>3</v>
      </c>
      <c r="I115" s="8">
        <v>1</v>
      </c>
      <c r="J115" s="8">
        <v>0.18</v>
      </c>
    </row>
    <row r="116" spans="1:10">
      <c r="A116" s="12">
        <v>115</v>
      </c>
      <c r="B116" s="11">
        <v>40548</v>
      </c>
      <c r="C116" s="8">
        <v>1</v>
      </c>
      <c r="D116" s="8">
        <v>0</v>
      </c>
      <c r="E116" s="8">
        <v>1</v>
      </c>
      <c r="F116" s="8">
        <v>23</v>
      </c>
      <c r="G116" s="8" t="b">
        <v>0</v>
      </c>
      <c r="H116" s="8">
        <v>3</v>
      </c>
      <c r="I116" s="8">
        <v>1</v>
      </c>
      <c r="J116" s="8">
        <v>0.2</v>
      </c>
    </row>
    <row r="117" spans="1:10">
      <c r="A117" s="12">
        <v>116</v>
      </c>
      <c r="B117" s="11">
        <v>40549</v>
      </c>
      <c r="C117" s="8">
        <v>1</v>
      </c>
      <c r="D117" s="8">
        <v>0</v>
      </c>
      <c r="E117" s="8">
        <v>1</v>
      </c>
      <c r="F117" s="8">
        <v>0</v>
      </c>
      <c r="G117" s="8" t="b">
        <v>0</v>
      </c>
      <c r="H117" s="8">
        <v>4</v>
      </c>
      <c r="I117" s="8">
        <v>1</v>
      </c>
      <c r="J117" s="8">
        <v>0.18</v>
      </c>
    </row>
    <row r="118" spans="1:10">
      <c r="A118" s="12">
        <v>117</v>
      </c>
      <c r="B118" s="11">
        <v>40549</v>
      </c>
      <c r="C118" s="8">
        <v>1</v>
      </c>
      <c r="D118" s="8">
        <v>0</v>
      </c>
      <c r="E118" s="8">
        <v>1</v>
      </c>
      <c r="F118" s="8">
        <v>1</v>
      </c>
      <c r="G118" s="8" t="b">
        <v>0</v>
      </c>
      <c r="H118" s="8">
        <v>4</v>
      </c>
      <c r="I118" s="8">
        <v>1</v>
      </c>
      <c r="J118" s="8">
        <v>0.16</v>
      </c>
    </row>
    <row r="119" spans="1:10">
      <c r="A119" s="12">
        <v>118</v>
      </c>
      <c r="B119" s="11">
        <v>40549</v>
      </c>
      <c r="C119" s="8">
        <v>1</v>
      </c>
      <c r="D119" s="8">
        <v>0</v>
      </c>
      <c r="E119" s="8">
        <v>1</v>
      </c>
      <c r="F119" s="8">
        <v>2</v>
      </c>
      <c r="G119" s="8" t="b">
        <v>0</v>
      </c>
      <c r="H119" s="8">
        <v>4</v>
      </c>
      <c r="I119" s="8">
        <v>1</v>
      </c>
      <c r="J119" s="8">
        <v>0.16</v>
      </c>
    </row>
    <row r="120" spans="1:10">
      <c r="A120" s="12">
        <v>119</v>
      </c>
      <c r="B120" s="11">
        <v>40549</v>
      </c>
      <c r="C120" s="8">
        <v>1</v>
      </c>
      <c r="D120" s="8">
        <v>0</v>
      </c>
      <c r="E120" s="8">
        <v>1</v>
      </c>
      <c r="F120" s="8">
        <v>4</v>
      </c>
      <c r="G120" s="8" t="b">
        <v>0</v>
      </c>
      <c r="H120" s="8">
        <v>4</v>
      </c>
      <c r="I120" s="8">
        <v>2</v>
      </c>
      <c r="J120" s="8">
        <v>0.16</v>
      </c>
    </row>
    <row r="121" spans="1:10">
      <c r="A121" s="12">
        <v>120</v>
      </c>
      <c r="B121" s="11">
        <v>40549</v>
      </c>
      <c r="C121" s="8">
        <v>1</v>
      </c>
      <c r="D121" s="8">
        <v>0</v>
      </c>
      <c r="E121" s="8">
        <v>1</v>
      </c>
      <c r="F121" s="8">
        <v>5</v>
      </c>
      <c r="G121" s="8" t="b">
        <v>0</v>
      </c>
      <c r="H121" s="8">
        <v>4</v>
      </c>
      <c r="I121" s="8">
        <v>2</v>
      </c>
      <c r="J121" s="8">
        <v>0.14000000000000001</v>
      </c>
    </row>
    <row r="122" spans="1:10">
      <c r="A122" s="12">
        <v>121</v>
      </c>
      <c r="B122" s="11">
        <v>40549</v>
      </c>
      <c r="C122" s="8">
        <v>1</v>
      </c>
      <c r="D122" s="8">
        <v>0</v>
      </c>
      <c r="E122" s="8">
        <v>1</v>
      </c>
      <c r="F122" s="8">
        <v>6</v>
      </c>
      <c r="G122" s="8" t="b">
        <v>0</v>
      </c>
      <c r="H122" s="8">
        <v>4</v>
      </c>
      <c r="I122" s="8">
        <v>2</v>
      </c>
      <c r="J122" s="8">
        <v>0.14000000000000001</v>
      </c>
    </row>
    <row r="123" spans="1:10">
      <c r="A123" s="12">
        <v>122</v>
      </c>
      <c r="B123" s="11">
        <v>40549</v>
      </c>
      <c r="C123" s="8">
        <v>1</v>
      </c>
      <c r="D123" s="8">
        <v>0</v>
      </c>
      <c r="E123" s="8">
        <v>1</v>
      </c>
      <c r="F123" s="8">
        <v>7</v>
      </c>
      <c r="G123" s="8" t="b">
        <v>0</v>
      </c>
      <c r="H123" s="8">
        <v>4</v>
      </c>
      <c r="I123" s="8">
        <v>2</v>
      </c>
      <c r="J123" s="8">
        <v>0.16</v>
      </c>
    </row>
    <row r="124" spans="1:10">
      <c r="A124" s="12">
        <v>123</v>
      </c>
      <c r="B124" s="11">
        <v>40549</v>
      </c>
      <c r="C124" s="8">
        <v>1</v>
      </c>
      <c r="D124" s="8">
        <v>0</v>
      </c>
      <c r="E124" s="8">
        <v>1</v>
      </c>
      <c r="F124" s="8">
        <v>8</v>
      </c>
      <c r="G124" s="8" t="b">
        <v>0</v>
      </c>
      <c r="H124" s="8">
        <v>4</v>
      </c>
      <c r="I124" s="8">
        <v>1</v>
      </c>
      <c r="J124" s="8">
        <v>0.16</v>
      </c>
    </row>
    <row r="125" spans="1:10">
      <c r="A125" s="12">
        <v>124</v>
      </c>
      <c r="B125" s="11">
        <v>40549</v>
      </c>
      <c r="C125" s="8">
        <v>1</v>
      </c>
      <c r="D125" s="8">
        <v>0</v>
      </c>
      <c r="E125" s="8">
        <v>1</v>
      </c>
      <c r="F125" s="8">
        <v>9</v>
      </c>
      <c r="G125" s="8" t="b">
        <v>0</v>
      </c>
      <c r="H125" s="8">
        <v>4</v>
      </c>
      <c r="I125" s="8">
        <v>2</v>
      </c>
      <c r="J125" s="8">
        <v>0.18</v>
      </c>
    </row>
    <row r="126" spans="1:10">
      <c r="A126" s="12">
        <v>125</v>
      </c>
      <c r="B126" s="11">
        <v>40549</v>
      </c>
      <c r="C126" s="8">
        <v>1</v>
      </c>
      <c r="D126" s="8">
        <v>0</v>
      </c>
      <c r="E126" s="8">
        <v>1</v>
      </c>
      <c r="F126" s="8">
        <v>10</v>
      </c>
      <c r="G126" s="8" t="b">
        <v>0</v>
      </c>
      <c r="H126" s="8">
        <v>4</v>
      </c>
      <c r="I126" s="8">
        <v>1</v>
      </c>
      <c r="J126" s="8">
        <v>0.2</v>
      </c>
    </row>
    <row r="127" spans="1:10">
      <c r="A127" s="12">
        <v>126</v>
      </c>
      <c r="B127" s="11">
        <v>40549</v>
      </c>
      <c r="C127" s="8">
        <v>1</v>
      </c>
      <c r="D127" s="8">
        <v>0</v>
      </c>
      <c r="E127" s="8">
        <v>1</v>
      </c>
      <c r="F127" s="8">
        <v>11</v>
      </c>
      <c r="G127" s="8" t="b">
        <v>0</v>
      </c>
      <c r="H127" s="8">
        <v>4</v>
      </c>
      <c r="I127" s="8">
        <v>1</v>
      </c>
      <c r="J127" s="8">
        <v>0.22</v>
      </c>
    </row>
    <row r="128" spans="1:10">
      <c r="A128" s="12">
        <v>127</v>
      </c>
      <c r="B128" s="11">
        <v>40549</v>
      </c>
      <c r="C128" s="8">
        <v>1</v>
      </c>
      <c r="D128" s="8">
        <v>0</v>
      </c>
      <c r="E128" s="8">
        <v>1</v>
      </c>
      <c r="F128" s="8">
        <v>12</v>
      </c>
      <c r="G128" s="8" t="b">
        <v>0</v>
      </c>
      <c r="H128" s="8">
        <v>4</v>
      </c>
      <c r="I128" s="8">
        <v>1</v>
      </c>
      <c r="J128" s="8">
        <v>0.26</v>
      </c>
    </row>
    <row r="129" spans="1:10">
      <c r="A129" s="12">
        <v>128</v>
      </c>
      <c r="B129" s="11">
        <v>40549</v>
      </c>
      <c r="C129" s="8">
        <v>1</v>
      </c>
      <c r="D129" s="8">
        <v>0</v>
      </c>
      <c r="E129" s="8">
        <v>1</v>
      </c>
      <c r="F129" s="8">
        <v>13</v>
      </c>
      <c r="G129" s="8" t="b">
        <v>0</v>
      </c>
      <c r="H129" s="8">
        <v>4</v>
      </c>
      <c r="I129" s="8">
        <v>1</v>
      </c>
      <c r="J129" s="8">
        <v>0.26</v>
      </c>
    </row>
    <row r="130" spans="1:10">
      <c r="A130" s="12">
        <v>129</v>
      </c>
      <c r="B130" s="11">
        <v>40549</v>
      </c>
      <c r="C130" s="8">
        <v>1</v>
      </c>
      <c r="D130" s="8">
        <v>0</v>
      </c>
      <c r="E130" s="8">
        <v>1</v>
      </c>
      <c r="F130" s="8">
        <v>14</v>
      </c>
      <c r="G130" s="8" t="b">
        <v>0</v>
      </c>
      <c r="H130" s="8">
        <v>4</v>
      </c>
      <c r="I130" s="8">
        <v>1</v>
      </c>
      <c r="J130" s="8">
        <v>0.28000000000000003</v>
      </c>
    </row>
    <row r="131" spans="1:10">
      <c r="A131" s="12">
        <v>130</v>
      </c>
      <c r="B131" s="11">
        <v>40549</v>
      </c>
      <c r="C131" s="8">
        <v>1</v>
      </c>
      <c r="D131" s="8">
        <v>0</v>
      </c>
      <c r="E131" s="8">
        <v>1</v>
      </c>
      <c r="F131" s="8">
        <v>15</v>
      </c>
      <c r="G131" s="8" t="b">
        <v>0</v>
      </c>
      <c r="H131" s="8">
        <v>4</v>
      </c>
      <c r="I131" s="8">
        <v>1</v>
      </c>
      <c r="J131" s="8">
        <v>0.28000000000000003</v>
      </c>
    </row>
    <row r="132" spans="1:10">
      <c r="A132" s="12">
        <v>131</v>
      </c>
      <c r="B132" s="11">
        <v>40549</v>
      </c>
      <c r="C132" s="8">
        <v>1</v>
      </c>
      <c r="D132" s="8">
        <v>0</v>
      </c>
      <c r="E132" s="8">
        <v>1</v>
      </c>
      <c r="F132" s="8">
        <v>16</v>
      </c>
      <c r="G132" s="8" t="b">
        <v>0</v>
      </c>
      <c r="H132" s="8">
        <v>4</v>
      </c>
      <c r="I132" s="8">
        <v>1</v>
      </c>
      <c r="J132" s="8">
        <v>0.26</v>
      </c>
    </row>
    <row r="133" spans="1:10">
      <c r="A133" s="12">
        <v>132</v>
      </c>
      <c r="B133" s="11">
        <v>40549</v>
      </c>
      <c r="C133" s="8">
        <v>1</v>
      </c>
      <c r="D133" s="8">
        <v>0</v>
      </c>
      <c r="E133" s="8">
        <v>1</v>
      </c>
      <c r="F133" s="8">
        <v>17</v>
      </c>
      <c r="G133" s="8" t="b">
        <v>0</v>
      </c>
      <c r="H133" s="8">
        <v>4</v>
      </c>
      <c r="I133" s="8">
        <v>1</v>
      </c>
      <c r="J133" s="8">
        <v>0.22</v>
      </c>
    </row>
    <row r="134" spans="1:10">
      <c r="A134" s="12">
        <v>133</v>
      </c>
      <c r="B134" s="11">
        <v>40549</v>
      </c>
      <c r="C134" s="8">
        <v>1</v>
      </c>
      <c r="D134" s="8">
        <v>0</v>
      </c>
      <c r="E134" s="8">
        <v>1</v>
      </c>
      <c r="F134" s="8">
        <v>18</v>
      </c>
      <c r="G134" s="8" t="b">
        <v>0</v>
      </c>
      <c r="H134" s="8">
        <v>4</v>
      </c>
      <c r="I134" s="8">
        <v>1</v>
      </c>
      <c r="J134" s="8">
        <v>0.22</v>
      </c>
    </row>
    <row r="135" spans="1:10">
      <c r="A135" s="12">
        <v>134</v>
      </c>
      <c r="B135" s="11">
        <v>40549</v>
      </c>
      <c r="C135" s="8">
        <v>1</v>
      </c>
      <c r="D135" s="8">
        <v>0</v>
      </c>
      <c r="E135" s="8">
        <v>1</v>
      </c>
      <c r="F135" s="8">
        <v>19</v>
      </c>
      <c r="G135" s="8" t="b">
        <v>0</v>
      </c>
      <c r="H135" s="8">
        <v>4</v>
      </c>
      <c r="I135" s="8">
        <v>1</v>
      </c>
      <c r="J135" s="8">
        <v>0.22</v>
      </c>
    </row>
    <row r="136" spans="1:10">
      <c r="A136" s="12">
        <v>135</v>
      </c>
      <c r="B136" s="11">
        <v>40549</v>
      </c>
      <c r="C136" s="8">
        <v>1</v>
      </c>
      <c r="D136" s="8">
        <v>0</v>
      </c>
      <c r="E136" s="8">
        <v>1</v>
      </c>
      <c r="F136" s="8">
        <v>20</v>
      </c>
      <c r="G136" s="8" t="b">
        <v>0</v>
      </c>
      <c r="H136" s="8">
        <v>4</v>
      </c>
      <c r="I136" s="8">
        <v>1</v>
      </c>
      <c r="J136" s="8">
        <v>0.2</v>
      </c>
    </row>
    <row r="137" spans="1:10">
      <c r="A137" s="12">
        <v>136</v>
      </c>
      <c r="B137" s="11">
        <v>40549</v>
      </c>
      <c r="C137" s="8">
        <v>1</v>
      </c>
      <c r="D137" s="8">
        <v>0</v>
      </c>
      <c r="E137" s="8">
        <v>1</v>
      </c>
      <c r="F137" s="8">
        <v>21</v>
      </c>
      <c r="G137" s="8" t="b">
        <v>0</v>
      </c>
      <c r="H137" s="8">
        <v>4</v>
      </c>
      <c r="I137" s="8">
        <v>2</v>
      </c>
      <c r="J137" s="8">
        <v>0.22</v>
      </c>
    </row>
    <row r="138" spans="1:10">
      <c r="A138" s="12">
        <v>137</v>
      </c>
      <c r="B138" s="11">
        <v>40549</v>
      </c>
      <c r="C138" s="8">
        <v>1</v>
      </c>
      <c r="D138" s="8">
        <v>0</v>
      </c>
      <c r="E138" s="8">
        <v>1</v>
      </c>
      <c r="F138" s="8">
        <v>22</v>
      </c>
      <c r="G138" s="8" t="b">
        <v>0</v>
      </c>
      <c r="H138" s="8">
        <v>4</v>
      </c>
      <c r="I138" s="8">
        <v>2</v>
      </c>
      <c r="J138" s="8">
        <v>0.22</v>
      </c>
    </row>
    <row r="139" spans="1:10">
      <c r="A139" s="12">
        <v>138</v>
      </c>
      <c r="B139" s="11">
        <v>40549</v>
      </c>
      <c r="C139" s="8">
        <v>1</v>
      </c>
      <c r="D139" s="8">
        <v>0</v>
      </c>
      <c r="E139" s="8">
        <v>1</v>
      </c>
      <c r="F139" s="8">
        <v>23</v>
      </c>
      <c r="G139" s="8" t="b">
        <v>0</v>
      </c>
      <c r="H139" s="8">
        <v>4</v>
      </c>
      <c r="I139" s="8">
        <v>2</v>
      </c>
      <c r="J139" s="8">
        <v>0.2</v>
      </c>
    </row>
    <row r="140" spans="1:10">
      <c r="A140" s="12">
        <v>139</v>
      </c>
      <c r="B140" s="11">
        <v>40550</v>
      </c>
      <c r="C140" s="8">
        <v>1</v>
      </c>
      <c r="D140" s="8">
        <v>0</v>
      </c>
      <c r="E140" s="8">
        <v>1</v>
      </c>
      <c r="F140" s="8">
        <v>0</v>
      </c>
      <c r="G140" s="8" t="b">
        <v>0</v>
      </c>
      <c r="H140" s="8">
        <v>5</v>
      </c>
      <c r="I140" s="8">
        <v>2</v>
      </c>
      <c r="J140" s="8">
        <v>0.2</v>
      </c>
    </row>
    <row r="141" spans="1:10">
      <c r="A141" s="12">
        <v>140</v>
      </c>
      <c r="B141" s="11">
        <v>40550</v>
      </c>
      <c r="C141" s="8">
        <v>1</v>
      </c>
      <c r="D141" s="8">
        <v>0</v>
      </c>
      <c r="E141" s="8">
        <v>1</v>
      </c>
      <c r="F141" s="8">
        <v>1</v>
      </c>
      <c r="G141" s="8" t="b">
        <v>0</v>
      </c>
      <c r="H141" s="8">
        <v>5</v>
      </c>
      <c r="I141" s="8">
        <v>2</v>
      </c>
      <c r="J141" s="8">
        <v>0.2</v>
      </c>
    </row>
    <row r="142" spans="1:10">
      <c r="A142" s="12">
        <v>141</v>
      </c>
      <c r="B142" s="11">
        <v>40550</v>
      </c>
      <c r="C142" s="8">
        <v>1</v>
      </c>
      <c r="D142" s="8">
        <v>0</v>
      </c>
      <c r="E142" s="8">
        <v>1</v>
      </c>
      <c r="F142" s="8">
        <v>2</v>
      </c>
      <c r="G142" s="8" t="b">
        <v>0</v>
      </c>
      <c r="H142" s="8">
        <v>5</v>
      </c>
      <c r="I142" s="8">
        <v>2</v>
      </c>
      <c r="J142" s="8">
        <v>0.2</v>
      </c>
    </row>
    <row r="143" spans="1:10">
      <c r="A143" s="12">
        <v>142</v>
      </c>
      <c r="B143" s="11">
        <v>40550</v>
      </c>
      <c r="C143" s="8">
        <v>1</v>
      </c>
      <c r="D143" s="8">
        <v>0</v>
      </c>
      <c r="E143" s="8">
        <v>1</v>
      </c>
      <c r="F143" s="8">
        <v>4</v>
      </c>
      <c r="G143" s="8" t="b">
        <v>0</v>
      </c>
      <c r="H143" s="8">
        <v>5</v>
      </c>
      <c r="I143" s="8">
        <v>2</v>
      </c>
      <c r="J143" s="8">
        <v>0.2</v>
      </c>
    </row>
    <row r="144" spans="1:10">
      <c r="A144" s="12">
        <v>143</v>
      </c>
      <c r="B144" s="11">
        <v>40550</v>
      </c>
      <c r="C144" s="8">
        <v>1</v>
      </c>
      <c r="D144" s="8">
        <v>0</v>
      </c>
      <c r="E144" s="8">
        <v>1</v>
      </c>
      <c r="F144" s="8">
        <v>5</v>
      </c>
      <c r="G144" s="8" t="b">
        <v>0</v>
      </c>
      <c r="H144" s="8">
        <v>5</v>
      </c>
      <c r="I144" s="8">
        <v>3</v>
      </c>
      <c r="J144" s="8">
        <v>0.22</v>
      </c>
    </row>
    <row r="145" spans="1:10">
      <c r="A145" s="12">
        <v>144</v>
      </c>
      <c r="B145" s="11">
        <v>40550</v>
      </c>
      <c r="C145" s="8">
        <v>1</v>
      </c>
      <c r="D145" s="8">
        <v>0</v>
      </c>
      <c r="E145" s="8">
        <v>1</v>
      </c>
      <c r="F145" s="8">
        <v>6</v>
      </c>
      <c r="G145" s="8" t="b">
        <v>0</v>
      </c>
      <c r="H145" s="8">
        <v>5</v>
      </c>
      <c r="I145" s="8">
        <v>2</v>
      </c>
      <c r="J145" s="8">
        <v>0.2</v>
      </c>
    </row>
    <row r="146" spans="1:10">
      <c r="A146" s="12">
        <v>145</v>
      </c>
      <c r="B146" s="11">
        <v>40550</v>
      </c>
      <c r="C146" s="8">
        <v>1</v>
      </c>
      <c r="D146" s="8">
        <v>0</v>
      </c>
      <c r="E146" s="8">
        <v>1</v>
      </c>
      <c r="F146" s="8">
        <v>7</v>
      </c>
      <c r="G146" s="8" t="b">
        <v>0</v>
      </c>
      <c r="H146" s="8">
        <v>5</v>
      </c>
      <c r="I146" s="8">
        <v>1</v>
      </c>
      <c r="J146" s="8">
        <v>0.2</v>
      </c>
    </row>
    <row r="147" spans="1:10">
      <c r="A147" s="12">
        <v>146</v>
      </c>
      <c r="B147" s="11">
        <v>40550</v>
      </c>
      <c r="C147" s="8">
        <v>1</v>
      </c>
      <c r="D147" s="8">
        <v>0</v>
      </c>
      <c r="E147" s="8">
        <v>1</v>
      </c>
      <c r="F147" s="8">
        <v>8</v>
      </c>
      <c r="G147" s="8" t="b">
        <v>0</v>
      </c>
      <c r="H147" s="8">
        <v>5</v>
      </c>
      <c r="I147" s="8">
        <v>1</v>
      </c>
      <c r="J147" s="8">
        <v>0.2</v>
      </c>
    </row>
    <row r="148" spans="1:10">
      <c r="A148" s="12">
        <v>147</v>
      </c>
      <c r="B148" s="11">
        <v>40550</v>
      </c>
      <c r="C148" s="8">
        <v>1</v>
      </c>
      <c r="D148" s="8">
        <v>0</v>
      </c>
      <c r="E148" s="8">
        <v>1</v>
      </c>
      <c r="F148" s="8">
        <v>9</v>
      </c>
      <c r="G148" s="8" t="b">
        <v>0</v>
      </c>
      <c r="H148" s="8">
        <v>5</v>
      </c>
      <c r="I148" s="8">
        <v>1</v>
      </c>
      <c r="J148" s="8">
        <v>0.2</v>
      </c>
    </row>
    <row r="149" spans="1:10">
      <c r="A149" s="12">
        <v>148</v>
      </c>
      <c r="B149" s="11">
        <v>40550</v>
      </c>
      <c r="C149" s="8">
        <v>1</v>
      </c>
      <c r="D149" s="8">
        <v>0</v>
      </c>
      <c r="E149" s="8">
        <v>1</v>
      </c>
      <c r="F149" s="8">
        <v>10</v>
      </c>
      <c r="G149" s="8" t="b">
        <v>0</v>
      </c>
      <c r="H149" s="8">
        <v>5</v>
      </c>
      <c r="I149" s="8">
        <v>1</v>
      </c>
      <c r="J149" s="8">
        <v>0.22</v>
      </c>
    </row>
    <row r="150" spans="1:10">
      <c r="A150" s="12">
        <v>149</v>
      </c>
      <c r="B150" s="11">
        <v>40550</v>
      </c>
      <c r="C150" s="8">
        <v>1</v>
      </c>
      <c r="D150" s="8">
        <v>0</v>
      </c>
      <c r="E150" s="8">
        <v>1</v>
      </c>
      <c r="F150" s="8">
        <v>11</v>
      </c>
      <c r="G150" s="8" t="b">
        <v>0</v>
      </c>
      <c r="H150" s="8">
        <v>5</v>
      </c>
      <c r="I150" s="8">
        <v>2</v>
      </c>
      <c r="J150" s="8">
        <v>0.2</v>
      </c>
    </row>
    <row r="151" spans="1:10">
      <c r="A151" s="12">
        <v>150</v>
      </c>
      <c r="B151" s="11">
        <v>40550</v>
      </c>
      <c r="C151" s="8">
        <v>1</v>
      </c>
      <c r="D151" s="8">
        <v>0</v>
      </c>
      <c r="E151" s="8">
        <v>1</v>
      </c>
      <c r="F151" s="8">
        <v>12</v>
      </c>
      <c r="G151" s="8" t="b">
        <v>0</v>
      </c>
      <c r="H151" s="8">
        <v>5</v>
      </c>
      <c r="I151" s="8">
        <v>2</v>
      </c>
      <c r="J151" s="8">
        <v>0.2</v>
      </c>
    </row>
    <row r="152" spans="1:10">
      <c r="A152" s="12">
        <v>151</v>
      </c>
      <c r="B152" s="11">
        <v>40550</v>
      </c>
      <c r="C152" s="8">
        <v>1</v>
      </c>
      <c r="D152" s="8">
        <v>0</v>
      </c>
      <c r="E152" s="8">
        <v>1</v>
      </c>
      <c r="F152" s="8">
        <v>13</v>
      </c>
      <c r="G152" s="8" t="b">
        <v>0</v>
      </c>
      <c r="H152" s="8">
        <v>5</v>
      </c>
      <c r="I152" s="8">
        <v>2</v>
      </c>
      <c r="J152" s="8">
        <v>0.2</v>
      </c>
    </row>
    <row r="153" spans="1:10">
      <c r="A153" s="12">
        <v>152</v>
      </c>
      <c r="B153" s="11">
        <v>40550</v>
      </c>
      <c r="C153" s="8">
        <v>1</v>
      </c>
      <c r="D153" s="8">
        <v>0</v>
      </c>
      <c r="E153" s="8">
        <v>1</v>
      </c>
      <c r="F153" s="8">
        <v>14</v>
      </c>
      <c r="G153" s="8" t="b">
        <v>0</v>
      </c>
      <c r="H153" s="8">
        <v>5</v>
      </c>
      <c r="I153" s="8">
        <v>2</v>
      </c>
      <c r="J153" s="8">
        <v>0.2</v>
      </c>
    </row>
    <row r="154" spans="1:10">
      <c r="A154" s="12">
        <v>153</v>
      </c>
      <c r="B154" s="11">
        <v>40550</v>
      </c>
      <c r="C154" s="8">
        <v>1</v>
      </c>
      <c r="D154" s="8">
        <v>0</v>
      </c>
      <c r="E154" s="8">
        <v>1</v>
      </c>
      <c r="F154" s="8">
        <v>15</v>
      </c>
      <c r="G154" s="8" t="b">
        <v>0</v>
      </c>
      <c r="H154" s="8">
        <v>5</v>
      </c>
      <c r="I154" s="8">
        <v>2</v>
      </c>
      <c r="J154" s="8">
        <v>0.2</v>
      </c>
    </row>
    <row r="155" spans="1:10">
      <c r="A155" s="12">
        <v>154</v>
      </c>
      <c r="B155" s="11">
        <v>40550</v>
      </c>
      <c r="C155" s="8">
        <v>1</v>
      </c>
      <c r="D155" s="8">
        <v>0</v>
      </c>
      <c r="E155" s="8">
        <v>1</v>
      </c>
      <c r="F155" s="8">
        <v>16</v>
      </c>
      <c r="G155" s="8" t="b">
        <v>0</v>
      </c>
      <c r="H155" s="8">
        <v>5</v>
      </c>
      <c r="I155" s="8">
        <v>2</v>
      </c>
      <c r="J155" s="8">
        <v>0.2</v>
      </c>
    </row>
    <row r="156" spans="1:10">
      <c r="A156" s="12">
        <v>155</v>
      </c>
      <c r="B156" s="11">
        <v>40550</v>
      </c>
      <c r="C156" s="8">
        <v>1</v>
      </c>
      <c r="D156" s="8">
        <v>0</v>
      </c>
      <c r="E156" s="8">
        <v>1</v>
      </c>
      <c r="F156" s="8">
        <v>17</v>
      </c>
      <c r="G156" s="8" t="b">
        <v>0</v>
      </c>
      <c r="H156" s="8">
        <v>5</v>
      </c>
      <c r="I156" s="8">
        <v>2</v>
      </c>
      <c r="J156" s="8">
        <v>0.2</v>
      </c>
    </row>
    <row r="157" spans="1:10">
      <c r="A157" s="12">
        <v>156</v>
      </c>
      <c r="B157" s="11">
        <v>40550</v>
      </c>
      <c r="C157" s="8">
        <v>1</v>
      </c>
      <c r="D157" s="8">
        <v>0</v>
      </c>
      <c r="E157" s="8">
        <v>1</v>
      </c>
      <c r="F157" s="8">
        <v>18</v>
      </c>
      <c r="G157" s="8" t="b">
        <v>0</v>
      </c>
      <c r="H157" s="8">
        <v>5</v>
      </c>
      <c r="I157" s="8">
        <v>1</v>
      </c>
      <c r="J157" s="8">
        <v>0.2</v>
      </c>
    </row>
    <row r="158" spans="1:10">
      <c r="A158" s="12">
        <v>157</v>
      </c>
      <c r="B158" s="11">
        <v>40550</v>
      </c>
      <c r="C158" s="8">
        <v>1</v>
      </c>
      <c r="D158" s="8">
        <v>0</v>
      </c>
      <c r="E158" s="8">
        <v>1</v>
      </c>
      <c r="F158" s="8">
        <v>19</v>
      </c>
      <c r="G158" s="8" t="b">
        <v>0</v>
      </c>
      <c r="H158" s="8">
        <v>5</v>
      </c>
      <c r="I158" s="8">
        <v>1</v>
      </c>
      <c r="J158" s="8">
        <v>0.16</v>
      </c>
    </row>
    <row r="159" spans="1:10">
      <c r="A159" s="12">
        <v>158</v>
      </c>
      <c r="B159" s="11">
        <v>40550</v>
      </c>
      <c r="C159" s="8">
        <v>1</v>
      </c>
      <c r="D159" s="8">
        <v>0</v>
      </c>
      <c r="E159" s="8">
        <v>1</v>
      </c>
      <c r="F159" s="8">
        <v>20</v>
      </c>
      <c r="G159" s="8" t="b">
        <v>0</v>
      </c>
      <c r="H159" s="8">
        <v>5</v>
      </c>
      <c r="I159" s="8">
        <v>1</v>
      </c>
      <c r="J159" s="8">
        <v>0.18</v>
      </c>
    </row>
    <row r="160" spans="1:10">
      <c r="A160" s="12">
        <v>159</v>
      </c>
      <c r="B160" s="11">
        <v>40550</v>
      </c>
      <c r="C160" s="8">
        <v>1</v>
      </c>
      <c r="D160" s="8">
        <v>0</v>
      </c>
      <c r="E160" s="8">
        <v>1</v>
      </c>
      <c r="F160" s="8">
        <v>21</v>
      </c>
      <c r="G160" s="8" t="b">
        <v>0</v>
      </c>
      <c r="H160" s="8">
        <v>5</v>
      </c>
      <c r="I160" s="8">
        <v>1</v>
      </c>
      <c r="J160" s="8">
        <v>0.18</v>
      </c>
    </row>
    <row r="161" spans="1:10">
      <c r="A161" s="12">
        <v>160</v>
      </c>
      <c r="B161" s="11">
        <v>40550</v>
      </c>
      <c r="C161" s="8">
        <v>1</v>
      </c>
      <c r="D161" s="8">
        <v>0</v>
      </c>
      <c r="E161" s="8">
        <v>1</v>
      </c>
      <c r="F161" s="8">
        <v>22</v>
      </c>
      <c r="G161" s="8" t="b">
        <v>0</v>
      </c>
      <c r="H161" s="8">
        <v>5</v>
      </c>
      <c r="I161" s="8">
        <v>2</v>
      </c>
      <c r="J161" s="8">
        <v>0.18</v>
      </c>
    </row>
    <row r="162" spans="1:10">
      <c r="A162" s="12">
        <v>161</v>
      </c>
      <c r="B162" s="11">
        <v>40550</v>
      </c>
      <c r="C162" s="8">
        <v>1</v>
      </c>
      <c r="D162" s="8">
        <v>0</v>
      </c>
      <c r="E162" s="8">
        <v>1</v>
      </c>
      <c r="F162" s="8">
        <v>23</v>
      </c>
      <c r="G162" s="8" t="b">
        <v>0</v>
      </c>
      <c r="H162" s="8">
        <v>5</v>
      </c>
      <c r="I162" s="8">
        <v>2</v>
      </c>
      <c r="J162" s="8">
        <v>0.18</v>
      </c>
    </row>
    <row r="163" spans="1:10">
      <c r="A163" s="12">
        <v>162</v>
      </c>
      <c r="B163" s="11">
        <v>40551</v>
      </c>
      <c r="C163" s="8">
        <v>1</v>
      </c>
      <c r="D163" s="8">
        <v>0</v>
      </c>
      <c r="E163" s="8">
        <v>1</v>
      </c>
      <c r="F163" s="8">
        <v>0</v>
      </c>
      <c r="G163" s="8" t="b">
        <v>0</v>
      </c>
      <c r="H163" s="8">
        <v>6</v>
      </c>
      <c r="I163" s="8">
        <v>2</v>
      </c>
      <c r="J163" s="8">
        <v>0.18</v>
      </c>
    </row>
    <row r="164" spans="1:10">
      <c r="A164" s="12">
        <v>163</v>
      </c>
      <c r="B164" s="11">
        <v>40551</v>
      </c>
      <c r="C164" s="8">
        <v>1</v>
      </c>
      <c r="D164" s="8">
        <v>0</v>
      </c>
      <c r="E164" s="8">
        <v>1</v>
      </c>
      <c r="F164" s="8">
        <v>1</v>
      </c>
      <c r="G164" s="8" t="b">
        <v>0</v>
      </c>
      <c r="H164" s="8">
        <v>6</v>
      </c>
      <c r="I164" s="8">
        <v>2</v>
      </c>
      <c r="J164" s="8">
        <v>0.18</v>
      </c>
    </row>
    <row r="165" spans="1:10">
      <c r="A165" s="12">
        <v>164</v>
      </c>
      <c r="B165" s="11">
        <v>40551</v>
      </c>
      <c r="C165" s="8">
        <v>1</v>
      </c>
      <c r="D165" s="8">
        <v>0</v>
      </c>
      <c r="E165" s="8">
        <v>1</v>
      </c>
      <c r="F165" s="8">
        <v>2</v>
      </c>
      <c r="G165" s="8" t="b">
        <v>0</v>
      </c>
      <c r="H165" s="8">
        <v>6</v>
      </c>
      <c r="I165" s="8">
        <v>2</v>
      </c>
      <c r="J165" s="8">
        <v>0.18</v>
      </c>
    </row>
    <row r="166" spans="1:10">
      <c r="A166" s="12">
        <v>165</v>
      </c>
      <c r="B166" s="11">
        <v>40551</v>
      </c>
      <c r="C166" s="8">
        <v>1</v>
      </c>
      <c r="D166" s="8">
        <v>0</v>
      </c>
      <c r="E166" s="8">
        <v>1</v>
      </c>
      <c r="F166" s="8">
        <v>3</v>
      </c>
      <c r="G166" s="8" t="b">
        <v>0</v>
      </c>
      <c r="H166" s="8">
        <v>6</v>
      </c>
      <c r="I166" s="8">
        <v>3</v>
      </c>
      <c r="J166" s="8">
        <v>0.18</v>
      </c>
    </row>
    <row r="167" spans="1:10">
      <c r="A167" s="12">
        <v>166</v>
      </c>
      <c r="B167" s="11">
        <v>40551</v>
      </c>
      <c r="C167" s="8">
        <v>1</v>
      </c>
      <c r="D167" s="8">
        <v>0</v>
      </c>
      <c r="E167" s="8">
        <v>1</v>
      </c>
      <c r="F167" s="8">
        <v>4</v>
      </c>
      <c r="G167" s="8" t="b">
        <v>0</v>
      </c>
      <c r="H167" s="8">
        <v>6</v>
      </c>
      <c r="I167" s="8">
        <v>3</v>
      </c>
      <c r="J167" s="8">
        <v>0.18</v>
      </c>
    </row>
    <row r="168" spans="1:10">
      <c r="A168" s="12">
        <v>167</v>
      </c>
      <c r="B168" s="11">
        <v>40551</v>
      </c>
      <c r="C168" s="8">
        <v>1</v>
      </c>
      <c r="D168" s="8">
        <v>0</v>
      </c>
      <c r="E168" s="8">
        <v>1</v>
      </c>
      <c r="F168" s="8">
        <v>5</v>
      </c>
      <c r="G168" s="8" t="b">
        <v>0</v>
      </c>
      <c r="H168" s="8">
        <v>6</v>
      </c>
      <c r="I168" s="8">
        <v>2</v>
      </c>
      <c r="J168" s="8">
        <v>0.16</v>
      </c>
    </row>
    <row r="169" spans="1:10">
      <c r="A169" s="12">
        <v>168</v>
      </c>
      <c r="B169" s="11">
        <v>40551</v>
      </c>
      <c r="C169" s="8">
        <v>1</v>
      </c>
      <c r="D169" s="8">
        <v>0</v>
      </c>
      <c r="E169" s="8">
        <v>1</v>
      </c>
      <c r="F169" s="8">
        <v>6</v>
      </c>
      <c r="G169" s="8" t="b">
        <v>0</v>
      </c>
      <c r="H169" s="8">
        <v>6</v>
      </c>
      <c r="I169" s="8">
        <v>2</v>
      </c>
      <c r="J169" s="8">
        <v>0.16</v>
      </c>
    </row>
    <row r="170" spans="1:10">
      <c r="A170" s="12">
        <v>169</v>
      </c>
      <c r="B170" s="11">
        <v>40551</v>
      </c>
      <c r="C170" s="8">
        <v>1</v>
      </c>
      <c r="D170" s="8">
        <v>0</v>
      </c>
      <c r="E170" s="8">
        <v>1</v>
      </c>
      <c r="F170" s="8">
        <v>7</v>
      </c>
      <c r="G170" s="8" t="b">
        <v>0</v>
      </c>
      <c r="H170" s="8">
        <v>6</v>
      </c>
      <c r="I170" s="8">
        <v>2</v>
      </c>
      <c r="J170" s="8">
        <v>0.16</v>
      </c>
    </row>
    <row r="171" spans="1:10">
      <c r="A171" s="12">
        <v>170</v>
      </c>
      <c r="B171" s="11">
        <v>40551</v>
      </c>
      <c r="C171" s="8">
        <v>1</v>
      </c>
      <c r="D171" s="8">
        <v>0</v>
      </c>
      <c r="E171" s="8">
        <v>1</v>
      </c>
      <c r="F171" s="8">
        <v>8</v>
      </c>
      <c r="G171" s="8" t="b">
        <v>0</v>
      </c>
      <c r="H171" s="8">
        <v>6</v>
      </c>
      <c r="I171" s="8">
        <v>3</v>
      </c>
      <c r="J171" s="8">
        <v>0.16</v>
      </c>
    </row>
    <row r="172" spans="1:10">
      <c r="A172" s="12">
        <v>171</v>
      </c>
      <c r="B172" s="11">
        <v>40551</v>
      </c>
      <c r="C172" s="8">
        <v>1</v>
      </c>
      <c r="D172" s="8">
        <v>0</v>
      </c>
      <c r="E172" s="8">
        <v>1</v>
      </c>
      <c r="F172" s="8">
        <v>9</v>
      </c>
      <c r="G172" s="8" t="b">
        <v>0</v>
      </c>
      <c r="H172" s="8">
        <v>6</v>
      </c>
      <c r="I172" s="8">
        <v>3</v>
      </c>
      <c r="J172" s="8">
        <v>0.16</v>
      </c>
    </row>
    <row r="173" spans="1:10">
      <c r="A173" s="12">
        <v>172</v>
      </c>
      <c r="B173" s="11">
        <v>40551</v>
      </c>
      <c r="C173" s="8">
        <v>1</v>
      </c>
      <c r="D173" s="8">
        <v>0</v>
      </c>
      <c r="E173" s="8">
        <v>1</v>
      </c>
      <c r="F173" s="8">
        <v>10</v>
      </c>
      <c r="G173" s="8" t="b">
        <v>0</v>
      </c>
      <c r="H173" s="8">
        <v>6</v>
      </c>
      <c r="I173" s="8">
        <v>2</v>
      </c>
      <c r="J173" s="8">
        <v>0.18</v>
      </c>
    </row>
    <row r="174" spans="1:10">
      <c r="A174" s="12">
        <v>173</v>
      </c>
      <c r="B174" s="11">
        <v>40551</v>
      </c>
      <c r="C174" s="8">
        <v>1</v>
      </c>
      <c r="D174" s="8">
        <v>0</v>
      </c>
      <c r="E174" s="8">
        <v>1</v>
      </c>
      <c r="F174" s="8">
        <v>11</v>
      </c>
      <c r="G174" s="8" t="b">
        <v>0</v>
      </c>
      <c r="H174" s="8">
        <v>6</v>
      </c>
      <c r="I174" s="8">
        <v>2</v>
      </c>
      <c r="J174" s="8">
        <v>0.2</v>
      </c>
    </row>
    <row r="175" spans="1:10">
      <c r="A175" s="12">
        <v>174</v>
      </c>
      <c r="B175" s="11">
        <v>40551</v>
      </c>
      <c r="C175" s="8">
        <v>1</v>
      </c>
      <c r="D175" s="8">
        <v>0</v>
      </c>
      <c r="E175" s="8">
        <v>1</v>
      </c>
      <c r="F175" s="8">
        <v>12</v>
      </c>
      <c r="G175" s="8" t="b">
        <v>0</v>
      </c>
      <c r="H175" s="8">
        <v>6</v>
      </c>
      <c r="I175" s="8">
        <v>2</v>
      </c>
      <c r="J175" s="8">
        <v>0.2</v>
      </c>
    </row>
    <row r="176" spans="1:10">
      <c r="A176" s="12">
        <v>175</v>
      </c>
      <c r="B176" s="11">
        <v>40551</v>
      </c>
      <c r="C176" s="8">
        <v>1</v>
      </c>
      <c r="D176" s="8">
        <v>0</v>
      </c>
      <c r="E176" s="8">
        <v>1</v>
      </c>
      <c r="F176" s="8">
        <v>13</v>
      </c>
      <c r="G176" s="8" t="b">
        <v>0</v>
      </c>
      <c r="H176" s="8">
        <v>6</v>
      </c>
      <c r="I176" s="8">
        <v>1</v>
      </c>
      <c r="J176" s="8">
        <v>0.2</v>
      </c>
    </row>
    <row r="177" spans="1:10">
      <c r="A177" s="12">
        <v>176</v>
      </c>
      <c r="B177" s="11">
        <v>40551</v>
      </c>
      <c r="C177" s="8">
        <v>1</v>
      </c>
      <c r="D177" s="8">
        <v>0</v>
      </c>
      <c r="E177" s="8">
        <v>1</v>
      </c>
      <c r="F177" s="8">
        <v>14</v>
      </c>
      <c r="G177" s="8" t="b">
        <v>0</v>
      </c>
      <c r="H177" s="8">
        <v>6</v>
      </c>
      <c r="I177" s="8">
        <v>1</v>
      </c>
      <c r="J177" s="8">
        <v>0.2</v>
      </c>
    </row>
    <row r="178" spans="1:10">
      <c r="A178" s="12">
        <v>177</v>
      </c>
      <c r="B178" s="11">
        <v>40551</v>
      </c>
      <c r="C178" s="8">
        <v>1</v>
      </c>
      <c r="D178" s="8">
        <v>0</v>
      </c>
      <c r="E178" s="8">
        <v>1</v>
      </c>
      <c r="F178" s="8">
        <v>15</v>
      </c>
      <c r="G178" s="8" t="b">
        <v>0</v>
      </c>
      <c r="H178" s="8">
        <v>6</v>
      </c>
      <c r="I178" s="8">
        <v>1</v>
      </c>
      <c r="J178" s="8">
        <v>0.2</v>
      </c>
    </row>
    <row r="179" spans="1:10">
      <c r="A179" s="12">
        <v>178</v>
      </c>
      <c r="B179" s="11">
        <v>40551</v>
      </c>
      <c r="C179" s="8">
        <v>1</v>
      </c>
      <c r="D179" s="8">
        <v>0</v>
      </c>
      <c r="E179" s="8">
        <v>1</v>
      </c>
      <c r="F179" s="8">
        <v>16</v>
      </c>
      <c r="G179" s="8" t="b">
        <v>0</v>
      </c>
      <c r="H179" s="8">
        <v>6</v>
      </c>
      <c r="I179" s="8">
        <v>1</v>
      </c>
      <c r="J179" s="8">
        <v>0.18</v>
      </c>
    </row>
    <row r="180" spans="1:10">
      <c r="A180" s="12">
        <v>179</v>
      </c>
      <c r="B180" s="11">
        <v>40551</v>
      </c>
      <c r="C180" s="8">
        <v>1</v>
      </c>
      <c r="D180" s="8">
        <v>0</v>
      </c>
      <c r="E180" s="8">
        <v>1</v>
      </c>
      <c r="F180" s="8">
        <v>17</v>
      </c>
      <c r="G180" s="8" t="b">
        <v>0</v>
      </c>
      <c r="H180" s="8">
        <v>6</v>
      </c>
      <c r="I180" s="8">
        <v>1</v>
      </c>
      <c r="J180" s="8">
        <v>0.16</v>
      </c>
    </row>
    <row r="181" spans="1:10">
      <c r="A181" s="12">
        <v>180</v>
      </c>
      <c r="B181" s="11">
        <v>40551</v>
      </c>
      <c r="C181" s="8">
        <v>1</v>
      </c>
      <c r="D181" s="8">
        <v>0</v>
      </c>
      <c r="E181" s="8">
        <v>1</v>
      </c>
      <c r="F181" s="8">
        <v>18</v>
      </c>
      <c r="G181" s="8" t="b">
        <v>0</v>
      </c>
      <c r="H181" s="8">
        <v>6</v>
      </c>
      <c r="I181" s="8">
        <v>1</v>
      </c>
      <c r="J181" s="8">
        <v>0.14000000000000001</v>
      </c>
    </row>
    <row r="182" spans="1:10">
      <c r="A182" s="12">
        <v>181</v>
      </c>
      <c r="B182" s="11">
        <v>40551</v>
      </c>
      <c r="C182" s="8">
        <v>1</v>
      </c>
      <c r="D182" s="8">
        <v>0</v>
      </c>
      <c r="E182" s="8">
        <v>1</v>
      </c>
      <c r="F182" s="8">
        <v>19</v>
      </c>
      <c r="G182" s="8" t="b">
        <v>0</v>
      </c>
      <c r="H182" s="8">
        <v>6</v>
      </c>
      <c r="I182" s="8">
        <v>1</v>
      </c>
      <c r="J182" s="8">
        <v>0.14000000000000001</v>
      </c>
    </row>
    <row r="183" spans="1:10">
      <c r="A183" s="12">
        <v>182</v>
      </c>
      <c r="B183" s="11">
        <v>40551</v>
      </c>
      <c r="C183" s="8">
        <v>1</v>
      </c>
      <c r="D183" s="8">
        <v>0</v>
      </c>
      <c r="E183" s="8">
        <v>1</v>
      </c>
      <c r="F183" s="8">
        <v>20</v>
      </c>
      <c r="G183" s="8" t="b">
        <v>0</v>
      </c>
      <c r="H183" s="8">
        <v>6</v>
      </c>
      <c r="I183" s="8">
        <v>1</v>
      </c>
      <c r="J183" s="8">
        <v>0.12</v>
      </c>
    </row>
    <row r="184" spans="1:10">
      <c r="A184" s="12">
        <v>183</v>
      </c>
      <c r="B184" s="11">
        <v>40551</v>
      </c>
      <c r="C184" s="8">
        <v>1</v>
      </c>
      <c r="D184" s="8">
        <v>0</v>
      </c>
      <c r="E184" s="8">
        <v>1</v>
      </c>
      <c r="F184" s="8">
        <v>21</v>
      </c>
      <c r="G184" s="8" t="b">
        <v>0</v>
      </c>
      <c r="H184" s="8">
        <v>6</v>
      </c>
      <c r="I184" s="8">
        <v>1</v>
      </c>
      <c r="J184" s="8">
        <v>0.12</v>
      </c>
    </row>
    <row r="185" spans="1:10">
      <c r="A185" s="12">
        <v>184</v>
      </c>
      <c r="B185" s="11">
        <v>40551</v>
      </c>
      <c r="C185" s="8">
        <v>1</v>
      </c>
      <c r="D185" s="8">
        <v>0</v>
      </c>
      <c r="E185" s="8">
        <v>1</v>
      </c>
      <c r="F185" s="8">
        <v>22</v>
      </c>
      <c r="G185" s="8" t="b">
        <v>0</v>
      </c>
      <c r="H185" s="8">
        <v>6</v>
      </c>
      <c r="I185" s="8">
        <v>1</v>
      </c>
      <c r="J185" s="8">
        <v>0.12</v>
      </c>
    </row>
    <row r="186" spans="1:10">
      <c r="A186" s="12">
        <v>185</v>
      </c>
      <c r="B186" s="11">
        <v>40551</v>
      </c>
      <c r="C186" s="8">
        <v>1</v>
      </c>
      <c r="D186" s="8">
        <v>0</v>
      </c>
      <c r="E186" s="8">
        <v>1</v>
      </c>
      <c r="F186" s="8">
        <v>23</v>
      </c>
      <c r="G186" s="8" t="b">
        <v>0</v>
      </c>
      <c r="H186" s="8">
        <v>6</v>
      </c>
      <c r="I186" s="8">
        <v>1</v>
      </c>
      <c r="J186" s="8">
        <v>0.1</v>
      </c>
    </row>
    <row r="187" spans="1:10">
      <c r="A187" s="12">
        <v>186</v>
      </c>
      <c r="B187" s="11">
        <v>40552</v>
      </c>
      <c r="C187" s="8">
        <v>1</v>
      </c>
      <c r="D187" s="8">
        <v>0</v>
      </c>
      <c r="E187" s="8">
        <v>1</v>
      </c>
      <c r="F187" s="8">
        <v>0</v>
      </c>
      <c r="G187" s="8" t="b">
        <v>0</v>
      </c>
      <c r="H187" s="8">
        <v>0</v>
      </c>
      <c r="I187" s="8">
        <v>1</v>
      </c>
      <c r="J187" s="8">
        <v>0.1</v>
      </c>
    </row>
    <row r="188" spans="1:10">
      <c r="A188" s="12">
        <v>187</v>
      </c>
      <c r="B188" s="11">
        <v>40552</v>
      </c>
      <c r="C188" s="8">
        <v>1</v>
      </c>
      <c r="D188" s="8">
        <v>0</v>
      </c>
      <c r="E188" s="8">
        <v>1</v>
      </c>
      <c r="F188" s="8">
        <v>1</v>
      </c>
      <c r="G188" s="8" t="b">
        <v>0</v>
      </c>
      <c r="H188" s="8">
        <v>0</v>
      </c>
      <c r="I188" s="8">
        <v>1</v>
      </c>
      <c r="J188" s="8">
        <v>0.1</v>
      </c>
    </row>
    <row r="189" spans="1:10">
      <c r="A189" s="12">
        <v>188</v>
      </c>
      <c r="B189" s="11">
        <v>40552</v>
      </c>
      <c r="C189" s="8">
        <v>1</v>
      </c>
      <c r="D189" s="8">
        <v>0</v>
      </c>
      <c r="E189" s="8">
        <v>1</v>
      </c>
      <c r="F189" s="8">
        <v>2</v>
      </c>
      <c r="G189" s="8" t="b">
        <v>0</v>
      </c>
      <c r="H189" s="8">
        <v>0</v>
      </c>
      <c r="I189" s="8">
        <v>1</v>
      </c>
      <c r="J189" s="8">
        <v>0.1</v>
      </c>
    </row>
    <row r="190" spans="1:10">
      <c r="A190" s="12">
        <v>189</v>
      </c>
      <c r="B190" s="11">
        <v>40552</v>
      </c>
      <c r="C190" s="8">
        <v>1</v>
      </c>
      <c r="D190" s="8">
        <v>0</v>
      </c>
      <c r="E190" s="8">
        <v>1</v>
      </c>
      <c r="F190" s="8">
        <v>3</v>
      </c>
      <c r="G190" s="8" t="b">
        <v>0</v>
      </c>
      <c r="H190" s="8">
        <v>0</v>
      </c>
      <c r="I190" s="8">
        <v>1</v>
      </c>
      <c r="J190" s="8">
        <v>0.1</v>
      </c>
    </row>
    <row r="191" spans="1:10">
      <c r="A191" s="12">
        <v>190</v>
      </c>
      <c r="B191" s="11">
        <v>40552</v>
      </c>
      <c r="C191" s="8">
        <v>1</v>
      </c>
      <c r="D191" s="8">
        <v>0</v>
      </c>
      <c r="E191" s="8">
        <v>1</v>
      </c>
      <c r="F191" s="8">
        <v>4</v>
      </c>
      <c r="G191" s="8" t="b">
        <v>0</v>
      </c>
      <c r="H191" s="8">
        <v>0</v>
      </c>
      <c r="I191" s="8">
        <v>1</v>
      </c>
      <c r="J191" s="8">
        <v>0.08</v>
      </c>
    </row>
    <row r="192" spans="1:10">
      <c r="A192" s="12">
        <v>191</v>
      </c>
      <c r="B192" s="11">
        <v>40552</v>
      </c>
      <c r="C192" s="8">
        <v>1</v>
      </c>
      <c r="D192" s="8">
        <v>0</v>
      </c>
      <c r="E192" s="8">
        <v>1</v>
      </c>
      <c r="F192" s="8">
        <v>5</v>
      </c>
      <c r="G192" s="8" t="b">
        <v>0</v>
      </c>
      <c r="H192" s="8">
        <v>0</v>
      </c>
      <c r="I192" s="8">
        <v>1</v>
      </c>
      <c r="J192" s="8">
        <v>0.08</v>
      </c>
    </row>
    <row r="193" spans="1:10">
      <c r="A193" s="12">
        <v>192</v>
      </c>
      <c r="B193" s="11">
        <v>40552</v>
      </c>
      <c r="C193" s="8">
        <v>1</v>
      </c>
      <c r="D193" s="8">
        <v>0</v>
      </c>
      <c r="E193" s="8">
        <v>1</v>
      </c>
      <c r="F193" s="8">
        <v>6</v>
      </c>
      <c r="G193" s="8" t="b">
        <v>0</v>
      </c>
      <c r="H193" s="8">
        <v>0</v>
      </c>
      <c r="I193" s="8">
        <v>1</v>
      </c>
      <c r="J193" s="8">
        <v>0.1</v>
      </c>
    </row>
    <row r="194" spans="1:10">
      <c r="A194" s="12">
        <v>193</v>
      </c>
      <c r="B194" s="11">
        <v>40552</v>
      </c>
      <c r="C194" s="8">
        <v>1</v>
      </c>
      <c r="D194" s="8">
        <v>0</v>
      </c>
      <c r="E194" s="8">
        <v>1</v>
      </c>
      <c r="F194" s="8">
        <v>7</v>
      </c>
      <c r="G194" s="8" t="b">
        <v>0</v>
      </c>
      <c r="H194" s="8">
        <v>0</v>
      </c>
      <c r="I194" s="8">
        <v>1</v>
      </c>
      <c r="J194" s="8">
        <v>0.08</v>
      </c>
    </row>
    <row r="195" spans="1:10">
      <c r="A195" s="12">
        <v>194</v>
      </c>
      <c r="B195" s="11">
        <v>40552</v>
      </c>
      <c r="C195" s="8">
        <v>1</v>
      </c>
      <c r="D195" s="8">
        <v>0</v>
      </c>
      <c r="E195" s="8">
        <v>1</v>
      </c>
      <c r="F195" s="8">
        <v>8</v>
      </c>
      <c r="G195" s="8" t="b">
        <v>0</v>
      </c>
      <c r="H195" s="8">
        <v>0</v>
      </c>
      <c r="I195" s="8">
        <v>1</v>
      </c>
      <c r="J195" s="8">
        <v>0.1</v>
      </c>
    </row>
    <row r="196" spans="1:10">
      <c r="A196" s="12">
        <v>195</v>
      </c>
      <c r="B196" s="11">
        <v>40552</v>
      </c>
      <c r="C196" s="8">
        <v>1</v>
      </c>
      <c r="D196" s="8">
        <v>0</v>
      </c>
      <c r="E196" s="8">
        <v>1</v>
      </c>
      <c r="F196" s="8">
        <v>9</v>
      </c>
      <c r="G196" s="8" t="b">
        <v>0</v>
      </c>
      <c r="H196" s="8">
        <v>0</v>
      </c>
      <c r="I196" s="8">
        <v>1</v>
      </c>
      <c r="J196" s="8">
        <v>0.12</v>
      </c>
    </row>
    <row r="197" spans="1:10">
      <c r="A197" s="12">
        <v>196</v>
      </c>
      <c r="B197" s="11">
        <v>40552</v>
      </c>
      <c r="C197" s="8">
        <v>1</v>
      </c>
      <c r="D197" s="8">
        <v>0</v>
      </c>
      <c r="E197" s="8">
        <v>1</v>
      </c>
      <c r="F197" s="8">
        <v>10</v>
      </c>
      <c r="G197" s="8" t="b">
        <v>0</v>
      </c>
      <c r="H197" s="8">
        <v>0</v>
      </c>
      <c r="I197" s="8">
        <v>1</v>
      </c>
      <c r="J197" s="8">
        <v>0.14000000000000001</v>
      </c>
    </row>
    <row r="198" spans="1:10">
      <c r="A198" s="12">
        <v>197</v>
      </c>
      <c r="B198" s="11">
        <v>40552</v>
      </c>
      <c r="C198" s="8">
        <v>1</v>
      </c>
      <c r="D198" s="8">
        <v>0</v>
      </c>
      <c r="E198" s="8">
        <v>1</v>
      </c>
      <c r="F198" s="8">
        <v>11</v>
      </c>
      <c r="G198" s="8" t="b">
        <v>0</v>
      </c>
      <c r="H198" s="8">
        <v>0</v>
      </c>
      <c r="I198" s="8">
        <v>1</v>
      </c>
      <c r="J198" s="8">
        <v>0.16</v>
      </c>
    </row>
    <row r="199" spans="1:10">
      <c r="A199" s="12">
        <v>198</v>
      </c>
      <c r="B199" s="11">
        <v>40552</v>
      </c>
      <c r="C199" s="8">
        <v>1</v>
      </c>
      <c r="D199" s="8">
        <v>0</v>
      </c>
      <c r="E199" s="8">
        <v>1</v>
      </c>
      <c r="F199" s="8">
        <v>12</v>
      </c>
      <c r="G199" s="8" t="b">
        <v>0</v>
      </c>
      <c r="H199" s="8">
        <v>0</v>
      </c>
      <c r="I199" s="8">
        <v>1</v>
      </c>
      <c r="J199" s="8">
        <v>0.18</v>
      </c>
    </row>
    <row r="200" spans="1:10">
      <c r="A200" s="12">
        <v>199</v>
      </c>
      <c r="B200" s="11">
        <v>40552</v>
      </c>
      <c r="C200" s="8">
        <v>1</v>
      </c>
      <c r="D200" s="8">
        <v>0</v>
      </c>
      <c r="E200" s="8">
        <v>1</v>
      </c>
      <c r="F200" s="8">
        <v>13</v>
      </c>
      <c r="G200" s="8" t="b">
        <v>0</v>
      </c>
      <c r="H200" s="8">
        <v>0</v>
      </c>
      <c r="I200" s="8">
        <v>1</v>
      </c>
      <c r="J200" s="8">
        <v>0.2</v>
      </c>
    </row>
    <row r="201" spans="1:10">
      <c r="A201" s="12">
        <v>200</v>
      </c>
      <c r="B201" s="11">
        <v>40552</v>
      </c>
      <c r="C201" s="8">
        <v>1</v>
      </c>
      <c r="D201" s="8">
        <v>0</v>
      </c>
      <c r="E201" s="8">
        <v>1</v>
      </c>
      <c r="F201" s="8">
        <v>14</v>
      </c>
      <c r="G201" s="8" t="b">
        <v>0</v>
      </c>
      <c r="H201" s="8">
        <v>0</v>
      </c>
      <c r="I201" s="8">
        <v>1</v>
      </c>
      <c r="J201" s="8">
        <v>0.22</v>
      </c>
    </row>
    <row r="202" spans="1:10">
      <c r="A202" s="12">
        <v>201</v>
      </c>
      <c r="B202" s="11">
        <v>40552</v>
      </c>
      <c r="C202" s="8">
        <v>1</v>
      </c>
      <c r="D202" s="8">
        <v>0</v>
      </c>
      <c r="E202" s="8">
        <v>1</v>
      </c>
      <c r="F202" s="8">
        <v>15</v>
      </c>
      <c r="G202" s="8" t="b">
        <v>0</v>
      </c>
      <c r="H202" s="8">
        <v>0</v>
      </c>
      <c r="I202" s="8">
        <v>1</v>
      </c>
      <c r="J202" s="8">
        <v>0.22</v>
      </c>
    </row>
    <row r="203" spans="1:10">
      <c r="A203" s="12">
        <v>202</v>
      </c>
      <c r="B203" s="11">
        <v>40552</v>
      </c>
      <c r="C203" s="8">
        <v>1</v>
      </c>
      <c r="D203" s="8">
        <v>0</v>
      </c>
      <c r="E203" s="8">
        <v>1</v>
      </c>
      <c r="F203" s="8">
        <v>16</v>
      </c>
      <c r="G203" s="8" t="b">
        <v>0</v>
      </c>
      <c r="H203" s="8">
        <v>0</v>
      </c>
      <c r="I203" s="8">
        <v>1</v>
      </c>
      <c r="J203" s="8">
        <v>0.2</v>
      </c>
    </row>
    <row r="204" spans="1:10">
      <c r="A204" s="12">
        <v>203</v>
      </c>
      <c r="B204" s="11">
        <v>40552</v>
      </c>
      <c r="C204" s="8">
        <v>1</v>
      </c>
      <c r="D204" s="8">
        <v>0</v>
      </c>
      <c r="E204" s="8">
        <v>1</v>
      </c>
      <c r="F204" s="8">
        <v>17</v>
      </c>
      <c r="G204" s="8" t="b">
        <v>0</v>
      </c>
      <c r="H204" s="8">
        <v>0</v>
      </c>
      <c r="I204" s="8">
        <v>1</v>
      </c>
      <c r="J204" s="8">
        <v>0.18</v>
      </c>
    </row>
    <row r="205" spans="1:10">
      <c r="A205" s="12">
        <v>204</v>
      </c>
      <c r="B205" s="11">
        <v>40552</v>
      </c>
      <c r="C205" s="8">
        <v>1</v>
      </c>
      <c r="D205" s="8">
        <v>0</v>
      </c>
      <c r="E205" s="8">
        <v>1</v>
      </c>
      <c r="F205" s="8">
        <v>18</v>
      </c>
      <c r="G205" s="8" t="b">
        <v>0</v>
      </c>
      <c r="H205" s="8">
        <v>0</v>
      </c>
      <c r="I205" s="8">
        <v>1</v>
      </c>
      <c r="J205" s="8">
        <v>0.16</v>
      </c>
    </row>
    <row r="206" spans="1:10">
      <c r="A206" s="12">
        <v>205</v>
      </c>
      <c r="B206" s="11">
        <v>40552</v>
      </c>
      <c r="C206" s="8">
        <v>1</v>
      </c>
      <c r="D206" s="8">
        <v>0</v>
      </c>
      <c r="E206" s="8">
        <v>1</v>
      </c>
      <c r="F206" s="8">
        <v>19</v>
      </c>
      <c r="G206" s="8" t="b">
        <v>0</v>
      </c>
      <c r="H206" s="8">
        <v>0</v>
      </c>
      <c r="I206" s="8">
        <v>1</v>
      </c>
      <c r="J206" s="8">
        <v>0.16</v>
      </c>
    </row>
    <row r="207" spans="1:10">
      <c r="A207" s="12">
        <v>206</v>
      </c>
      <c r="B207" s="11">
        <v>40552</v>
      </c>
      <c r="C207" s="8">
        <v>1</v>
      </c>
      <c r="D207" s="8">
        <v>0</v>
      </c>
      <c r="E207" s="8">
        <v>1</v>
      </c>
      <c r="F207" s="8">
        <v>20</v>
      </c>
      <c r="G207" s="8" t="b">
        <v>0</v>
      </c>
      <c r="H207" s="8">
        <v>0</v>
      </c>
      <c r="I207" s="8">
        <v>1</v>
      </c>
      <c r="J207" s="8">
        <v>0.14000000000000001</v>
      </c>
    </row>
    <row r="208" spans="1:10">
      <c r="A208" s="12">
        <v>207</v>
      </c>
      <c r="B208" s="11">
        <v>40552</v>
      </c>
      <c r="C208" s="8">
        <v>1</v>
      </c>
      <c r="D208" s="8">
        <v>0</v>
      </c>
      <c r="E208" s="8">
        <v>1</v>
      </c>
      <c r="F208" s="8">
        <v>21</v>
      </c>
      <c r="G208" s="8" t="b">
        <v>0</v>
      </c>
      <c r="H208" s="8">
        <v>0</v>
      </c>
      <c r="I208" s="8">
        <v>1</v>
      </c>
      <c r="J208" s="8">
        <v>0.14000000000000001</v>
      </c>
    </row>
    <row r="209" spans="1:10">
      <c r="A209" s="12">
        <v>208</v>
      </c>
      <c r="B209" s="11">
        <v>40552</v>
      </c>
      <c r="C209" s="8">
        <v>1</v>
      </c>
      <c r="D209" s="8">
        <v>0</v>
      </c>
      <c r="E209" s="8">
        <v>1</v>
      </c>
      <c r="F209" s="8">
        <v>22</v>
      </c>
      <c r="G209" s="8" t="b">
        <v>0</v>
      </c>
      <c r="H209" s="8">
        <v>0</v>
      </c>
      <c r="I209" s="8">
        <v>1</v>
      </c>
      <c r="J209" s="8">
        <v>0.14000000000000001</v>
      </c>
    </row>
    <row r="210" spans="1:10">
      <c r="A210" s="12">
        <v>209</v>
      </c>
      <c r="B210" s="11">
        <v>40552</v>
      </c>
      <c r="C210" s="8">
        <v>1</v>
      </c>
      <c r="D210" s="8">
        <v>0</v>
      </c>
      <c r="E210" s="8">
        <v>1</v>
      </c>
      <c r="F210" s="8">
        <v>23</v>
      </c>
      <c r="G210" s="8" t="b">
        <v>0</v>
      </c>
      <c r="H210" s="8">
        <v>0</v>
      </c>
      <c r="I210" s="8">
        <v>1</v>
      </c>
      <c r="J210" s="8">
        <v>0.12</v>
      </c>
    </row>
    <row r="211" spans="1:10">
      <c r="A211" s="12">
        <v>210</v>
      </c>
      <c r="B211" s="11">
        <v>40553</v>
      </c>
      <c r="C211" s="8">
        <v>1</v>
      </c>
      <c r="D211" s="8">
        <v>0</v>
      </c>
      <c r="E211" s="8">
        <v>1</v>
      </c>
      <c r="F211" s="8">
        <v>0</v>
      </c>
      <c r="G211" s="8" t="b">
        <v>0</v>
      </c>
      <c r="H211" s="8">
        <v>1</v>
      </c>
      <c r="I211" s="8">
        <v>1</v>
      </c>
      <c r="J211" s="8">
        <v>0.12</v>
      </c>
    </row>
    <row r="212" spans="1:10">
      <c r="A212" s="12">
        <v>211</v>
      </c>
      <c r="B212" s="11">
        <v>40553</v>
      </c>
      <c r="C212" s="8">
        <v>1</v>
      </c>
      <c r="D212" s="8">
        <v>0</v>
      </c>
      <c r="E212" s="8">
        <v>1</v>
      </c>
      <c r="F212" s="8">
        <v>1</v>
      </c>
      <c r="G212" s="8" t="b">
        <v>0</v>
      </c>
      <c r="H212" s="8">
        <v>1</v>
      </c>
      <c r="I212" s="8">
        <v>1</v>
      </c>
      <c r="J212" s="8">
        <v>0.12</v>
      </c>
    </row>
    <row r="213" spans="1:10">
      <c r="A213" s="12">
        <v>212</v>
      </c>
      <c r="B213" s="11">
        <v>40553</v>
      </c>
      <c r="C213" s="8">
        <v>1</v>
      </c>
      <c r="D213" s="8">
        <v>0</v>
      </c>
      <c r="E213" s="8">
        <v>1</v>
      </c>
      <c r="F213" s="8">
        <v>2</v>
      </c>
      <c r="G213" s="8" t="b">
        <v>0</v>
      </c>
      <c r="H213" s="8">
        <v>1</v>
      </c>
      <c r="I213" s="8">
        <v>1</v>
      </c>
      <c r="J213" s="8">
        <v>0.12</v>
      </c>
    </row>
    <row r="214" spans="1:10">
      <c r="A214" s="12">
        <v>213</v>
      </c>
      <c r="B214" s="11">
        <v>40553</v>
      </c>
      <c r="C214" s="8">
        <v>1</v>
      </c>
      <c r="D214" s="8">
        <v>0</v>
      </c>
      <c r="E214" s="8">
        <v>1</v>
      </c>
      <c r="F214" s="8">
        <v>3</v>
      </c>
      <c r="G214" s="8" t="b">
        <v>0</v>
      </c>
      <c r="H214" s="8">
        <v>1</v>
      </c>
      <c r="I214" s="8">
        <v>1</v>
      </c>
      <c r="J214" s="8">
        <v>0.12</v>
      </c>
    </row>
    <row r="215" spans="1:10">
      <c r="A215" s="12">
        <v>214</v>
      </c>
      <c r="B215" s="11">
        <v>40553</v>
      </c>
      <c r="C215" s="8">
        <v>1</v>
      </c>
      <c r="D215" s="8">
        <v>0</v>
      </c>
      <c r="E215" s="8">
        <v>1</v>
      </c>
      <c r="F215" s="8">
        <v>4</v>
      </c>
      <c r="G215" s="8" t="b">
        <v>0</v>
      </c>
      <c r="H215" s="8">
        <v>1</v>
      </c>
      <c r="I215" s="8">
        <v>1</v>
      </c>
      <c r="J215" s="8">
        <v>0.1</v>
      </c>
    </row>
    <row r="216" spans="1:10">
      <c r="A216" s="12">
        <v>215</v>
      </c>
      <c r="B216" s="11">
        <v>40553</v>
      </c>
      <c r="C216" s="8">
        <v>1</v>
      </c>
      <c r="D216" s="8">
        <v>0</v>
      </c>
      <c r="E216" s="8">
        <v>1</v>
      </c>
      <c r="F216" s="8">
        <v>5</v>
      </c>
      <c r="G216" s="8" t="b">
        <v>0</v>
      </c>
      <c r="H216" s="8">
        <v>1</v>
      </c>
      <c r="I216" s="8">
        <v>1</v>
      </c>
      <c r="J216" s="8">
        <v>0.1</v>
      </c>
    </row>
    <row r="217" spans="1:10">
      <c r="A217" s="12">
        <v>216</v>
      </c>
      <c r="B217" s="11">
        <v>40553</v>
      </c>
      <c r="C217" s="8">
        <v>1</v>
      </c>
      <c r="D217" s="8">
        <v>0</v>
      </c>
      <c r="E217" s="8">
        <v>1</v>
      </c>
      <c r="F217" s="8">
        <v>6</v>
      </c>
      <c r="G217" s="8" t="b">
        <v>0</v>
      </c>
      <c r="H217" s="8">
        <v>1</v>
      </c>
      <c r="I217" s="8">
        <v>1</v>
      </c>
      <c r="J217" s="8">
        <v>0.12</v>
      </c>
    </row>
    <row r="218" spans="1:10">
      <c r="A218" s="12">
        <v>217</v>
      </c>
      <c r="B218" s="11">
        <v>40553</v>
      </c>
      <c r="C218" s="8">
        <v>1</v>
      </c>
      <c r="D218" s="8">
        <v>0</v>
      </c>
      <c r="E218" s="8">
        <v>1</v>
      </c>
      <c r="F218" s="8">
        <v>7</v>
      </c>
      <c r="G218" s="8" t="b">
        <v>0</v>
      </c>
      <c r="H218" s="8">
        <v>1</v>
      </c>
      <c r="I218" s="8">
        <v>1</v>
      </c>
      <c r="J218" s="8">
        <v>0.12</v>
      </c>
    </row>
    <row r="219" spans="1:10">
      <c r="A219" s="12">
        <v>218</v>
      </c>
      <c r="B219" s="11">
        <v>40553</v>
      </c>
      <c r="C219" s="8">
        <v>1</v>
      </c>
      <c r="D219" s="8">
        <v>0</v>
      </c>
      <c r="E219" s="8">
        <v>1</v>
      </c>
      <c r="F219" s="8">
        <v>8</v>
      </c>
      <c r="G219" s="8" t="b">
        <v>0</v>
      </c>
      <c r="H219" s="8">
        <v>1</v>
      </c>
      <c r="I219" s="8">
        <v>2</v>
      </c>
      <c r="J219" s="8">
        <v>0.12</v>
      </c>
    </row>
    <row r="220" spans="1:10">
      <c r="A220" s="12">
        <v>219</v>
      </c>
      <c r="B220" s="11">
        <v>40553</v>
      </c>
      <c r="C220" s="8">
        <v>1</v>
      </c>
      <c r="D220" s="8">
        <v>0</v>
      </c>
      <c r="E220" s="8">
        <v>1</v>
      </c>
      <c r="F220" s="8">
        <v>9</v>
      </c>
      <c r="G220" s="8" t="b">
        <v>0</v>
      </c>
      <c r="H220" s="8">
        <v>1</v>
      </c>
      <c r="I220" s="8">
        <v>2</v>
      </c>
      <c r="J220" s="8">
        <v>0.14000000000000001</v>
      </c>
    </row>
    <row r="221" spans="1:10">
      <c r="A221" s="12">
        <v>220</v>
      </c>
      <c r="B221" s="11">
        <v>40553</v>
      </c>
      <c r="C221" s="8">
        <v>1</v>
      </c>
      <c r="D221" s="8">
        <v>0</v>
      </c>
      <c r="E221" s="8">
        <v>1</v>
      </c>
      <c r="F221" s="8">
        <v>10</v>
      </c>
      <c r="G221" s="8" t="b">
        <v>0</v>
      </c>
      <c r="H221" s="8">
        <v>1</v>
      </c>
      <c r="I221" s="8">
        <v>2</v>
      </c>
      <c r="J221" s="8">
        <v>0.14000000000000001</v>
      </c>
    </row>
    <row r="222" spans="1:10">
      <c r="A222" s="12">
        <v>221</v>
      </c>
      <c r="B222" s="11">
        <v>40553</v>
      </c>
      <c r="C222" s="8">
        <v>1</v>
      </c>
      <c r="D222" s="8">
        <v>0</v>
      </c>
      <c r="E222" s="8">
        <v>1</v>
      </c>
      <c r="F222" s="8">
        <v>11</v>
      </c>
      <c r="G222" s="8" t="b">
        <v>0</v>
      </c>
      <c r="H222" s="8">
        <v>1</v>
      </c>
      <c r="I222" s="8">
        <v>2</v>
      </c>
      <c r="J222" s="8">
        <v>0.16</v>
      </c>
    </row>
    <row r="223" spans="1:10">
      <c r="A223" s="12">
        <v>222</v>
      </c>
      <c r="B223" s="11">
        <v>40553</v>
      </c>
      <c r="C223" s="8">
        <v>1</v>
      </c>
      <c r="D223" s="8">
        <v>0</v>
      </c>
      <c r="E223" s="8">
        <v>1</v>
      </c>
      <c r="F223" s="8">
        <v>12</v>
      </c>
      <c r="G223" s="8" t="b">
        <v>0</v>
      </c>
      <c r="H223" s="8">
        <v>1</v>
      </c>
      <c r="I223" s="8">
        <v>2</v>
      </c>
      <c r="J223" s="8">
        <v>0.2</v>
      </c>
    </row>
    <row r="224" spans="1:10">
      <c r="A224" s="12">
        <v>223</v>
      </c>
      <c r="B224" s="11">
        <v>40553</v>
      </c>
      <c r="C224" s="8">
        <v>1</v>
      </c>
      <c r="D224" s="8">
        <v>0</v>
      </c>
      <c r="E224" s="8">
        <v>1</v>
      </c>
      <c r="F224" s="8">
        <v>13</v>
      </c>
      <c r="G224" s="8" t="b">
        <v>0</v>
      </c>
      <c r="H224" s="8">
        <v>1</v>
      </c>
      <c r="I224" s="8">
        <v>2</v>
      </c>
      <c r="J224" s="8">
        <v>0.2</v>
      </c>
    </row>
    <row r="225" spans="1:10">
      <c r="A225" s="12">
        <v>224</v>
      </c>
      <c r="B225" s="11">
        <v>40553</v>
      </c>
      <c r="C225" s="8">
        <v>1</v>
      </c>
      <c r="D225" s="8">
        <v>0</v>
      </c>
      <c r="E225" s="8">
        <v>1</v>
      </c>
      <c r="F225" s="8">
        <v>14</v>
      </c>
      <c r="G225" s="8" t="b">
        <v>0</v>
      </c>
      <c r="H225" s="8">
        <v>1</v>
      </c>
      <c r="I225" s="8">
        <v>2</v>
      </c>
      <c r="J225" s="8">
        <v>0.2</v>
      </c>
    </row>
    <row r="226" spans="1:10">
      <c r="A226" s="12">
        <v>225</v>
      </c>
      <c r="B226" s="11">
        <v>40553</v>
      </c>
      <c r="C226" s="8">
        <v>1</v>
      </c>
      <c r="D226" s="8">
        <v>0</v>
      </c>
      <c r="E226" s="8">
        <v>1</v>
      </c>
      <c r="F226" s="8">
        <v>15</v>
      </c>
      <c r="G226" s="8" t="b">
        <v>0</v>
      </c>
      <c r="H226" s="8">
        <v>1</v>
      </c>
      <c r="I226" s="8">
        <v>2</v>
      </c>
      <c r="J226" s="8">
        <v>0.2</v>
      </c>
    </row>
    <row r="227" spans="1:10">
      <c r="A227" s="12">
        <v>226</v>
      </c>
      <c r="B227" s="11">
        <v>40553</v>
      </c>
      <c r="C227" s="8">
        <v>1</v>
      </c>
      <c r="D227" s="8">
        <v>0</v>
      </c>
      <c r="E227" s="8">
        <v>1</v>
      </c>
      <c r="F227" s="8">
        <v>16</v>
      </c>
      <c r="G227" s="8" t="b">
        <v>0</v>
      </c>
      <c r="H227" s="8">
        <v>1</v>
      </c>
      <c r="I227" s="8">
        <v>1</v>
      </c>
      <c r="J227" s="8">
        <v>0.2</v>
      </c>
    </row>
    <row r="228" spans="1:10">
      <c r="A228" s="12">
        <v>227</v>
      </c>
      <c r="B228" s="11">
        <v>40553</v>
      </c>
      <c r="C228" s="8">
        <v>1</v>
      </c>
      <c r="D228" s="8">
        <v>0</v>
      </c>
      <c r="E228" s="8">
        <v>1</v>
      </c>
      <c r="F228" s="8">
        <v>17</v>
      </c>
      <c r="G228" s="8" t="b">
        <v>0</v>
      </c>
      <c r="H228" s="8">
        <v>1</v>
      </c>
      <c r="I228" s="8">
        <v>1</v>
      </c>
      <c r="J228" s="8">
        <v>0.2</v>
      </c>
    </row>
    <row r="229" spans="1:10">
      <c r="A229" s="12">
        <v>228</v>
      </c>
      <c r="B229" s="11">
        <v>40553</v>
      </c>
      <c r="C229" s="8">
        <v>1</v>
      </c>
      <c r="D229" s="8">
        <v>0</v>
      </c>
      <c r="E229" s="8">
        <v>1</v>
      </c>
      <c r="F229" s="8">
        <v>18</v>
      </c>
      <c r="G229" s="8" t="b">
        <v>0</v>
      </c>
      <c r="H229" s="8">
        <v>1</v>
      </c>
      <c r="I229" s="8">
        <v>1</v>
      </c>
      <c r="J229" s="8">
        <v>0.2</v>
      </c>
    </row>
    <row r="230" spans="1:10">
      <c r="A230" s="12">
        <v>229</v>
      </c>
      <c r="B230" s="11">
        <v>40553</v>
      </c>
      <c r="C230" s="8">
        <v>1</v>
      </c>
      <c r="D230" s="8">
        <v>0</v>
      </c>
      <c r="E230" s="8">
        <v>1</v>
      </c>
      <c r="F230" s="8">
        <v>19</v>
      </c>
      <c r="G230" s="8" t="b">
        <v>0</v>
      </c>
      <c r="H230" s="8">
        <v>1</v>
      </c>
      <c r="I230" s="8">
        <v>1</v>
      </c>
      <c r="J230" s="8">
        <v>0.16</v>
      </c>
    </row>
    <row r="231" spans="1:10">
      <c r="A231" s="12">
        <v>230</v>
      </c>
      <c r="B231" s="11">
        <v>40553</v>
      </c>
      <c r="C231" s="8">
        <v>1</v>
      </c>
      <c r="D231" s="8">
        <v>0</v>
      </c>
      <c r="E231" s="8">
        <v>1</v>
      </c>
      <c r="F231" s="8">
        <v>20</v>
      </c>
      <c r="G231" s="8" t="b">
        <v>0</v>
      </c>
      <c r="H231" s="8">
        <v>1</v>
      </c>
      <c r="I231" s="8">
        <v>1</v>
      </c>
      <c r="J231" s="8">
        <v>0.16</v>
      </c>
    </row>
    <row r="232" spans="1:10">
      <c r="A232" s="12">
        <v>231</v>
      </c>
      <c r="B232" s="11">
        <v>40553</v>
      </c>
      <c r="C232" s="8">
        <v>1</v>
      </c>
      <c r="D232" s="8">
        <v>0</v>
      </c>
      <c r="E232" s="8">
        <v>1</v>
      </c>
      <c r="F232" s="8">
        <v>21</v>
      </c>
      <c r="G232" s="8" t="b">
        <v>0</v>
      </c>
      <c r="H232" s="8">
        <v>1</v>
      </c>
      <c r="I232" s="8">
        <v>1</v>
      </c>
      <c r="J232" s="8">
        <v>0.14000000000000001</v>
      </c>
    </row>
    <row r="233" spans="1:10">
      <c r="A233" s="12">
        <v>232</v>
      </c>
      <c r="B233" s="11">
        <v>40553</v>
      </c>
      <c r="C233" s="8">
        <v>1</v>
      </c>
      <c r="D233" s="8">
        <v>0</v>
      </c>
      <c r="E233" s="8">
        <v>1</v>
      </c>
      <c r="F233" s="8">
        <v>22</v>
      </c>
      <c r="G233" s="8" t="b">
        <v>0</v>
      </c>
      <c r="H233" s="8">
        <v>1</v>
      </c>
      <c r="I233" s="8">
        <v>1</v>
      </c>
      <c r="J233" s="8">
        <v>0.14000000000000001</v>
      </c>
    </row>
    <row r="234" spans="1:10">
      <c r="A234" s="12">
        <v>233</v>
      </c>
      <c r="B234" s="11">
        <v>40553</v>
      </c>
      <c r="C234" s="8">
        <v>1</v>
      </c>
      <c r="D234" s="8">
        <v>0</v>
      </c>
      <c r="E234" s="8">
        <v>1</v>
      </c>
      <c r="F234" s="8">
        <v>23</v>
      </c>
      <c r="G234" s="8" t="b">
        <v>0</v>
      </c>
      <c r="H234" s="8">
        <v>1</v>
      </c>
      <c r="I234" s="8">
        <v>1</v>
      </c>
      <c r="J234" s="8">
        <v>0.14000000000000001</v>
      </c>
    </row>
    <row r="235" spans="1:10">
      <c r="A235" s="12">
        <v>234</v>
      </c>
      <c r="B235" s="11">
        <v>40554</v>
      </c>
      <c r="C235" s="8">
        <v>1</v>
      </c>
      <c r="D235" s="8">
        <v>0</v>
      </c>
      <c r="E235" s="8">
        <v>1</v>
      </c>
      <c r="F235" s="8">
        <v>0</v>
      </c>
      <c r="G235" s="8" t="b">
        <v>0</v>
      </c>
      <c r="H235" s="8">
        <v>2</v>
      </c>
      <c r="I235" s="8">
        <v>1</v>
      </c>
      <c r="J235" s="8">
        <v>0.14000000000000001</v>
      </c>
    </row>
    <row r="236" spans="1:10">
      <c r="A236" s="12">
        <v>235</v>
      </c>
      <c r="B236" s="11">
        <v>40554</v>
      </c>
      <c r="C236" s="8">
        <v>1</v>
      </c>
      <c r="D236" s="8">
        <v>0</v>
      </c>
      <c r="E236" s="8">
        <v>1</v>
      </c>
      <c r="F236" s="8">
        <v>1</v>
      </c>
      <c r="G236" s="8" t="b">
        <v>0</v>
      </c>
      <c r="H236" s="8">
        <v>2</v>
      </c>
      <c r="I236" s="8">
        <v>1</v>
      </c>
      <c r="J236" s="8">
        <v>0.14000000000000001</v>
      </c>
    </row>
    <row r="237" spans="1:10">
      <c r="A237" s="12">
        <v>236</v>
      </c>
      <c r="B237" s="11">
        <v>40554</v>
      </c>
      <c r="C237" s="8">
        <v>1</v>
      </c>
      <c r="D237" s="8">
        <v>0</v>
      </c>
      <c r="E237" s="8">
        <v>1</v>
      </c>
      <c r="F237" s="8">
        <v>2</v>
      </c>
      <c r="G237" s="8" t="b">
        <v>0</v>
      </c>
      <c r="H237" s="8">
        <v>2</v>
      </c>
      <c r="I237" s="8">
        <v>2</v>
      </c>
      <c r="J237" s="8">
        <v>0.16</v>
      </c>
    </row>
    <row r="238" spans="1:10">
      <c r="A238" s="12">
        <v>237</v>
      </c>
      <c r="B238" s="11">
        <v>40554</v>
      </c>
      <c r="C238" s="8">
        <v>1</v>
      </c>
      <c r="D238" s="8">
        <v>0</v>
      </c>
      <c r="E238" s="8">
        <v>1</v>
      </c>
      <c r="F238" s="8">
        <v>5</v>
      </c>
      <c r="G238" s="8" t="b">
        <v>0</v>
      </c>
      <c r="H238" s="8">
        <v>2</v>
      </c>
      <c r="I238" s="8">
        <v>2</v>
      </c>
      <c r="J238" s="8">
        <v>0.16</v>
      </c>
    </row>
    <row r="239" spans="1:10">
      <c r="A239" s="12">
        <v>238</v>
      </c>
      <c r="B239" s="11">
        <v>40554</v>
      </c>
      <c r="C239" s="8">
        <v>1</v>
      </c>
      <c r="D239" s="8">
        <v>0</v>
      </c>
      <c r="E239" s="8">
        <v>1</v>
      </c>
      <c r="F239" s="8">
        <v>6</v>
      </c>
      <c r="G239" s="8" t="b">
        <v>0</v>
      </c>
      <c r="H239" s="8">
        <v>2</v>
      </c>
      <c r="I239" s="8">
        <v>2</v>
      </c>
      <c r="J239" s="8">
        <v>0.16</v>
      </c>
    </row>
    <row r="240" spans="1:10">
      <c r="A240" s="12">
        <v>239</v>
      </c>
      <c r="B240" s="11">
        <v>40554</v>
      </c>
      <c r="C240" s="8">
        <v>1</v>
      </c>
      <c r="D240" s="8">
        <v>0</v>
      </c>
      <c r="E240" s="8">
        <v>1</v>
      </c>
      <c r="F240" s="8">
        <v>7</v>
      </c>
      <c r="G240" s="8" t="b">
        <v>0</v>
      </c>
      <c r="H240" s="8">
        <v>2</v>
      </c>
      <c r="I240" s="8">
        <v>2</v>
      </c>
      <c r="J240" s="8">
        <v>0.16</v>
      </c>
    </row>
    <row r="241" spans="1:10">
      <c r="A241" s="12">
        <v>240</v>
      </c>
      <c r="B241" s="11">
        <v>40554</v>
      </c>
      <c r="C241" s="8">
        <v>1</v>
      </c>
      <c r="D241" s="8">
        <v>0</v>
      </c>
      <c r="E241" s="8">
        <v>1</v>
      </c>
      <c r="F241" s="8">
        <v>8</v>
      </c>
      <c r="G241" s="8" t="b">
        <v>0</v>
      </c>
      <c r="H241" s="8">
        <v>2</v>
      </c>
      <c r="I241" s="8">
        <v>2</v>
      </c>
      <c r="J241" s="8">
        <v>0.18</v>
      </c>
    </row>
    <row r="242" spans="1:10">
      <c r="A242" s="12">
        <v>241</v>
      </c>
      <c r="B242" s="11">
        <v>40554</v>
      </c>
      <c r="C242" s="8">
        <v>1</v>
      </c>
      <c r="D242" s="8">
        <v>0</v>
      </c>
      <c r="E242" s="8">
        <v>1</v>
      </c>
      <c r="F242" s="8">
        <v>9</v>
      </c>
      <c r="G242" s="8" t="b">
        <v>0</v>
      </c>
      <c r="H242" s="8">
        <v>2</v>
      </c>
      <c r="I242" s="8">
        <v>2</v>
      </c>
      <c r="J242" s="8">
        <v>0.18</v>
      </c>
    </row>
    <row r="243" spans="1:10">
      <c r="A243" s="12">
        <v>242</v>
      </c>
      <c r="B243" s="11">
        <v>40554</v>
      </c>
      <c r="C243" s="8">
        <v>1</v>
      </c>
      <c r="D243" s="8">
        <v>0</v>
      </c>
      <c r="E243" s="8">
        <v>1</v>
      </c>
      <c r="F243" s="8">
        <v>10</v>
      </c>
      <c r="G243" s="8" t="b">
        <v>0</v>
      </c>
      <c r="H243" s="8">
        <v>2</v>
      </c>
      <c r="I243" s="8">
        <v>2</v>
      </c>
      <c r="J243" s="8">
        <v>0.2</v>
      </c>
    </row>
    <row r="244" spans="1:10">
      <c r="A244" s="12">
        <v>243</v>
      </c>
      <c r="B244" s="11">
        <v>40554</v>
      </c>
      <c r="C244" s="8">
        <v>1</v>
      </c>
      <c r="D244" s="8">
        <v>0</v>
      </c>
      <c r="E244" s="8">
        <v>1</v>
      </c>
      <c r="F244" s="8">
        <v>11</v>
      </c>
      <c r="G244" s="8" t="b">
        <v>0</v>
      </c>
      <c r="H244" s="8">
        <v>2</v>
      </c>
      <c r="I244" s="8">
        <v>2</v>
      </c>
      <c r="J244" s="8">
        <v>0.2</v>
      </c>
    </row>
    <row r="245" spans="1:10">
      <c r="A245" s="12">
        <v>244</v>
      </c>
      <c r="B245" s="11">
        <v>40554</v>
      </c>
      <c r="C245" s="8">
        <v>1</v>
      </c>
      <c r="D245" s="8">
        <v>0</v>
      </c>
      <c r="E245" s="8">
        <v>1</v>
      </c>
      <c r="F245" s="8">
        <v>12</v>
      </c>
      <c r="G245" s="8" t="b">
        <v>0</v>
      </c>
      <c r="H245" s="8">
        <v>2</v>
      </c>
      <c r="I245" s="8">
        <v>2</v>
      </c>
      <c r="J245" s="8">
        <v>0.2</v>
      </c>
    </row>
    <row r="246" spans="1:10">
      <c r="A246" s="12">
        <v>245</v>
      </c>
      <c r="B246" s="11">
        <v>40554</v>
      </c>
      <c r="C246" s="8">
        <v>1</v>
      </c>
      <c r="D246" s="8">
        <v>0</v>
      </c>
      <c r="E246" s="8">
        <v>1</v>
      </c>
      <c r="F246" s="8">
        <v>13</v>
      </c>
      <c r="G246" s="8" t="b">
        <v>0</v>
      </c>
      <c r="H246" s="8">
        <v>2</v>
      </c>
      <c r="I246" s="8">
        <v>2</v>
      </c>
      <c r="J246" s="8">
        <v>0.2</v>
      </c>
    </row>
    <row r="247" spans="1:10">
      <c r="A247" s="12">
        <v>246</v>
      </c>
      <c r="B247" s="11">
        <v>40554</v>
      </c>
      <c r="C247" s="8">
        <v>1</v>
      </c>
      <c r="D247" s="8">
        <v>0</v>
      </c>
      <c r="E247" s="8">
        <v>1</v>
      </c>
      <c r="F247" s="8">
        <v>14</v>
      </c>
      <c r="G247" s="8" t="b">
        <v>0</v>
      </c>
      <c r="H247" s="8">
        <v>2</v>
      </c>
      <c r="I247" s="8">
        <v>2</v>
      </c>
      <c r="J247" s="8">
        <v>0.2</v>
      </c>
    </row>
    <row r="248" spans="1:10">
      <c r="A248" s="12">
        <v>247</v>
      </c>
      <c r="B248" s="11">
        <v>40554</v>
      </c>
      <c r="C248" s="8">
        <v>1</v>
      </c>
      <c r="D248" s="8">
        <v>0</v>
      </c>
      <c r="E248" s="8">
        <v>1</v>
      </c>
      <c r="F248" s="8">
        <v>15</v>
      </c>
      <c r="G248" s="8" t="b">
        <v>0</v>
      </c>
      <c r="H248" s="8">
        <v>2</v>
      </c>
      <c r="I248" s="8">
        <v>2</v>
      </c>
      <c r="J248" s="8">
        <v>0.16</v>
      </c>
    </row>
    <row r="249" spans="1:10">
      <c r="A249" s="12">
        <v>248</v>
      </c>
      <c r="B249" s="11">
        <v>40554</v>
      </c>
      <c r="C249" s="8">
        <v>1</v>
      </c>
      <c r="D249" s="8">
        <v>0</v>
      </c>
      <c r="E249" s="8">
        <v>1</v>
      </c>
      <c r="F249" s="8">
        <v>16</v>
      </c>
      <c r="G249" s="8" t="b">
        <v>0</v>
      </c>
      <c r="H249" s="8">
        <v>2</v>
      </c>
      <c r="I249" s="8">
        <v>2</v>
      </c>
      <c r="J249" s="8">
        <v>0.16</v>
      </c>
    </row>
    <row r="250" spans="1:10">
      <c r="A250" s="12">
        <v>249</v>
      </c>
      <c r="B250" s="11">
        <v>40554</v>
      </c>
      <c r="C250" s="8">
        <v>1</v>
      </c>
      <c r="D250" s="8">
        <v>0</v>
      </c>
      <c r="E250" s="8">
        <v>1</v>
      </c>
      <c r="F250" s="8">
        <v>17</v>
      </c>
      <c r="G250" s="8" t="b">
        <v>0</v>
      </c>
      <c r="H250" s="8">
        <v>2</v>
      </c>
      <c r="I250" s="8">
        <v>2</v>
      </c>
      <c r="J250" s="8">
        <v>0.16</v>
      </c>
    </row>
    <row r="251" spans="1:10">
      <c r="A251" s="12">
        <v>250</v>
      </c>
      <c r="B251" s="11">
        <v>40554</v>
      </c>
      <c r="C251" s="8">
        <v>1</v>
      </c>
      <c r="D251" s="8">
        <v>0</v>
      </c>
      <c r="E251" s="8">
        <v>1</v>
      </c>
      <c r="F251" s="8">
        <v>18</v>
      </c>
      <c r="G251" s="8" t="b">
        <v>0</v>
      </c>
      <c r="H251" s="8">
        <v>2</v>
      </c>
      <c r="I251" s="8">
        <v>3</v>
      </c>
      <c r="J251" s="8">
        <v>0.16</v>
      </c>
    </row>
    <row r="252" spans="1:10">
      <c r="A252" s="12">
        <v>251</v>
      </c>
      <c r="B252" s="11">
        <v>40554</v>
      </c>
      <c r="C252" s="8">
        <v>1</v>
      </c>
      <c r="D252" s="8">
        <v>0</v>
      </c>
      <c r="E252" s="8">
        <v>1</v>
      </c>
      <c r="F252" s="8">
        <v>19</v>
      </c>
      <c r="G252" s="8" t="b">
        <v>0</v>
      </c>
      <c r="H252" s="8">
        <v>2</v>
      </c>
      <c r="I252" s="8">
        <v>3</v>
      </c>
      <c r="J252" s="8">
        <v>0.16</v>
      </c>
    </row>
    <row r="253" spans="1:10">
      <c r="A253" s="12">
        <v>252</v>
      </c>
      <c r="B253" s="11">
        <v>40554</v>
      </c>
      <c r="C253" s="8">
        <v>1</v>
      </c>
      <c r="D253" s="8">
        <v>0</v>
      </c>
      <c r="E253" s="8">
        <v>1</v>
      </c>
      <c r="F253" s="8">
        <v>20</v>
      </c>
      <c r="G253" s="8" t="b">
        <v>0</v>
      </c>
      <c r="H253" s="8">
        <v>2</v>
      </c>
      <c r="I253" s="8">
        <v>3</v>
      </c>
      <c r="J253" s="8">
        <v>0.16</v>
      </c>
    </row>
    <row r="254" spans="1:10">
      <c r="A254" s="12">
        <v>253</v>
      </c>
      <c r="B254" s="11">
        <v>40554</v>
      </c>
      <c r="C254" s="8">
        <v>1</v>
      </c>
      <c r="D254" s="8">
        <v>0</v>
      </c>
      <c r="E254" s="8">
        <v>1</v>
      </c>
      <c r="F254" s="8">
        <v>21</v>
      </c>
      <c r="G254" s="8" t="b">
        <v>0</v>
      </c>
      <c r="H254" s="8">
        <v>2</v>
      </c>
      <c r="I254" s="8">
        <v>3</v>
      </c>
      <c r="J254" s="8">
        <v>0.16</v>
      </c>
    </row>
    <row r="255" spans="1:10">
      <c r="A255" s="12">
        <v>254</v>
      </c>
      <c r="B255" s="11">
        <v>40554</v>
      </c>
      <c r="C255" s="8">
        <v>1</v>
      </c>
      <c r="D255" s="8">
        <v>0</v>
      </c>
      <c r="E255" s="8">
        <v>1</v>
      </c>
      <c r="F255" s="8">
        <v>22</v>
      </c>
      <c r="G255" s="8" t="b">
        <v>0</v>
      </c>
      <c r="H255" s="8">
        <v>2</v>
      </c>
      <c r="I255" s="8">
        <v>3</v>
      </c>
      <c r="J255" s="8">
        <v>0.16</v>
      </c>
    </row>
    <row r="256" spans="1:10">
      <c r="A256" s="12">
        <v>255</v>
      </c>
      <c r="B256" s="11">
        <v>40554</v>
      </c>
      <c r="C256" s="8">
        <v>1</v>
      </c>
      <c r="D256" s="8">
        <v>0</v>
      </c>
      <c r="E256" s="8">
        <v>1</v>
      </c>
      <c r="F256" s="8">
        <v>23</v>
      </c>
      <c r="G256" s="8" t="b">
        <v>0</v>
      </c>
      <c r="H256" s="8">
        <v>2</v>
      </c>
      <c r="I256" s="8">
        <v>3</v>
      </c>
      <c r="J256" s="8">
        <v>0.16</v>
      </c>
    </row>
    <row r="257" spans="1:10">
      <c r="A257" s="12">
        <v>256</v>
      </c>
      <c r="B257" s="11">
        <v>40555</v>
      </c>
      <c r="C257" s="8">
        <v>1</v>
      </c>
      <c r="D257" s="8">
        <v>0</v>
      </c>
      <c r="E257" s="8">
        <v>1</v>
      </c>
      <c r="F257" s="8">
        <v>0</v>
      </c>
      <c r="G257" s="8" t="b">
        <v>0</v>
      </c>
      <c r="H257" s="8">
        <v>3</v>
      </c>
      <c r="I257" s="8">
        <v>2</v>
      </c>
      <c r="J257" s="8">
        <v>0.16</v>
      </c>
    </row>
    <row r="258" spans="1:10">
      <c r="A258" s="12">
        <v>257</v>
      </c>
      <c r="B258" s="11">
        <v>40555</v>
      </c>
      <c r="C258" s="8">
        <v>1</v>
      </c>
      <c r="D258" s="8">
        <v>0</v>
      </c>
      <c r="E258" s="8">
        <v>1</v>
      </c>
      <c r="F258" s="8">
        <v>1</v>
      </c>
      <c r="G258" s="8" t="b">
        <v>0</v>
      </c>
      <c r="H258" s="8">
        <v>3</v>
      </c>
      <c r="I258" s="8">
        <v>2</v>
      </c>
      <c r="J258" s="8">
        <v>0.16</v>
      </c>
    </row>
    <row r="259" spans="1:10">
      <c r="A259" s="12">
        <v>258</v>
      </c>
      <c r="B259" s="11">
        <v>40555</v>
      </c>
      <c r="C259" s="8">
        <v>1</v>
      </c>
      <c r="D259" s="8">
        <v>0</v>
      </c>
      <c r="E259" s="8">
        <v>1</v>
      </c>
      <c r="F259" s="8">
        <v>2</v>
      </c>
      <c r="G259" s="8" t="b">
        <v>0</v>
      </c>
      <c r="H259" s="8">
        <v>3</v>
      </c>
      <c r="I259" s="8">
        <v>1</v>
      </c>
      <c r="J259" s="8">
        <v>0.14000000000000001</v>
      </c>
    </row>
    <row r="260" spans="1:10">
      <c r="A260" s="12">
        <v>259</v>
      </c>
      <c r="B260" s="11">
        <v>40555</v>
      </c>
      <c r="C260" s="8">
        <v>1</v>
      </c>
      <c r="D260" s="8">
        <v>0</v>
      </c>
      <c r="E260" s="8">
        <v>1</v>
      </c>
      <c r="F260" s="8">
        <v>5</v>
      </c>
      <c r="G260" s="8" t="b">
        <v>0</v>
      </c>
      <c r="H260" s="8">
        <v>3</v>
      </c>
      <c r="I260" s="8">
        <v>1</v>
      </c>
      <c r="J260" s="8">
        <v>0.14000000000000001</v>
      </c>
    </row>
    <row r="261" spans="1:10">
      <c r="A261" s="12">
        <v>260</v>
      </c>
      <c r="B261" s="11">
        <v>40555</v>
      </c>
      <c r="C261" s="8">
        <v>1</v>
      </c>
      <c r="D261" s="8">
        <v>0</v>
      </c>
      <c r="E261" s="8">
        <v>1</v>
      </c>
      <c r="F261" s="8">
        <v>6</v>
      </c>
      <c r="G261" s="8" t="b">
        <v>0</v>
      </c>
      <c r="H261" s="8">
        <v>3</v>
      </c>
      <c r="I261" s="8">
        <v>1</v>
      </c>
      <c r="J261" s="8">
        <v>0.12</v>
      </c>
    </row>
    <row r="262" spans="1:10">
      <c r="A262" s="12">
        <v>261</v>
      </c>
      <c r="B262" s="11">
        <v>40555</v>
      </c>
      <c r="C262" s="8">
        <v>1</v>
      </c>
      <c r="D262" s="8">
        <v>0</v>
      </c>
      <c r="E262" s="8">
        <v>1</v>
      </c>
      <c r="F262" s="8">
        <v>7</v>
      </c>
      <c r="G262" s="8" t="b">
        <v>0</v>
      </c>
      <c r="H262" s="8">
        <v>3</v>
      </c>
      <c r="I262" s="8">
        <v>1</v>
      </c>
      <c r="J262" s="8">
        <v>0.14000000000000001</v>
      </c>
    </row>
    <row r="263" spans="1:10">
      <c r="A263" s="12">
        <v>262</v>
      </c>
      <c r="B263" s="11">
        <v>40555</v>
      </c>
      <c r="C263" s="8">
        <v>1</v>
      </c>
      <c r="D263" s="8">
        <v>0</v>
      </c>
      <c r="E263" s="8">
        <v>1</v>
      </c>
      <c r="F263" s="8">
        <v>8</v>
      </c>
      <c r="G263" s="8" t="b">
        <v>0</v>
      </c>
      <c r="H263" s="8">
        <v>3</v>
      </c>
      <c r="I263" s="8">
        <v>1</v>
      </c>
      <c r="J263" s="8">
        <v>0.16</v>
      </c>
    </row>
    <row r="264" spans="1:10">
      <c r="A264" s="12">
        <v>263</v>
      </c>
      <c r="B264" s="11">
        <v>40555</v>
      </c>
      <c r="C264" s="8">
        <v>1</v>
      </c>
      <c r="D264" s="8">
        <v>0</v>
      </c>
      <c r="E264" s="8">
        <v>1</v>
      </c>
      <c r="F264" s="8">
        <v>9</v>
      </c>
      <c r="G264" s="8" t="b">
        <v>0</v>
      </c>
      <c r="H264" s="8">
        <v>3</v>
      </c>
      <c r="I264" s="8">
        <v>1</v>
      </c>
      <c r="J264" s="8">
        <v>0.16</v>
      </c>
    </row>
    <row r="265" spans="1:10">
      <c r="A265" s="12">
        <v>264</v>
      </c>
      <c r="B265" s="11">
        <v>40555</v>
      </c>
      <c r="C265" s="8">
        <v>1</v>
      </c>
      <c r="D265" s="8">
        <v>0</v>
      </c>
      <c r="E265" s="8">
        <v>1</v>
      </c>
      <c r="F265" s="8">
        <v>10</v>
      </c>
      <c r="G265" s="8" t="b">
        <v>0</v>
      </c>
      <c r="H265" s="8">
        <v>3</v>
      </c>
      <c r="I265" s="8">
        <v>1</v>
      </c>
      <c r="J265" s="8">
        <v>0.18</v>
      </c>
    </row>
    <row r="266" spans="1:10">
      <c r="A266" s="12">
        <v>265</v>
      </c>
      <c r="B266" s="11">
        <v>40555</v>
      </c>
      <c r="C266" s="8">
        <v>1</v>
      </c>
      <c r="D266" s="8">
        <v>0</v>
      </c>
      <c r="E266" s="8">
        <v>1</v>
      </c>
      <c r="F266" s="8">
        <v>11</v>
      </c>
      <c r="G266" s="8" t="b">
        <v>0</v>
      </c>
      <c r="H266" s="8">
        <v>3</v>
      </c>
      <c r="I266" s="8">
        <v>1</v>
      </c>
      <c r="J266" s="8">
        <v>0.2</v>
      </c>
    </row>
    <row r="267" spans="1:10">
      <c r="A267" s="12">
        <v>266</v>
      </c>
      <c r="B267" s="11">
        <v>40555</v>
      </c>
      <c r="C267" s="8">
        <v>1</v>
      </c>
      <c r="D267" s="8">
        <v>0</v>
      </c>
      <c r="E267" s="8">
        <v>1</v>
      </c>
      <c r="F267" s="8">
        <v>12</v>
      </c>
      <c r="G267" s="8" t="b">
        <v>0</v>
      </c>
      <c r="H267" s="8">
        <v>3</v>
      </c>
      <c r="I267" s="8">
        <v>1</v>
      </c>
      <c r="J267" s="8">
        <v>0.2</v>
      </c>
    </row>
    <row r="268" spans="1:10">
      <c r="A268" s="12">
        <v>267</v>
      </c>
      <c r="B268" s="11">
        <v>40555</v>
      </c>
      <c r="C268" s="8">
        <v>1</v>
      </c>
      <c r="D268" s="8">
        <v>0</v>
      </c>
      <c r="E268" s="8">
        <v>1</v>
      </c>
      <c r="F268" s="8">
        <v>13</v>
      </c>
      <c r="G268" s="8" t="b">
        <v>0</v>
      </c>
      <c r="H268" s="8">
        <v>3</v>
      </c>
      <c r="I268" s="8">
        <v>1</v>
      </c>
      <c r="J268" s="8">
        <v>0.22</v>
      </c>
    </row>
    <row r="269" spans="1:10">
      <c r="A269" s="12">
        <v>268</v>
      </c>
      <c r="B269" s="11">
        <v>40555</v>
      </c>
      <c r="C269" s="8">
        <v>1</v>
      </c>
      <c r="D269" s="8">
        <v>0</v>
      </c>
      <c r="E269" s="8">
        <v>1</v>
      </c>
      <c r="F269" s="8">
        <v>14</v>
      </c>
      <c r="G269" s="8" t="b">
        <v>0</v>
      </c>
      <c r="H269" s="8">
        <v>3</v>
      </c>
      <c r="I269" s="8">
        <v>1</v>
      </c>
      <c r="J269" s="8">
        <v>0.2</v>
      </c>
    </row>
    <row r="270" spans="1:10">
      <c r="A270" s="12">
        <v>269</v>
      </c>
      <c r="B270" s="11">
        <v>40555</v>
      </c>
      <c r="C270" s="8">
        <v>1</v>
      </c>
      <c r="D270" s="8">
        <v>0</v>
      </c>
      <c r="E270" s="8">
        <v>1</v>
      </c>
      <c r="F270" s="8">
        <v>15</v>
      </c>
      <c r="G270" s="8" t="b">
        <v>0</v>
      </c>
      <c r="H270" s="8">
        <v>3</v>
      </c>
      <c r="I270" s="8">
        <v>1</v>
      </c>
      <c r="J270" s="8">
        <v>0.2</v>
      </c>
    </row>
    <row r="271" spans="1:10">
      <c r="A271" s="12">
        <v>270</v>
      </c>
      <c r="B271" s="11">
        <v>40555</v>
      </c>
      <c r="C271" s="8">
        <v>1</v>
      </c>
      <c r="D271" s="8">
        <v>0</v>
      </c>
      <c r="E271" s="8">
        <v>1</v>
      </c>
      <c r="F271" s="8">
        <v>16</v>
      </c>
      <c r="G271" s="8" t="b">
        <v>0</v>
      </c>
      <c r="H271" s="8">
        <v>3</v>
      </c>
      <c r="I271" s="8">
        <v>1</v>
      </c>
      <c r="J271" s="8">
        <v>0.22</v>
      </c>
    </row>
    <row r="272" spans="1:10">
      <c r="A272" s="12">
        <v>271</v>
      </c>
      <c r="B272" s="11">
        <v>40555</v>
      </c>
      <c r="C272" s="8">
        <v>1</v>
      </c>
      <c r="D272" s="8">
        <v>0</v>
      </c>
      <c r="E272" s="8">
        <v>1</v>
      </c>
      <c r="F272" s="8">
        <v>17</v>
      </c>
      <c r="G272" s="8" t="b">
        <v>0</v>
      </c>
      <c r="H272" s="8">
        <v>3</v>
      </c>
      <c r="I272" s="8">
        <v>1</v>
      </c>
      <c r="J272" s="8">
        <v>0.2</v>
      </c>
    </row>
    <row r="273" spans="1:10">
      <c r="A273" s="12">
        <v>272</v>
      </c>
      <c r="B273" s="11">
        <v>40555</v>
      </c>
      <c r="C273" s="8">
        <v>1</v>
      </c>
      <c r="D273" s="8">
        <v>0</v>
      </c>
      <c r="E273" s="8">
        <v>1</v>
      </c>
      <c r="F273" s="8">
        <v>18</v>
      </c>
      <c r="G273" s="8" t="b">
        <v>0</v>
      </c>
      <c r="H273" s="8">
        <v>3</v>
      </c>
      <c r="I273" s="8">
        <v>1</v>
      </c>
      <c r="J273" s="8">
        <v>0.2</v>
      </c>
    </row>
    <row r="274" spans="1:10">
      <c r="A274" s="12">
        <v>273</v>
      </c>
      <c r="B274" s="11">
        <v>40555</v>
      </c>
      <c r="C274" s="8">
        <v>1</v>
      </c>
      <c r="D274" s="8">
        <v>0</v>
      </c>
      <c r="E274" s="8">
        <v>1</v>
      </c>
      <c r="F274" s="8">
        <v>19</v>
      </c>
      <c r="G274" s="8" t="b">
        <v>0</v>
      </c>
      <c r="H274" s="8">
        <v>3</v>
      </c>
      <c r="I274" s="8">
        <v>1</v>
      </c>
      <c r="J274" s="8">
        <v>0.18</v>
      </c>
    </row>
    <row r="275" spans="1:10">
      <c r="A275" s="12">
        <v>274</v>
      </c>
      <c r="B275" s="11">
        <v>40555</v>
      </c>
      <c r="C275" s="8">
        <v>1</v>
      </c>
      <c r="D275" s="8">
        <v>0</v>
      </c>
      <c r="E275" s="8">
        <v>1</v>
      </c>
      <c r="F275" s="8">
        <v>20</v>
      </c>
      <c r="G275" s="8" t="b">
        <v>0</v>
      </c>
      <c r="H275" s="8">
        <v>3</v>
      </c>
      <c r="I275" s="8">
        <v>1</v>
      </c>
      <c r="J275" s="8">
        <v>0.16</v>
      </c>
    </row>
    <row r="276" spans="1:10">
      <c r="A276" s="12">
        <v>275</v>
      </c>
      <c r="B276" s="11">
        <v>40555</v>
      </c>
      <c r="C276" s="8">
        <v>1</v>
      </c>
      <c r="D276" s="8">
        <v>0</v>
      </c>
      <c r="E276" s="8">
        <v>1</v>
      </c>
      <c r="F276" s="8">
        <v>21</v>
      </c>
      <c r="G276" s="8" t="b">
        <v>0</v>
      </c>
      <c r="H276" s="8">
        <v>3</v>
      </c>
      <c r="I276" s="8">
        <v>1</v>
      </c>
      <c r="J276" s="8">
        <v>0.16</v>
      </c>
    </row>
    <row r="277" spans="1:10">
      <c r="A277" s="12">
        <v>276</v>
      </c>
      <c r="B277" s="11">
        <v>40555</v>
      </c>
      <c r="C277" s="8">
        <v>1</v>
      </c>
      <c r="D277" s="8">
        <v>0</v>
      </c>
      <c r="E277" s="8">
        <v>1</v>
      </c>
      <c r="F277" s="8">
        <v>22</v>
      </c>
      <c r="G277" s="8" t="b">
        <v>0</v>
      </c>
      <c r="H277" s="8">
        <v>3</v>
      </c>
      <c r="I277" s="8">
        <v>1</v>
      </c>
      <c r="J277" s="8">
        <v>0.16</v>
      </c>
    </row>
    <row r="278" spans="1:10">
      <c r="A278" s="12">
        <v>277</v>
      </c>
      <c r="B278" s="11">
        <v>40555</v>
      </c>
      <c r="C278" s="8">
        <v>1</v>
      </c>
      <c r="D278" s="8">
        <v>0</v>
      </c>
      <c r="E278" s="8">
        <v>1</v>
      </c>
      <c r="F278" s="8">
        <v>23</v>
      </c>
      <c r="G278" s="8" t="b">
        <v>0</v>
      </c>
      <c r="H278" s="8">
        <v>3</v>
      </c>
      <c r="I278" s="8">
        <v>1</v>
      </c>
      <c r="J278" s="8">
        <v>0.14000000000000001</v>
      </c>
    </row>
    <row r="279" spans="1:10">
      <c r="A279" s="12">
        <v>278</v>
      </c>
      <c r="B279" s="11">
        <v>40556</v>
      </c>
      <c r="C279" s="8">
        <v>1</v>
      </c>
      <c r="D279" s="8">
        <v>0</v>
      </c>
      <c r="E279" s="8">
        <v>1</v>
      </c>
      <c r="F279" s="8">
        <v>0</v>
      </c>
      <c r="G279" s="8" t="b">
        <v>0</v>
      </c>
      <c r="H279" s="8">
        <v>4</v>
      </c>
      <c r="I279" s="8">
        <v>1</v>
      </c>
      <c r="J279" s="8">
        <v>0.14000000000000001</v>
      </c>
    </row>
    <row r="280" spans="1:10">
      <c r="A280" s="12">
        <v>279</v>
      </c>
      <c r="B280" s="11">
        <v>40556</v>
      </c>
      <c r="C280" s="8">
        <v>1</v>
      </c>
      <c r="D280" s="8">
        <v>0</v>
      </c>
      <c r="E280" s="8">
        <v>1</v>
      </c>
      <c r="F280" s="8">
        <v>1</v>
      </c>
      <c r="G280" s="8" t="b">
        <v>0</v>
      </c>
      <c r="H280" s="8">
        <v>4</v>
      </c>
      <c r="I280" s="8">
        <v>1</v>
      </c>
      <c r="J280" s="8">
        <v>0.14000000000000001</v>
      </c>
    </row>
    <row r="281" spans="1:10">
      <c r="A281" s="12">
        <v>280</v>
      </c>
      <c r="B281" s="11">
        <v>40556</v>
      </c>
      <c r="C281" s="8">
        <v>1</v>
      </c>
      <c r="D281" s="8">
        <v>0</v>
      </c>
      <c r="E281" s="8">
        <v>1</v>
      </c>
      <c r="F281" s="8">
        <v>2</v>
      </c>
      <c r="G281" s="8" t="b">
        <v>0</v>
      </c>
      <c r="H281" s="8">
        <v>4</v>
      </c>
      <c r="I281" s="8">
        <v>1</v>
      </c>
      <c r="J281" s="8">
        <v>0.14000000000000001</v>
      </c>
    </row>
    <row r="282" spans="1:10">
      <c r="A282" s="12">
        <v>281</v>
      </c>
      <c r="B282" s="11">
        <v>40556</v>
      </c>
      <c r="C282" s="8">
        <v>1</v>
      </c>
      <c r="D282" s="8">
        <v>0</v>
      </c>
      <c r="E282" s="8">
        <v>1</v>
      </c>
      <c r="F282" s="8">
        <v>3</v>
      </c>
      <c r="G282" s="8" t="b">
        <v>0</v>
      </c>
      <c r="H282" s="8">
        <v>4</v>
      </c>
      <c r="I282" s="8">
        <v>1</v>
      </c>
      <c r="J282" s="8">
        <v>0.14000000000000001</v>
      </c>
    </row>
    <row r="283" spans="1:10">
      <c r="A283" s="12">
        <v>282</v>
      </c>
      <c r="B283" s="11">
        <v>40556</v>
      </c>
      <c r="C283" s="8">
        <v>1</v>
      </c>
      <c r="D283" s="8">
        <v>0</v>
      </c>
      <c r="E283" s="8">
        <v>1</v>
      </c>
      <c r="F283" s="8">
        <v>4</v>
      </c>
      <c r="G283" s="8" t="b">
        <v>0</v>
      </c>
      <c r="H283" s="8">
        <v>4</v>
      </c>
      <c r="I283" s="8">
        <v>1</v>
      </c>
      <c r="J283" s="8">
        <v>0.14000000000000001</v>
      </c>
    </row>
    <row r="284" spans="1:10">
      <c r="A284" s="12">
        <v>283</v>
      </c>
      <c r="B284" s="11">
        <v>40556</v>
      </c>
      <c r="C284" s="8">
        <v>1</v>
      </c>
      <c r="D284" s="8">
        <v>0</v>
      </c>
      <c r="E284" s="8">
        <v>1</v>
      </c>
      <c r="F284" s="8">
        <v>5</v>
      </c>
      <c r="G284" s="8" t="b">
        <v>0</v>
      </c>
      <c r="H284" s="8">
        <v>4</v>
      </c>
      <c r="I284" s="8">
        <v>1</v>
      </c>
      <c r="J284" s="8">
        <v>0.14000000000000001</v>
      </c>
    </row>
    <row r="285" spans="1:10">
      <c r="A285" s="12">
        <v>284</v>
      </c>
      <c r="B285" s="11">
        <v>40556</v>
      </c>
      <c r="C285" s="8">
        <v>1</v>
      </c>
      <c r="D285" s="8">
        <v>0</v>
      </c>
      <c r="E285" s="8">
        <v>1</v>
      </c>
      <c r="F285" s="8">
        <v>6</v>
      </c>
      <c r="G285" s="8" t="b">
        <v>0</v>
      </c>
      <c r="H285" s="8">
        <v>4</v>
      </c>
      <c r="I285" s="8">
        <v>1</v>
      </c>
      <c r="J285" s="8">
        <v>0.12</v>
      </c>
    </row>
    <row r="286" spans="1:10">
      <c r="A286" s="12">
        <v>285</v>
      </c>
      <c r="B286" s="11">
        <v>40556</v>
      </c>
      <c r="C286" s="8">
        <v>1</v>
      </c>
      <c r="D286" s="8">
        <v>0</v>
      </c>
      <c r="E286" s="8">
        <v>1</v>
      </c>
      <c r="F286" s="8">
        <v>7</v>
      </c>
      <c r="G286" s="8" t="b">
        <v>0</v>
      </c>
      <c r="H286" s="8">
        <v>4</v>
      </c>
      <c r="I286" s="8">
        <v>1</v>
      </c>
      <c r="J286" s="8">
        <v>0.12</v>
      </c>
    </row>
    <row r="287" spans="1:10">
      <c r="A287" s="12">
        <v>286</v>
      </c>
      <c r="B287" s="11">
        <v>40556</v>
      </c>
      <c r="C287" s="8">
        <v>1</v>
      </c>
      <c r="D287" s="8">
        <v>0</v>
      </c>
      <c r="E287" s="8">
        <v>1</v>
      </c>
      <c r="F287" s="8">
        <v>8</v>
      </c>
      <c r="G287" s="8" t="b">
        <v>0</v>
      </c>
      <c r="H287" s="8">
        <v>4</v>
      </c>
      <c r="I287" s="8">
        <v>1</v>
      </c>
      <c r="J287" s="8">
        <v>0.14000000000000001</v>
      </c>
    </row>
    <row r="288" spans="1:10">
      <c r="A288" s="12">
        <v>287</v>
      </c>
      <c r="B288" s="11">
        <v>40556</v>
      </c>
      <c r="C288" s="8">
        <v>1</v>
      </c>
      <c r="D288" s="8">
        <v>0</v>
      </c>
      <c r="E288" s="8">
        <v>1</v>
      </c>
      <c r="F288" s="8">
        <v>9</v>
      </c>
      <c r="G288" s="8" t="b">
        <v>0</v>
      </c>
      <c r="H288" s="8">
        <v>4</v>
      </c>
      <c r="I288" s="8">
        <v>1</v>
      </c>
      <c r="J288" s="8">
        <v>0.14000000000000001</v>
      </c>
    </row>
    <row r="289" spans="1:10">
      <c r="A289" s="12">
        <v>288</v>
      </c>
      <c r="B289" s="11">
        <v>40556</v>
      </c>
      <c r="C289" s="8">
        <v>1</v>
      </c>
      <c r="D289" s="8">
        <v>0</v>
      </c>
      <c r="E289" s="8">
        <v>1</v>
      </c>
      <c r="F289" s="8">
        <v>10</v>
      </c>
      <c r="G289" s="8" t="b">
        <v>0</v>
      </c>
      <c r="H289" s="8">
        <v>4</v>
      </c>
      <c r="I289" s="8">
        <v>2</v>
      </c>
      <c r="J289" s="8">
        <v>0.16</v>
      </c>
    </row>
    <row r="290" spans="1:10">
      <c r="A290" s="12">
        <v>289</v>
      </c>
      <c r="B290" s="11">
        <v>40556</v>
      </c>
      <c r="C290" s="8">
        <v>1</v>
      </c>
      <c r="D290" s="8">
        <v>0</v>
      </c>
      <c r="E290" s="8">
        <v>1</v>
      </c>
      <c r="F290" s="8">
        <v>11</v>
      </c>
      <c r="G290" s="8" t="b">
        <v>0</v>
      </c>
      <c r="H290" s="8">
        <v>4</v>
      </c>
      <c r="I290" s="8">
        <v>2</v>
      </c>
      <c r="J290" s="8">
        <v>0.2</v>
      </c>
    </row>
    <row r="291" spans="1:10">
      <c r="A291" s="12">
        <v>290</v>
      </c>
      <c r="B291" s="11">
        <v>40556</v>
      </c>
      <c r="C291" s="8">
        <v>1</v>
      </c>
      <c r="D291" s="8">
        <v>0</v>
      </c>
      <c r="E291" s="8">
        <v>1</v>
      </c>
      <c r="F291" s="8">
        <v>12</v>
      </c>
      <c r="G291" s="8" t="b">
        <v>0</v>
      </c>
      <c r="H291" s="8">
        <v>4</v>
      </c>
      <c r="I291" s="8">
        <v>1</v>
      </c>
      <c r="J291" s="8">
        <v>0.2</v>
      </c>
    </row>
    <row r="292" spans="1:10">
      <c r="A292" s="12">
        <v>291</v>
      </c>
      <c r="B292" s="11">
        <v>40556</v>
      </c>
      <c r="C292" s="8">
        <v>1</v>
      </c>
      <c r="D292" s="8">
        <v>0</v>
      </c>
      <c r="E292" s="8">
        <v>1</v>
      </c>
      <c r="F292" s="8">
        <v>13</v>
      </c>
      <c r="G292" s="8" t="b">
        <v>0</v>
      </c>
      <c r="H292" s="8">
        <v>4</v>
      </c>
      <c r="I292" s="8">
        <v>1</v>
      </c>
      <c r="J292" s="8">
        <v>0.22</v>
      </c>
    </row>
    <row r="293" spans="1:10">
      <c r="A293" s="12">
        <v>292</v>
      </c>
      <c r="B293" s="11">
        <v>40556</v>
      </c>
      <c r="C293" s="8">
        <v>1</v>
      </c>
      <c r="D293" s="8">
        <v>0</v>
      </c>
      <c r="E293" s="8">
        <v>1</v>
      </c>
      <c r="F293" s="8">
        <v>14</v>
      </c>
      <c r="G293" s="8" t="b">
        <v>0</v>
      </c>
      <c r="H293" s="8">
        <v>4</v>
      </c>
      <c r="I293" s="8">
        <v>1</v>
      </c>
      <c r="J293" s="8">
        <v>0.22</v>
      </c>
    </row>
    <row r="294" spans="1:10">
      <c r="A294" s="12">
        <v>293</v>
      </c>
      <c r="B294" s="11">
        <v>40556</v>
      </c>
      <c r="C294" s="8">
        <v>1</v>
      </c>
      <c r="D294" s="8">
        <v>0</v>
      </c>
      <c r="E294" s="8">
        <v>1</v>
      </c>
      <c r="F294" s="8">
        <v>15</v>
      </c>
      <c r="G294" s="8" t="b">
        <v>0</v>
      </c>
      <c r="H294" s="8">
        <v>4</v>
      </c>
      <c r="I294" s="8">
        <v>1</v>
      </c>
      <c r="J294" s="8">
        <v>0.24</v>
      </c>
    </row>
    <row r="295" spans="1:10">
      <c r="A295" s="12">
        <v>294</v>
      </c>
      <c r="B295" s="11">
        <v>40556</v>
      </c>
      <c r="C295" s="8">
        <v>1</v>
      </c>
      <c r="D295" s="8">
        <v>0</v>
      </c>
      <c r="E295" s="8">
        <v>1</v>
      </c>
      <c r="F295" s="8">
        <v>16</v>
      </c>
      <c r="G295" s="8" t="b">
        <v>0</v>
      </c>
      <c r="H295" s="8">
        <v>4</v>
      </c>
      <c r="I295" s="8">
        <v>1</v>
      </c>
      <c r="J295" s="8">
        <v>0.24</v>
      </c>
    </row>
    <row r="296" spans="1:10">
      <c r="A296" s="12">
        <v>295</v>
      </c>
      <c r="B296" s="11">
        <v>40556</v>
      </c>
      <c r="C296" s="8">
        <v>1</v>
      </c>
      <c r="D296" s="8">
        <v>0</v>
      </c>
      <c r="E296" s="8">
        <v>1</v>
      </c>
      <c r="F296" s="8">
        <v>17</v>
      </c>
      <c r="G296" s="8" t="b">
        <v>0</v>
      </c>
      <c r="H296" s="8">
        <v>4</v>
      </c>
      <c r="I296" s="8">
        <v>1</v>
      </c>
      <c r="J296" s="8">
        <v>0.2</v>
      </c>
    </row>
    <row r="297" spans="1:10">
      <c r="A297" s="12">
        <v>296</v>
      </c>
      <c r="B297" s="11">
        <v>40556</v>
      </c>
      <c r="C297" s="8">
        <v>1</v>
      </c>
      <c r="D297" s="8">
        <v>0</v>
      </c>
      <c r="E297" s="8">
        <v>1</v>
      </c>
      <c r="F297" s="8">
        <v>18</v>
      </c>
      <c r="G297" s="8" t="b">
        <v>0</v>
      </c>
      <c r="H297" s="8">
        <v>4</v>
      </c>
      <c r="I297" s="8">
        <v>1</v>
      </c>
      <c r="J297" s="8">
        <v>0.2</v>
      </c>
    </row>
    <row r="298" spans="1:10">
      <c r="A298" s="12">
        <v>297</v>
      </c>
      <c r="B298" s="11">
        <v>40556</v>
      </c>
      <c r="C298" s="8">
        <v>1</v>
      </c>
      <c r="D298" s="8">
        <v>0</v>
      </c>
      <c r="E298" s="8">
        <v>1</v>
      </c>
      <c r="F298" s="8">
        <v>19</v>
      </c>
      <c r="G298" s="8" t="b">
        <v>0</v>
      </c>
      <c r="H298" s="8">
        <v>4</v>
      </c>
      <c r="I298" s="8">
        <v>1</v>
      </c>
      <c r="J298" s="8">
        <v>0.16</v>
      </c>
    </row>
    <row r="299" spans="1:10">
      <c r="A299" s="12">
        <v>298</v>
      </c>
      <c r="B299" s="11">
        <v>40556</v>
      </c>
      <c r="C299" s="8">
        <v>1</v>
      </c>
      <c r="D299" s="8">
        <v>0</v>
      </c>
      <c r="E299" s="8">
        <v>1</v>
      </c>
      <c r="F299" s="8">
        <v>20</v>
      </c>
      <c r="G299" s="8" t="b">
        <v>0</v>
      </c>
      <c r="H299" s="8">
        <v>4</v>
      </c>
      <c r="I299" s="8">
        <v>1</v>
      </c>
      <c r="J299" s="8">
        <v>0.16</v>
      </c>
    </row>
    <row r="300" spans="1:10">
      <c r="A300" s="12">
        <v>299</v>
      </c>
      <c r="B300" s="11">
        <v>40556</v>
      </c>
      <c r="C300" s="8">
        <v>1</v>
      </c>
      <c r="D300" s="8">
        <v>0</v>
      </c>
      <c r="E300" s="8">
        <v>1</v>
      </c>
      <c r="F300" s="8">
        <v>21</v>
      </c>
      <c r="G300" s="8" t="b">
        <v>0</v>
      </c>
      <c r="H300" s="8">
        <v>4</v>
      </c>
      <c r="I300" s="8">
        <v>1</v>
      </c>
      <c r="J300" s="8">
        <v>0.14000000000000001</v>
      </c>
    </row>
    <row r="301" spans="1:10">
      <c r="A301" s="12">
        <v>300</v>
      </c>
      <c r="B301" s="11">
        <v>40556</v>
      </c>
      <c r="C301" s="8">
        <v>1</v>
      </c>
      <c r="D301" s="8">
        <v>0</v>
      </c>
      <c r="E301" s="8">
        <v>1</v>
      </c>
      <c r="F301" s="8">
        <v>22</v>
      </c>
      <c r="G301" s="8" t="b">
        <v>0</v>
      </c>
      <c r="H301" s="8">
        <v>4</v>
      </c>
      <c r="I301" s="8">
        <v>1</v>
      </c>
      <c r="J301" s="8">
        <v>0.14000000000000001</v>
      </c>
    </row>
    <row r="302" spans="1:10">
      <c r="A302" s="12">
        <v>301</v>
      </c>
      <c r="B302" s="11">
        <v>40556</v>
      </c>
      <c r="C302" s="8">
        <v>1</v>
      </c>
      <c r="D302" s="8">
        <v>0</v>
      </c>
      <c r="E302" s="8">
        <v>1</v>
      </c>
      <c r="F302" s="8">
        <v>23</v>
      </c>
      <c r="G302" s="8" t="b">
        <v>0</v>
      </c>
      <c r="H302" s="8">
        <v>4</v>
      </c>
      <c r="I302" s="8">
        <v>1</v>
      </c>
      <c r="J302" s="8">
        <v>0.12</v>
      </c>
    </row>
    <row r="303" spans="1:10">
      <c r="A303" s="12">
        <v>302</v>
      </c>
      <c r="B303" s="11">
        <v>40557</v>
      </c>
      <c r="C303" s="8">
        <v>1</v>
      </c>
      <c r="D303" s="8">
        <v>0</v>
      </c>
      <c r="E303" s="8">
        <v>1</v>
      </c>
      <c r="F303" s="8">
        <v>0</v>
      </c>
      <c r="G303" s="8" t="b">
        <v>0</v>
      </c>
      <c r="H303" s="8">
        <v>5</v>
      </c>
      <c r="I303" s="8">
        <v>1</v>
      </c>
      <c r="J303" s="8">
        <v>0.12</v>
      </c>
    </row>
    <row r="304" spans="1:10">
      <c r="A304" s="12">
        <v>303</v>
      </c>
      <c r="B304" s="11">
        <v>40557</v>
      </c>
      <c r="C304" s="8">
        <v>1</v>
      </c>
      <c r="D304" s="8">
        <v>0</v>
      </c>
      <c r="E304" s="8">
        <v>1</v>
      </c>
      <c r="F304" s="8">
        <v>1</v>
      </c>
      <c r="G304" s="8" t="b">
        <v>0</v>
      </c>
      <c r="H304" s="8">
        <v>5</v>
      </c>
      <c r="I304" s="8">
        <v>1</v>
      </c>
      <c r="J304" s="8">
        <v>0.1</v>
      </c>
    </row>
    <row r="305" spans="1:10">
      <c r="A305" s="12">
        <v>304</v>
      </c>
      <c r="B305" s="11">
        <v>40557</v>
      </c>
      <c r="C305" s="8">
        <v>1</v>
      </c>
      <c r="D305" s="8">
        <v>0</v>
      </c>
      <c r="E305" s="8">
        <v>1</v>
      </c>
      <c r="F305" s="8">
        <v>2</v>
      </c>
      <c r="G305" s="8" t="b">
        <v>0</v>
      </c>
      <c r="H305" s="8">
        <v>5</v>
      </c>
      <c r="I305" s="8">
        <v>1</v>
      </c>
      <c r="J305" s="8">
        <v>0.1</v>
      </c>
    </row>
    <row r="306" spans="1:10">
      <c r="A306" s="12">
        <v>305</v>
      </c>
      <c r="B306" s="11">
        <v>40557</v>
      </c>
      <c r="C306" s="8">
        <v>1</v>
      </c>
      <c r="D306" s="8">
        <v>0</v>
      </c>
      <c r="E306" s="8">
        <v>1</v>
      </c>
      <c r="F306" s="8">
        <v>3</v>
      </c>
      <c r="G306" s="8" t="b">
        <v>0</v>
      </c>
      <c r="H306" s="8">
        <v>5</v>
      </c>
      <c r="I306" s="8">
        <v>1</v>
      </c>
      <c r="J306" s="8">
        <v>0.1</v>
      </c>
    </row>
    <row r="307" spans="1:10">
      <c r="A307" s="12">
        <v>306</v>
      </c>
      <c r="B307" s="11">
        <v>40557</v>
      </c>
      <c r="C307" s="8">
        <v>1</v>
      </c>
      <c r="D307" s="8">
        <v>0</v>
      </c>
      <c r="E307" s="8">
        <v>1</v>
      </c>
      <c r="F307" s="8">
        <v>5</v>
      </c>
      <c r="G307" s="8" t="b">
        <v>0</v>
      </c>
      <c r="H307" s="8">
        <v>5</v>
      </c>
      <c r="I307" s="8">
        <v>1</v>
      </c>
      <c r="J307" s="8">
        <v>0.1</v>
      </c>
    </row>
    <row r="308" spans="1:10">
      <c r="A308" s="12">
        <v>307</v>
      </c>
      <c r="B308" s="11">
        <v>40557</v>
      </c>
      <c r="C308" s="8">
        <v>1</v>
      </c>
      <c r="D308" s="8">
        <v>0</v>
      </c>
      <c r="E308" s="8">
        <v>1</v>
      </c>
      <c r="F308" s="8">
        <v>6</v>
      </c>
      <c r="G308" s="8" t="b">
        <v>0</v>
      </c>
      <c r="H308" s="8">
        <v>5</v>
      </c>
      <c r="I308" s="8">
        <v>1</v>
      </c>
      <c r="J308" s="8">
        <v>0.1</v>
      </c>
    </row>
    <row r="309" spans="1:10">
      <c r="A309" s="12">
        <v>308</v>
      </c>
      <c r="B309" s="11">
        <v>40557</v>
      </c>
      <c r="C309" s="8">
        <v>1</v>
      </c>
      <c r="D309" s="8">
        <v>0</v>
      </c>
      <c r="E309" s="8">
        <v>1</v>
      </c>
      <c r="F309" s="8">
        <v>7</v>
      </c>
      <c r="G309" s="8" t="b">
        <v>0</v>
      </c>
      <c r="H309" s="8">
        <v>5</v>
      </c>
      <c r="I309" s="8">
        <v>1</v>
      </c>
      <c r="J309" s="8">
        <v>0.1</v>
      </c>
    </row>
    <row r="310" spans="1:10">
      <c r="A310" s="12">
        <v>309</v>
      </c>
      <c r="B310" s="11">
        <v>40557</v>
      </c>
      <c r="C310" s="8">
        <v>1</v>
      </c>
      <c r="D310" s="8">
        <v>0</v>
      </c>
      <c r="E310" s="8">
        <v>1</v>
      </c>
      <c r="F310" s="8">
        <v>8</v>
      </c>
      <c r="G310" s="8" t="b">
        <v>0</v>
      </c>
      <c r="H310" s="8">
        <v>5</v>
      </c>
      <c r="I310" s="8">
        <v>1</v>
      </c>
      <c r="J310" s="8">
        <v>0.12</v>
      </c>
    </row>
    <row r="311" spans="1:10">
      <c r="A311" s="12">
        <v>310</v>
      </c>
      <c r="B311" s="11">
        <v>40557</v>
      </c>
      <c r="C311" s="8">
        <v>1</v>
      </c>
      <c r="D311" s="8">
        <v>0</v>
      </c>
      <c r="E311" s="8">
        <v>1</v>
      </c>
      <c r="F311" s="8">
        <v>9</v>
      </c>
      <c r="G311" s="8" t="b">
        <v>0</v>
      </c>
      <c r="H311" s="8">
        <v>5</v>
      </c>
      <c r="I311" s="8">
        <v>1</v>
      </c>
      <c r="J311" s="8">
        <v>0.14000000000000001</v>
      </c>
    </row>
    <row r="312" spans="1:10">
      <c r="A312" s="12">
        <v>311</v>
      </c>
      <c r="B312" s="11">
        <v>40557</v>
      </c>
      <c r="C312" s="8">
        <v>1</v>
      </c>
      <c r="D312" s="8">
        <v>0</v>
      </c>
      <c r="E312" s="8">
        <v>1</v>
      </c>
      <c r="F312" s="8">
        <v>10</v>
      </c>
      <c r="G312" s="8" t="b">
        <v>0</v>
      </c>
      <c r="H312" s="8">
        <v>5</v>
      </c>
      <c r="I312" s="8">
        <v>1</v>
      </c>
      <c r="J312" s="8">
        <v>0.18</v>
      </c>
    </row>
    <row r="313" spans="1:10">
      <c r="A313" s="12">
        <v>312</v>
      </c>
      <c r="B313" s="11">
        <v>40557</v>
      </c>
      <c r="C313" s="8">
        <v>1</v>
      </c>
      <c r="D313" s="8">
        <v>0</v>
      </c>
      <c r="E313" s="8">
        <v>1</v>
      </c>
      <c r="F313" s="8">
        <v>11</v>
      </c>
      <c r="G313" s="8" t="b">
        <v>0</v>
      </c>
      <c r="H313" s="8">
        <v>5</v>
      </c>
      <c r="I313" s="8">
        <v>1</v>
      </c>
      <c r="J313" s="8">
        <v>0.18</v>
      </c>
    </row>
    <row r="314" spans="1:10">
      <c r="A314" s="12">
        <v>313</v>
      </c>
      <c r="B314" s="11">
        <v>40557</v>
      </c>
      <c r="C314" s="8">
        <v>1</v>
      </c>
      <c r="D314" s="8">
        <v>0</v>
      </c>
      <c r="E314" s="8">
        <v>1</v>
      </c>
      <c r="F314" s="8">
        <v>12</v>
      </c>
      <c r="G314" s="8" t="b">
        <v>0</v>
      </c>
      <c r="H314" s="8">
        <v>5</v>
      </c>
      <c r="I314" s="8">
        <v>1</v>
      </c>
      <c r="J314" s="8">
        <v>0.2</v>
      </c>
    </row>
    <row r="315" spans="1:10">
      <c r="A315" s="12">
        <v>314</v>
      </c>
      <c r="B315" s="11">
        <v>40557</v>
      </c>
      <c r="C315" s="8">
        <v>1</v>
      </c>
      <c r="D315" s="8">
        <v>0</v>
      </c>
      <c r="E315" s="8">
        <v>1</v>
      </c>
      <c r="F315" s="8">
        <v>13</v>
      </c>
      <c r="G315" s="8" t="b">
        <v>0</v>
      </c>
      <c r="H315" s="8">
        <v>5</v>
      </c>
      <c r="I315" s="8">
        <v>1</v>
      </c>
      <c r="J315" s="8">
        <v>0.22</v>
      </c>
    </row>
    <row r="316" spans="1:10">
      <c r="A316" s="12">
        <v>315</v>
      </c>
      <c r="B316" s="11">
        <v>40557</v>
      </c>
      <c r="C316" s="8">
        <v>1</v>
      </c>
      <c r="D316" s="8">
        <v>0</v>
      </c>
      <c r="E316" s="8">
        <v>1</v>
      </c>
      <c r="F316" s="8">
        <v>14</v>
      </c>
      <c r="G316" s="8" t="b">
        <v>0</v>
      </c>
      <c r="H316" s="8">
        <v>5</v>
      </c>
      <c r="I316" s="8">
        <v>1</v>
      </c>
      <c r="J316" s="8">
        <v>0.22</v>
      </c>
    </row>
    <row r="317" spans="1:10">
      <c r="A317" s="12">
        <v>316</v>
      </c>
      <c r="B317" s="11">
        <v>40557</v>
      </c>
      <c r="C317" s="8">
        <v>1</v>
      </c>
      <c r="D317" s="8">
        <v>0</v>
      </c>
      <c r="E317" s="8">
        <v>1</v>
      </c>
      <c r="F317" s="8">
        <v>15</v>
      </c>
      <c r="G317" s="8" t="b">
        <v>0</v>
      </c>
      <c r="H317" s="8">
        <v>5</v>
      </c>
      <c r="I317" s="8">
        <v>1</v>
      </c>
      <c r="J317" s="8">
        <v>0.24</v>
      </c>
    </row>
    <row r="318" spans="1:10">
      <c r="A318" s="12">
        <v>317</v>
      </c>
      <c r="B318" s="11">
        <v>40557</v>
      </c>
      <c r="C318" s="8">
        <v>1</v>
      </c>
      <c r="D318" s="8">
        <v>0</v>
      </c>
      <c r="E318" s="8">
        <v>1</v>
      </c>
      <c r="F318" s="8">
        <v>16</v>
      </c>
      <c r="G318" s="8" t="b">
        <v>0</v>
      </c>
      <c r="H318" s="8">
        <v>5</v>
      </c>
      <c r="I318" s="8">
        <v>1</v>
      </c>
      <c r="J318" s="8">
        <v>0.22</v>
      </c>
    </row>
    <row r="319" spans="1:10">
      <c r="A319" s="12">
        <v>318</v>
      </c>
      <c r="B319" s="11">
        <v>40557</v>
      </c>
      <c r="C319" s="8">
        <v>1</v>
      </c>
      <c r="D319" s="8">
        <v>0</v>
      </c>
      <c r="E319" s="8">
        <v>1</v>
      </c>
      <c r="F319" s="8">
        <v>17</v>
      </c>
      <c r="G319" s="8" t="b">
        <v>0</v>
      </c>
      <c r="H319" s="8">
        <v>5</v>
      </c>
      <c r="I319" s="8">
        <v>1</v>
      </c>
      <c r="J319" s="8">
        <v>0.22</v>
      </c>
    </row>
    <row r="320" spans="1:10">
      <c r="A320" s="12">
        <v>319</v>
      </c>
      <c r="B320" s="11">
        <v>40557</v>
      </c>
      <c r="C320" s="8">
        <v>1</v>
      </c>
      <c r="D320" s="8">
        <v>0</v>
      </c>
      <c r="E320" s="8">
        <v>1</v>
      </c>
      <c r="F320" s="8">
        <v>18</v>
      </c>
      <c r="G320" s="8" t="b">
        <v>0</v>
      </c>
      <c r="H320" s="8">
        <v>5</v>
      </c>
      <c r="I320" s="8">
        <v>1</v>
      </c>
      <c r="J320" s="8">
        <v>0.2</v>
      </c>
    </row>
    <row r="321" spans="1:10">
      <c r="A321" s="12">
        <v>320</v>
      </c>
      <c r="B321" s="11">
        <v>40557</v>
      </c>
      <c r="C321" s="8">
        <v>1</v>
      </c>
      <c r="D321" s="8">
        <v>0</v>
      </c>
      <c r="E321" s="8">
        <v>1</v>
      </c>
      <c r="F321" s="8">
        <v>19</v>
      </c>
      <c r="G321" s="8" t="b">
        <v>0</v>
      </c>
      <c r="H321" s="8">
        <v>5</v>
      </c>
      <c r="I321" s="8">
        <v>1</v>
      </c>
      <c r="J321" s="8">
        <v>0.16</v>
      </c>
    </row>
    <row r="322" spans="1:10">
      <c r="A322" s="12">
        <v>321</v>
      </c>
      <c r="B322" s="11">
        <v>40557</v>
      </c>
      <c r="C322" s="8">
        <v>1</v>
      </c>
      <c r="D322" s="8">
        <v>0</v>
      </c>
      <c r="E322" s="8">
        <v>1</v>
      </c>
      <c r="F322" s="8">
        <v>20</v>
      </c>
      <c r="G322" s="8" t="b">
        <v>0</v>
      </c>
      <c r="H322" s="8">
        <v>5</v>
      </c>
      <c r="I322" s="8">
        <v>1</v>
      </c>
      <c r="J322" s="8">
        <v>0.18</v>
      </c>
    </row>
    <row r="323" spans="1:10">
      <c r="A323" s="12">
        <v>322</v>
      </c>
      <c r="B323" s="11">
        <v>40557</v>
      </c>
      <c r="C323" s="8">
        <v>1</v>
      </c>
      <c r="D323" s="8">
        <v>0</v>
      </c>
      <c r="E323" s="8">
        <v>1</v>
      </c>
      <c r="F323" s="8">
        <v>21</v>
      </c>
      <c r="G323" s="8" t="b">
        <v>0</v>
      </c>
      <c r="H323" s="8">
        <v>5</v>
      </c>
      <c r="I323" s="8">
        <v>1</v>
      </c>
      <c r="J323" s="8">
        <v>0.16</v>
      </c>
    </row>
    <row r="324" spans="1:10">
      <c r="A324" s="12">
        <v>323</v>
      </c>
      <c r="B324" s="11">
        <v>40557</v>
      </c>
      <c r="C324" s="8">
        <v>1</v>
      </c>
      <c r="D324" s="8">
        <v>0</v>
      </c>
      <c r="E324" s="8">
        <v>1</v>
      </c>
      <c r="F324" s="8">
        <v>22</v>
      </c>
      <c r="G324" s="8" t="b">
        <v>0</v>
      </c>
      <c r="H324" s="8">
        <v>5</v>
      </c>
      <c r="I324" s="8">
        <v>2</v>
      </c>
      <c r="J324" s="8">
        <v>0.16</v>
      </c>
    </row>
    <row r="325" spans="1:10">
      <c r="A325" s="12">
        <v>324</v>
      </c>
      <c r="B325" s="11">
        <v>40557</v>
      </c>
      <c r="C325" s="8">
        <v>1</v>
      </c>
      <c r="D325" s="8">
        <v>0</v>
      </c>
      <c r="E325" s="8">
        <v>1</v>
      </c>
      <c r="F325" s="8">
        <v>23</v>
      </c>
      <c r="G325" s="8" t="b">
        <v>0</v>
      </c>
      <c r="H325" s="8">
        <v>5</v>
      </c>
      <c r="I325" s="8">
        <v>2</v>
      </c>
      <c r="J325" s="8">
        <v>0.18</v>
      </c>
    </row>
    <row r="326" spans="1:10">
      <c r="A326" s="12">
        <v>325</v>
      </c>
      <c r="B326" s="11">
        <v>40558</v>
      </c>
      <c r="C326" s="8">
        <v>1</v>
      </c>
      <c r="D326" s="8">
        <v>0</v>
      </c>
      <c r="E326" s="8">
        <v>1</v>
      </c>
      <c r="F326" s="8">
        <v>0</v>
      </c>
      <c r="G326" s="8" t="b">
        <v>0</v>
      </c>
      <c r="H326" s="8">
        <v>6</v>
      </c>
      <c r="I326" s="8">
        <v>1</v>
      </c>
      <c r="J326" s="8">
        <v>0.18</v>
      </c>
    </row>
    <row r="327" spans="1:10">
      <c r="A327" s="12">
        <v>326</v>
      </c>
      <c r="B327" s="11">
        <v>40558</v>
      </c>
      <c r="C327" s="8">
        <v>1</v>
      </c>
      <c r="D327" s="8">
        <v>0</v>
      </c>
      <c r="E327" s="8">
        <v>1</v>
      </c>
      <c r="F327" s="8">
        <v>1</v>
      </c>
      <c r="G327" s="8" t="b">
        <v>0</v>
      </c>
      <c r="H327" s="8">
        <v>6</v>
      </c>
      <c r="I327" s="8">
        <v>2</v>
      </c>
      <c r="J327" s="8">
        <v>0.16</v>
      </c>
    </row>
    <row r="328" spans="1:10">
      <c r="A328" s="12">
        <v>327</v>
      </c>
      <c r="B328" s="11">
        <v>40558</v>
      </c>
      <c r="C328" s="8">
        <v>1</v>
      </c>
      <c r="D328" s="8">
        <v>0</v>
      </c>
      <c r="E328" s="8">
        <v>1</v>
      </c>
      <c r="F328" s="8">
        <v>2</v>
      </c>
      <c r="G328" s="8" t="b">
        <v>0</v>
      </c>
      <c r="H328" s="8">
        <v>6</v>
      </c>
      <c r="I328" s="8">
        <v>2</v>
      </c>
      <c r="J328" s="8">
        <v>0.16</v>
      </c>
    </row>
    <row r="329" spans="1:10">
      <c r="A329" s="12">
        <v>328</v>
      </c>
      <c r="B329" s="11">
        <v>40558</v>
      </c>
      <c r="C329" s="8">
        <v>1</v>
      </c>
      <c r="D329" s="8">
        <v>0</v>
      </c>
      <c r="E329" s="8">
        <v>1</v>
      </c>
      <c r="F329" s="8">
        <v>3</v>
      </c>
      <c r="G329" s="8" t="b">
        <v>0</v>
      </c>
      <c r="H329" s="8">
        <v>6</v>
      </c>
      <c r="I329" s="8">
        <v>2</v>
      </c>
      <c r="J329" s="8">
        <v>0.16</v>
      </c>
    </row>
    <row r="330" spans="1:10">
      <c r="A330" s="12">
        <v>329</v>
      </c>
      <c r="B330" s="11">
        <v>40558</v>
      </c>
      <c r="C330" s="8">
        <v>1</v>
      </c>
      <c r="D330" s="8">
        <v>0</v>
      </c>
      <c r="E330" s="8">
        <v>1</v>
      </c>
      <c r="F330" s="8">
        <v>4</v>
      </c>
      <c r="G330" s="8" t="b">
        <v>0</v>
      </c>
      <c r="H330" s="8">
        <v>6</v>
      </c>
      <c r="I330" s="8">
        <v>2</v>
      </c>
      <c r="J330" s="8">
        <v>0.16</v>
      </c>
    </row>
    <row r="331" spans="1:10">
      <c r="A331" s="12">
        <v>330</v>
      </c>
      <c r="B331" s="11">
        <v>40558</v>
      </c>
      <c r="C331" s="8">
        <v>1</v>
      </c>
      <c r="D331" s="8">
        <v>0</v>
      </c>
      <c r="E331" s="8">
        <v>1</v>
      </c>
      <c r="F331" s="8">
        <v>5</v>
      </c>
      <c r="G331" s="8" t="b">
        <v>0</v>
      </c>
      <c r="H331" s="8">
        <v>6</v>
      </c>
      <c r="I331" s="8">
        <v>1</v>
      </c>
      <c r="J331" s="8">
        <v>0.16</v>
      </c>
    </row>
    <row r="332" spans="1:10">
      <c r="A332" s="12">
        <v>331</v>
      </c>
      <c r="B332" s="11">
        <v>40558</v>
      </c>
      <c r="C332" s="8">
        <v>1</v>
      </c>
      <c r="D332" s="8">
        <v>0</v>
      </c>
      <c r="E332" s="8">
        <v>1</v>
      </c>
      <c r="F332" s="8">
        <v>6</v>
      </c>
      <c r="G332" s="8" t="b">
        <v>0</v>
      </c>
      <c r="H332" s="8">
        <v>6</v>
      </c>
      <c r="I332" s="8">
        <v>1</v>
      </c>
      <c r="J332" s="8">
        <v>0.14000000000000001</v>
      </c>
    </row>
    <row r="333" spans="1:10">
      <c r="A333" s="12">
        <v>332</v>
      </c>
      <c r="B333" s="11">
        <v>40558</v>
      </c>
      <c r="C333" s="8">
        <v>1</v>
      </c>
      <c r="D333" s="8">
        <v>0</v>
      </c>
      <c r="E333" s="8">
        <v>1</v>
      </c>
      <c r="F333" s="8">
        <v>7</v>
      </c>
      <c r="G333" s="8" t="b">
        <v>0</v>
      </c>
      <c r="H333" s="8">
        <v>6</v>
      </c>
      <c r="I333" s="8">
        <v>1</v>
      </c>
      <c r="J333" s="8">
        <v>0.14000000000000001</v>
      </c>
    </row>
    <row r="334" spans="1:10">
      <c r="A334" s="12">
        <v>333</v>
      </c>
      <c r="B334" s="11">
        <v>40558</v>
      </c>
      <c r="C334" s="8">
        <v>1</v>
      </c>
      <c r="D334" s="8">
        <v>0</v>
      </c>
      <c r="E334" s="8">
        <v>1</v>
      </c>
      <c r="F334" s="8">
        <v>8</v>
      </c>
      <c r="G334" s="8" t="b">
        <v>0</v>
      </c>
      <c r="H334" s="8">
        <v>6</v>
      </c>
      <c r="I334" s="8">
        <v>1</v>
      </c>
      <c r="J334" s="8">
        <v>0.14000000000000001</v>
      </c>
    </row>
    <row r="335" spans="1:10">
      <c r="A335" s="12">
        <v>334</v>
      </c>
      <c r="B335" s="11">
        <v>40558</v>
      </c>
      <c r="C335" s="8">
        <v>1</v>
      </c>
      <c r="D335" s="8">
        <v>0</v>
      </c>
      <c r="E335" s="8">
        <v>1</v>
      </c>
      <c r="F335" s="8">
        <v>9</v>
      </c>
      <c r="G335" s="8" t="b">
        <v>0</v>
      </c>
      <c r="H335" s="8">
        <v>6</v>
      </c>
      <c r="I335" s="8">
        <v>1</v>
      </c>
      <c r="J335" s="8">
        <v>0.16</v>
      </c>
    </row>
    <row r="336" spans="1:10">
      <c r="A336" s="12">
        <v>335</v>
      </c>
      <c r="B336" s="11">
        <v>40558</v>
      </c>
      <c r="C336" s="8">
        <v>1</v>
      </c>
      <c r="D336" s="8">
        <v>0</v>
      </c>
      <c r="E336" s="8">
        <v>1</v>
      </c>
      <c r="F336" s="8">
        <v>10</v>
      </c>
      <c r="G336" s="8" t="b">
        <v>0</v>
      </c>
      <c r="H336" s="8">
        <v>6</v>
      </c>
      <c r="I336" s="8">
        <v>1</v>
      </c>
      <c r="J336" s="8">
        <v>0.18</v>
      </c>
    </row>
    <row r="337" spans="1:10">
      <c r="A337" s="12">
        <v>336</v>
      </c>
      <c r="B337" s="11">
        <v>40558</v>
      </c>
      <c r="C337" s="8">
        <v>1</v>
      </c>
      <c r="D337" s="8">
        <v>0</v>
      </c>
      <c r="E337" s="8">
        <v>1</v>
      </c>
      <c r="F337" s="8">
        <v>11</v>
      </c>
      <c r="G337" s="8" t="b">
        <v>0</v>
      </c>
      <c r="H337" s="8">
        <v>6</v>
      </c>
      <c r="I337" s="8">
        <v>1</v>
      </c>
      <c r="J337" s="8">
        <v>0.2</v>
      </c>
    </row>
    <row r="338" spans="1:10">
      <c r="A338" s="12">
        <v>337</v>
      </c>
      <c r="B338" s="11">
        <v>40558</v>
      </c>
      <c r="C338" s="8">
        <v>1</v>
      </c>
      <c r="D338" s="8">
        <v>0</v>
      </c>
      <c r="E338" s="8">
        <v>1</v>
      </c>
      <c r="F338" s="8">
        <v>12</v>
      </c>
      <c r="G338" s="8" t="b">
        <v>0</v>
      </c>
      <c r="H338" s="8">
        <v>6</v>
      </c>
      <c r="I338" s="8">
        <v>1</v>
      </c>
      <c r="J338" s="8">
        <v>0.24</v>
      </c>
    </row>
    <row r="339" spans="1:10">
      <c r="A339" s="12">
        <v>338</v>
      </c>
      <c r="B339" s="11">
        <v>40558</v>
      </c>
      <c r="C339" s="8">
        <v>1</v>
      </c>
      <c r="D339" s="8">
        <v>0</v>
      </c>
      <c r="E339" s="8">
        <v>1</v>
      </c>
      <c r="F339" s="8">
        <v>13</v>
      </c>
      <c r="G339" s="8" t="b">
        <v>0</v>
      </c>
      <c r="H339" s="8">
        <v>6</v>
      </c>
      <c r="I339" s="8">
        <v>1</v>
      </c>
      <c r="J339" s="8">
        <v>0.28000000000000003</v>
      </c>
    </row>
    <row r="340" spans="1:10">
      <c r="A340" s="12">
        <v>339</v>
      </c>
      <c r="B340" s="11">
        <v>40558</v>
      </c>
      <c r="C340" s="8">
        <v>1</v>
      </c>
      <c r="D340" s="8">
        <v>0</v>
      </c>
      <c r="E340" s="8">
        <v>1</v>
      </c>
      <c r="F340" s="8">
        <v>14</v>
      </c>
      <c r="G340" s="8" t="b">
        <v>0</v>
      </c>
      <c r="H340" s="8">
        <v>6</v>
      </c>
      <c r="I340" s="8">
        <v>1</v>
      </c>
      <c r="J340" s="8">
        <v>0.3</v>
      </c>
    </row>
    <row r="341" spans="1:10">
      <c r="A341" s="12">
        <v>340</v>
      </c>
      <c r="B341" s="11">
        <v>40558</v>
      </c>
      <c r="C341" s="8">
        <v>1</v>
      </c>
      <c r="D341" s="8">
        <v>0</v>
      </c>
      <c r="E341" s="8">
        <v>1</v>
      </c>
      <c r="F341" s="8">
        <v>15</v>
      </c>
      <c r="G341" s="8" t="b">
        <v>0</v>
      </c>
      <c r="H341" s="8">
        <v>6</v>
      </c>
      <c r="I341" s="8">
        <v>2</v>
      </c>
      <c r="J341" s="8">
        <v>0.32</v>
      </c>
    </row>
    <row r="342" spans="1:10">
      <c r="A342" s="12">
        <v>341</v>
      </c>
      <c r="B342" s="11">
        <v>40558</v>
      </c>
      <c r="C342" s="8">
        <v>1</v>
      </c>
      <c r="D342" s="8">
        <v>0</v>
      </c>
      <c r="E342" s="8">
        <v>1</v>
      </c>
      <c r="F342" s="8">
        <v>16</v>
      </c>
      <c r="G342" s="8" t="b">
        <v>0</v>
      </c>
      <c r="H342" s="8">
        <v>6</v>
      </c>
      <c r="I342" s="8">
        <v>2</v>
      </c>
      <c r="J342" s="8">
        <v>0.34</v>
      </c>
    </row>
    <row r="343" spans="1:10">
      <c r="A343" s="12">
        <v>342</v>
      </c>
      <c r="B343" s="11">
        <v>40558</v>
      </c>
      <c r="C343" s="8">
        <v>1</v>
      </c>
      <c r="D343" s="8">
        <v>0</v>
      </c>
      <c r="E343" s="8">
        <v>1</v>
      </c>
      <c r="F343" s="8">
        <v>17</v>
      </c>
      <c r="G343" s="8" t="b">
        <v>0</v>
      </c>
      <c r="H343" s="8">
        <v>6</v>
      </c>
      <c r="I343" s="8">
        <v>2</v>
      </c>
      <c r="J343" s="8">
        <v>0.32</v>
      </c>
    </row>
    <row r="344" spans="1:10">
      <c r="A344" s="12">
        <v>343</v>
      </c>
      <c r="B344" s="11">
        <v>40558</v>
      </c>
      <c r="C344" s="8">
        <v>1</v>
      </c>
      <c r="D344" s="8">
        <v>0</v>
      </c>
      <c r="E344" s="8">
        <v>1</v>
      </c>
      <c r="F344" s="8">
        <v>18</v>
      </c>
      <c r="G344" s="8" t="b">
        <v>0</v>
      </c>
      <c r="H344" s="8">
        <v>6</v>
      </c>
      <c r="I344" s="8">
        <v>2</v>
      </c>
      <c r="J344" s="8">
        <v>0.3</v>
      </c>
    </row>
    <row r="345" spans="1:10">
      <c r="A345" s="12">
        <v>344</v>
      </c>
      <c r="B345" s="11">
        <v>40558</v>
      </c>
      <c r="C345" s="8">
        <v>1</v>
      </c>
      <c r="D345" s="8">
        <v>0</v>
      </c>
      <c r="E345" s="8">
        <v>1</v>
      </c>
      <c r="F345" s="8">
        <v>19</v>
      </c>
      <c r="G345" s="8" t="b">
        <v>0</v>
      </c>
      <c r="H345" s="8">
        <v>6</v>
      </c>
      <c r="I345" s="8">
        <v>2</v>
      </c>
      <c r="J345" s="8">
        <v>0.32</v>
      </c>
    </row>
    <row r="346" spans="1:10">
      <c r="A346" s="12">
        <v>345</v>
      </c>
      <c r="B346" s="11">
        <v>40558</v>
      </c>
      <c r="C346" s="8">
        <v>1</v>
      </c>
      <c r="D346" s="8">
        <v>0</v>
      </c>
      <c r="E346" s="8">
        <v>1</v>
      </c>
      <c r="F346" s="8">
        <v>20</v>
      </c>
      <c r="G346" s="8" t="b">
        <v>0</v>
      </c>
      <c r="H346" s="8">
        <v>6</v>
      </c>
      <c r="I346" s="8">
        <v>2</v>
      </c>
      <c r="J346" s="8">
        <v>0.32</v>
      </c>
    </row>
    <row r="347" spans="1:10">
      <c r="A347" s="12">
        <v>346</v>
      </c>
      <c r="B347" s="11">
        <v>40558</v>
      </c>
      <c r="C347" s="8">
        <v>1</v>
      </c>
      <c r="D347" s="8">
        <v>0</v>
      </c>
      <c r="E347" s="8">
        <v>1</v>
      </c>
      <c r="F347" s="8">
        <v>21</v>
      </c>
      <c r="G347" s="8" t="b">
        <v>0</v>
      </c>
      <c r="H347" s="8">
        <v>6</v>
      </c>
      <c r="I347" s="8">
        <v>2</v>
      </c>
      <c r="J347" s="8">
        <v>0.32</v>
      </c>
    </row>
    <row r="348" spans="1:10">
      <c r="A348" s="12">
        <v>347</v>
      </c>
      <c r="B348" s="11">
        <v>40558</v>
      </c>
      <c r="C348" s="8">
        <v>1</v>
      </c>
      <c r="D348" s="8">
        <v>0</v>
      </c>
      <c r="E348" s="8">
        <v>1</v>
      </c>
      <c r="F348" s="8">
        <v>22</v>
      </c>
      <c r="G348" s="8" t="b">
        <v>0</v>
      </c>
      <c r="H348" s="8">
        <v>6</v>
      </c>
      <c r="I348" s="8">
        <v>2</v>
      </c>
      <c r="J348" s="8">
        <v>0.3</v>
      </c>
    </row>
    <row r="349" spans="1:10">
      <c r="A349" s="12">
        <v>348</v>
      </c>
      <c r="B349" s="11">
        <v>40558</v>
      </c>
      <c r="C349" s="8">
        <v>1</v>
      </c>
      <c r="D349" s="8">
        <v>0</v>
      </c>
      <c r="E349" s="8">
        <v>1</v>
      </c>
      <c r="F349" s="8">
        <v>23</v>
      </c>
      <c r="G349" s="8" t="b">
        <v>0</v>
      </c>
      <c r="H349" s="8">
        <v>6</v>
      </c>
      <c r="I349" s="8">
        <v>1</v>
      </c>
      <c r="J349" s="8">
        <v>0.3</v>
      </c>
    </row>
    <row r="350" spans="1:10">
      <c r="A350" s="12">
        <v>349</v>
      </c>
      <c r="B350" s="11">
        <v>40559</v>
      </c>
      <c r="C350" s="8">
        <v>1</v>
      </c>
      <c r="D350" s="8">
        <v>0</v>
      </c>
      <c r="E350" s="8">
        <v>1</v>
      </c>
      <c r="F350" s="8">
        <v>0</v>
      </c>
      <c r="G350" s="8" t="b">
        <v>0</v>
      </c>
      <c r="H350" s="8">
        <v>0</v>
      </c>
      <c r="I350" s="8">
        <v>1</v>
      </c>
      <c r="J350" s="8">
        <v>0.26</v>
      </c>
    </row>
    <row r="351" spans="1:10">
      <c r="A351" s="12">
        <v>350</v>
      </c>
      <c r="B351" s="11">
        <v>40559</v>
      </c>
      <c r="C351" s="8">
        <v>1</v>
      </c>
      <c r="D351" s="8">
        <v>0</v>
      </c>
      <c r="E351" s="8">
        <v>1</v>
      </c>
      <c r="F351" s="8">
        <v>1</v>
      </c>
      <c r="G351" s="8" t="b">
        <v>0</v>
      </c>
      <c r="H351" s="8">
        <v>0</v>
      </c>
      <c r="I351" s="8">
        <v>1</v>
      </c>
      <c r="J351" s="8">
        <v>0.26</v>
      </c>
    </row>
    <row r="352" spans="1:10">
      <c r="A352" s="12">
        <v>351</v>
      </c>
      <c r="B352" s="11">
        <v>40559</v>
      </c>
      <c r="C352" s="8">
        <v>1</v>
      </c>
      <c r="D352" s="8">
        <v>0</v>
      </c>
      <c r="E352" s="8">
        <v>1</v>
      </c>
      <c r="F352" s="8">
        <v>2</v>
      </c>
      <c r="G352" s="8" t="b">
        <v>0</v>
      </c>
      <c r="H352" s="8">
        <v>0</v>
      </c>
      <c r="I352" s="8">
        <v>1</v>
      </c>
      <c r="J352" s="8">
        <v>0.26</v>
      </c>
    </row>
    <row r="353" spans="1:10">
      <c r="A353" s="12">
        <v>352</v>
      </c>
      <c r="B353" s="11">
        <v>40559</v>
      </c>
      <c r="C353" s="8">
        <v>1</v>
      </c>
      <c r="D353" s="8">
        <v>0</v>
      </c>
      <c r="E353" s="8">
        <v>1</v>
      </c>
      <c r="F353" s="8">
        <v>3</v>
      </c>
      <c r="G353" s="8" t="b">
        <v>0</v>
      </c>
      <c r="H353" s="8">
        <v>0</v>
      </c>
      <c r="I353" s="8">
        <v>1</v>
      </c>
      <c r="J353" s="8">
        <v>0.22</v>
      </c>
    </row>
    <row r="354" spans="1:10">
      <c r="A354" s="12">
        <v>353</v>
      </c>
      <c r="B354" s="11">
        <v>40559</v>
      </c>
      <c r="C354" s="8">
        <v>1</v>
      </c>
      <c r="D354" s="8">
        <v>0</v>
      </c>
      <c r="E354" s="8">
        <v>1</v>
      </c>
      <c r="F354" s="8">
        <v>4</v>
      </c>
      <c r="G354" s="8" t="b">
        <v>0</v>
      </c>
      <c r="H354" s="8">
        <v>0</v>
      </c>
      <c r="I354" s="8">
        <v>1</v>
      </c>
      <c r="J354" s="8">
        <v>0.26</v>
      </c>
    </row>
    <row r="355" spans="1:10">
      <c r="A355" s="12">
        <v>354</v>
      </c>
      <c r="B355" s="11">
        <v>40559</v>
      </c>
      <c r="C355" s="8">
        <v>1</v>
      </c>
      <c r="D355" s="8">
        <v>0</v>
      </c>
      <c r="E355" s="8">
        <v>1</v>
      </c>
      <c r="F355" s="8">
        <v>5</v>
      </c>
      <c r="G355" s="8" t="b">
        <v>0</v>
      </c>
      <c r="H355" s="8">
        <v>0</v>
      </c>
      <c r="I355" s="8">
        <v>2</v>
      </c>
      <c r="J355" s="8">
        <v>0.26</v>
      </c>
    </row>
    <row r="356" spans="1:10">
      <c r="A356" s="12">
        <v>355</v>
      </c>
      <c r="B356" s="11">
        <v>40559</v>
      </c>
      <c r="C356" s="8">
        <v>1</v>
      </c>
      <c r="D356" s="8">
        <v>0</v>
      </c>
      <c r="E356" s="8">
        <v>1</v>
      </c>
      <c r="F356" s="8">
        <v>6</v>
      </c>
      <c r="G356" s="8" t="b">
        <v>0</v>
      </c>
      <c r="H356" s="8">
        <v>0</v>
      </c>
      <c r="I356" s="8">
        <v>2</v>
      </c>
      <c r="J356" s="8">
        <v>0.26</v>
      </c>
    </row>
    <row r="357" spans="1:10">
      <c r="A357" s="12">
        <v>356</v>
      </c>
      <c r="B357" s="11">
        <v>40559</v>
      </c>
      <c r="C357" s="8">
        <v>1</v>
      </c>
      <c r="D357" s="8">
        <v>0</v>
      </c>
      <c r="E357" s="8">
        <v>1</v>
      </c>
      <c r="F357" s="8">
        <v>7</v>
      </c>
      <c r="G357" s="8" t="b">
        <v>0</v>
      </c>
      <c r="H357" s="8">
        <v>0</v>
      </c>
      <c r="I357" s="8">
        <v>2</v>
      </c>
      <c r="J357" s="8">
        <v>0.24</v>
      </c>
    </row>
    <row r="358" spans="1:10">
      <c r="A358" s="12">
        <v>357</v>
      </c>
      <c r="B358" s="11">
        <v>40559</v>
      </c>
      <c r="C358" s="8">
        <v>1</v>
      </c>
      <c r="D358" s="8">
        <v>0</v>
      </c>
      <c r="E358" s="8">
        <v>1</v>
      </c>
      <c r="F358" s="8">
        <v>8</v>
      </c>
      <c r="G358" s="8" t="b">
        <v>0</v>
      </c>
      <c r="H358" s="8">
        <v>0</v>
      </c>
      <c r="I358" s="8">
        <v>1</v>
      </c>
      <c r="J358" s="8">
        <v>0.22</v>
      </c>
    </row>
    <row r="359" spans="1:10">
      <c r="A359" s="12">
        <v>358</v>
      </c>
      <c r="B359" s="11">
        <v>40559</v>
      </c>
      <c r="C359" s="8">
        <v>1</v>
      </c>
      <c r="D359" s="8">
        <v>0</v>
      </c>
      <c r="E359" s="8">
        <v>1</v>
      </c>
      <c r="F359" s="8">
        <v>9</v>
      </c>
      <c r="G359" s="8" t="b">
        <v>0</v>
      </c>
      <c r="H359" s="8">
        <v>0</v>
      </c>
      <c r="I359" s="8">
        <v>1</v>
      </c>
      <c r="J359" s="8">
        <v>0.22</v>
      </c>
    </row>
    <row r="360" spans="1:10">
      <c r="A360" s="12">
        <v>359</v>
      </c>
      <c r="B360" s="11">
        <v>40559</v>
      </c>
      <c r="C360" s="8">
        <v>1</v>
      </c>
      <c r="D360" s="8">
        <v>0</v>
      </c>
      <c r="E360" s="8">
        <v>1</v>
      </c>
      <c r="F360" s="8">
        <v>10</v>
      </c>
      <c r="G360" s="8" t="b">
        <v>0</v>
      </c>
      <c r="H360" s="8">
        <v>0</v>
      </c>
      <c r="I360" s="8">
        <v>1</v>
      </c>
      <c r="J360" s="8">
        <v>0.22</v>
      </c>
    </row>
    <row r="361" spans="1:10">
      <c r="A361" s="12">
        <v>360</v>
      </c>
      <c r="B361" s="11">
        <v>40559</v>
      </c>
      <c r="C361" s="8">
        <v>1</v>
      </c>
      <c r="D361" s="8">
        <v>0</v>
      </c>
      <c r="E361" s="8">
        <v>1</v>
      </c>
      <c r="F361" s="8">
        <v>11</v>
      </c>
      <c r="G361" s="8" t="b">
        <v>0</v>
      </c>
      <c r="H361" s="8">
        <v>0</v>
      </c>
      <c r="I361" s="8">
        <v>1</v>
      </c>
      <c r="J361" s="8">
        <v>0.24</v>
      </c>
    </row>
    <row r="362" spans="1:10">
      <c r="A362" s="12">
        <v>361</v>
      </c>
      <c r="B362" s="11">
        <v>40559</v>
      </c>
      <c r="C362" s="8">
        <v>1</v>
      </c>
      <c r="D362" s="8">
        <v>0</v>
      </c>
      <c r="E362" s="8">
        <v>1</v>
      </c>
      <c r="F362" s="8">
        <v>12</v>
      </c>
      <c r="G362" s="8" t="b">
        <v>0</v>
      </c>
      <c r="H362" s="8">
        <v>0</v>
      </c>
      <c r="I362" s="8">
        <v>1</v>
      </c>
      <c r="J362" s="8">
        <v>0.24</v>
      </c>
    </row>
    <row r="363" spans="1:10">
      <c r="A363" s="12">
        <v>362</v>
      </c>
      <c r="B363" s="11">
        <v>40559</v>
      </c>
      <c r="C363" s="8">
        <v>1</v>
      </c>
      <c r="D363" s="8">
        <v>0</v>
      </c>
      <c r="E363" s="8">
        <v>1</v>
      </c>
      <c r="F363" s="8">
        <v>13</v>
      </c>
      <c r="G363" s="8" t="b">
        <v>0</v>
      </c>
      <c r="H363" s="8">
        <v>0</v>
      </c>
      <c r="I363" s="8">
        <v>1</v>
      </c>
      <c r="J363" s="8">
        <v>0.26</v>
      </c>
    </row>
    <row r="364" spans="1:10">
      <c r="A364" s="12">
        <v>363</v>
      </c>
      <c r="B364" s="11">
        <v>40559</v>
      </c>
      <c r="C364" s="8">
        <v>1</v>
      </c>
      <c r="D364" s="8">
        <v>0</v>
      </c>
      <c r="E364" s="8">
        <v>1</v>
      </c>
      <c r="F364" s="8">
        <v>14</v>
      </c>
      <c r="G364" s="8" t="b">
        <v>0</v>
      </c>
      <c r="H364" s="8">
        <v>0</v>
      </c>
      <c r="I364" s="8">
        <v>1</v>
      </c>
      <c r="J364" s="8">
        <v>0.28000000000000003</v>
      </c>
    </row>
    <row r="365" spans="1:10">
      <c r="A365" s="12">
        <v>364</v>
      </c>
      <c r="B365" s="11">
        <v>40559</v>
      </c>
      <c r="C365" s="8">
        <v>1</v>
      </c>
      <c r="D365" s="8">
        <v>0</v>
      </c>
      <c r="E365" s="8">
        <v>1</v>
      </c>
      <c r="F365" s="8">
        <v>15</v>
      </c>
      <c r="G365" s="8" t="b">
        <v>0</v>
      </c>
      <c r="H365" s="8">
        <v>0</v>
      </c>
      <c r="I365" s="8">
        <v>1</v>
      </c>
      <c r="J365" s="8">
        <v>0.26</v>
      </c>
    </row>
    <row r="366" spans="1:10">
      <c r="A366" s="12">
        <v>365</v>
      </c>
      <c r="B366" s="11">
        <v>40559</v>
      </c>
      <c r="C366" s="8">
        <v>1</v>
      </c>
      <c r="D366" s="8">
        <v>0</v>
      </c>
      <c r="E366" s="8">
        <v>1</v>
      </c>
      <c r="F366" s="8">
        <v>16</v>
      </c>
      <c r="G366" s="8" t="b">
        <v>0</v>
      </c>
      <c r="H366" s="8">
        <v>0</v>
      </c>
      <c r="I366" s="8">
        <v>1</v>
      </c>
      <c r="J366" s="8">
        <v>0.24</v>
      </c>
    </row>
    <row r="367" spans="1:10">
      <c r="A367" s="12">
        <v>366</v>
      </c>
      <c r="B367" s="11">
        <v>40559</v>
      </c>
      <c r="C367" s="8">
        <v>1</v>
      </c>
      <c r="D367" s="8">
        <v>0</v>
      </c>
      <c r="E367" s="8">
        <v>1</v>
      </c>
      <c r="F367" s="8">
        <v>17</v>
      </c>
      <c r="G367" s="8" t="b">
        <v>0</v>
      </c>
      <c r="H367" s="8">
        <v>0</v>
      </c>
      <c r="I367" s="8">
        <v>1</v>
      </c>
      <c r="J367" s="8">
        <v>0.22</v>
      </c>
    </row>
    <row r="368" spans="1:10">
      <c r="A368" s="12">
        <v>367</v>
      </c>
      <c r="B368" s="11">
        <v>40559</v>
      </c>
      <c r="C368" s="8">
        <v>1</v>
      </c>
      <c r="D368" s="8">
        <v>0</v>
      </c>
      <c r="E368" s="8">
        <v>1</v>
      </c>
      <c r="F368" s="8">
        <v>18</v>
      </c>
      <c r="G368" s="8" t="b">
        <v>0</v>
      </c>
      <c r="H368" s="8">
        <v>0</v>
      </c>
      <c r="I368" s="8">
        <v>1</v>
      </c>
      <c r="J368" s="8">
        <v>0.2</v>
      </c>
    </row>
    <row r="369" spans="1:10">
      <c r="A369" s="12">
        <v>368</v>
      </c>
      <c r="B369" s="11">
        <v>40559</v>
      </c>
      <c r="C369" s="8">
        <v>1</v>
      </c>
      <c r="D369" s="8">
        <v>0</v>
      </c>
      <c r="E369" s="8">
        <v>1</v>
      </c>
      <c r="F369" s="8">
        <v>19</v>
      </c>
      <c r="G369" s="8" t="b">
        <v>0</v>
      </c>
      <c r="H369" s="8">
        <v>0</v>
      </c>
      <c r="I369" s="8">
        <v>1</v>
      </c>
      <c r="J369" s="8">
        <v>0.18</v>
      </c>
    </row>
    <row r="370" spans="1:10">
      <c r="A370" s="12">
        <v>369</v>
      </c>
      <c r="B370" s="11">
        <v>40559</v>
      </c>
      <c r="C370" s="8">
        <v>1</v>
      </c>
      <c r="D370" s="8">
        <v>0</v>
      </c>
      <c r="E370" s="8">
        <v>1</v>
      </c>
      <c r="F370" s="8">
        <v>20</v>
      </c>
      <c r="G370" s="8" t="b">
        <v>0</v>
      </c>
      <c r="H370" s="8">
        <v>0</v>
      </c>
      <c r="I370" s="8">
        <v>1</v>
      </c>
      <c r="J370" s="8">
        <v>0.18</v>
      </c>
    </row>
    <row r="371" spans="1:10">
      <c r="A371" s="12">
        <v>370</v>
      </c>
      <c r="B371" s="11">
        <v>40559</v>
      </c>
      <c r="C371" s="8">
        <v>1</v>
      </c>
      <c r="D371" s="8">
        <v>0</v>
      </c>
      <c r="E371" s="8">
        <v>1</v>
      </c>
      <c r="F371" s="8">
        <v>21</v>
      </c>
      <c r="G371" s="8" t="b">
        <v>0</v>
      </c>
      <c r="H371" s="8">
        <v>0</v>
      </c>
      <c r="I371" s="8">
        <v>1</v>
      </c>
      <c r="J371" s="8">
        <v>0.18</v>
      </c>
    </row>
    <row r="372" spans="1:10">
      <c r="A372" s="12">
        <v>371</v>
      </c>
      <c r="B372" s="11">
        <v>40559</v>
      </c>
      <c r="C372" s="8">
        <v>1</v>
      </c>
      <c r="D372" s="8">
        <v>0</v>
      </c>
      <c r="E372" s="8">
        <v>1</v>
      </c>
      <c r="F372" s="8">
        <v>22</v>
      </c>
      <c r="G372" s="8" t="b">
        <v>0</v>
      </c>
      <c r="H372" s="8">
        <v>0</v>
      </c>
      <c r="I372" s="8">
        <v>2</v>
      </c>
      <c r="J372" s="8">
        <v>0.2</v>
      </c>
    </row>
    <row r="373" spans="1:10">
      <c r="A373" s="12">
        <v>372</v>
      </c>
      <c r="B373" s="11">
        <v>40559</v>
      </c>
      <c r="C373" s="8">
        <v>1</v>
      </c>
      <c r="D373" s="8">
        <v>0</v>
      </c>
      <c r="E373" s="8">
        <v>1</v>
      </c>
      <c r="F373" s="8">
        <v>23</v>
      </c>
      <c r="G373" s="8" t="b">
        <v>0</v>
      </c>
      <c r="H373" s="8">
        <v>0</v>
      </c>
      <c r="I373" s="8">
        <v>2</v>
      </c>
      <c r="J373" s="8">
        <v>0.2</v>
      </c>
    </row>
    <row r="374" spans="1:10">
      <c r="A374" s="12">
        <v>373</v>
      </c>
      <c r="B374" s="11">
        <v>40560</v>
      </c>
      <c r="C374" s="8">
        <v>1</v>
      </c>
      <c r="D374" s="8">
        <v>0</v>
      </c>
      <c r="E374" s="8">
        <v>1</v>
      </c>
      <c r="F374" s="8">
        <v>0</v>
      </c>
      <c r="G374" s="8" t="b">
        <v>1</v>
      </c>
      <c r="H374" s="8">
        <v>1</v>
      </c>
      <c r="I374" s="8">
        <v>2</v>
      </c>
      <c r="J374" s="8">
        <v>0.2</v>
      </c>
    </row>
    <row r="375" spans="1:10">
      <c r="A375" s="12">
        <v>374</v>
      </c>
      <c r="B375" s="11">
        <v>40560</v>
      </c>
      <c r="C375" s="8">
        <v>1</v>
      </c>
      <c r="D375" s="8">
        <v>0</v>
      </c>
      <c r="E375" s="8">
        <v>1</v>
      </c>
      <c r="F375" s="8">
        <v>1</v>
      </c>
      <c r="G375" s="8" t="b">
        <v>1</v>
      </c>
      <c r="H375" s="8">
        <v>1</v>
      </c>
      <c r="I375" s="8">
        <v>2</v>
      </c>
      <c r="J375" s="8">
        <v>0.2</v>
      </c>
    </row>
    <row r="376" spans="1:10">
      <c r="A376" s="12">
        <v>375</v>
      </c>
      <c r="B376" s="11">
        <v>40560</v>
      </c>
      <c r="C376" s="8">
        <v>1</v>
      </c>
      <c r="D376" s="8">
        <v>0</v>
      </c>
      <c r="E376" s="8">
        <v>1</v>
      </c>
      <c r="F376" s="8">
        <v>2</v>
      </c>
      <c r="G376" s="8" t="b">
        <v>1</v>
      </c>
      <c r="H376" s="8">
        <v>1</v>
      </c>
      <c r="I376" s="8">
        <v>2</v>
      </c>
      <c r="J376" s="8">
        <v>0.18</v>
      </c>
    </row>
    <row r="377" spans="1:10">
      <c r="A377" s="12">
        <v>376</v>
      </c>
      <c r="B377" s="11">
        <v>40560</v>
      </c>
      <c r="C377" s="8">
        <v>1</v>
      </c>
      <c r="D377" s="8">
        <v>0</v>
      </c>
      <c r="E377" s="8">
        <v>1</v>
      </c>
      <c r="F377" s="8">
        <v>3</v>
      </c>
      <c r="G377" s="8" t="b">
        <v>1</v>
      </c>
      <c r="H377" s="8">
        <v>1</v>
      </c>
      <c r="I377" s="8">
        <v>2</v>
      </c>
      <c r="J377" s="8">
        <v>0.18</v>
      </c>
    </row>
    <row r="378" spans="1:10">
      <c r="A378" s="12">
        <v>377</v>
      </c>
      <c r="B378" s="11">
        <v>40560</v>
      </c>
      <c r="C378" s="8">
        <v>1</v>
      </c>
      <c r="D378" s="8">
        <v>0</v>
      </c>
      <c r="E378" s="8">
        <v>1</v>
      </c>
      <c r="F378" s="8">
        <v>4</v>
      </c>
      <c r="G378" s="8" t="b">
        <v>1</v>
      </c>
      <c r="H378" s="8">
        <v>1</v>
      </c>
      <c r="I378" s="8">
        <v>2</v>
      </c>
      <c r="J378" s="8">
        <v>0.18</v>
      </c>
    </row>
    <row r="379" spans="1:10">
      <c r="A379" s="12">
        <v>378</v>
      </c>
      <c r="B379" s="11">
        <v>40560</v>
      </c>
      <c r="C379" s="8">
        <v>1</v>
      </c>
      <c r="D379" s="8">
        <v>0</v>
      </c>
      <c r="E379" s="8">
        <v>1</v>
      </c>
      <c r="F379" s="8">
        <v>5</v>
      </c>
      <c r="G379" s="8" t="b">
        <v>1</v>
      </c>
      <c r="H379" s="8">
        <v>1</v>
      </c>
      <c r="I379" s="8">
        <v>2</v>
      </c>
      <c r="J379" s="8">
        <v>0.18</v>
      </c>
    </row>
    <row r="380" spans="1:10">
      <c r="A380" s="12">
        <v>379</v>
      </c>
      <c r="B380" s="11">
        <v>40560</v>
      </c>
      <c r="C380" s="8">
        <v>1</v>
      </c>
      <c r="D380" s="8">
        <v>0</v>
      </c>
      <c r="E380" s="8">
        <v>1</v>
      </c>
      <c r="F380" s="8">
        <v>6</v>
      </c>
      <c r="G380" s="8" t="b">
        <v>1</v>
      </c>
      <c r="H380" s="8">
        <v>1</v>
      </c>
      <c r="I380" s="8">
        <v>2</v>
      </c>
      <c r="J380" s="8">
        <v>0.18</v>
      </c>
    </row>
    <row r="381" spans="1:10">
      <c r="A381" s="12">
        <v>380</v>
      </c>
      <c r="B381" s="11">
        <v>40560</v>
      </c>
      <c r="C381" s="8">
        <v>1</v>
      </c>
      <c r="D381" s="8">
        <v>0</v>
      </c>
      <c r="E381" s="8">
        <v>1</v>
      </c>
      <c r="F381" s="8">
        <v>7</v>
      </c>
      <c r="G381" s="8" t="b">
        <v>1</v>
      </c>
      <c r="H381" s="8">
        <v>1</v>
      </c>
      <c r="I381" s="8">
        <v>2</v>
      </c>
      <c r="J381" s="8">
        <v>0.16</v>
      </c>
    </row>
    <row r="382" spans="1:10">
      <c r="A382" s="12">
        <v>381</v>
      </c>
      <c r="B382" s="11">
        <v>40560</v>
      </c>
      <c r="C382" s="8">
        <v>1</v>
      </c>
      <c r="D382" s="8">
        <v>0</v>
      </c>
      <c r="E382" s="8">
        <v>1</v>
      </c>
      <c r="F382" s="8">
        <v>8</v>
      </c>
      <c r="G382" s="8" t="b">
        <v>1</v>
      </c>
      <c r="H382" s="8">
        <v>1</v>
      </c>
      <c r="I382" s="8">
        <v>2</v>
      </c>
      <c r="J382" s="8">
        <v>0.16</v>
      </c>
    </row>
    <row r="383" spans="1:10">
      <c r="A383" s="12">
        <v>382</v>
      </c>
      <c r="B383" s="11">
        <v>40560</v>
      </c>
      <c r="C383" s="8">
        <v>1</v>
      </c>
      <c r="D383" s="8">
        <v>0</v>
      </c>
      <c r="E383" s="8">
        <v>1</v>
      </c>
      <c r="F383" s="8">
        <v>9</v>
      </c>
      <c r="G383" s="8" t="b">
        <v>1</v>
      </c>
      <c r="H383" s="8">
        <v>1</v>
      </c>
      <c r="I383" s="8">
        <v>2</v>
      </c>
      <c r="J383" s="8">
        <v>0.16</v>
      </c>
    </row>
    <row r="384" spans="1:10">
      <c r="A384" s="12">
        <v>383</v>
      </c>
      <c r="B384" s="11">
        <v>40560</v>
      </c>
      <c r="C384" s="8">
        <v>1</v>
      </c>
      <c r="D384" s="8">
        <v>0</v>
      </c>
      <c r="E384" s="8">
        <v>1</v>
      </c>
      <c r="F384" s="8">
        <v>10</v>
      </c>
      <c r="G384" s="8" t="b">
        <v>1</v>
      </c>
      <c r="H384" s="8">
        <v>1</v>
      </c>
      <c r="I384" s="8">
        <v>2</v>
      </c>
      <c r="J384" s="8">
        <v>0.16</v>
      </c>
    </row>
    <row r="385" spans="1:10">
      <c r="A385" s="12">
        <v>384</v>
      </c>
      <c r="B385" s="11">
        <v>40560</v>
      </c>
      <c r="C385" s="8">
        <v>1</v>
      </c>
      <c r="D385" s="8">
        <v>0</v>
      </c>
      <c r="E385" s="8">
        <v>1</v>
      </c>
      <c r="F385" s="8">
        <v>11</v>
      </c>
      <c r="G385" s="8" t="b">
        <v>1</v>
      </c>
      <c r="H385" s="8">
        <v>1</v>
      </c>
      <c r="I385" s="8">
        <v>2</v>
      </c>
      <c r="J385" s="8">
        <v>0.16</v>
      </c>
    </row>
    <row r="386" spans="1:10">
      <c r="A386" s="12">
        <v>385</v>
      </c>
      <c r="B386" s="11">
        <v>40560</v>
      </c>
      <c r="C386" s="8">
        <v>1</v>
      </c>
      <c r="D386" s="8">
        <v>0</v>
      </c>
      <c r="E386" s="8">
        <v>1</v>
      </c>
      <c r="F386" s="8">
        <v>12</v>
      </c>
      <c r="G386" s="8" t="b">
        <v>1</v>
      </c>
      <c r="H386" s="8">
        <v>1</v>
      </c>
      <c r="I386" s="8">
        <v>2</v>
      </c>
      <c r="J386" s="8">
        <v>0.18</v>
      </c>
    </row>
    <row r="387" spans="1:10">
      <c r="A387" s="12">
        <v>386</v>
      </c>
      <c r="B387" s="11">
        <v>40560</v>
      </c>
      <c r="C387" s="8">
        <v>1</v>
      </c>
      <c r="D387" s="8">
        <v>0</v>
      </c>
      <c r="E387" s="8">
        <v>1</v>
      </c>
      <c r="F387" s="8">
        <v>13</v>
      </c>
      <c r="G387" s="8" t="b">
        <v>1</v>
      </c>
      <c r="H387" s="8">
        <v>1</v>
      </c>
      <c r="I387" s="8">
        <v>2</v>
      </c>
      <c r="J387" s="8">
        <v>0.18</v>
      </c>
    </row>
    <row r="388" spans="1:10">
      <c r="A388" s="12">
        <v>387</v>
      </c>
      <c r="B388" s="11">
        <v>40560</v>
      </c>
      <c r="C388" s="8">
        <v>1</v>
      </c>
      <c r="D388" s="8">
        <v>0</v>
      </c>
      <c r="E388" s="8">
        <v>1</v>
      </c>
      <c r="F388" s="8">
        <v>14</v>
      </c>
      <c r="G388" s="8" t="b">
        <v>1</v>
      </c>
      <c r="H388" s="8">
        <v>1</v>
      </c>
      <c r="I388" s="8">
        <v>2</v>
      </c>
      <c r="J388" s="8">
        <v>0.18</v>
      </c>
    </row>
    <row r="389" spans="1:10">
      <c r="A389" s="12">
        <v>388</v>
      </c>
      <c r="B389" s="11">
        <v>40560</v>
      </c>
      <c r="C389" s="8">
        <v>1</v>
      </c>
      <c r="D389" s="8">
        <v>0</v>
      </c>
      <c r="E389" s="8">
        <v>1</v>
      </c>
      <c r="F389" s="8">
        <v>15</v>
      </c>
      <c r="G389" s="8" t="b">
        <v>1</v>
      </c>
      <c r="H389" s="8">
        <v>1</v>
      </c>
      <c r="I389" s="8">
        <v>2</v>
      </c>
      <c r="J389" s="8">
        <v>0.2</v>
      </c>
    </row>
    <row r="390" spans="1:10">
      <c r="A390" s="12">
        <v>389</v>
      </c>
      <c r="B390" s="11">
        <v>40560</v>
      </c>
      <c r="C390" s="8">
        <v>1</v>
      </c>
      <c r="D390" s="8">
        <v>0</v>
      </c>
      <c r="E390" s="8">
        <v>1</v>
      </c>
      <c r="F390" s="8">
        <v>16</v>
      </c>
      <c r="G390" s="8" t="b">
        <v>1</v>
      </c>
      <c r="H390" s="8">
        <v>1</v>
      </c>
      <c r="I390" s="8">
        <v>2</v>
      </c>
      <c r="J390" s="8">
        <v>0.2</v>
      </c>
    </row>
    <row r="391" spans="1:10">
      <c r="A391" s="12">
        <v>390</v>
      </c>
      <c r="B391" s="11">
        <v>40560</v>
      </c>
      <c r="C391" s="8">
        <v>1</v>
      </c>
      <c r="D391" s="8">
        <v>0</v>
      </c>
      <c r="E391" s="8">
        <v>1</v>
      </c>
      <c r="F391" s="8">
        <v>17</v>
      </c>
      <c r="G391" s="8" t="b">
        <v>1</v>
      </c>
      <c r="H391" s="8">
        <v>1</v>
      </c>
      <c r="I391" s="8">
        <v>1</v>
      </c>
      <c r="J391" s="8">
        <v>0.2</v>
      </c>
    </row>
    <row r="392" spans="1:10">
      <c r="A392" s="12">
        <v>391</v>
      </c>
      <c r="B392" s="11">
        <v>40560</v>
      </c>
      <c r="C392" s="8">
        <v>1</v>
      </c>
      <c r="D392" s="8">
        <v>0</v>
      </c>
      <c r="E392" s="8">
        <v>1</v>
      </c>
      <c r="F392" s="8">
        <v>18</v>
      </c>
      <c r="G392" s="8" t="b">
        <v>1</v>
      </c>
      <c r="H392" s="8">
        <v>1</v>
      </c>
      <c r="I392" s="8">
        <v>2</v>
      </c>
      <c r="J392" s="8">
        <v>0.18</v>
      </c>
    </row>
    <row r="393" spans="1:10">
      <c r="A393" s="12">
        <v>392</v>
      </c>
      <c r="B393" s="11">
        <v>40560</v>
      </c>
      <c r="C393" s="8">
        <v>1</v>
      </c>
      <c r="D393" s="8">
        <v>0</v>
      </c>
      <c r="E393" s="8">
        <v>1</v>
      </c>
      <c r="F393" s="8">
        <v>19</v>
      </c>
      <c r="G393" s="8" t="b">
        <v>1</v>
      </c>
      <c r="H393" s="8">
        <v>1</v>
      </c>
      <c r="I393" s="8">
        <v>3</v>
      </c>
      <c r="J393" s="8">
        <v>0.18</v>
      </c>
    </row>
    <row r="394" spans="1:10">
      <c r="A394" s="12">
        <v>393</v>
      </c>
      <c r="B394" s="11">
        <v>40560</v>
      </c>
      <c r="C394" s="8">
        <v>1</v>
      </c>
      <c r="D394" s="8">
        <v>0</v>
      </c>
      <c r="E394" s="8">
        <v>1</v>
      </c>
      <c r="F394" s="8">
        <v>20</v>
      </c>
      <c r="G394" s="8" t="b">
        <v>1</v>
      </c>
      <c r="H394" s="8">
        <v>1</v>
      </c>
      <c r="I394" s="8">
        <v>3</v>
      </c>
      <c r="J394" s="8">
        <v>0.16</v>
      </c>
    </row>
    <row r="395" spans="1:10">
      <c r="A395" s="12">
        <v>394</v>
      </c>
      <c r="B395" s="11">
        <v>40560</v>
      </c>
      <c r="C395" s="8">
        <v>1</v>
      </c>
      <c r="D395" s="8">
        <v>0</v>
      </c>
      <c r="E395" s="8">
        <v>1</v>
      </c>
      <c r="F395" s="8">
        <v>21</v>
      </c>
      <c r="G395" s="8" t="b">
        <v>1</v>
      </c>
      <c r="H395" s="8">
        <v>1</v>
      </c>
      <c r="I395" s="8">
        <v>3</v>
      </c>
      <c r="J395" s="8">
        <v>0.16</v>
      </c>
    </row>
    <row r="396" spans="1:10">
      <c r="A396" s="12">
        <v>395</v>
      </c>
      <c r="B396" s="11">
        <v>40560</v>
      </c>
      <c r="C396" s="8">
        <v>1</v>
      </c>
      <c r="D396" s="8">
        <v>0</v>
      </c>
      <c r="E396" s="8">
        <v>1</v>
      </c>
      <c r="F396" s="8">
        <v>22</v>
      </c>
      <c r="G396" s="8" t="b">
        <v>1</v>
      </c>
      <c r="H396" s="8">
        <v>1</v>
      </c>
      <c r="I396" s="8">
        <v>3</v>
      </c>
      <c r="J396" s="8">
        <v>0.14000000000000001</v>
      </c>
    </row>
    <row r="397" spans="1:10">
      <c r="A397" s="12">
        <v>396</v>
      </c>
      <c r="B397" s="11">
        <v>40560</v>
      </c>
      <c r="C397" s="8">
        <v>1</v>
      </c>
      <c r="D397" s="8">
        <v>0</v>
      </c>
      <c r="E397" s="8">
        <v>1</v>
      </c>
      <c r="F397" s="8">
        <v>23</v>
      </c>
      <c r="G397" s="8" t="b">
        <v>1</v>
      </c>
      <c r="H397" s="8">
        <v>1</v>
      </c>
      <c r="I397" s="8">
        <v>3</v>
      </c>
      <c r="J397" s="8">
        <v>0.16</v>
      </c>
    </row>
    <row r="398" spans="1:10">
      <c r="A398" s="12">
        <v>397</v>
      </c>
      <c r="B398" s="11">
        <v>40561</v>
      </c>
      <c r="C398" s="8">
        <v>1</v>
      </c>
      <c r="D398" s="8">
        <v>0</v>
      </c>
      <c r="E398" s="8">
        <v>1</v>
      </c>
      <c r="F398" s="8">
        <v>12</v>
      </c>
      <c r="G398" s="8" t="b">
        <v>0</v>
      </c>
      <c r="H398" s="8">
        <v>2</v>
      </c>
      <c r="I398" s="8">
        <v>2</v>
      </c>
      <c r="J398" s="8">
        <v>0.2</v>
      </c>
    </row>
    <row r="399" spans="1:10">
      <c r="A399" s="12">
        <v>398</v>
      </c>
      <c r="B399" s="11">
        <v>40561</v>
      </c>
      <c r="C399" s="8">
        <v>1</v>
      </c>
      <c r="D399" s="8">
        <v>0</v>
      </c>
      <c r="E399" s="8">
        <v>1</v>
      </c>
      <c r="F399" s="8">
        <v>13</v>
      </c>
      <c r="G399" s="8" t="b">
        <v>0</v>
      </c>
      <c r="H399" s="8">
        <v>2</v>
      </c>
      <c r="I399" s="8">
        <v>2</v>
      </c>
      <c r="J399" s="8">
        <v>0.2</v>
      </c>
    </row>
    <row r="400" spans="1:10">
      <c r="A400" s="12">
        <v>399</v>
      </c>
      <c r="B400" s="11">
        <v>40561</v>
      </c>
      <c r="C400" s="8">
        <v>1</v>
      </c>
      <c r="D400" s="8">
        <v>0</v>
      </c>
      <c r="E400" s="8">
        <v>1</v>
      </c>
      <c r="F400" s="8">
        <v>14</v>
      </c>
      <c r="G400" s="8" t="b">
        <v>0</v>
      </c>
      <c r="H400" s="8">
        <v>2</v>
      </c>
      <c r="I400" s="8">
        <v>2</v>
      </c>
      <c r="J400" s="8">
        <v>0.22</v>
      </c>
    </row>
    <row r="401" spans="1:10">
      <c r="A401" s="12">
        <v>400</v>
      </c>
      <c r="B401" s="11">
        <v>40561</v>
      </c>
      <c r="C401" s="8">
        <v>1</v>
      </c>
      <c r="D401" s="8">
        <v>0</v>
      </c>
      <c r="E401" s="8">
        <v>1</v>
      </c>
      <c r="F401" s="8">
        <v>15</v>
      </c>
      <c r="G401" s="8" t="b">
        <v>0</v>
      </c>
      <c r="H401" s="8">
        <v>2</v>
      </c>
      <c r="I401" s="8">
        <v>2</v>
      </c>
      <c r="J401" s="8">
        <v>0.22</v>
      </c>
    </row>
    <row r="402" spans="1:10">
      <c r="A402" s="12">
        <v>401</v>
      </c>
      <c r="B402" s="11">
        <v>40561</v>
      </c>
      <c r="C402" s="8">
        <v>1</v>
      </c>
      <c r="D402" s="8">
        <v>0</v>
      </c>
      <c r="E402" s="8">
        <v>1</v>
      </c>
      <c r="F402" s="8">
        <v>16</v>
      </c>
      <c r="G402" s="8" t="b">
        <v>0</v>
      </c>
      <c r="H402" s="8">
        <v>2</v>
      </c>
      <c r="I402" s="8">
        <v>2</v>
      </c>
      <c r="J402" s="8">
        <v>0.22</v>
      </c>
    </row>
    <row r="403" spans="1:10">
      <c r="A403" s="12">
        <v>402</v>
      </c>
      <c r="B403" s="11">
        <v>40561</v>
      </c>
      <c r="C403" s="8">
        <v>1</v>
      </c>
      <c r="D403" s="8">
        <v>0</v>
      </c>
      <c r="E403" s="8">
        <v>1</v>
      </c>
      <c r="F403" s="8">
        <v>17</v>
      </c>
      <c r="G403" s="8" t="b">
        <v>0</v>
      </c>
      <c r="H403" s="8">
        <v>2</v>
      </c>
      <c r="I403" s="8">
        <v>2</v>
      </c>
      <c r="J403" s="8">
        <v>0.22</v>
      </c>
    </row>
    <row r="404" spans="1:10">
      <c r="A404" s="12">
        <v>403</v>
      </c>
      <c r="B404" s="11">
        <v>40561</v>
      </c>
      <c r="C404" s="8">
        <v>1</v>
      </c>
      <c r="D404" s="8">
        <v>0</v>
      </c>
      <c r="E404" s="8">
        <v>1</v>
      </c>
      <c r="F404" s="8">
        <v>18</v>
      </c>
      <c r="G404" s="8" t="b">
        <v>0</v>
      </c>
      <c r="H404" s="8">
        <v>2</v>
      </c>
      <c r="I404" s="8">
        <v>2</v>
      </c>
      <c r="J404" s="8">
        <v>0.22</v>
      </c>
    </row>
    <row r="405" spans="1:10">
      <c r="A405" s="12">
        <v>404</v>
      </c>
      <c r="B405" s="11">
        <v>40561</v>
      </c>
      <c r="C405" s="8">
        <v>1</v>
      </c>
      <c r="D405" s="8">
        <v>0</v>
      </c>
      <c r="E405" s="8">
        <v>1</v>
      </c>
      <c r="F405" s="8">
        <v>19</v>
      </c>
      <c r="G405" s="8" t="b">
        <v>0</v>
      </c>
      <c r="H405" s="8">
        <v>2</v>
      </c>
      <c r="I405" s="8">
        <v>2</v>
      </c>
      <c r="J405" s="8">
        <v>0.22</v>
      </c>
    </row>
    <row r="406" spans="1:10">
      <c r="A406" s="12">
        <v>405</v>
      </c>
      <c r="B406" s="11">
        <v>40561</v>
      </c>
      <c r="C406" s="8">
        <v>1</v>
      </c>
      <c r="D406" s="8">
        <v>0</v>
      </c>
      <c r="E406" s="8">
        <v>1</v>
      </c>
      <c r="F406" s="8">
        <v>20</v>
      </c>
      <c r="G406" s="8" t="b">
        <v>0</v>
      </c>
      <c r="H406" s="8">
        <v>2</v>
      </c>
      <c r="I406" s="8">
        <v>2</v>
      </c>
      <c r="J406" s="8">
        <v>0.22</v>
      </c>
    </row>
    <row r="407" spans="1:10">
      <c r="A407" s="12">
        <v>406</v>
      </c>
      <c r="B407" s="11">
        <v>40561</v>
      </c>
      <c r="C407" s="8">
        <v>1</v>
      </c>
      <c r="D407" s="8">
        <v>0</v>
      </c>
      <c r="E407" s="8">
        <v>1</v>
      </c>
      <c r="F407" s="8">
        <v>21</v>
      </c>
      <c r="G407" s="8" t="b">
        <v>0</v>
      </c>
      <c r="H407" s="8">
        <v>2</v>
      </c>
      <c r="I407" s="8">
        <v>2</v>
      </c>
      <c r="J407" s="8">
        <v>0.22</v>
      </c>
    </row>
    <row r="408" spans="1:10">
      <c r="A408" s="12">
        <v>407</v>
      </c>
      <c r="B408" s="11">
        <v>40561</v>
      </c>
      <c r="C408" s="8">
        <v>1</v>
      </c>
      <c r="D408" s="8">
        <v>0</v>
      </c>
      <c r="E408" s="8">
        <v>1</v>
      </c>
      <c r="F408" s="8">
        <v>22</v>
      </c>
      <c r="G408" s="8" t="b">
        <v>0</v>
      </c>
      <c r="H408" s="8">
        <v>2</v>
      </c>
      <c r="I408" s="8">
        <v>2</v>
      </c>
      <c r="J408" s="8">
        <v>0.22</v>
      </c>
    </row>
    <row r="409" spans="1:10">
      <c r="A409" s="12">
        <v>408</v>
      </c>
      <c r="B409" s="11">
        <v>40561</v>
      </c>
      <c r="C409" s="8">
        <v>1</v>
      </c>
      <c r="D409" s="8">
        <v>0</v>
      </c>
      <c r="E409" s="8">
        <v>1</v>
      </c>
      <c r="F409" s="8">
        <v>23</v>
      </c>
      <c r="G409" s="8" t="b">
        <v>0</v>
      </c>
      <c r="H409" s="8">
        <v>2</v>
      </c>
      <c r="I409" s="8">
        <v>2</v>
      </c>
      <c r="J409" s="8">
        <v>0.22</v>
      </c>
    </row>
    <row r="410" spans="1:10">
      <c r="A410" s="12">
        <v>409</v>
      </c>
      <c r="B410" s="11">
        <v>40562</v>
      </c>
      <c r="C410" s="8">
        <v>1</v>
      </c>
      <c r="D410" s="8">
        <v>0</v>
      </c>
      <c r="E410" s="8">
        <v>1</v>
      </c>
      <c r="F410" s="8">
        <v>0</v>
      </c>
      <c r="G410" s="8" t="b">
        <v>0</v>
      </c>
      <c r="H410" s="8">
        <v>3</v>
      </c>
      <c r="I410" s="8">
        <v>2</v>
      </c>
      <c r="J410" s="8">
        <v>0.22</v>
      </c>
    </row>
    <row r="411" spans="1:10">
      <c r="A411" s="12">
        <v>410</v>
      </c>
      <c r="B411" s="11">
        <v>40562</v>
      </c>
      <c r="C411" s="8">
        <v>1</v>
      </c>
      <c r="D411" s="8">
        <v>0</v>
      </c>
      <c r="E411" s="8">
        <v>1</v>
      </c>
      <c r="F411" s="8">
        <v>1</v>
      </c>
      <c r="G411" s="8" t="b">
        <v>0</v>
      </c>
      <c r="H411" s="8">
        <v>3</v>
      </c>
      <c r="I411" s="8">
        <v>3</v>
      </c>
      <c r="J411" s="8">
        <v>0.22</v>
      </c>
    </row>
    <row r="412" spans="1:10">
      <c r="A412" s="12">
        <v>411</v>
      </c>
      <c r="B412" s="11">
        <v>40562</v>
      </c>
      <c r="C412" s="8">
        <v>1</v>
      </c>
      <c r="D412" s="8">
        <v>0</v>
      </c>
      <c r="E412" s="8">
        <v>1</v>
      </c>
      <c r="F412" s="8">
        <v>2</v>
      </c>
      <c r="G412" s="8" t="b">
        <v>0</v>
      </c>
      <c r="H412" s="8">
        <v>3</v>
      </c>
      <c r="I412" s="8">
        <v>3</v>
      </c>
      <c r="J412" s="8">
        <v>0.22</v>
      </c>
    </row>
    <row r="413" spans="1:10">
      <c r="A413" s="12">
        <v>412</v>
      </c>
      <c r="B413" s="11">
        <v>40562</v>
      </c>
      <c r="C413" s="8">
        <v>1</v>
      </c>
      <c r="D413" s="8">
        <v>0</v>
      </c>
      <c r="E413" s="8">
        <v>1</v>
      </c>
      <c r="F413" s="8">
        <v>4</v>
      </c>
      <c r="G413" s="8" t="b">
        <v>0</v>
      </c>
      <c r="H413" s="8">
        <v>3</v>
      </c>
      <c r="I413" s="8">
        <v>3</v>
      </c>
      <c r="J413" s="8">
        <v>0.22</v>
      </c>
    </row>
    <row r="414" spans="1:10">
      <c r="A414" s="12">
        <v>413</v>
      </c>
      <c r="B414" s="11">
        <v>40562</v>
      </c>
      <c r="C414" s="8">
        <v>1</v>
      </c>
      <c r="D414" s="8">
        <v>0</v>
      </c>
      <c r="E414" s="8">
        <v>1</v>
      </c>
      <c r="F414" s="8">
        <v>5</v>
      </c>
      <c r="G414" s="8" t="b">
        <v>0</v>
      </c>
      <c r="H414" s="8">
        <v>3</v>
      </c>
      <c r="I414" s="8">
        <v>2</v>
      </c>
      <c r="J414" s="8">
        <v>0.22</v>
      </c>
    </row>
    <row r="415" spans="1:10">
      <c r="A415" s="12">
        <v>414</v>
      </c>
      <c r="B415" s="11">
        <v>40562</v>
      </c>
      <c r="C415" s="8">
        <v>1</v>
      </c>
      <c r="D415" s="8">
        <v>0</v>
      </c>
      <c r="E415" s="8">
        <v>1</v>
      </c>
      <c r="F415" s="8">
        <v>6</v>
      </c>
      <c r="G415" s="8" t="b">
        <v>0</v>
      </c>
      <c r="H415" s="8">
        <v>3</v>
      </c>
      <c r="I415" s="8">
        <v>2</v>
      </c>
      <c r="J415" s="8">
        <v>0.22</v>
      </c>
    </row>
    <row r="416" spans="1:10">
      <c r="A416" s="12">
        <v>415</v>
      </c>
      <c r="B416" s="11">
        <v>40562</v>
      </c>
      <c r="C416" s="8">
        <v>1</v>
      </c>
      <c r="D416" s="8">
        <v>0</v>
      </c>
      <c r="E416" s="8">
        <v>1</v>
      </c>
      <c r="F416" s="8">
        <v>7</v>
      </c>
      <c r="G416" s="8" t="b">
        <v>0</v>
      </c>
      <c r="H416" s="8">
        <v>3</v>
      </c>
      <c r="I416" s="8">
        <v>2</v>
      </c>
      <c r="J416" s="8">
        <v>0.24</v>
      </c>
    </row>
    <row r="417" spans="1:10">
      <c r="A417" s="12">
        <v>416</v>
      </c>
      <c r="B417" s="11">
        <v>40562</v>
      </c>
      <c r="C417" s="8">
        <v>1</v>
      </c>
      <c r="D417" s="8">
        <v>0</v>
      </c>
      <c r="E417" s="8">
        <v>1</v>
      </c>
      <c r="F417" s="8">
        <v>8</v>
      </c>
      <c r="G417" s="8" t="b">
        <v>0</v>
      </c>
      <c r="H417" s="8">
        <v>3</v>
      </c>
      <c r="I417" s="8">
        <v>2</v>
      </c>
      <c r="J417" s="8">
        <v>0.24</v>
      </c>
    </row>
    <row r="418" spans="1:10">
      <c r="A418" s="12">
        <v>417</v>
      </c>
      <c r="B418" s="11">
        <v>40562</v>
      </c>
      <c r="C418" s="8">
        <v>1</v>
      </c>
      <c r="D418" s="8">
        <v>0</v>
      </c>
      <c r="E418" s="8">
        <v>1</v>
      </c>
      <c r="F418" s="8">
        <v>9</v>
      </c>
      <c r="G418" s="8" t="b">
        <v>0</v>
      </c>
      <c r="H418" s="8">
        <v>3</v>
      </c>
      <c r="I418" s="8">
        <v>2</v>
      </c>
      <c r="J418" s="8">
        <v>0.24</v>
      </c>
    </row>
    <row r="419" spans="1:10">
      <c r="A419" s="12">
        <v>418</v>
      </c>
      <c r="B419" s="11">
        <v>40562</v>
      </c>
      <c r="C419" s="8">
        <v>1</v>
      </c>
      <c r="D419" s="8">
        <v>0</v>
      </c>
      <c r="E419" s="8">
        <v>1</v>
      </c>
      <c r="F419" s="8">
        <v>10</v>
      </c>
      <c r="G419" s="8" t="b">
        <v>0</v>
      </c>
      <c r="H419" s="8">
        <v>3</v>
      </c>
      <c r="I419" s="8">
        <v>2</v>
      </c>
      <c r="J419" s="8">
        <v>0.26</v>
      </c>
    </row>
    <row r="420" spans="1:10">
      <c r="A420" s="12">
        <v>419</v>
      </c>
      <c r="B420" s="11">
        <v>40562</v>
      </c>
      <c r="C420" s="8">
        <v>1</v>
      </c>
      <c r="D420" s="8">
        <v>0</v>
      </c>
      <c r="E420" s="8">
        <v>1</v>
      </c>
      <c r="F420" s="8">
        <v>11</v>
      </c>
      <c r="G420" s="8" t="b">
        <v>0</v>
      </c>
      <c r="H420" s="8">
        <v>3</v>
      </c>
      <c r="I420" s="8">
        <v>2</v>
      </c>
      <c r="J420" s="8">
        <v>0.28000000000000003</v>
      </c>
    </row>
    <row r="421" spans="1:10">
      <c r="A421" s="12">
        <v>420</v>
      </c>
      <c r="B421" s="11">
        <v>40562</v>
      </c>
      <c r="C421" s="8">
        <v>1</v>
      </c>
      <c r="D421" s="8">
        <v>0</v>
      </c>
      <c r="E421" s="8">
        <v>1</v>
      </c>
      <c r="F421" s="8">
        <v>12</v>
      </c>
      <c r="G421" s="8" t="b">
        <v>0</v>
      </c>
      <c r="H421" s="8">
        <v>3</v>
      </c>
      <c r="I421" s="8">
        <v>2</v>
      </c>
      <c r="J421" s="8">
        <v>0.3</v>
      </c>
    </row>
    <row r="422" spans="1:10">
      <c r="A422" s="12">
        <v>421</v>
      </c>
      <c r="B422" s="11">
        <v>40562</v>
      </c>
      <c r="C422" s="8">
        <v>1</v>
      </c>
      <c r="D422" s="8">
        <v>0</v>
      </c>
      <c r="E422" s="8">
        <v>1</v>
      </c>
      <c r="F422" s="8">
        <v>13</v>
      </c>
      <c r="G422" s="8" t="b">
        <v>0</v>
      </c>
      <c r="H422" s="8">
        <v>3</v>
      </c>
      <c r="I422" s="8">
        <v>1</v>
      </c>
      <c r="J422" s="8">
        <v>0.4</v>
      </c>
    </row>
    <row r="423" spans="1:10">
      <c r="A423" s="12">
        <v>422</v>
      </c>
      <c r="B423" s="11">
        <v>40562</v>
      </c>
      <c r="C423" s="8">
        <v>1</v>
      </c>
      <c r="D423" s="8">
        <v>0</v>
      </c>
      <c r="E423" s="8">
        <v>1</v>
      </c>
      <c r="F423" s="8">
        <v>14</v>
      </c>
      <c r="G423" s="8" t="b">
        <v>0</v>
      </c>
      <c r="H423" s="8">
        <v>3</v>
      </c>
      <c r="I423" s="8">
        <v>1</v>
      </c>
      <c r="J423" s="8">
        <v>0.4</v>
      </c>
    </row>
    <row r="424" spans="1:10">
      <c r="A424" s="12">
        <v>423</v>
      </c>
      <c r="B424" s="11">
        <v>40562</v>
      </c>
      <c r="C424" s="8">
        <v>1</v>
      </c>
      <c r="D424" s="8">
        <v>0</v>
      </c>
      <c r="E424" s="8">
        <v>1</v>
      </c>
      <c r="F424" s="8">
        <v>15</v>
      </c>
      <c r="G424" s="8" t="b">
        <v>0</v>
      </c>
      <c r="H424" s="8">
        <v>3</v>
      </c>
      <c r="I424" s="8">
        <v>1</v>
      </c>
      <c r="J424" s="8">
        <v>0.4</v>
      </c>
    </row>
    <row r="425" spans="1:10">
      <c r="A425" s="12">
        <v>424</v>
      </c>
      <c r="B425" s="11">
        <v>40562</v>
      </c>
      <c r="C425" s="8">
        <v>1</v>
      </c>
      <c r="D425" s="8">
        <v>0</v>
      </c>
      <c r="E425" s="8">
        <v>1</v>
      </c>
      <c r="F425" s="8">
        <v>16</v>
      </c>
      <c r="G425" s="8" t="b">
        <v>0</v>
      </c>
      <c r="H425" s="8">
        <v>3</v>
      </c>
      <c r="I425" s="8">
        <v>1</v>
      </c>
      <c r="J425" s="8">
        <v>0.38</v>
      </c>
    </row>
    <row r="426" spans="1:10">
      <c r="A426" s="12">
        <v>425</v>
      </c>
      <c r="B426" s="11">
        <v>40562</v>
      </c>
      <c r="C426" s="8">
        <v>1</v>
      </c>
      <c r="D426" s="8">
        <v>0</v>
      </c>
      <c r="E426" s="8">
        <v>1</v>
      </c>
      <c r="F426" s="8">
        <v>17</v>
      </c>
      <c r="G426" s="8" t="b">
        <v>0</v>
      </c>
      <c r="H426" s="8">
        <v>3</v>
      </c>
      <c r="I426" s="8">
        <v>1</v>
      </c>
      <c r="J426" s="8">
        <v>0.36</v>
      </c>
    </row>
    <row r="427" spans="1:10">
      <c r="A427" s="12">
        <v>426</v>
      </c>
      <c r="B427" s="11">
        <v>40562</v>
      </c>
      <c r="C427" s="8">
        <v>1</v>
      </c>
      <c r="D427" s="8">
        <v>0</v>
      </c>
      <c r="E427" s="8">
        <v>1</v>
      </c>
      <c r="F427" s="8">
        <v>18</v>
      </c>
      <c r="G427" s="8" t="b">
        <v>0</v>
      </c>
      <c r="H427" s="8">
        <v>3</v>
      </c>
      <c r="I427" s="8">
        <v>1</v>
      </c>
      <c r="J427" s="8">
        <v>0.34</v>
      </c>
    </row>
    <row r="428" spans="1:10">
      <c r="A428" s="12">
        <v>427</v>
      </c>
      <c r="B428" s="11">
        <v>40562</v>
      </c>
      <c r="C428" s="8">
        <v>1</v>
      </c>
      <c r="D428" s="8">
        <v>0</v>
      </c>
      <c r="E428" s="8">
        <v>1</v>
      </c>
      <c r="F428" s="8">
        <v>19</v>
      </c>
      <c r="G428" s="8" t="b">
        <v>0</v>
      </c>
      <c r="H428" s="8">
        <v>3</v>
      </c>
      <c r="I428" s="8">
        <v>1</v>
      </c>
      <c r="J428" s="8">
        <v>0.32</v>
      </c>
    </row>
    <row r="429" spans="1:10">
      <c r="A429" s="12">
        <v>428</v>
      </c>
      <c r="B429" s="11">
        <v>40562</v>
      </c>
      <c r="C429" s="8">
        <v>1</v>
      </c>
      <c r="D429" s="8">
        <v>0</v>
      </c>
      <c r="E429" s="8">
        <v>1</v>
      </c>
      <c r="F429" s="8">
        <v>20</v>
      </c>
      <c r="G429" s="8" t="b">
        <v>0</v>
      </c>
      <c r="H429" s="8">
        <v>3</v>
      </c>
      <c r="I429" s="8">
        <v>1</v>
      </c>
      <c r="J429" s="8">
        <v>0.32</v>
      </c>
    </row>
    <row r="430" spans="1:10">
      <c r="A430" s="12">
        <v>429</v>
      </c>
      <c r="B430" s="11">
        <v>40562</v>
      </c>
      <c r="C430" s="8">
        <v>1</v>
      </c>
      <c r="D430" s="8">
        <v>0</v>
      </c>
      <c r="E430" s="8">
        <v>1</v>
      </c>
      <c r="F430" s="8">
        <v>21</v>
      </c>
      <c r="G430" s="8" t="b">
        <v>0</v>
      </c>
      <c r="H430" s="8">
        <v>3</v>
      </c>
      <c r="I430" s="8">
        <v>1</v>
      </c>
      <c r="J430" s="8">
        <v>0.32</v>
      </c>
    </row>
    <row r="431" spans="1:10">
      <c r="A431" s="12">
        <v>430</v>
      </c>
      <c r="B431" s="11">
        <v>40562</v>
      </c>
      <c r="C431" s="8">
        <v>1</v>
      </c>
      <c r="D431" s="8">
        <v>0</v>
      </c>
      <c r="E431" s="8">
        <v>1</v>
      </c>
      <c r="F431" s="8">
        <v>22</v>
      </c>
      <c r="G431" s="8" t="b">
        <v>0</v>
      </c>
      <c r="H431" s="8">
        <v>3</v>
      </c>
      <c r="I431" s="8">
        <v>1</v>
      </c>
      <c r="J431" s="8">
        <v>0.3</v>
      </c>
    </row>
    <row r="432" spans="1:10">
      <c r="A432" s="12">
        <v>431</v>
      </c>
      <c r="B432" s="11">
        <v>40562</v>
      </c>
      <c r="C432" s="8">
        <v>1</v>
      </c>
      <c r="D432" s="8">
        <v>0</v>
      </c>
      <c r="E432" s="8">
        <v>1</v>
      </c>
      <c r="F432" s="8">
        <v>23</v>
      </c>
      <c r="G432" s="8" t="b">
        <v>0</v>
      </c>
      <c r="H432" s="8">
        <v>3</v>
      </c>
      <c r="I432" s="8">
        <v>1</v>
      </c>
      <c r="J432" s="8">
        <v>0.3</v>
      </c>
    </row>
    <row r="433" spans="1:10">
      <c r="A433" s="12">
        <v>432</v>
      </c>
      <c r="B433" s="11">
        <v>40563</v>
      </c>
      <c r="C433" s="8">
        <v>1</v>
      </c>
      <c r="D433" s="8">
        <v>0</v>
      </c>
      <c r="E433" s="8">
        <v>1</v>
      </c>
      <c r="F433" s="8">
        <v>0</v>
      </c>
      <c r="G433" s="8" t="b">
        <v>0</v>
      </c>
      <c r="H433" s="8">
        <v>4</v>
      </c>
      <c r="I433" s="8">
        <v>1</v>
      </c>
      <c r="J433" s="8">
        <v>0.26</v>
      </c>
    </row>
    <row r="434" spans="1:10">
      <c r="A434" s="12">
        <v>433</v>
      </c>
      <c r="B434" s="11">
        <v>40563</v>
      </c>
      <c r="C434" s="8">
        <v>1</v>
      </c>
      <c r="D434" s="8">
        <v>0</v>
      </c>
      <c r="E434" s="8">
        <v>1</v>
      </c>
      <c r="F434" s="8">
        <v>1</v>
      </c>
      <c r="G434" s="8" t="b">
        <v>0</v>
      </c>
      <c r="H434" s="8">
        <v>4</v>
      </c>
      <c r="I434" s="8">
        <v>1</v>
      </c>
      <c r="J434" s="8">
        <v>0.26</v>
      </c>
    </row>
    <row r="435" spans="1:10">
      <c r="A435" s="12">
        <v>434</v>
      </c>
      <c r="B435" s="11">
        <v>40563</v>
      </c>
      <c r="C435" s="8">
        <v>1</v>
      </c>
      <c r="D435" s="8">
        <v>0</v>
      </c>
      <c r="E435" s="8">
        <v>1</v>
      </c>
      <c r="F435" s="8">
        <v>2</v>
      </c>
      <c r="G435" s="8" t="b">
        <v>0</v>
      </c>
      <c r="H435" s="8">
        <v>4</v>
      </c>
      <c r="I435" s="8">
        <v>1</v>
      </c>
      <c r="J435" s="8">
        <v>0.26</v>
      </c>
    </row>
    <row r="436" spans="1:10">
      <c r="A436" s="12">
        <v>435</v>
      </c>
      <c r="B436" s="11">
        <v>40563</v>
      </c>
      <c r="C436" s="8">
        <v>1</v>
      </c>
      <c r="D436" s="8">
        <v>0</v>
      </c>
      <c r="E436" s="8">
        <v>1</v>
      </c>
      <c r="F436" s="8">
        <v>3</v>
      </c>
      <c r="G436" s="8" t="b">
        <v>0</v>
      </c>
      <c r="H436" s="8">
        <v>4</v>
      </c>
      <c r="I436" s="8">
        <v>1</v>
      </c>
      <c r="J436" s="8">
        <v>0.26</v>
      </c>
    </row>
    <row r="437" spans="1:10">
      <c r="A437" s="12">
        <v>436</v>
      </c>
      <c r="B437" s="11">
        <v>40563</v>
      </c>
      <c r="C437" s="8">
        <v>1</v>
      </c>
      <c r="D437" s="8">
        <v>0</v>
      </c>
      <c r="E437" s="8">
        <v>1</v>
      </c>
      <c r="F437" s="8">
        <v>4</v>
      </c>
      <c r="G437" s="8" t="b">
        <v>0</v>
      </c>
      <c r="H437" s="8">
        <v>4</v>
      </c>
      <c r="I437" s="8">
        <v>1</v>
      </c>
      <c r="J437" s="8">
        <v>0.26</v>
      </c>
    </row>
    <row r="438" spans="1:10">
      <c r="A438" s="12">
        <v>437</v>
      </c>
      <c r="B438" s="11">
        <v>40563</v>
      </c>
      <c r="C438" s="8">
        <v>1</v>
      </c>
      <c r="D438" s="8">
        <v>0</v>
      </c>
      <c r="E438" s="8">
        <v>1</v>
      </c>
      <c r="F438" s="8">
        <v>5</v>
      </c>
      <c r="G438" s="8" t="b">
        <v>0</v>
      </c>
      <c r="H438" s="8">
        <v>4</v>
      </c>
      <c r="I438" s="8">
        <v>1</v>
      </c>
      <c r="J438" s="8">
        <v>0.24</v>
      </c>
    </row>
    <row r="439" spans="1:10">
      <c r="A439" s="12">
        <v>438</v>
      </c>
      <c r="B439" s="11">
        <v>40563</v>
      </c>
      <c r="C439" s="8">
        <v>1</v>
      </c>
      <c r="D439" s="8">
        <v>0</v>
      </c>
      <c r="E439" s="8">
        <v>1</v>
      </c>
      <c r="F439" s="8">
        <v>6</v>
      </c>
      <c r="G439" s="8" t="b">
        <v>0</v>
      </c>
      <c r="H439" s="8">
        <v>4</v>
      </c>
      <c r="I439" s="8">
        <v>1</v>
      </c>
      <c r="J439" s="8">
        <v>0.22</v>
      </c>
    </row>
    <row r="440" spans="1:10">
      <c r="A440" s="12">
        <v>439</v>
      </c>
      <c r="B440" s="11">
        <v>40563</v>
      </c>
      <c r="C440" s="8">
        <v>1</v>
      </c>
      <c r="D440" s="8">
        <v>0</v>
      </c>
      <c r="E440" s="8">
        <v>1</v>
      </c>
      <c r="F440" s="8">
        <v>7</v>
      </c>
      <c r="G440" s="8" t="b">
        <v>0</v>
      </c>
      <c r="H440" s="8">
        <v>4</v>
      </c>
      <c r="I440" s="8">
        <v>1</v>
      </c>
      <c r="J440" s="8">
        <v>0.22</v>
      </c>
    </row>
    <row r="441" spans="1:10">
      <c r="A441" s="12">
        <v>440</v>
      </c>
      <c r="B441" s="11">
        <v>40563</v>
      </c>
      <c r="C441" s="8">
        <v>1</v>
      </c>
      <c r="D441" s="8">
        <v>0</v>
      </c>
      <c r="E441" s="8">
        <v>1</v>
      </c>
      <c r="F441" s="8">
        <v>8</v>
      </c>
      <c r="G441" s="8" t="b">
        <v>0</v>
      </c>
      <c r="H441" s="8">
        <v>4</v>
      </c>
      <c r="I441" s="8">
        <v>1</v>
      </c>
      <c r="J441" s="8">
        <v>0.22</v>
      </c>
    </row>
    <row r="442" spans="1:10">
      <c r="A442" s="12">
        <v>441</v>
      </c>
      <c r="B442" s="11">
        <v>40563</v>
      </c>
      <c r="C442" s="8">
        <v>1</v>
      </c>
      <c r="D442" s="8">
        <v>0</v>
      </c>
      <c r="E442" s="8">
        <v>1</v>
      </c>
      <c r="F442" s="8">
        <v>9</v>
      </c>
      <c r="G442" s="8" t="b">
        <v>0</v>
      </c>
      <c r="H442" s="8">
        <v>4</v>
      </c>
      <c r="I442" s="8">
        <v>2</v>
      </c>
      <c r="J442" s="8">
        <v>0.24</v>
      </c>
    </row>
    <row r="443" spans="1:10">
      <c r="A443" s="12">
        <v>442</v>
      </c>
      <c r="B443" s="11">
        <v>40563</v>
      </c>
      <c r="C443" s="8">
        <v>1</v>
      </c>
      <c r="D443" s="8">
        <v>0</v>
      </c>
      <c r="E443" s="8">
        <v>1</v>
      </c>
      <c r="F443" s="8">
        <v>10</v>
      </c>
      <c r="G443" s="8" t="b">
        <v>0</v>
      </c>
      <c r="H443" s="8">
        <v>4</v>
      </c>
      <c r="I443" s="8">
        <v>1</v>
      </c>
      <c r="J443" s="8">
        <v>0.26</v>
      </c>
    </row>
    <row r="444" spans="1:10">
      <c r="A444" s="12">
        <v>443</v>
      </c>
      <c r="B444" s="11">
        <v>40563</v>
      </c>
      <c r="C444" s="8">
        <v>1</v>
      </c>
      <c r="D444" s="8">
        <v>0</v>
      </c>
      <c r="E444" s="8">
        <v>1</v>
      </c>
      <c r="F444" s="8">
        <v>11</v>
      </c>
      <c r="G444" s="8" t="b">
        <v>0</v>
      </c>
      <c r="H444" s="8">
        <v>4</v>
      </c>
      <c r="I444" s="8">
        <v>2</v>
      </c>
      <c r="J444" s="8">
        <v>0.28000000000000003</v>
      </c>
    </row>
    <row r="445" spans="1:10">
      <c r="A445" s="12">
        <v>444</v>
      </c>
      <c r="B445" s="11">
        <v>40563</v>
      </c>
      <c r="C445" s="8">
        <v>1</v>
      </c>
      <c r="D445" s="8">
        <v>0</v>
      </c>
      <c r="E445" s="8">
        <v>1</v>
      </c>
      <c r="F445" s="8">
        <v>12</v>
      </c>
      <c r="G445" s="8" t="b">
        <v>0</v>
      </c>
      <c r="H445" s="8">
        <v>4</v>
      </c>
      <c r="I445" s="8">
        <v>2</v>
      </c>
      <c r="J445" s="8">
        <v>0.3</v>
      </c>
    </row>
    <row r="446" spans="1:10">
      <c r="A446" s="12">
        <v>445</v>
      </c>
      <c r="B446" s="11">
        <v>40563</v>
      </c>
      <c r="C446" s="8">
        <v>1</v>
      </c>
      <c r="D446" s="8">
        <v>0</v>
      </c>
      <c r="E446" s="8">
        <v>1</v>
      </c>
      <c r="F446" s="8">
        <v>13</v>
      </c>
      <c r="G446" s="8" t="b">
        <v>0</v>
      </c>
      <c r="H446" s="8">
        <v>4</v>
      </c>
      <c r="I446" s="8">
        <v>2</v>
      </c>
      <c r="J446" s="8">
        <v>0.28000000000000003</v>
      </c>
    </row>
    <row r="447" spans="1:10">
      <c r="A447" s="12">
        <v>446</v>
      </c>
      <c r="B447" s="11">
        <v>40563</v>
      </c>
      <c r="C447" s="8">
        <v>1</v>
      </c>
      <c r="D447" s="8">
        <v>0</v>
      </c>
      <c r="E447" s="8">
        <v>1</v>
      </c>
      <c r="F447" s="8">
        <v>14</v>
      </c>
      <c r="G447" s="8" t="b">
        <v>0</v>
      </c>
      <c r="H447" s="8">
        <v>4</v>
      </c>
      <c r="I447" s="8">
        <v>2</v>
      </c>
      <c r="J447" s="8">
        <v>0.3</v>
      </c>
    </row>
    <row r="448" spans="1:10">
      <c r="A448" s="12">
        <v>447</v>
      </c>
      <c r="B448" s="11">
        <v>40563</v>
      </c>
      <c r="C448" s="8">
        <v>1</v>
      </c>
      <c r="D448" s="8">
        <v>0</v>
      </c>
      <c r="E448" s="8">
        <v>1</v>
      </c>
      <c r="F448" s="8">
        <v>15</v>
      </c>
      <c r="G448" s="8" t="b">
        <v>0</v>
      </c>
      <c r="H448" s="8">
        <v>4</v>
      </c>
      <c r="I448" s="8">
        <v>2</v>
      </c>
      <c r="J448" s="8">
        <v>0.32</v>
      </c>
    </row>
    <row r="449" spans="1:10">
      <c r="A449" s="12">
        <v>448</v>
      </c>
      <c r="B449" s="11">
        <v>40563</v>
      </c>
      <c r="C449" s="8">
        <v>1</v>
      </c>
      <c r="D449" s="8">
        <v>0</v>
      </c>
      <c r="E449" s="8">
        <v>1</v>
      </c>
      <c r="F449" s="8">
        <v>16</v>
      </c>
      <c r="G449" s="8" t="b">
        <v>0</v>
      </c>
      <c r="H449" s="8">
        <v>4</v>
      </c>
      <c r="I449" s="8">
        <v>2</v>
      </c>
      <c r="J449" s="8">
        <v>0.3</v>
      </c>
    </row>
    <row r="450" spans="1:10">
      <c r="A450" s="12">
        <v>449</v>
      </c>
      <c r="B450" s="11">
        <v>40563</v>
      </c>
      <c r="C450" s="8">
        <v>1</v>
      </c>
      <c r="D450" s="8">
        <v>0</v>
      </c>
      <c r="E450" s="8">
        <v>1</v>
      </c>
      <c r="F450" s="8">
        <v>17</v>
      </c>
      <c r="G450" s="8" t="b">
        <v>0</v>
      </c>
      <c r="H450" s="8">
        <v>4</v>
      </c>
      <c r="I450" s="8">
        <v>2</v>
      </c>
      <c r="J450" s="8">
        <v>0.3</v>
      </c>
    </row>
    <row r="451" spans="1:10">
      <c r="A451" s="12">
        <v>450</v>
      </c>
      <c r="B451" s="11">
        <v>40563</v>
      </c>
      <c r="C451" s="8">
        <v>1</v>
      </c>
      <c r="D451" s="8">
        <v>0</v>
      </c>
      <c r="E451" s="8">
        <v>1</v>
      </c>
      <c r="F451" s="8">
        <v>18</v>
      </c>
      <c r="G451" s="8" t="b">
        <v>0</v>
      </c>
      <c r="H451" s="8">
        <v>4</v>
      </c>
      <c r="I451" s="8">
        <v>2</v>
      </c>
      <c r="J451" s="8">
        <v>0.26</v>
      </c>
    </row>
    <row r="452" spans="1:10">
      <c r="A452" s="12">
        <v>451</v>
      </c>
      <c r="B452" s="11">
        <v>40563</v>
      </c>
      <c r="C452" s="8">
        <v>1</v>
      </c>
      <c r="D452" s="8">
        <v>0</v>
      </c>
      <c r="E452" s="8">
        <v>1</v>
      </c>
      <c r="F452" s="8">
        <v>19</v>
      </c>
      <c r="G452" s="8" t="b">
        <v>0</v>
      </c>
      <c r="H452" s="8">
        <v>4</v>
      </c>
      <c r="I452" s="8">
        <v>1</v>
      </c>
      <c r="J452" s="8">
        <v>0.26</v>
      </c>
    </row>
    <row r="453" spans="1:10">
      <c r="A453" s="12">
        <v>452</v>
      </c>
      <c r="B453" s="11">
        <v>40563</v>
      </c>
      <c r="C453" s="8">
        <v>1</v>
      </c>
      <c r="D453" s="8">
        <v>0</v>
      </c>
      <c r="E453" s="8">
        <v>1</v>
      </c>
      <c r="F453" s="8">
        <v>20</v>
      </c>
      <c r="G453" s="8" t="b">
        <v>0</v>
      </c>
      <c r="H453" s="8">
        <v>4</v>
      </c>
      <c r="I453" s="8">
        <v>2</v>
      </c>
      <c r="J453" s="8">
        <v>0.26</v>
      </c>
    </row>
    <row r="454" spans="1:10">
      <c r="A454" s="12">
        <v>453</v>
      </c>
      <c r="B454" s="11">
        <v>40563</v>
      </c>
      <c r="C454" s="8">
        <v>1</v>
      </c>
      <c r="D454" s="8">
        <v>0</v>
      </c>
      <c r="E454" s="8">
        <v>1</v>
      </c>
      <c r="F454" s="8">
        <v>21</v>
      </c>
      <c r="G454" s="8" t="b">
        <v>0</v>
      </c>
      <c r="H454" s="8">
        <v>4</v>
      </c>
      <c r="I454" s="8">
        <v>2</v>
      </c>
      <c r="J454" s="8">
        <v>0.24</v>
      </c>
    </row>
    <row r="455" spans="1:10">
      <c r="A455" s="12">
        <v>454</v>
      </c>
      <c r="B455" s="11">
        <v>40563</v>
      </c>
      <c r="C455" s="8">
        <v>1</v>
      </c>
      <c r="D455" s="8">
        <v>0</v>
      </c>
      <c r="E455" s="8">
        <v>1</v>
      </c>
      <c r="F455" s="8">
        <v>22</v>
      </c>
      <c r="G455" s="8" t="b">
        <v>0</v>
      </c>
      <c r="H455" s="8">
        <v>4</v>
      </c>
      <c r="I455" s="8">
        <v>2</v>
      </c>
      <c r="J455" s="8">
        <v>0.24</v>
      </c>
    </row>
    <row r="456" spans="1:10">
      <c r="A456" s="12">
        <v>455</v>
      </c>
      <c r="B456" s="11">
        <v>40563</v>
      </c>
      <c r="C456" s="8">
        <v>1</v>
      </c>
      <c r="D456" s="8">
        <v>0</v>
      </c>
      <c r="E456" s="8">
        <v>1</v>
      </c>
      <c r="F456" s="8">
        <v>23</v>
      </c>
      <c r="G456" s="8" t="b">
        <v>0</v>
      </c>
      <c r="H456" s="8">
        <v>4</v>
      </c>
      <c r="I456" s="8">
        <v>2</v>
      </c>
      <c r="J456" s="8">
        <v>0.24</v>
      </c>
    </row>
    <row r="457" spans="1:10">
      <c r="A457" s="12">
        <v>456</v>
      </c>
      <c r="B457" s="11">
        <v>40564</v>
      </c>
      <c r="C457" s="8">
        <v>1</v>
      </c>
      <c r="D457" s="8">
        <v>0</v>
      </c>
      <c r="E457" s="8">
        <v>1</v>
      </c>
      <c r="F457" s="8">
        <v>0</v>
      </c>
      <c r="G457" s="8" t="b">
        <v>0</v>
      </c>
      <c r="H457" s="8">
        <v>5</v>
      </c>
      <c r="I457" s="8">
        <v>2</v>
      </c>
      <c r="J457" s="8">
        <v>0.24</v>
      </c>
    </row>
    <row r="458" spans="1:10">
      <c r="A458" s="12">
        <v>457</v>
      </c>
      <c r="B458" s="11">
        <v>40564</v>
      </c>
      <c r="C458" s="8">
        <v>1</v>
      </c>
      <c r="D458" s="8">
        <v>0</v>
      </c>
      <c r="E458" s="8">
        <v>1</v>
      </c>
      <c r="F458" s="8">
        <v>1</v>
      </c>
      <c r="G458" s="8" t="b">
        <v>0</v>
      </c>
      <c r="H458" s="8">
        <v>5</v>
      </c>
      <c r="I458" s="8">
        <v>2</v>
      </c>
      <c r="J458" s="8">
        <v>0.24</v>
      </c>
    </row>
    <row r="459" spans="1:10">
      <c r="A459" s="12">
        <v>458</v>
      </c>
      <c r="B459" s="11">
        <v>40564</v>
      </c>
      <c r="C459" s="8">
        <v>1</v>
      </c>
      <c r="D459" s="8">
        <v>0</v>
      </c>
      <c r="E459" s="8">
        <v>1</v>
      </c>
      <c r="F459" s="8">
        <v>2</v>
      </c>
      <c r="G459" s="8" t="b">
        <v>0</v>
      </c>
      <c r="H459" s="8">
        <v>5</v>
      </c>
      <c r="I459" s="8">
        <v>3</v>
      </c>
      <c r="J459" s="8">
        <v>0.24</v>
      </c>
    </row>
    <row r="460" spans="1:10">
      <c r="A460" s="12">
        <v>459</v>
      </c>
      <c r="B460" s="11">
        <v>40564</v>
      </c>
      <c r="C460" s="8">
        <v>1</v>
      </c>
      <c r="D460" s="8">
        <v>0</v>
      </c>
      <c r="E460" s="8">
        <v>1</v>
      </c>
      <c r="F460" s="8">
        <v>3</v>
      </c>
      <c r="G460" s="8" t="b">
        <v>0</v>
      </c>
      <c r="H460" s="8">
        <v>5</v>
      </c>
      <c r="I460" s="8">
        <v>3</v>
      </c>
      <c r="J460" s="8">
        <v>0.22</v>
      </c>
    </row>
    <row r="461" spans="1:10">
      <c r="A461" s="12">
        <v>460</v>
      </c>
      <c r="B461" s="11">
        <v>40564</v>
      </c>
      <c r="C461" s="8">
        <v>1</v>
      </c>
      <c r="D461" s="8">
        <v>0</v>
      </c>
      <c r="E461" s="8">
        <v>1</v>
      </c>
      <c r="F461" s="8">
        <v>4</v>
      </c>
      <c r="G461" s="8" t="b">
        <v>0</v>
      </c>
      <c r="H461" s="8">
        <v>5</v>
      </c>
      <c r="I461" s="8">
        <v>2</v>
      </c>
      <c r="J461" s="8">
        <v>0.22</v>
      </c>
    </row>
    <row r="462" spans="1:10">
      <c r="A462" s="12">
        <v>461</v>
      </c>
      <c r="B462" s="11">
        <v>40564</v>
      </c>
      <c r="C462" s="8">
        <v>1</v>
      </c>
      <c r="D462" s="8">
        <v>0</v>
      </c>
      <c r="E462" s="8">
        <v>1</v>
      </c>
      <c r="F462" s="8">
        <v>5</v>
      </c>
      <c r="G462" s="8" t="b">
        <v>0</v>
      </c>
      <c r="H462" s="8">
        <v>5</v>
      </c>
      <c r="I462" s="8">
        <v>1</v>
      </c>
      <c r="J462" s="8">
        <v>0.24</v>
      </c>
    </row>
    <row r="463" spans="1:10">
      <c r="A463" s="12">
        <v>462</v>
      </c>
      <c r="B463" s="11">
        <v>40564</v>
      </c>
      <c r="C463" s="8">
        <v>1</v>
      </c>
      <c r="D463" s="8">
        <v>0</v>
      </c>
      <c r="E463" s="8">
        <v>1</v>
      </c>
      <c r="F463" s="8">
        <v>6</v>
      </c>
      <c r="G463" s="8" t="b">
        <v>0</v>
      </c>
      <c r="H463" s="8">
        <v>5</v>
      </c>
      <c r="I463" s="8">
        <v>1</v>
      </c>
      <c r="J463" s="8">
        <v>0.22</v>
      </c>
    </row>
    <row r="464" spans="1:10">
      <c r="A464" s="12">
        <v>463</v>
      </c>
      <c r="B464" s="11">
        <v>40564</v>
      </c>
      <c r="C464" s="8">
        <v>1</v>
      </c>
      <c r="D464" s="8">
        <v>0</v>
      </c>
      <c r="E464" s="8">
        <v>1</v>
      </c>
      <c r="F464" s="8">
        <v>7</v>
      </c>
      <c r="G464" s="8" t="b">
        <v>0</v>
      </c>
      <c r="H464" s="8">
        <v>5</v>
      </c>
      <c r="I464" s="8">
        <v>1</v>
      </c>
      <c r="J464" s="8">
        <v>0.2</v>
      </c>
    </row>
    <row r="465" spans="1:10">
      <c r="A465" s="12">
        <v>464</v>
      </c>
      <c r="B465" s="11">
        <v>40564</v>
      </c>
      <c r="C465" s="8">
        <v>1</v>
      </c>
      <c r="D465" s="8">
        <v>0</v>
      </c>
      <c r="E465" s="8">
        <v>1</v>
      </c>
      <c r="F465" s="8">
        <v>8</v>
      </c>
      <c r="G465" s="8" t="b">
        <v>0</v>
      </c>
      <c r="H465" s="8">
        <v>5</v>
      </c>
      <c r="I465" s="8">
        <v>1</v>
      </c>
      <c r="J465" s="8">
        <v>0.2</v>
      </c>
    </row>
    <row r="466" spans="1:10">
      <c r="A466" s="12">
        <v>465</v>
      </c>
      <c r="B466" s="11">
        <v>40564</v>
      </c>
      <c r="C466" s="8">
        <v>1</v>
      </c>
      <c r="D466" s="8">
        <v>0</v>
      </c>
      <c r="E466" s="8">
        <v>1</v>
      </c>
      <c r="F466" s="8">
        <v>9</v>
      </c>
      <c r="G466" s="8" t="b">
        <v>0</v>
      </c>
      <c r="H466" s="8">
        <v>5</v>
      </c>
      <c r="I466" s="8">
        <v>1</v>
      </c>
      <c r="J466" s="8">
        <v>0.2</v>
      </c>
    </row>
    <row r="467" spans="1:10">
      <c r="A467" s="12">
        <v>466</v>
      </c>
      <c r="B467" s="11">
        <v>40564</v>
      </c>
      <c r="C467" s="8">
        <v>1</v>
      </c>
      <c r="D467" s="8">
        <v>0</v>
      </c>
      <c r="E467" s="8">
        <v>1</v>
      </c>
      <c r="F467" s="8">
        <v>10</v>
      </c>
      <c r="G467" s="8" t="b">
        <v>0</v>
      </c>
      <c r="H467" s="8">
        <v>5</v>
      </c>
      <c r="I467" s="8">
        <v>1</v>
      </c>
      <c r="J467" s="8">
        <v>0.2</v>
      </c>
    </row>
    <row r="468" spans="1:10">
      <c r="A468" s="12">
        <v>467</v>
      </c>
      <c r="B468" s="11">
        <v>40564</v>
      </c>
      <c r="C468" s="8">
        <v>1</v>
      </c>
      <c r="D468" s="8">
        <v>0</v>
      </c>
      <c r="E468" s="8">
        <v>1</v>
      </c>
      <c r="F468" s="8">
        <v>11</v>
      </c>
      <c r="G468" s="8" t="b">
        <v>0</v>
      </c>
      <c r="H468" s="8">
        <v>5</v>
      </c>
      <c r="I468" s="8">
        <v>1</v>
      </c>
      <c r="J468" s="8">
        <v>0.22</v>
      </c>
    </row>
    <row r="469" spans="1:10">
      <c r="A469" s="12">
        <v>468</v>
      </c>
      <c r="B469" s="11">
        <v>40564</v>
      </c>
      <c r="C469" s="8">
        <v>1</v>
      </c>
      <c r="D469" s="8">
        <v>0</v>
      </c>
      <c r="E469" s="8">
        <v>1</v>
      </c>
      <c r="F469" s="8">
        <v>12</v>
      </c>
      <c r="G469" s="8" t="b">
        <v>0</v>
      </c>
      <c r="H469" s="8">
        <v>5</v>
      </c>
      <c r="I469" s="8">
        <v>1</v>
      </c>
      <c r="J469" s="8">
        <v>0.22</v>
      </c>
    </row>
    <row r="470" spans="1:10">
      <c r="A470" s="12">
        <v>469</v>
      </c>
      <c r="B470" s="11">
        <v>40564</v>
      </c>
      <c r="C470" s="8">
        <v>1</v>
      </c>
      <c r="D470" s="8">
        <v>0</v>
      </c>
      <c r="E470" s="8">
        <v>1</v>
      </c>
      <c r="F470" s="8">
        <v>13</v>
      </c>
      <c r="G470" s="8" t="b">
        <v>0</v>
      </c>
      <c r="H470" s="8">
        <v>5</v>
      </c>
      <c r="I470" s="8">
        <v>1</v>
      </c>
      <c r="J470" s="8">
        <v>0.2</v>
      </c>
    </row>
    <row r="471" spans="1:10">
      <c r="A471" s="12">
        <v>470</v>
      </c>
      <c r="B471" s="11">
        <v>40564</v>
      </c>
      <c r="C471" s="8">
        <v>1</v>
      </c>
      <c r="D471" s="8">
        <v>0</v>
      </c>
      <c r="E471" s="8">
        <v>1</v>
      </c>
      <c r="F471" s="8">
        <v>14</v>
      </c>
      <c r="G471" s="8" t="b">
        <v>0</v>
      </c>
      <c r="H471" s="8">
        <v>5</v>
      </c>
      <c r="I471" s="8">
        <v>1</v>
      </c>
      <c r="J471" s="8">
        <v>0.2</v>
      </c>
    </row>
    <row r="472" spans="1:10">
      <c r="A472" s="12">
        <v>471</v>
      </c>
      <c r="B472" s="11">
        <v>40564</v>
      </c>
      <c r="C472" s="8">
        <v>1</v>
      </c>
      <c r="D472" s="8">
        <v>0</v>
      </c>
      <c r="E472" s="8">
        <v>1</v>
      </c>
      <c r="F472" s="8">
        <v>15</v>
      </c>
      <c r="G472" s="8" t="b">
        <v>0</v>
      </c>
      <c r="H472" s="8">
        <v>5</v>
      </c>
      <c r="I472" s="8">
        <v>1</v>
      </c>
      <c r="J472" s="8">
        <v>0.16</v>
      </c>
    </row>
    <row r="473" spans="1:10">
      <c r="A473" s="12">
        <v>472</v>
      </c>
      <c r="B473" s="11">
        <v>40564</v>
      </c>
      <c r="C473" s="8">
        <v>1</v>
      </c>
      <c r="D473" s="8">
        <v>0</v>
      </c>
      <c r="E473" s="8">
        <v>1</v>
      </c>
      <c r="F473" s="8">
        <v>16</v>
      </c>
      <c r="G473" s="8" t="b">
        <v>0</v>
      </c>
      <c r="H473" s="8">
        <v>5</v>
      </c>
      <c r="I473" s="8">
        <v>1</v>
      </c>
      <c r="J473" s="8">
        <v>0.16</v>
      </c>
    </row>
    <row r="474" spans="1:10">
      <c r="A474" s="12">
        <v>473</v>
      </c>
      <c r="B474" s="11">
        <v>40564</v>
      </c>
      <c r="C474" s="8">
        <v>1</v>
      </c>
      <c r="D474" s="8">
        <v>0</v>
      </c>
      <c r="E474" s="8">
        <v>1</v>
      </c>
      <c r="F474" s="8">
        <v>17</v>
      </c>
      <c r="G474" s="8" t="b">
        <v>0</v>
      </c>
      <c r="H474" s="8">
        <v>5</v>
      </c>
      <c r="I474" s="8">
        <v>1</v>
      </c>
      <c r="J474" s="8">
        <v>0.14000000000000001</v>
      </c>
    </row>
    <row r="475" spans="1:10">
      <c r="A475" s="12">
        <v>474</v>
      </c>
      <c r="B475" s="11">
        <v>40564</v>
      </c>
      <c r="C475" s="8">
        <v>1</v>
      </c>
      <c r="D475" s="8">
        <v>0</v>
      </c>
      <c r="E475" s="8">
        <v>1</v>
      </c>
      <c r="F475" s="8">
        <v>18</v>
      </c>
      <c r="G475" s="8" t="b">
        <v>0</v>
      </c>
      <c r="H475" s="8">
        <v>5</v>
      </c>
      <c r="I475" s="8">
        <v>1</v>
      </c>
      <c r="J475" s="8">
        <v>0.12</v>
      </c>
    </row>
    <row r="476" spans="1:10">
      <c r="A476" s="12">
        <v>475</v>
      </c>
      <c r="B476" s="11">
        <v>40564</v>
      </c>
      <c r="C476" s="8">
        <v>1</v>
      </c>
      <c r="D476" s="8">
        <v>0</v>
      </c>
      <c r="E476" s="8">
        <v>1</v>
      </c>
      <c r="F476" s="8">
        <v>19</v>
      </c>
      <c r="G476" s="8" t="b">
        <v>0</v>
      </c>
      <c r="H476" s="8">
        <v>5</v>
      </c>
      <c r="I476" s="8">
        <v>1</v>
      </c>
      <c r="J476" s="8">
        <v>0.12</v>
      </c>
    </row>
    <row r="477" spans="1:10">
      <c r="A477" s="12">
        <v>476</v>
      </c>
      <c r="B477" s="11">
        <v>40564</v>
      </c>
      <c r="C477" s="8">
        <v>1</v>
      </c>
      <c r="D477" s="8">
        <v>0</v>
      </c>
      <c r="E477" s="8">
        <v>1</v>
      </c>
      <c r="F477" s="8">
        <v>20</v>
      </c>
      <c r="G477" s="8" t="b">
        <v>0</v>
      </c>
      <c r="H477" s="8">
        <v>5</v>
      </c>
      <c r="I477" s="8">
        <v>1</v>
      </c>
      <c r="J477" s="8">
        <v>0.1</v>
      </c>
    </row>
    <row r="478" spans="1:10">
      <c r="A478" s="12">
        <v>477</v>
      </c>
      <c r="B478" s="11">
        <v>40564</v>
      </c>
      <c r="C478" s="8">
        <v>1</v>
      </c>
      <c r="D478" s="8">
        <v>0</v>
      </c>
      <c r="E478" s="8">
        <v>1</v>
      </c>
      <c r="F478" s="8">
        <v>21</v>
      </c>
      <c r="G478" s="8" t="b">
        <v>0</v>
      </c>
      <c r="H478" s="8">
        <v>5</v>
      </c>
      <c r="I478" s="8">
        <v>1</v>
      </c>
      <c r="J478" s="8">
        <v>0.08</v>
      </c>
    </row>
    <row r="479" spans="1:10">
      <c r="A479" s="12">
        <v>478</v>
      </c>
      <c r="B479" s="11">
        <v>40564</v>
      </c>
      <c r="C479" s="8">
        <v>1</v>
      </c>
      <c r="D479" s="8">
        <v>0</v>
      </c>
      <c r="E479" s="8">
        <v>1</v>
      </c>
      <c r="F479" s="8">
        <v>22</v>
      </c>
      <c r="G479" s="8" t="b">
        <v>0</v>
      </c>
      <c r="H479" s="8">
        <v>5</v>
      </c>
      <c r="I479" s="8">
        <v>1</v>
      </c>
      <c r="J479" s="8">
        <v>0.06</v>
      </c>
    </row>
    <row r="480" spans="1:10">
      <c r="A480" s="12">
        <v>479</v>
      </c>
      <c r="B480" s="11">
        <v>40564</v>
      </c>
      <c r="C480" s="8">
        <v>1</v>
      </c>
      <c r="D480" s="8">
        <v>0</v>
      </c>
      <c r="E480" s="8">
        <v>1</v>
      </c>
      <c r="F480" s="8">
        <v>23</v>
      </c>
      <c r="G480" s="8" t="b">
        <v>0</v>
      </c>
      <c r="H480" s="8">
        <v>5</v>
      </c>
      <c r="I480" s="8">
        <v>1</v>
      </c>
      <c r="J480" s="8">
        <v>0.06</v>
      </c>
    </row>
    <row r="481" spans="1:10">
      <c r="A481" s="12">
        <v>480</v>
      </c>
      <c r="B481" s="11">
        <v>40565</v>
      </c>
      <c r="C481" s="8">
        <v>1</v>
      </c>
      <c r="D481" s="8">
        <v>0</v>
      </c>
      <c r="E481" s="8">
        <v>1</v>
      </c>
      <c r="F481" s="8">
        <v>0</v>
      </c>
      <c r="G481" s="8" t="b">
        <v>0</v>
      </c>
      <c r="H481" s="8">
        <v>6</v>
      </c>
      <c r="I481" s="8">
        <v>1</v>
      </c>
      <c r="J481" s="8">
        <v>0.04</v>
      </c>
    </row>
    <row r="482" spans="1:10">
      <c r="A482" s="12">
        <v>481</v>
      </c>
      <c r="B482" s="11">
        <v>40565</v>
      </c>
      <c r="C482" s="8">
        <v>1</v>
      </c>
      <c r="D482" s="8">
        <v>0</v>
      </c>
      <c r="E482" s="8">
        <v>1</v>
      </c>
      <c r="F482" s="8">
        <v>1</v>
      </c>
      <c r="G482" s="8" t="b">
        <v>0</v>
      </c>
      <c r="H482" s="8">
        <v>6</v>
      </c>
      <c r="I482" s="8">
        <v>2</v>
      </c>
      <c r="J482" s="8">
        <v>0.04</v>
      </c>
    </row>
    <row r="483" spans="1:10">
      <c r="A483" s="12">
        <v>482</v>
      </c>
      <c r="B483" s="11">
        <v>40565</v>
      </c>
      <c r="C483" s="8">
        <v>1</v>
      </c>
      <c r="D483" s="8">
        <v>0</v>
      </c>
      <c r="E483" s="8">
        <v>1</v>
      </c>
      <c r="F483" s="8">
        <v>2</v>
      </c>
      <c r="G483" s="8" t="b">
        <v>0</v>
      </c>
      <c r="H483" s="8">
        <v>6</v>
      </c>
      <c r="I483" s="8">
        <v>2</v>
      </c>
      <c r="J483" s="8">
        <v>0.04</v>
      </c>
    </row>
    <row r="484" spans="1:10">
      <c r="A484" s="12">
        <v>483</v>
      </c>
      <c r="B484" s="11">
        <v>40565</v>
      </c>
      <c r="C484" s="8">
        <v>1</v>
      </c>
      <c r="D484" s="8">
        <v>0</v>
      </c>
      <c r="E484" s="8">
        <v>1</v>
      </c>
      <c r="F484" s="8">
        <v>3</v>
      </c>
      <c r="G484" s="8" t="b">
        <v>0</v>
      </c>
      <c r="H484" s="8">
        <v>6</v>
      </c>
      <c r="I484" s="8">
        <v>2</v>
      </c>
      <c r="J484" s="8">
        <v>0.04</v>
      </c>
    </row>
    <row r="485" spans="1:10">
      <c r="A485" s="12">
        <v>484</v>
      </c>
      <c r="B485" s="11">
        <v>40565</v>
      </c>
      <c r="C485" s="8">
        <v>1</v>
      </c>
      <c r="D485" s="8">
        <v>0</v>
      </c>
      <c r="E485" s="8">
        <v>1</v>
      </c>
      <c r="F485" s="8">
        <v>4</v>
      </c>
      <c r="G485" s="8" t="b">
        <v>0</v>
      </c>
      <c r="H485" s="8">
        <v>6</v>
      </c>
      <c r="I485" s="8">
        <v>2</v>
      </c>
      <c r="J485" s="8">
        <v>0.02</v>
      </c>
    </row>
    <row r="486" spans="1:10">
      <c r="A486" s="12">
        <v>485</v>
      </c>
      <c r="B486" s="11">
        <v>40565</v>
      </c>
      <c r="C486" s="8">
        <v>1</v>
      </c>
      <c r="D486" s="8">
        <v>0</v>
      </c>
      <c r="E486" s="8">
        <v>1</v>
      </c>
      <c r="F486" s="8">
        <v>6</v>
      </c>
      <c r="G486" s="8" t="b">
        <v>0</v>
      </c>
      <c r="H486" s="8">
        <v>6</v>
      </c>
      <c r="I486" s="8">
        <v>2</v>
      </c>
      <c r="J486" s="8">
        <v>0.02</v>
      </c>
    </row>
    <row r="487" spans="1:10">
      <c r="A487" s="12">
        <v>486</v>
      </c>
      <c r="B487" s="11">
        <v>40565</v>
      </c>
      <c r="C487" s="8">
        <v>1</v>
      </c>
      <c r="D487" s="8">
        <v>0</v>
      </c>
      <c r="E487" s="8">
        <v>1</v>
      </c>
      <c r="F487" s="8">
        <v>7</v>
      </c>
      <c r="G487" s="8" t="b">
        <v>0</v>
      </c>
      <c r="H487" s="8">
        <v>6</v>
      </c>
      <c r="I487" s="8">
        <v>1</v>
      </c>
      <c r="J487" s="8">
        <v>0.02</v>
      </c>
    </row>
    <row r="488" spans="1:10">
      <c r="A488" s="12">
        <v>487</v>
      </c>
      <c r="B488" s="11">
        <v>40565</v>
      </c>
      <c r="C488" s="8">
        <v>1</v>
      </c>
      <c r="D488" s="8">
        <v>0</v>
      </c>
      <c r="E488" s="8">
        <v>1</v>
      </c>
      <c r="F488" s="8">
        <v>8</v>
      </c>
      <c r="G488" s="8" t="b">
        <v>0</v>
      </c>
      <c r="H488" s="8">
        <v>6</v>
      </c>
      <c r="I488" s="8">
        <v>1</v>
      </c>
      <c r="J488" s="8">
        <v>0.02</v>
      </c>
    </row>
    <row r="489" spans="1:10">
      <c r="A489" s="12">
        <v>488</v>
      </c>
      <c r="B489" s="11">
        <v>40565</v>
      </c>
      <c r="C489" s="8">
        <v>1</v>
      </c>
      <c r="D489" s="8">
        <v>0</v>
      </c>
      <c r="E489" s="8">
        <v>1</v>
      </c>
      <c r="F489" s="8">
        <v>9</v>
      </c>
      <c r="G489" s="8" t="b">
        <v>0</v>
      </c>
      <c r="H489" s="8">
        <v>6</v>
      </c>
      <c r="I489" s="8">
        <v>1</v>
      </c>
      <c r="J489" s="8">
        <v>0.04</v>
      </c>
    </row>
    <row r="490" spans="1:10">
      <c r="A490" s="12">
        <v>489</v>
      </c>
      <c r="B490" s="11">
        <v>40565</v>
      </c>
      <c r="C490" s="8">
        <v>1</v>
      </c>
      <c r="D490" s="8">
        <v>0</v>
      </c>
      <c r="E490" s="8">
        <v>1</v>
      </c>
      <c r="F490" s="8">
        <v>10</v>
      </c>
      <c r="G490" s="8" t="b">
        <v>0</v>
      </c>
      <c r="H490" s="8">
        <v>6</v>
      </c>
      <c r="I490" s="8">
        <v>2</v>
      </c>
      <c r="J490" s="8">
        <v>0.04</v>
      </c>
    </row>
    <row r="491" spans="1:10">
      <c r="A491" s="12">
        <v>490</v>
      </c>
      <c r="B491" s="11">
        <v>40565</v>
      </c>
      <c r="C491" s="8">
        <v>1</v>
      </c>
      <c r="D491" s="8">
        <v>0</v>
      </c>
      <c r="E491" s="8">
        <v>1</v>
      </c>
      <c r="F491" s="8">
        <v>11</v>
      </c>
      <c r="G491" s="8" t="b">
        <v>0</v>
      </c>
      <c r="H491" s="8">
        <v>6</v>
      </c>
      <c r="I491" s="8">
        <v>2</v>
      </c>
      <c r="J491" s="8">
        <v>0.06</v>
      </c>
    </row>
    <row r="492" spans="1:10">
      <c r="A492" s="12">
        <v>491</v>
      </c>
      <c r="B492" s="11">
        <v>40565</v>
      </c>
      <c r="C492" s="8">
        <v>1</v>
      </c>
      <c r="D492" s="8">
        <v>0</v>
      </c>
      <c r="E492" s="8">
        <v>1</v>
      </c>
      <c r="F492" s="8">
        <v>12</v>
      </c>
      <c r="G492" s="8" t="b">
        <v>0</v>
      </c>
      <c r="H492" s="8">
        <v>6</v>
      </c>
      <c r="I492" s="8">
        <v>2</v>
      </c>
      <c r="J492" s="8">
        <v>0.06</v>
      </c>
    </row>
    <row r="493" spans="1:10">
      <c r="A493" s="12">
        <v>492</v>
      </c>
      <c r="B493" s="11">
        <v>40565</v>
      </c>
      <c r="C493" s="8">
        <v>1</v>
      </c>
      <c r="D493" s="8">
        <v>0</v>
      </c>
      <c r="E493" s="8">
        <v>1</v>
      </c>
      <c r="F493" s="8">
        <v>13</v>
      </c>
      <c r="G493" s="8" t="b">
        <v>0</v>
      </c>
      <c r="H493" s="8">
        <v>6</v>
      </c>
      <c r="I493" s="8">
        <v>1</v>
      </c>
      <c r="J493" s="8">
        <v>0.08</v>
      </c>
    </row>
    <row r="494" spans="1:10">
      <c r="A494" s="12">
        <v>493</v>
      </c>
      <c r="B494" s="11">
        <v>40565</v>
      </c>
      <c r="C494" s="8">
        <v>1</v>
      </c>
      <c r="D494" s="8">
        <v>0</v>
      </c>
      <c r="E494" s="8">
        <v>1</v>
      </c>
      <c r="F494" s="8">
        <v>14</v>
      </c>
      <c r="G494" s="8" t="b">
        <v>0</v>
      </c>
      <c r="H494" s="8">
        <v>6</v>
      </c>
      <c r="I494" s="8">
        <v>1</v>
      </c>
      <c r="J494" s="8">
        <v>0.1</v>
      </c>
    </row>
    <row r="495" spans="1:10">
      <c r="A495" s="12">
        <v>494</v>
      </c>
      <c r="B495" s="11">
        <v>40565</v>
      </c>
      <c r="C495" s="8">
        <v>1</v>
      </c>
      <c r="D495" s="8">
        <v>0</v>
      </c>
      <c r="E495" s="8">
        <v>1</v>
      </c>
      <c r="F495" s="8">
        <v>15</v>
      </c>
      <c r="G495" s="8" t="b">
        <v>0</v>
      </c>
      <c r="H495" s="8">
        <v>6</v>
      </c>
      <c r="I495" s="8">
        <v>1</v>
      </c>
      <c r="J495" s="8">
        <v>0.12</v>
      </c>
    </row>
    <row r="496" spans="1:10">
      <c r="A496" s="12">
        <v>495</v>
      </c>
      <c r="B496" s="11">
        <v>40565</v>
      </c>
      <c r="C496" s="8">
        <v>1</v>
      </c>
      <c r="D496" s="8">
        <v>0</v>
      </c>
      <c r="E496" s="8">
        <v>1</v>
      </c>
      <c r="F496" s="8">
        <v>16</v>
      </c>
      <c r="G496" s="8" t="b">
        <v>0</v>
      </c>
      <c r="H496" s="8">
        <v>6</v>
      </c>
      <c r="I496" s="8">
        <v>1</v>
      </c>
      <c r="J496" s="8">
        <v>0.12</v>
      </c>
    </row>
    <row r="497" spans="1:10">
      <c r="A497" s="12">
        <v>496</v>
      </c>
      <c r="B497" s="11">
        <v>40565</v>
      </c>
      <c r="C497" s="8">
        <v>1</v>
      </c>
      <c r="D497" s="8">
        <v>0</v>
      </c>
      <c r="E497" s="8">
        <v>1</v>
      </c>
      <c r="F497" s="8">
        <v>17</v>
      </c>
      <c r="G497" s="8" t="b">
        <v>0</v>
      </c>
      <c r="H497" s="8">
        <v>6</v>
      </c>
      <c r="I497" s="8">
        <v>1</v>
      </c>
      <c r="J497" s="8">
        <v>0.12</v>
      </c>
    </row>
    <row r="498" spans="1:10">
      <c r="A498" s="12">
        <v>497</v>
      </c>
      <c r="B498" s="11">
        <v>40565</v>
      </c>
      <c r="C498" s="8">
        <v>1</v>
      </c>
      <c r="D498" s="8">
        <v>0</v>
      </c>
      <c r="E498" s="8">
        <v>1</v>
      </c>
      <c r="F498" s="8">
        <v>18</v>
      </c>
      <c r="G498" s="8" t="b">
        <v>0</v>
      </c>
      <c r="H498" s="8">
        <v>6</v>
      </c>
      <c r="I498" s="8">
        <v>1</v>
      </c>
      <c r="J498" s="8">
        <v>0.08</v>
      </c>
    </row>
    <row r="499" spans="1:10">
      <c r="A499" s="12">
        <v>498</v>
      </c>
      <c r="B499" s="11">
        <v>40565</v>
      </c>
      <c r="C499" s="8">
        <v>1</v>
      </c>
      <c r="D499" s="8">
        <v>0</v>
      </c>
      <c r="E499" s="8">
        <v>1</v>
      </c>
      <c r="F499" s="8">
        <v>19</v>
      </c>
      <c r="G499" s="8" t="b">
        <v>0</v>
      </c>
      <c r="H499" s="8">
        <v>6</v>
      </c>
      <c r="I499" s="8">
        <v>1</v>
      </c>
      <c r="J499" s="8">
        <v>0.08</v>
      </c>
    </row>
    <row r="500" spans="1:10">
      <c r="A500" s="12">
        <v>499</v>
      </c>
      <c r="B500" s="11">
        <v>40565</v>
      </c>
      <c r="C500" s="8">
        <v>1</v>
      </c>
      <c r="D500" s="8">
        <v>0</v>
      </c>
      <c r="E500" s="8">
        <v>1</v>
      </c>
      <c r="F500" s="8">
        <v>20</v>
      </c>
      <c r="G500" s="8" t="b">
        <v>0</v>
      </c>
      <c r="H500" s="8">
        <v>6</v>
      </c>
      <c r="I500" s="8">
        <v>1</v>
      </c>
      <c r="J500" s="8">
        <v>0.06</v>
      </c>
    </row>
    <row r="501" spans="1:10">
      <c r="A501" s="12">
        <v>500</v>
      </c>
      <c r="B501" s="11">
        <v>40565</v>
      </c>
      <c r="C501" s="8">
        <v>1</v>
      </c>
      <c r="D501" s="8">
        <v>0</v>
      </c>
      <c r="E501" s="8">
        <v>1</v>
      </c>
      <c r="F501" s="8">
        <v>21</v>
      </c>
      <c r="G501" s="8" t="b">
        <v>0</v>
      </c>
      <c r="H501" s="8">
        <v>6</v>
      </c>
      <c r="I501" s="8">
        <v>1</v>
      </c>
      <c r="J501" s="8">
        <v>0.06</v>
      </c>
    </row>
    <row r="502" spans="1:10">
      <c r="A502" s="12">
        <v>501</v>
      </c>
      <c r="B502" s="11">
        <v>40565</v>
      </c>
      <c r="C502" s="8">
        <v>1</v>
      </c>
      <c r="D502" s="8">
        <v>0</v>
      </c>
      <c r="E502" s="8">
        <v>1</v>
      </c>
      <c r="F502" s="8">
        <v>22</v>
      </c>
      <c r="G502" s="8" t="b">
        <v>0</v>
      </c>
      <c r="H502" s="8">
        <v>6</v>
      </c>
      <c r="I502" s="8">
        <v>1</v>
      </c>
      <c r="J502" s="8">
        <v>0.06</v>
      </c>
    </row>
    <row r="503" spans="1:10">
      <c r="A503" s="12">
        <v>502</v>
      </c>
      <c r="B503" s="11">
        <v>40565</v>
      </c>
      <c r="C503" s="8">
        <v>1</v>
      </c>
      <c r="D503" s="8">
        <v>0</v>
      </c>
      <c r="E503" s="8">
        <v>1</v>
      </c>
      <c r="F503" s="8">
        <v>23</v>
      </c>
      <c r="G503" s="8" t="b">
        <v>0</v>
      </c>
      <c r="H503" s="8">
        <v>6</v>
      </c>
      <c r="I503" s="8">
        <v>1</v>
      </c>
      <c r="J503" s="8">
        <v>0.04</v>
      </c>
    </row>
    <row r="504" spans="1:10">
      <c r="A504" s="12">
        <v>503</v>
      </c>
      <c r="B504" s="11">
        <v>40566</v>
      </c>
      <c r="C504" s="8">
        <v>1</v>
      </c>
      <c r="D504" s="8">
        <v>0</v>
      </c>
      <c r="E504" s="8">
        <v>1</v>
      </c>
      <c r="F504" s="8">
        <v>0</v>
      </c>
      <c r="G504" s="8" t="b">
        <v>0</v>
      </c>
      <c r="H504" s="8">
        <v>0</v>
      </c>
      <c r="I504" s="8">
        <v>1</v>
      </c>
      <c r="J504" s="8">
        <v>0.04</v>
      </c>
    </row>
    <row r="505" spans="1:10">
      <c r="A505" s="12">
        <v>504</v>
      </c>
      <c r="B505" s="11">
        <v>40566</v>
      </c>
      <c r="C505" s="8">
        <v>1</v>
      </c>
      <c r="D505" s="8">
        <v>0</v>
      </c>
      <c r="E505" s="8">
        <v>1</v>
      </c>
      <c r="F505" s="8">
        <v>1</v>
      </c>
      <c r="G505" s="8" t="b">
        <v>0</v>
      </c>
      <c r="H505" s="8">
        <v>0</v>
      </c>
      <c r="I505" s="8">
        <v>1</v>
      </c>
      <c r="J505" s="8">
        <v>0.04</v>
      </c>
    </row>
    <row r="506" spans="1:10">
      <c r="A506" s="12">
        <v>505</v>
      </c>
      <c r="B506" s="11">
        <v>40566</v>
      </c>
      <c r="C506" s="8">
        <v>1</v>
      </c>
      <c r="D506" s="8">
        <v>0</v>
      </c>
      <c r="E506" s="8">
        <v>1</v>
      </c>
      <c r="F506" s="8">
        <v>2</v>
      </c>
      <c r="G506" s="8" t="b">
        <v>0</v>
      </c>
      <c r="H506" s="8">
        <v>0</v>
      </c>
      <c r="I506" s="8">
        <v>1</v>
      </c>
      <c r="J506" s="8">
        <v>0.02</v>
      </c>
    </row>
    <row r="507" spans="1:10">
      <c r="A507" s="12">
        <v>506</v>
      </c>
      <c r="B507" s="11">
        <v>40566</v>
      </c>
      <c r="C507" s="8">
        <v>1</v>
      </c>
      <c r="D507" s="8">
        <v>0</v>
      </c>
      <c r="E507" s="8">
        <v>1</v>
      </c>
      <c r="F507" s="8">
        <v>3</v>
      </c>
      <c r="G507" s="8" t="b">
        <v>0</v>
      </c>
      <c r="H507" s="8">
        <v>0</v>
      </c>
      <c r="I507" s="8">
        <v>1</v>
      </c>
      <c r="J507" s="8">
        <v>0.02</v>
      </c>
    </row>
    <row r="508" spans="1:10">
      <c r="A508" s="12">
        <v>507</v>
      </c>
      <c r="B508" s="11">
        <v>40566</v>
      </c>
      <c r="C508" s="8">
        <v>1</v>
      </c>
      <c r="D508" s="8">
        <v>0</v>
      </c>
      <c r="E508" s="8">
        <v>1</v>
      </c>
      <c r="F508" s="8">
        <v>5</v>
      </c>
      <c r="G508" s="8" t="b">
        <v>0</v>
      </c>
      <c r="H508" s="8">
        <v>0</v>
      </c>
      <c r="I508" s="8">
        <v>2</v>
      </c>
      <c r="J508" s="8">
        <v>0.04</v>
      </c>
    </row>
    <row r="509" spans="1:10">
      <c r="A509" s="12">
        <v>508</v>
      </c>
      <c r="B509" s="11">
        <v>40566</v>
      </c>
      <c r="C509" s="8">
        <v>1</v>
      </c>
      <c r="D509" s="8">
        <v>0</v>
      </c>
      <c r="E509" s="8">
        <v>1</v>
      </c>
      <c r="F509" s="8">
        <v>6</v>
      </c>
      <c r="G509" s="8" t="b">
        <v>0</v>
      </c>
      <c r="H509" s="8">
        <v>0</v>
      </c>
      <c r="I509" s="8">
        <v>2</v>
      </c>
      <c r="J509" s="8">
        <v>0.04</v>
      </c>
    </row>
    <row r="510" spans="1:10">
      <c r="A510" s="12">
        <v>509</v>
      </c>
      <c r="B510" s="11">
        <v>40566</v>
      </c>
      <c r="C510" s="8">
        <v>1</v>
      </c>
      <c r="D510" s="8">
        <v>0</v>
      </c>
      <c r="E510" s="8">
        <v>1</v>
      </c>
      <c r="F510" s="8">
        <v>7</v>
      </c>
      <c r="G510" s="8" t="b">
        <v>0</v>
      </c>
      <c r="H510" s="8">
        <v>0</v>
      </c>
      <c r="I510" s="8">
        <v>1</v>
      </c>
      <c r="J510" s="8">
        <v>0.08</v>
      </c>
    </row>
    <row r="511" spans="1:10">
      <c r="A511" s="12">
        <v>510</v>
      </c>
      <c r="B511" s="11">
        <v>40566</v>
      </c>
      <c r="C511" s="8">
        <v>1</v>
      </c>
      <c r="D511" s="8">
        <v>0</v>
      </c>
      <c r="E511" s="8">
        <v>1</v>
      </c>
      <c r="F511" s="8">
        <v>8</v>
      </c>
      <c r="G511" s="8" t="b">
        <v>0</v>
      </c>
      <c r="H511" s="8">
        <v>0</v>
      </c>
      <c r="I511" s="8">
        <v>1</v>
      </c>
      <c r="J511" s="8">
        <v>0.06</v>
      </c>
    </row>
    <row r="512" spans="1:10">
      <c r="A512" s="12">
        <v>511</v>
      </c>
      <c r="B512" s="11">
        <v>40566</v>
      </c>
      <c r="C512" s="8">
        <v>1</v>
      </c>
      <c r="D512" s="8">
        <v>0</v>
      </c>
      <c r="E512" s="8">
        <v>1</v>
      </c>
      <c r="F512" s="8">
        <v>9</v>
      </c>
      <c r="G512" s="8" t="b">
        <v>0</v>
      </c>
      <c r="H512" s="8">
        <v>0</v>
      </c>
      <c r="I512" s="8">
        <v>1</v>
      </c>
      <c r="J512" s="8">
        <v>0.1</v>
      </c>
    </row>
    <row r="513" spans="1:10">
      <c r="A513" s="12">
        <v>512</v>
      </c>
      <c r="B513" s="11">
        <v>40566</v>
      </c>
      <c r="C513" s="8">
        <v>1</v>
      </c>
      <c r="D513" s="8">
        <v>0</v>
      </c>
      <c r="E513" s="8">
        <v>1</v>
      </c>
      <c r="F513" s="8">
        <v>10</v>
      </c>
      <c r="G513" s="8" t="b">
        <v>0</v>
      </c>
      <c r="H513" s="8">
        <v>0</v>
      </c>
      <c r="I513" s="8">
        <v>1</v>
      </c>
      <c r="J513" s="8">
        <v>0.14000000000000001</v>
      </c>
    </row>
    <row r="514" spans="1:10">
      <c r="A514" s="12">
        <v>513</v>
      </c>
      <c r="B514" s="11">
        <v>40566</v>
      </c>
      <c r="C514" s="8">
        <v>1</v>
      </c>
      <c r="D514" s="8">
        <v>0</v>
      </c>
      <c r="E514" s="8">
        <v>1</v>
      </c>
      <c r="F514" s="8">
        <v>11</v>
      </c>
      <c r="G514" s="8" t="b">
        <v>0</v>
      </c>
      <c r="H514" s="8">
        <v>0</v>
      </c>
      <c r="I514" s="8">
        <v>1</v>
      </c>
      <c r="J514" s="8">
        <v>0.14000000000000001</v>
      </c>
    </row>
    <row r="515" spans="1:10">
      <c r="A515" s="12">
        <v>514</v>
      </c>
      <c r="B515" s="11">
        <v>40566</v>
      </c>
      <c r="C515" s="8">
        <v>1</v>
      </c>
      <c r="D515" s="8">
        <v>0</v>
      </c>
      <c r="E515" s="8">
        <v>1</v>
      </c>
      <c r="F515" s="8">
        <v>12</v>
      </c>
      <c r="G515" s="8" t="b">
        <v>0</v>
      </c>
      <c r="H515" s="8">
        <v>0</v>
      </c>
      <c r="I515" s="8">
        <v>1</v>
      </c>
      <c r="J515" s="8">
        <v>0.16</v>
      </c>
    </row>
    <row r="516" spans="1:10">
      <c r="A516" s="12">
        <v>515</v>
      </c>
      <c r="B516" s="11">
        <v>40566</v>
      </c>
      <c r="C516" s="8">
        <v>1</v>
      </c>
      <c r="D516" s="8">
        <v>0</v>
      </c>
      <c r="E516" s="8">
        <v>1</v>
      </c>
      <c r="F516" s="8">
        <v>13</v>
      </c>
      <c r="G516" s="8" t="b">
        <v>0</v>
      </c>
      <c r="H516" s="8">
        <v>0</v>
      </c>
      <c r="I516" s="8">
        <v>1</v>
      </c>
      <c r="J516" s="8">
        <v>0.14000000000000001</v>
      </c>
    </row>
    <row r="517" spans="1:10">
      <c r="A517" s="12">
        <v>516</v>
      </c>
      <c r="B517" s="11">
        <v>40566</v>
      </c>
      <c r="C517" s="8">
        <v>1</v>
      </c>
      <c r="D517" s="8">
        <v>0</v>
      </c>
      <c r="E517" s="8">
        <v>1</v>
      </c>
      <c r="F517" s="8">
        <v>14</v>
      </c>
      <c r="G517" s="8" t="b">
        <v>0</v>
      </c>
      <c r="H517" s="8">
        <v>0</v>
      </c>
      <c r="I517" s="8">
        <v>1</v>
      </c>
      <c r="J517" s="8">
        <v>0.16</v>
      </c>
    </row>
    <row r="518" spans="1:10">
      <c r="A518" s="12">
        <v>517</v>
      </c>
      <c r="B518" s="11">
        <v>40566</v>
      </c>
      <c r="C518" s="8">
        <v>1</v>
      </c>
      <c r="D518" s="8">
        <v>0</v>
      </c>
      <c r="E518" s="8">
        <v>1</v>
      </c>
      <c r="F518" s="8">
        <v>15</v>
      </c>
      <c r="G518" s="8" t="b">
        <v>0</v>
      </c>
      <c r="H518" s="8">
        <v>0</v>
      </c>
      <c r="I518" s="8">
        <v>1</v>
      </c>
      <c r="J518" s="8">
        <v>0.16</v>
      </c>
    </row>
    <row r="519" spans="1:10">
      <c r="A519" s="12">
        <v>518</v>
      </c>
      <c r="B519" s="11">
        <v>40566</v>
      </c>
      <c r="C519" s="8">
        <v>1</v>
      </c>
      <c r="D519" s="8">
        <v>0</v>
      </c>
      <c r="E519" s="8">
        <v>1</v>
      </c>
      <c r="F519" s="8">
        <v>16</v>
      </c>
      <c r="G519" s="8" t="b">
        <v>0</v>
      </c>
      <c r="H519" s="8">
        <v>0</v>
      </c>
      <c r="I519" s="8">
        <v>1</v>
      </c>
      <c r="J519" s="8">
        <v>0.16</v>
      </c>
    </row>
    <row r="520" spans="1:10">
      <c r="A520" s="12">
        <v>519</v>
      </c>
      <c r="B520" s="11">
        <v>40566</v>
      </c>
      <c r="C520" s="8">
        <v>1</v>
      </c>
      <c r="D520" s="8">
        <v>0</v>
      </c>
      <c r="E520" s="8">
        <v>1</v>
      </c>
      <c r="F520" s="8">
        <v>17</v>
      </c>
      <c r="G520" s="8" t="b">
        <v>0</v>
      </c>
      <c r="H520" s="8">
        <v>0</v>
      </c>
      <c r="I520" s="8">
        <v>1</v>
      </c>
      <c r="J520" s="8">
        <v>0.14000000000000001</v>
      </c>
    </row>
    <row r="521" spans="1:10">
      <c r="A521" s="12">
        <v>520</v>
      </c>
      <c r="B521" s="11">
        <v>40566</v>
      </c>
      <c r="C521" s="8">
        <v>1</v>
      </c>
      <c r="D521" s="8">
        <v>0</v>
      </c>
      <c r="E521" s="8">
        <v>1</v>
      </c>
      <c r="F521" s="8">
        <v>18</v>
      </c>
      <c r="G521" s="8" t="b">
        <v>0</v>
      </c>
      <c r="H521" s="8">
        <v>0</v>
      </c>
      <c r="I521" s="8">
        <v>1</v>
      </c>
      <c r="J521" s="8">
        <v>0.12</v>
      </c>
    </row>
    <row r="522" spans="1:10">
      <c r="A522" s="12">
        <v>521</v>
      </c>
      <c r="B522" s="11">
        <v>40566</v>
      </c>
      <c r="C522" s="8">
        <v>1</v>
      </c>
      <c r="D522" s="8">
        <v>0</v>
      </c>
      <c r="E522" s="8">
        <v>1</v>
      </c>
      <c r="F522" s="8">
        <v>19</v>
      </c>
      <c r="G522" s="8" t="b">
        <v>0</v>
      </c>
      <c r="H522" s="8">
        <v>0</v>
      </c>
      <c r="I522" s="8">
        <v>1</v>
      </c>
      <c r="J522" s="8">
        <v>0.12</v>
      </c>
    </row>
    <row r="523" spans="1:10">
      <c r="A523" s="12">
        <v>522</v>
      </c>
      <c r="B523" s="11">
        <v>40566</v>
      </c>
      <c r="C523" s="8">
        <v>1</v>
      </c>
      <c r="D523" s="8">
        <v>0</v>
      </c>
      <c r="E523" s="8">
        <v>1</v>
      </c>
      <c r="F523" s="8">
        <v>20</v>
      </c>
      <c r="G523" s="8" t="b">
        <v>0</v>
      </c>
      <c r="H523" s="8">
        <v>0</v>
      </c>
      <c r="I523" s="8">
        <v>1</v>
      </c>
      <c r="J523" s="8">
        <v>0.1</v>
      </c>
    </row>
    <row r="524" spans="1:10">
      <c r="A524" s="12">
        <v>523</v>
      </c>
      <c r="B524" s="11">
        <v>40566</v>
      </c>
      <c r="C524" s="8">
        <v>1</v>
      </c>
      <c r="D524" s="8">
        <v>0</v>
      </c>
      <c r="E524" s="8">
        <v>1</v>
      </c>
      <c r="F524" s="8">
        <v>21</v>
      </c>
      <c r="G524" s="8" t="b">
        <v>0</v>
      </c>
      <c r="H524" s="8">
        <v>0</v>
      </c>
      <c r="I524" s="8">
        <v>1</v>
      </c>
      <c r="J524" s="8">
        <v>0.1</v>
      </c>
    </row>
    <row r="525" spans="1:10">
      <c r="A525" s="12">
        <v>524</v>
      </c>
      <c r="B525" s="11">
        <v>40566</v>
      </c>
      <c r="C525" s="8">
        <v>1</v>
      </c>
      <c r="D525" s="8">
        <v>0</v>
      </c>
      <c r="E525" s="8">
        <v>1</v>
      </c>
      <c r="F525" s="8">
        <v>22</v>
      </c>
      <c r="G525" s="8" t="b">
        <v>0</v>
      </c>
      <c r="H525" s="8">
        <v>0</v>
      </c>
      <c r="I525" s="8">
        <v>1</v>
      </c>
      <c r="J525" s="8">
        <v>0.08</v>
      </c>
    </row>
    <row r="526" spans="1:10">
      <c r="A526" s="12">
        <v>525</v>
      </c>
      <c r="B526" s="11">
        <v>40566</v>
      </c>
      <c r="C526" s="8">
        <v>1</v>
      </c>
      <c r="D526" s="8">
        <v>0</v>
      </c>
      <c r="E526" s="8">
        <v>1</v>
      </c>
      <c r="F526" s="8">
        <v>23</v>
      </c>
      <c r="G526" s="8" t="b">
        <v>0</v>
      </c>
      <c r="H526" s="8">
        <v>0</v>
      </c>
      <c r="I526" s="8">
        <v>1</v>
      </c>
      <c r="J526" s="8">
        <v>0.06</v>
      </c>
    </row>
    <row r="527" spans="1:10">
      <c r="A527" s="12">
        <v>526</v>
      </c>
      <c r="B527" s="11">
        <v>40567</v>
      </c>
      <c r="C527" s="8">
        <v>1</v>
      </c>
      <c r="D527" s="8">
        <v>0</v>
      </c>
      <c r="E527" s="8">
        <v>1</v>
      </c>
      <c r="F527" s="8">
        <v>0</v>
      </c>
      <c r="G527" s="8" t="b">
        <v>0</v>
      </c>
      <c r="H527" s="8">
        <v>1</v>
      </c>
      <c r="I527" s="8">
        <v>1</v>
      </c>
      <c r="J527" s="8">
        <v>0.06</v>
      </c>
    </row>
    <row r="528" spans="1:10">
      <c r="A528" s="12">
        <v>527</v>
      </c>
      <c r="B528" s="11">
        <v>40567</v>
      </c>
      <c r="C528" s="8">
        <v>1</v>
      </c>
      <c r="D528" s="8">
        <v>0</v>
      </c>
      <c r="E528" s="8">
        <v>1</v>
      </c>
      <c r="F528" s="8">
        <v>1</v>
      </c>
      <c r="G528" s="8" t="b">
        <v>0</v>
      </c>
      <c r="H528" s="8">
        <v>1</v>
      </c>
      <c r="I528" s="8">
        <v>1</v>
      </c>
      <c r="J528" s="8">
        <v>0.04</v>
      </c>
    </row>
    <row r="529" spans="1:10">
      <c r="A529" s="12">
        <v>528</v>
      </c>
      <c r="B529" s="11">
        <v>40567</v>
      </c>
      <c r="C529" s="8">
        <v>1</v>
      </c>
      <c r="D529" s="8">
        <v>0</v>
      </c>
      <c r="E529" s="8">
        <v>1</v>
      </c>
      <c r="F529" s="8">
        <v>3</v>
      </c>
      <c r="G529" s="8" t="b">
        <v>0</v>
      </c>
      <c r="H529" s="8">
        <v>1</v>
      </c>
      <c r="I529" s="8">
        <v>1</v>
      </c>
      <c r="J529" s="8">
        <v>0.04</v>
      </c>
    </row>
    <row r="530" spans="1:10">
      <c r="A530" s="12">
        <v>529</v>
      </c>
      <c r="B530" s="11">
        <v>40567</v>
      </c>
      <c r="C530" s="8">
        <v>1</v>
      </c>
      <c r="D530" s="8">
        <v>0</v>
      </c>
      <c r="E530" s="8">
        <v>1</v>
      </c>
      <c r="F530" s="8">
        <v>4</v>
      </c>
      <c r="G530" s="8" t="b">
        <v>0</v>
      </c>
      <c r="H530" s="8">
        <v>1</v>
      </c>
      <c r="I530" s="8">
        <v>1</v>
      </c>
      <c r="J530" s="8">
        <v>0.02</v>
      </c>
    </row>
    <row r="531" spans="1:10">
      <c r="A531" s="12">
        <v>530</v>
      </c>
      <c r="B531" s="11">
        <v>40567</v>
      </c>
      <c r="C531" s="8">
        <v>1</v>
      </c>
      <c r="D531" s="8">
        <v>0</v>
      </c>
      <c r="E531" s="8">
        <v>1</v>
      </c>
      <c r="F531" s="8">
        <v>5</v>
      </c>
      <c r="G531" s="8" t="b">
        <v>0</v>
      </c>
      <c r="H531" s="8">
        <v>1</v>
      </c>
      <c r="I531" s="8">
        <v>1</v>
      </c>
      <c r="J531" s="8">
        <v>0.02</v>
      </c>
    </row>
    <row r="532" spans="1:10">
      <c r="A532" s="12">
        <v>531</v>
      </c>
      <c r="B532" s="11">
        <v>40567</v>
      </c>
      <c r="C532" s="8">
        <v>1</v>
      </c>
      <c r="D532" s="8">
        <v>0</v>
      </c>
      <c r="E532" s="8">
        <v>1</v>
      </c>
      <c r="F532" s="8">
        <v>6</v>
      </c>
      <c r="G532" s="8" t="b">
        <v>0</v>
      </c>
      <c r="H532" s="8">
        <v>1</v>
      </c>
      <c r="I532" s="8">
        <v>1</v>
      </c>
      <c r="J532" s="8">
        <v>0.02</v>
      </c>
    </row>
    <row r="533" spans="1:10">
      <c r="A533" s="12">
        <v>532</v>
      </c>
      <c r="B533" s="11">
        <v>40567</v>
      </c>
      <c r="C533" s="8">
        <v>1</v>
      </c>
      <c r="D533" s="8">
        <v>0</v>
      </c>
      <c r="E533" s="8">
        <v>1</v>
      </c>
      <c r="F533" s="8">
        <v>7</v>
      </c>
      <c r="G533" s="8" t="b">
        <v>0</v>
      </c>
      <c r="H533" s="8">
        <v>1</v>
      </c>
      <c r="I533" s="8">
        <v>1</v>
      </c>
      <c r="J533" s="8">
        <v>0.02</v>
      </c>
    </row>
    <row r="534" spans="1:10">
      <c r="A534" s="12">
        <v>533</v>
      </c>
      <c r="B534" s="11">
        <v>40567</v>
      </c>
      <c r="C534" s="8">
        <v>1</v>
      </c>
      <c r="D534" s="8">
        <v>0</v>
      </c>
      <c r="E534" s="8">
        <v>1</v>
      </c>
      <c r="F534" s="8">
        <v>8</v>
      </c>
      <c r="G534" s="8" t="b">
        <v>0</v>
      </c>
      <c r="H534" s="8">
        <v>1</v>
      </c>
      <c r="I534" s="8">
        <v>1</v>
      </c>
      <c r="J534" s="8">
        <v>0.04</v>
      </c>
    </row>
    <row r="535" spans="1:10">
      <c r="A535" s="12">
        <v>534</v>
      </c>
      <c r="B535" s="11">
        <v>40567</v>
      </c>
      <c r="C535" s="8">
        <v>1</v>
      </c>
      <c r="D535" s="8">
        <v>0</v>
      </c>
      <c r="E535" s="8">
        <v>1</v>
      </c>
      <c r="F535" s="8">
        <v>9</v>
      </c>
      <c r="G535" s="8" t="b">
        <v>0</v>
      </c>
      <c r="H535" s="8">
        <v>1</v>
      </c>
      <c r="I535" s="8">
        <v>1</v>
      </c>
      <c r="J535" s="8">
        <v>0.06</v>
      </c>
    </row>
    <row r="536" spans="1:10">
      <c r="A536" s="12">
        <v>535</v>
      </c>
      <c r="B536" s="11">
        <v>40567</v>
      </c>
      <c r="C536" s="8">
        <v>1</v>
      </c>
      <c r="D536" s="8">
        <v>0</v>
      </c>
      <c r="E536" s="8">
        <v>1</v>
      </c>
      <c r="F536" s="8">
        <v>10</v>
      </c>
      <c r="G536" s="8" t="b">
        <v>0</v>
      </c>
      <c r="H536" s="8">
        <v>1</v>
      </c>
      <c r="I536" s="8">
        <v>1</v>
      </c>
      <c r="J536" s="8">
        <v>0.1</v>
      </c>
    </row>
    <row r="537" spans="1:10">
      <c r="A537" s="12">
        <v>536</v>
      </c>
      <c r="B537" s="11">
        <v>40567</v>
      </c>
      <c r="C537" s="8">
        <v>1</v>
      </c>
      <c r="D537" s="8">
        <v>0</v>
      </c>
      <c r="E537" s="8">
        <v>1</v>
      </c>
      <c r="F537" s="8">
        <v>11</v>
      </c>
      <c r="G537" s="8" t="b">
        <v>0</v>
      </c>
      <c r="H537" s="8">
        <v>1</v>
      </c>
      <c r="I537" s="8">
        <v>1</v>
      </c>
      <c r="J537" s="8">
        <v>0.1</v>
      </c>
    </row>
    <row r="538" spans="1:10">
      <c r="A538" s="12">
        <v>537</v>
      </c>
      <c r="B538" s="11">
        <v>40567</v>
      </c>
      <c r="C538" s="8">
        <v>1</v>
      </c>
      <c r="D538" s="8">
        <v>0</v>
      </c>
      <c r="E538" s="8">
        <v>1</v>
      </c>
      <c r="F538" s="8">
        <v>12</v>
      </c>
      <c r="G538" s="8" t="b">
        <v>0</v>
      </c>
      <c r="H538" s="8">
        <v>1</v>
      </c>
      <c r="I538" s="8">
        <v>2</v>
      </c>
      <c r="J538" s="8">
        <v>0.12</v>
      </c>
    </row>
    <row r="539" spans="1:10">
      <c r="A539" s="12">
        <v>538</v>
      </c>
      <c r="B539" s="11">
        <v>40567</v>
      </c>
      <c r="C539" s="8">
        <v>1</v>
      </c>
      <c r="D539" s="8">
        <v>0</v>
      </c>
      <c r="E539" s="8">
        <v>1</v>
      </c>
      <c r="F539" s="8">
        <v>13</v>
      </c>
      <c r="G539" s="8" t="b">
        <v>0</v>
      </c>
      <c r="H539" s="8">
        <v>1</v>
      </c>
      <c r="I539" s="8">
        <v>2</v>
      </c>
      <c r="J539" s="8">
        <v>0.14000000000000001</v>
      </c>
    </row>
    <row r="540" spans="1:10">
      <c r="A540" s="12">
        <v>539</v>
      </c>
      <c r="B540" s="11">
        <v>40567</v>
      </c>
      <c r="C540" s="8">
        <v>1</v>
      </c>
      <c r="D540" s="8">
        <v>0</v>
      </c>
      <c r="E540" s="8">
        <v>1</v>
      </c>
      <c r="F540" s="8">
        <v>14</v>
      </c>
      <c r="G540" s="8" t="b">
        <v>0</v>
      </c>
      <c r="H540" s="8">
        <v>1</v>
      </c>
      <c r="I540" s="8">
        <v>2</v>
      </c>
      <c r="J540" s="8">
        <v>0.14000000000000001</v>
      </c>
    </row>
    <row r="541" spans="1:10">
      <c r="A541" s="12">
        <v>540</v>
      </c>
      <c r="B541" s="11">
        <v>40567</v>
      </c>
      <c r="C541" s="8">
        <v>1</v>
      </c>
      <c r="D541" s="8">
        <v>0</v>
      </c>
      <c r="E541" s="8">
        <v>1</v>
      </c>
      <c r="F541" s="8">
        <v>15</v>
      </c>
      <c r="G541" s="8" t="b">
        <v>0</v>
      </c>
      <c r="H541" s="8">
        <v>1</v>
      </c>
      <c r="I541" s="8">
        <v>1</v>
      </c>
      <c r="J541" s="8">
        <v>0.16</v>
      </c>
    </row>
    <row r="542" spans="1:10">
      <c r="A542" s="12">
        <v>541</v>
      </c>
      <c r="B542" s="11">
        <v>40567</v>
      </c>
      <c r="C542" s="8">
        <v>1</v>
      </c>
      <c r="D542" s="8">
        <v>0</v>
      </c>
      <c r="E542" s="8">
        <v>1</v>
      </c>
      <c r="F542" s="8">
        <v>16</v>
      </c>
      <c r="G542" s="8" t="b">
        <v>0</v>
      </c>
      <c r="H542" s="8">
        <v>1</v>
      </c>
      <c r="I542" s="8">
        <v>1</v>
      </c>
      <c r="J542" s="8">
        <v>0.16</v>
      </c>
    </row>
    <row r="543" spans="1:10">
      <c r="A543" s="12">
        <v>542</v>
      </c>
      <c r="B543" s="11">
        <v>40567</v>
      </c>
      <c r="C543" s="8">
        <v>1</v>
      </c>
      <c r="D543" s="8">
        <v>0</v>
      </c>
      <c r="E543" s="8">
        <v>1</v>
      </c>
      <c r="F543" s="8">
        <v>17</v>
      </c>
      <c r="G543" s="8" t="b">
        <v>0</v>
      </c>
      <c r="H543" s="8">
        <v>1</v>
      </c>
      <c r="I543" s="8">
        <v>1</v>
      </c>
      <c r="J543" s="8">
        <v>0.14000000000000001</v>
      </c>
    </row>
    <row r="544" spans="1:10">
      <c r="A544" s="12">
        <v>543</v>
      </c>
      <c r="B544" s="11">
        <v>40567</v>
      </c>
      <c r="C544" s="8">
        <v>1</v>
      </c>
      <c r="D544" s="8">
        <v>0</v>
      </c>
      <c r="E544" s="8">
        <v>1</v>
      </c>
      <c r="F544" s="8">
        <v>18</v>
      </c>
      <c r="G544" s="8" t="b">
        <v>0</v>
      </c>
      <c r="H544" s="8">
        <v>1</v>
      </c>
      <c r="I544" s="8">
        <v>1</v>
      </c>
      <c r="J544" s="8">
        <v>0.14000000000000001</v>
      </c>
    </row>
    <row r="545" spans="1:10">
      <c r="A545" s="12">
        <v>544</v>
      </c>
      <c r="B545" s="11">
        <v>40567</v>
      </c>
      <c r="C545" s="8">
        <v>1</v>
      </c>
      <c r="D545" s="8">
        <v>0</v>
      </c>
      <c r="E545" s="8">
        <v>1</v>
      </c>
      <c r="F545" s="8">
        <v>19</v>
      </c>
      <c r="G545" s="8" t="b">
        <v>0</v>
      </c>
      <c r="H545" s="8">
        <v>1</v>
      </c>
      <c r="I545" s="8">
        <v>1</v>
      </c>
      <c r="J545" s="8">
        <v>0.14000000000000001</v>
      </c>
    </row>
    <row r="546" spans="1:10">
      <c r="A546" s="12">
        <v>545</v>
      </c>
      <c r="B546" s="11">
        <v>40567</v>
      </c>
      <c r="C546" s="8">
        <v>1</v>
      </c>
      <c r="D546" s="8">
        <v>0</v>
      </c>
      <c r="E546" s="8">
        <v>1</v>
      </c>
      <c r="F546" s="8">
        <v>20</v>
      </c>
      <c r="G546" s="8" t="b">
        <v>0</v>
      </c>
      <c r="H546" s="8">
        <v>1</v>
      </c>
      <c r="I546" s="8">
        <v>1</v>
      </c>
      <c r="J546" s="8">
        <v>0.14000000000000001</v>
      </c>
    </row>
    <row r="547" spans="1:10">
      <c r="A547" s="12">
        <v>546</v>
      </c>
      <c r="B547" s="11">
        <v>40567</v>
      </c>
      <c r="C547" s="8">
        <v>1</v>
      </c>
      <c r="D547" s="8">
        <v>0</v>
      </c>
      <c r="E547" s="8">
        <v>1</v>
      </c>
      <c r="F547" s="8">
        <v>21</v>
      </c>
      <c r="G547" s="8" t="b">
        <v>0</v>
      </c>
      <c r="H547" s="8">
        <v>1</v>
      </c>
      <c r="I547" s="8">
        <v>1</v>
      </c>
      <c r="J547" s="8">
        <v>0.14000000000000001</v>
      </c>
    </row>
    <row r="548" spans="1:10">
      <c r="A548" s="12">
        <v>547</v>
      </c>
      <c r="B548" s="11">
        <v>40567</v>
      </c>
      <c r="C548" s="8">
        <v>1</v>
      </c>
      <c r="D548" s="8">
        <v>0</v>
      </c>
      <c r="E548" s="8">
        <v>1</v>
      </c>
      <c r="F548" s="8">
        <v>22</v>
      </c>
      <c r="G548" s="8" t="b">
        <v>0</v>
      </c>
      <c r="H548" s="8">
        <v>1</v>
      </c>
      <c r="I548" s="8">
        <v>2</v>
      </c>
      <c r="J548" s="8">
        <v>0.14000000000000001</v>
      </c>
    </row>
    <row r="549" spans="1:10">
      <c r="A549" s="12">
        <v>548</v>
      </c>
      <c r="B549" s="11">
        <v>40567</v>
      </c>
      <c r="C549" s="8">
        <v>1</v>
      </c>
      <c r="D549" s="8">
        <v>0</v>
      </c>
      <c r="E549" s="8">
        <v>1</v>
      </c>
      <c r="F549" s="8">
        <v>23</v>
      </c>
      <c r="G549" s="8" t="b">
        <v>0</v>
      </c>
      <c r="H549" s="8">
        <v>1</v>
      </c>
      <c r="I549" s="8">
        <v>2</v>
      </c>
      <c r="J549" s="8">
        <v>0.16</v>
      </c>
    </row>
    <row r="550" spans="1:10">
      <c r="A550" s="12">
        <v>549</v>
      </c>
      <c r="B550" s="11">
        <v>40568</v>
      </c>
      <c r="C550" s="8">
        <v>1</v>
      </c>
      <c r="D550" s="8">
        <v>0</v>
      </c>
      <c r="E550" s="8">
        <v>1</v>
      </c>
      <c r="F550" s="8">
        <v>0</v>
      </c>
      <c r="G550" s="8" t="b">
        <v>0</v>
      </c>
      <c r="H550" s="8">
        <v>2</v>
      </c>
      <c r="I550" s="8">
        <v>2</v>
      </c>
      <c r="J550" s="8">
        <v>0.16</v>
      </c>
    </row>
    <row r="551" spans="1:10">
      <c r="A551" s="12">
        <v>550</v>
      </c>
      <c r="B551" s="11">
        <v>40568</v>
      </c>
      <c r="C551" s="8">
        <v>1</v>
      </c>
      <c r="D551" s="8">
        <v>0</v>
      </c>
      <c r="E551" s="8">
        <v>1</v>
      </c>
      <c r="F551" s="8">
        <v>1</v>
      </c>
      <c r="G551" s="8" t="b">
        <v>0</v>
      </c>
      <c r="H551" s="8">
        <v>2</v>
      </c>
      <c r="I551" s="8">
        <v>2</v>
      </c>
      <c r="J551" s="8">
        <v>0.16</v>
      </c>
    </row>
    <row r="552" spans="1:10">
      <c r="A552" s="12">
        <v>551</v>
      </c>
      <c r="B552" s="11">
        <v>40568</v>
      </c>
      <c r="C552" s="8">
        <v>1</v>
      </c>
      <c r="D552" s="8">
        <v>0</v>
      </c>
      <c r="E552" s="8">
        <v>1</v>
      </c>
      <c r="F552" s="8">
        <v>2</v>
      </c>
      <c r="G552" s="8" t="b">
        <v>0</v>
      </c>
      <c r="H552" s="8">
        <v>2</v>
      </c>
      <c r="I552" s="8">
        <v>1</v>
      </c>
      <c r="J552" s="8">
        <v>0.16</v>
      </c>
    </row>
    <row r="553" spans="1:10">
      <c r="A553" s="12">
        <v>552</v>
      </c>
      <c r="B553" s="11">
        <v>40568</v>
      </c>
      <c r="C553" s="8">
        <v>1</v>
      </c>
      <c r="D553" s="8">
        <v>0</v>
      </c>
      <c r="E553" s="8">
        <v>1</v>
      </c>
      <c r="F553" s="8">
        <v>4</v>
      </c>
      <c r="G553" s="8" t="b">
        <v>0</v>
      </c>
      <c r="H553" s="8">
        <v>2</v>
      </c>
      <c r="I553" s="8">
        <v>1</v>
      </c>
      <c r="J553" s="8">
        <v>0.14000000000000001</v>
      </c>
    </row>
    <row r="554" spans="1:10">
      <c r="A554" s="12">
        <v>553</v>
      </c>
      <c r="B554" s="11">
        <v>40568</v>
      </c>
      <c r="C554" s="8">
        <v>1</v>
      </c>
      <c r="D554" s="8">
        <v>0</v>
      </c>
      <c r="E554" s="8">
        <v>1</v>
      </c>
      <c r="F554" s="8">
        <v>5</v>
      </c>
      <c r="G554" s="8" t="b">
        <v>0</v>
      </c>
      <c r="H554" s="8">
        <v>2</v>
      </c>
      <c r="I554" s="8">
        <v>1</v>
      </c>
      <c r="J554" s="8">
        <v>0.14000000000000001</v>
      </c>
    </row>
    <row r="555" spans="1:10">
      <c r="A555" s="12">
        <v>554</v>
      </c>
      <c r="B555" s="11">
        <v>40568</v>
      </c>
      <c r="C555" s="8">
        <v>1</v>
      </c>
      <c r="D555" s="8">
        <v>0</v>
      </c>
      <c r="E555" s="8">
        <v>1</v>
      </c>
      <c r="F555" s="8">
        <v>6</v>
      </c>
      <c r="G555" s="8" t="b">
        <v>0</v>
      </c>
      <c r="H555" s="8">
        <v>2</v>
      </c>
      <c r="I555" s="8">
        <v>1</v>
      </c>
      <c r="J555" s="8">
        <v>0.16</v>
      </c>
    </row>
    <row r="556" spans="1:10">
      <c r="A556" s="12">
        <v>555</v>
      </c>
      <c r="B556" s="11">
        <v>40568</v>
      </c>
      <c r="C556" s="8">
        <v>1</v>
      </c>
      <c r="D556" s="8">
        <v>0</v>
      </c>
      <c r="E556" s="8">
        <v>1</v>
      </c>
      <c r="F556" s="8">
        <v>7</v>
      </c>
      <c r="G556" s="8" t="b">
        <v>0</v>
      </c>
      <c r="H556" s="8">
        <v>2</v>
      </c>
      <c r="I556" s="8">
        <v>1</v>
      </c>
      <c r="J556" s="8">
        <v>0.16</v>
      </c>
    </row>
    <row r="557" spans="1:10">
      <c r="A557" s="12">
        <v>556</v>
      </c>
      <c r="B557" s="11">
        <v>40568</v>
      </c>
      <c r="C557" s="8">
        <v>1</v>
      </c>
      <c r="D557" s="8">
        <v>0</v>
      </c>
      <c r="E557" s="8">
        <v>1</v>
      </c>
      <c r="F557" s="8">
        <v>8</v>
      </c>
      <c r="G557" s="8" t="b">
        <v>0</v>
      </c>
      <c r="H557" s="8">
        <v>2</v>
      </c>
      <c r="I557" s="8">
        <v>2</v>
      </c>
      <c r="J557" s="8">
        <v>0.16</v>
      </c>
    </row>
    <row r="558" spans="1:10">
      <c r="A558" s="12">
        <v>557</v>
      </c>
      <c r="B558" s="11">
        <v>40568</v>
      </c>
      <c r="C558" s="8">
        <v>1</v>
      </c>
      <c r="D558" s="8">
        <v>0</v>
      </c>
      <c r="E558" s="8">
        <v>1</v>
      </c>
      <c r="F558" s="8">
        <v>9</v>
      </c>
      <c r="G558" s="8" t="b">
        <v>0</v>
      </c>
      <c r="H558" s="8">
        <v>2</v>
      </c>
      <c r="I558" s="8">
        <v>2</v>
      </c>
      <c r="J558" s="8">
        <v>0.2</v>
      </c>
    </row>
    <row r="559" spans="1:10">
      <c r="A559" s="12">
        <v>558</v>
      </c>
      <c r="B559" s="11">
        <v>40568</v>
      </c>
      <c r="C559" s="8">
        <v>1</v>
      </c>
      <c r="D559" s="8">
        <v>0</v>
      </c>
      <c r="E559" s="8">
        <v>1</v>
      </c>
      <c r="F559" s="8">
        <v>10</v>
      </c>
      <c r="G559" s="8" t="b">
        <v>0</v>
      </c>
      <c r="H559" s="8">
        <v>2</v>
      </c>
      <c r="I559" s="8">
        <v>2</v>
      </c>
      <c r="J559" s="8">
        <v>0.22</v>
      </c>
    </row>
    <row r="560" spans="1:10">
      <c r="A560" s="12">
        <v>559</v>
      </c>
      <c r="B560" s="11">
        <v>40568</v>
      </c>
      <c r="C560" s="8">
        <v>1</v>
      </c>
      <c r="D560" s="8">
        <v>0</v>
      </c>
      <c r="E560" s="8">
        <v>1</v>
      </c>
      <c r="F560" s="8">
        <v>11</v>
      </c>
      <c r="G560" s="8" t="b">
        <v>0</v>
      </c>
      <c r="H560" s="8">
        <v>2</v>
      </c>
      <c r="I560" s="8">
        <v>2</v>
      </c>
      <c r="J560" s="8">
        <v>0.24</v>
      </c>
    </row>
    <row r="561" spans="1:10">
      <c r="A561" s="12">
        <v>560</v>
      </c>
      <c r="B561" s="11">
        <v>40568</v>
      </c>
      <c r="C561" s="8">
        <v>1</v>
      </c>
      <c r="D561" s="8">
        <v>0</v>
      </c>
      <c r="E561" s="8">
        <v>1</v>
      </c>
      <c r="F561" s="8">
        <v>12</v>
      </c>
      <c r="G561" s="8" t="b">
        <v>0</v>
      </c>
      <c r="H561" s="8">
        <v>2</v>
      </c>
      <c r="I561" s="8">
        <v>2</v>
      </c>
      <c r="J561" s="8">
        <v>0.26</v>
      </c>
    </row>
    <row r="562" spans="1:10">
      <c r="A562" s="12">
        <v>561</v>
      </c>
      <c r="B562" s="11">
        <v>40568</v>
      </c>
      <c r="C562" s="8">
        <v>1</v>
      </c>
      <c r="D562" s="8">
        <v>0</v>
      </c>
      <c r="E562" s="8">
        <v>1</v>
      </c>
      <c r="F562" s="8">
        <v>13</v>
      </c>
      <c r="G562" s="8" t="b">
        <v>0</v>
      </c>
      <c r="H562" s="8">
        <v>2</v>
      </c>
      <c r="I562" s="8">
        <v>2</v>
      </c>
      <c r="J562" s="8">
        <v>0.26</v>
      </c>
    </row>
    <row r="563" spans="1:10">
      <c r="A563" s="12">
        <v>562</v>
      </c>
      <c r="B563" s="11">
        <v>40568</v>
      </c>
      <c r="C563" s="8">
        <v>1</v>
      </c>
      <c r="D563" s="8">
        <v>0</v>
      </c>
      <c r="E563" s="8">
        <v>1</v>
      </c>
      <c r="F563" s="8">
        <v>14</v>
      </c>
      <c r="G563" s="8" t="b">
        <v>0</v>
      </c>
      <c r="H563" s="8">
        <v>2</v>
      </c>
      <c r="I563" s="8">
        <v>2</v>
      </c>
      <c r="J563" s="8">
        <v>0.3</v>
      </c>
    </row>
    <row r="564" spans="1:10">
      <c r="A564" s="12">
        <v>563</v>
      </c>
      <c r="B564" s="11">
        <v>40568</v>
      </c>
      <c r="C564" s="8">
        <v>1</v>
      </c>
      <c r="D564" s="8">
        <v>0</v>
      </c>
      <c r="E564" s="8">
        <v>1</v>
      </c>
      <c r="F564" s="8">
        <v>15</v>
      </c>
      <c r="G564" s="8" t="b">
        <v>0</v>
      </c>
      <c r="H564" s="8">
        <v>2</v>
      </c>
      <c r="I564" s="8">
        <v>2</v>
      </c>
      <c r="J564" s="8">
        <v>0.32</v>
      </c>
    </row>
    <row r="565" spans="1:10">
      <c r="A565" s="12">
        <v>564</v>
      </c>
      <c r="B565" s="11">
        <v>40568</v>
      </c>
      <c r="C565" s="8">
        <v>1</v>
      </c>
      <c r="D565" s="8">
        <v>0</v>
      </c>
      <c r="E565" s="8">
        <v>1</v>
      </c>
      <c r="F565" s="8">
        <v>16</v>
      </c>
      <c r="G565" s="8" t="b">
        <v>0</v>
      </c>
      <c r="H565" s="8">
        <v>2</v>
      </c>
      <c r="I565" s="8">
        <v>2</v>
      </c>
      <c r="J565" s="8">
        <v>0.32</v>
      </c>
    </row>
    <row r="566" spans="1:10">
      <c r="A566" s="12">
        <v>565</v>
      </c>
      <c r="B566" s="11">
        <v>40568</v>
      </c>
      <c r="C566" s="8">
        <v>1</v>
      </c>
      <c r="D566" s="8">
        <v>0</v>
      </c>
      <c r="E566" s="8">
        <v>1</v>
      </c>
      <c r="F566" s="8">
        <v>17</v>
      </c>
      <c r="G566" s="8" t="b">
        <v>0</v>
      </c>
      <c r="H566" s="8">
        <v>2</v>
      </c>
      <c r="I566" s="8">
        <v>1</v>
      </c>
      <c r="J566" s="8">
        <v>0.3</v>
      </c>
    </row>
    <row r="567" spans="1:10">
      <c r="A567" s="12">
        <v>566</v>
      </c>
      <c r="B567" s="11">
        <v>40568</v>
      </c>
      <c r="C567" s="8">
        <v>1</v>
      </c>
      <c r="D567" s="8">
        <v>0</v>
      </c>
      <c r="E567" s="8">
        <v>1</v>
      </c>
      <c r="F567" s="8">
        <v>18</v>
      </c>
      <c r="G567" s="8" t="b">
        <v>0</v>
      </c>
      <c r="H567" s="8">
        <v>2</v>
      </c>
      <c r="I567" s="8">
        <v>2</v>
      </c>
      <c r="J567" s="8">
        <v>0.3</v>
      </c>
    </row>
    <row r="568" spans="1:10">
      <c r="A568" s="12">
        <v>567</v>
      </c>
      <c r="B568" s="11">
        <v>40568</v>
      </c>
      <c r="C568" s="8">
        <v>1</v>
      </c>
      <c r="D568" s="8">
        <v>0</v>
      </c>
      <c r="E568" s="8">
        <v>1</v>
      </c>
      <c r="F568" s="8">
        <v>19</v>
      </c>
      <c r="G568" s="8" t="b">
        <v>0</v>
      </c>
      <c r="H568" s="8">
        <v>2</v>
      </c>
      <c r="I568" s="8">
        <v>2</v>
      </c>
      <c r="J568" s="8">
        <v>0.26</v>
      </c>
    </row>
    <row r="569" spans="1:10">
      <c r="A569" s="12">
        <v>568</v>
      </c>
      <c r="B569" s="11">
        <v>40568</v>
      </c>
      <c r="C569" s="8">
        <v>1</v>
      </c>
      <c r="D569" s="8">
        <v>0</v>
      </c>
      <c r="E569" s="8">
        <v>1</v>
      </c>
      <c r="F569" s="8">
        <v>20</v>
      </c>
      <c r="G569" s="8" t="b">
        <v>0</v>
      </c>
      <c r="H569" s="8">
        <v>2</v>
      </c>
      <c r="I569" s="8">
        <v>1</v>
      </c>
      <c r="J569" s="8">
        <v>0.24</v>
      </c>
    </row>
    <row r="570" spans="1:10">
      <c r="A570" s="12">
        <v>569</v>
      </c>
      <c r="B570" s="11">
        <v>40568</v>
      </c>
      <c r="C570" s="8">
        <v>1</v>
      </c>
      <c r="D570" s="8">
        <v>0</v>
      </c>
      <c r="E570" s="8">
        <v>1</v>
      </c>
      <c r="F570" s="8">
        <v>21</v>
      </c>
      <c r="G570" s="8" t="b">
        <v>0</v>
      </c>
      <c r="H570" s="8">
        <v>2</v>
      </c>
      <c r="I570" s="8">
        <v>1</v>
      </c>
      <c r="J570" s="8">
        <v>0.24</v>
      </c>
    </row>
    <row r="571" spans="1:10">
      <c r="A571" s="12">
        <v>570</v>
      </c>
      <c r="B571" s="11">
        <v>40568</v>
      </c>
      <c r="C571" s="8">
        <v>1</v>
      </c>
      <c r="D571" s="8">
        <v>0</v>
      </c>
      <c r="E571" s="8">
        <v>1</v>
      </c>
      <c r="F571" s="8">
        <v>22</v>
      </c>
      <c r="G571" s="8" t="b">
        <v>0</v>
      </c>
      <c r="H571" s="8">
        <v>2</v>
      </c>
      <c r="I571" s="8">
        <v>1</v>
      </c>
      <c r="J571" s="8">
        <v>0.22</v>
      </c>
    </row>
    <row r="572" spans="1:10">
      <c r="A572" s="12">
        <v>571</v>
      </c>
      <c r="B572" s="11">
        <v>40568</v>
      </c>
      <c r="C572" s="8">
        <v>1</v>
      </c>
      <c r="D572" s="8">
        <v>0</v>
      </c>
      <c r="E572" s="8">
        <v>1</v>
      </c>
      <c r="F572" s="8">
        <v>23</v>
      </c>
      <c r="G572" s="8" t="b">
        <v>0</v>
      </c>
      <c r="H572" s="8">
        <v>2</v>
      </c>
      <c r="I572" s="8">
        <v>2</v>
      </c>
      <c r="J572" s="8">
        <v>0.22</v>
      </c>
    </row>
    <row r="573" spans="1:10">
      <c r="A573" s="12">
        <v>572</v>
      </c>
      <c r="B573" s="11">
        <v>40569</v>
      </c>
      <c r="C573" s="8">
        <v>1</v>
      </c>
      <c r="D573" s="8">
        <v>0</v>
      </c>
      <c r="E573" s="8">
        <v>1</v>
      </c>
      <c r="F573" s="8">
        <v>0</v>
      </c>
      <c r="G573" s="8" t="b">
        <v>0</v>
      </c>
      <c r="H573" s="8">
        <v>3</v>
      </c>
      <c r="I573" s="8">
        <v>2</v>
      </c>
      <c r="J573" s="8">
        <v>0.22</v>
      </c>
    </row>
    <row r="574" spans="1:10">
      <c r="A574" s="12">
        <v>573</v>
      </c>
      <c r="B574" s="11">
        <v>40569</v>
      </c>
      <c r="C574" s="8">
        <v>1</v>
      </c>
      <c r="D574" s="8">
        <v>0</v>
      </c>
      <c r="E574" s="8">
        <v>1</v>
      </c>
      <c r="F574" s="8">
        <v>1</v>
      </c>
      <c r="G574" s="8" t="b">
        <v>0</v>
      </c>
      <c r="H574" s="8">
        <v>3</v>
      </c>
      <c r="I574" s="8">
        <v>2</v>
      </c>
      <c r="J574" s="8">
        <v>0.24</v>
      </c>
    </row>
    <row r="575" spans="1:10">
      <c r="A575" s="12">
        <v>574</v>
      </c>
      <c r="B575" s="11">
        <v>40569</v>
      </c>
      <c r="C575" s="8">
        <v>1</v>
      </c>
      <c r="D575" s="8">
        <v>0</v>
      </c>
      <c r="E575" s="8">
        <v>1</v>
      </c>
      <c r="F575" s="8">
        <v>2</v>
      </c>
      <c r="G575" s="8" t="b">
        <v>0</v>
      </c>
      <c r="H575" s="8">
        <v>3</v>
      </c>
      <c r="I575" s="8">
        <v>3</v>
      </c>
      <c r="J575" s="8">
        <v>0.22</v>
      </c>
    </row>
    <row r="576" spans="1:10">
      <c r="A576" s="12">
        <v>575</v>
      </c>
      <c r="B576" s="11">
        <v>40569</v>
      </c>
      <c r="C576" s="8">
        <v>1</v>
      </c>
      <c r="D576" s="8">
        <v>0</v>
      </c>
      <c r="E576" s="8">
        <v>1</v>
      </c>
      <c r="F576" s="8">
        <v>5</v>
      </c>
      <c r="G576" s="8" t="b">
        <v>0</v>
      </c>
      <c r="H576" s="8">
        <v>3</v>
      </c>
      <c r="I576" s="8">
        <v>3</v>
      </c>
      <c r="J576" s="8">
        <v>0.2</v>
      </c>
    </row>
    <row r="577" spans="1:10">
      <c r="A577" s="12">
        <v>576</v>
      </c>
      <c r="B577" s="11">
        <v>40569</v>
      </c>
      <c r="C577" s="8">
        <v>1</v>
      </c>
      <c r="D577" s="8">
        <v>0</v>
      </c>
      <c r="E577" s="8">
        <v>1</v>
      </c>
      <c r="F577" s="8">
        <v>6</v>
      </c>
      <c r="G577" s="8" t="b">
        <v>0</v>
      </c>
      <c r="H577" s="8">
        <v>3</v>
      </c>
      <c r="I577" s="8">
        <v>3</v>
      </c>
      <c r="J577" s="8">
        <v>0.2</v>
      </c>
    </row>
    <row r="578" spans="1:10">
      <c r="A578" s="12">
        <v>577</v>
      </c>
      <c r="B578" s="11">
        <v>40569</v>
      </c>
      <c r="C578" s="8">
        <v>1</v>
      </c>
      <c r="D578" s="8">
        <v>0</v>
      </c>
      <c r="E578" s="8">
        <v>1</v>
      </c>
      <c r="F578" s="8">
        <v>7</v>
      </c>
      <c r="G578" s="8" t="b">
        <v>0</v>
      </c>
      <c r="H578" s="8">
        <v>3</v>
      </c>
      <c r="I578" s="8">
        <v>3</v>
      </c>
      <c r="J578" s="8">
        <v>0.22</v>
      </c>
    </row>
    <row r="579" spans="1:10">
      <c r="A579" s="12">
        <v>578</v>
      </c>
      <c r="B579" s="11">
        <v>40569</v>
      </c>
      <c r="C579" s="8">
        <v>1</v>
      </c>
      <c r="D579" s="8">
        <v>0</v>
      </c>
      <c r="E579" s="8">
        <v>1</v>
      </c>
      <c r="F579" s="8">
        <v>8</v>
      </c>
      <c r="G579" s="8" t="b">
        <v>0</v>
      </c>
      <c r="H579" s="8">
        <v>3</v>
      </c>
      <c r="I579" s="8">
        <v>3</v>
      </c>
      <c r="J579" s="8">
        <v>0.22</v>
      </c>
    </row>
    <row r="580" spans="1:10">
      <c r="A580" s="12">
        <v>579</v>
      </c>
      <c r="B580" s="11">
        <v>40569</v>
      </c>
      <c r="C580" s="8">
        <v>1</v>
      </c>
      <c r="D580" s="8">
        <v>0</v>
      </c>
      <c r="E580" s="8">
        <v>1</v>
      </c>
      <c r="F580" s="8">
        <v>9</v>
      </c>
      <c r="G580" s="8" t="b">
        <v>0</v>
      </c>
      <c r="H580" s="8">
        <v>3</v>
      </c>
      <c r="I580" s="8">
        <v>3</v>
      </c>
      <c r="J580" s="8">
        <v>0.22</v>
      </c>
    </row>
    <row r="581" spans="1:10">
      <c r="A581" s="12">
        <v>580</v>
      </c>
      <c r="B581" s="11">
        <v>40569</v>
      </c>
      <c r="C581" s="8">
        <v>1</v>
      </c>
      <c r="D581" s="8">
        <v>0</v>
      </c>
      <c r="E581" s="8">
        <v>1</v>
      </c>
      <c r="F581" s="8">
        <v>10</v>
      </c>
      <c r="G581" s="8" t="b">
        <v>0</v>
      </c>
      <c r="H581" s="8">
        <v>3</v>
      </c>
      <c r="I581" s="8">
        <v>3</v>
      </c>
      <c r="J581" s="8">
        <v>0.22</v>
      </c>
    </row>
    <row r="582" spans="1:10">
      <c r="A582" s="12">
        <v>581</v>
      </c>
      <c r="B582" s="11">
        <v>40569</v>
      </c>
      <c r="C582" s="8">
        <v>1</v>
      </c>
      <c r="D582" s="8">
        <v>0</v>
      </c>
      <c r="E582" s="8">
        <v>1</v>
      </c>
      <c r="F582" s="8">
        <v>11</v>
      </c>
      <c r="G582" s="8" t="b">
        <v>0</v>
      </c>
      <c r="H582" s="8">
        <v>3</v>
      </c>
      <c r="I582" s="8">
        <v>3</v>
      </c>
      <c r="J582" s="8">
        <v>0.22</v>
      </c>
    </row>
    <row r="583" spans="1:10">
      <c r="A583" s="12">
        <v>582</v>
      </c>
      <c r="B583" s="11">
        <v>40569</v>
      </c>
      <c r="C583" s="8">
        <v>1</v>
      </c>
      <c r="D583" s="8">
        <v>0</v>
      </c>
      <c r="E583" s="8">
        <v>1</v>
      </c>
      <c r="F583" s="8">
        <v>12</v>
      </c>
      <c r="G583" s="8" t="b">
        <v>0</v>
      </c>
      <c r="H583" s="8">
        <v>3</v>
      </c>
      <c r="I583" s="8">
        <v>3</v>
      </c>
      <c r="J583" s="8">
        <v>0.22</v>
      </c>
    </row>
    <row r="584" spans="1:10">
      <c r="A584" s="12">
        <v>583</v>
      </c>
      <c r="B584" s="11">
        <v>40569</v>
      </c>
      <c r="C584" s="8">
        <v>1</v>
      </c>
      <c r="D584" s="8">
        <v>0</v>
      </c>
      <c r="E584" s="8">
        <v>1</v>
      </c>
      <c r="F584" s="8">
        <v>13</v>
      </c>
      <c r="G584" s="8" t="b">
        <v>0</v>
      </c>
      <c r="H584" s="8">
        <v>3</v>
      </c>
      <c r="I584" s="8">
        <v>3</v>
      </c>
      <c r="J584" s="8">
        <v>0.22</v>
      </c>
    </row>
    <row r="585" spans="1:10">
      <c r="A585" s="12">
        <v>584</v>
      </c>
      <c r="B585" s="11">
        <v>40569</v>
      </c>
      <c r="C585" s="8">
        <v>1</v>
      </c>
      <c r="D585" s="8">
        <v>0</v>
      </c>
      <c r="E585" s="8">
        <v>1</v>
      </c>
      <c r="F585" s="8">
        <v>14</v>
      </c>
      <c r="G585" s="8" t="b">
        <v>0</v>
      </c>
      <c r="H585" s="8">
        <v>3</v>
      </c>
      <c r="I585" s="8">
        <v>3</v>
      </c>
      <c r="J585" s="8">
        <v>0.22</v>
      </c>
    </row>
    <row r="586" spans="1:10">
      <c r="A586" s="12">
        <v>585</v>
      </c>
      <c r="B586" s="11">
        <v>40569</v>
      </c>
      <c r="C586" s="8">
        <v>1</v>
      </c>
      <c r="D586" s="8">
        <v>0</v>
      </c>
      <c r="E586" s="8">
        <v>1</v>
      </c>
      <c r="F586" s="8">
        <v>15</v>
      </c>
      <c r="G586" s="8" t="b">
        <v>0</v>
      </c>
      <c r="H586" s="8">
        <v>3</v>
      </c>
      <c r="I586" s="8">
        <v>3</v>
      </c>
      <c r="J586" s="8">
        <v>0.22</v>
      </c>
    </row>
    <row r="587" spans="1:10">
      <c r="A587" s="12">
        <v>586</v>
      </c>
      <c r="B587" s="11">
        <v>40569</v>
      </c>
      <c r="C587" s="8">
        <v>1</v>
      </c>
      <c r="D587" s="8">
        <v>0</v>
      </c>
      <c r="E587" s="8">
        <v>1</v>
      </c>
      <c r="F587" s="8">
        <v>16</v>
      </c>
      <c r="G587" s="8" t="b">
        <v>0</v>
      </c>
      <c r="H587" s="8">
        <v>3</v>
      </c>
      <c r="I587" s="8">
        <v>4</v>
      </c>
      <c r="J587" s="8">
        <v>0.22</v>
      </c>
    </row>
    <row r="588" spans="1:10">
      <c r="A588" s="12">
        <v>587</v>
      </c>
      <c r="B588" s="11">
        <v>40569</v>
      </c>
      <c r="C588" s="8">
        <v>1</v>
      </c>
      <c r="D588" s="8">
        <v>0</v>
      </c>
      <c r="E588" s="8">
        <v>1</v>
      </c>
      <c r="F588" s="8">
        <v>17</v>
      </c>
      <c r="G588" s="8" t="b">
        <v>0</v>
      </c>
      <c r="H588" s="8">
        <v>3</v>
      </c>
      <c r="I588" s="8">
        <v>3</v>
      </c>
      <c r="J588" s="8">
        <v>0.2</v>
      </c>
    </row>
    <row r="589" spans="1:10">
      <c r="A589" s="12">
        <v>588</v>
      </c>
      <c r="B589" s="11">
        <v>40570</v>
      </c>
      <c r="C589" s="8">
        <v>1</v>
      </c>
      <c r="D589" s="8">
        <v>0</v>
      </c>
      <c r="E589" s="8">
        <v>1</v>
      </c>
      <c r="F589" s="8">
        <v>16</v>
      </c>
      <c r="G589" s="8" t="b">
        <v>0</v>
      </c>
      <c r="H589" s="8">
        <v>4</v>
      </c>
      <c r="I589" s="8">
        <v>1</v>
      </c>
      <c r="J589" s="8">
        <v>0.22</v>
      </c>
    </row>
    <row r="590" spans="1:10">
      <c r="A590" s="12">
        <v>589</v>
      </c>
      <c r="B590" s="11">
        <v>40570</v>
      </c>
      <c r="C590" s="8">
        <v>1</v>
      </c>
      <c r="D590" s="8">
        <v>0</v>
      </c>
      <c r="E590" s="8">
        <v>1</v>
      </c>
      <c r="F590" s="8">
        <v>17</v>
      </c>
      <c r="G590" s="8" t="b">
        <v>0</v>
      </c>
      <c r="H590" s="8">
        <v>4</v>
      </c>
      <c r="I590" s="8">
        <v>1</v>
      </c>
      <c r="J590" s="8">
        <v>0.22</v>
      </c>
    </row>
    <row r="591" spans="1:10">
      <c r="A591" s="12">
        <v>590</v>
      </c>
      <c r="B591" s="11">
        <v>40570</v>
      </c>
      <c r="C591" s="8">
        <v>1</v>
      </c>
      <c r="D591" s="8">
        <v>0</v>
      </c>
      <c r="E591" s="8">
        <v>1</v>
      </c>
      <c r="F591" s="8">
        <v>18</v>
      </c>
      <c r="G591" s="8" t="b">
        <v>0</v>
      </c>
      <c r="H591" s="8">
        <v>4</v>
      </c>
      <c r="I591" s="8">
        <v>1</v>
      </c>
      <c r="J591" s="8">
        <v>0.2</v>
      </c>
    </row>
    <row r="592" spans="1:10">
      <c r="A592" s="12">
        <v>591</v>
      </c>
      <c r="B592" s="11">
        <v>40570</v>
      </c>
      <c r="C592" s="8">
        <v>1</v>
      </c>
      <c r="D592" s="8">
        <v>0</v>
      </c>
      <c r="E592" s="8">
        <v>1</v>
      </c>
      <c r="F592" s="8">
        <v>19</v>
      </c>
      <c r="G592" s="8" t="b">
        <v>0</v>
      </c>
      <c r="H592" s="8">
        <v>4</v>
      </c>
      <c r="I592" s="8">
        <v>1</v>
      </c>
      <c r="J592" s="8">
        <v>0.2</v>
      </c>
    </row>
    <row r="593" spans="1:10">
      <c r="A593" s="12">
        <v>592</v>
      </c>
      <c r="B593" s="11">
        <v>40570</v>
      </c>
      <c r="C593" s="8">
        <v>1</v>
      </c>
      <c r="D593" s="8">
        <v>0</v>
      </c>
      <c r="E593" s="8">
        <v>1</v>
      </c>
      <c r="F593" s="8">
        <v>20</v>
      </c>
      <c r="G593" s="8" t="b">
        <v>0</v>
      </c>
      <c r="H593" s="8">
        <v>4</v>
      </c>
      <c r="I593" s="8">
        <v>1</v>
      </c>
      <c r="J593" s="8">
        <v>0.18</v>
      </c>
    </row>
    <row r="594" spans="1:10">
      <c r="A594" s="12">
        <v>593</v>
      </c>
      <c r="B594" s="11">
        <v>40570</v>
      </c>
      <c r="C594" s="8">
        <v>1</v>
      </c>
      <c r="D594" s="8">
        <v>0</v>
      </c>
      <c r="E594" s="8">
        <v>1</v>
      </c>
      <c r="F594" s="8">
        <v>21</v>
      </c>
      <c r="G594" s="8" t="b">
        <v>0</v>
      </c>
      <c r="H594" s="8">
        <v>4</v>
      </c>
      <c r="I594" s="8">
        <v>1</v>
      </c>
      <c r="J594" s="8">
        <v>0.18</v>
      </c>
    </row>
    <row r="595" spans="1:10">
      <c r="A595" s="12">
        <v>594</v>
      </c>
      <c r="B595" s="11">
        <v>40570</v>
      </c>
      <c r="C595" s="8">
        <v>1</v>
      </c>
      <c r="D595" s="8">
        <v>0</v>
      </c>
      <c r="E595" s="8">
        <v>1</v>
      </c>
      <c r="F595" s="8">
        <v>22</v>
      </c>
      <c r="G595" s="8" t="b">
        <v>0</v>
      </c>
      <c r="H595" s="8">
        <v>4</v>
      </c>
      <c r="I595" s="8">
        <v>1</v>
      </c>
      <c r="J595" s="8">
        <v>0.18</v>
      </c>
    </row>
    <row r="596" spans="1:10">
      <c r="A596" s="12">
        <v>595</v>
      </c>
      <c r="B596" s="11">
        <v>40570</v>
      </c>
      <c r="C596" s="8">
        <v>1</v>
      </c>
      <c r="D596" s="8">
        <v>0</v>
      </c>
      <c r="E596" s="8">
        <v>1</v>
      </c>
      <c r="F596" s="8">
        <v>23</v>
      </c>
      <c r="G596" s="8" t="b">
        <v>0</v>
      </c>
      <c r="H596" s="8">
        <v>4</v>
      </c>
      <c r="I596" s="8">
        <v>1</v>
      </c>
      <c r="J596" s="8">
        <v>0.18</v>
      </c>
    </row>
    <row r="597" spans="1:10">
      <c r="A597" s="12">
        <v>596</v>
      </c>
      <c r="B597" s="11">
        <v>40571</v>
      </c>
      <c r="C597" s="8">
        <v>1</v>
      </c>
      <c r="D597" s="8">
        <v>0</v>
      </c>
      <c r="E597" s="8">
        <v>1</v>
      </c>
      <c r="F597" s="8">
        <v>0</v>
      </c>
      <c r="G597" s="8" t="b">
        <v>0</v>
      </c>
      <c r="H597" s="8">
        <v>5</v>
      </c>
      <c r="I597" s="8">
        <v>2</v>
      </c>
      <c r="J597" s="8">
        <v>0.2</v>
      </c>
    </row>
    <row r="598" spans="1:10">
      <c r="A598" s="12">
        <v>597</v>
      </c>
      <c r="B598" s="11">
        <v>40571</v>
      </c>
      <c r="C598" s="8">
        <v>1</v>
      </c>
      <c r="D598" s="8">
        <v>0</v>
      </c>
      <c r="E598" s="8">
        <v>1</v>
      </c>
      <c r="F598" s="8">
        <v>1</v>
      </c>
      <c r="G598" s="8" t="b">
        <v>0</v>
      </c>
      <c r="H598" s="8">
        <v>5</v>
      </c>
      <c r="I598" s="8">
        <v>2</v>
      </c>
      <c r="J598" s="8">
        <v>0.2</v>
      </c>
    </row>
    <row r="599" spans="1:10">
      <c r="A599" s="12">
        <v>598</v>
      </c>
      <c r="B599" s="11">
        <v>40571</v>
      </c>
      <c r="C599" s="8">
        <v>1</v>
      </c>
      <c r="D599" s="8">
        <v>0</v>
      </c>
      <c r="E599" s="8">
        <v>1</v>
      </c>
      <c r="F599" s="8">
        <v>2</v>
      </c>
      <c r="G599" s="8" t="b">
        <v>0</v>
      </c>
      <c r="H599" s="8">
        <v>5</v>
      </c>
      <c r="I599" s="8">
        <v>2</v>
      </c>
      <c r="J599" s="8">
        <v>0.2</v>
      </c>
    </row>
    <row r="600" spans="1:10">
      <c r="A600" s="12">
        <v>599</v>
      </c>
      <c r="B600" s="11">
        <v>40571</v>
      </c>
      <c r="C600" s="8">
        <v>1</v>
      </c>
      <c r="D600" s="8">
        <v>0</v>
      </c>
      <c r="E600" s="8">
        <v>1</v>
      </c>
      <c r="F600" s="8">
        <v>3</v>
      </c>
      <c r="G600" s="8" t="b">
        <v>0</v>
      </c>
      <c r="H600" s="8">
        <v>5</v>
      </c>
      <c r="I600" s="8">
        <v>2</v>
      </c>
      <c r="J600" s="8">
        <v>0.2</v>
      </c>
    </row>
    <row r="601" spans="1:10">
      <c r="A601" s="12">
        <v>600</v>
      </c>
      <c r="B601" s="11">
        <v>40571</v>
      </c>
      <c r="C601" s="8">
        <v>1</v>
      </c>
      <c r="D601" s="8">
        <v>0</v>
      </c>
      <c r="E601" s="8">
        <v>1</v>
      </c>
      <c r="F601" s="8">
        <v>5</v>
      </c>
      <c r="G601" s="8" t="b">
        <v>0</v>
      </c>
      <c r="H601" s="8">
        <v>5</v>
      </c>
      <c r="I601" s="8">
        <v>2</v>
      </c>
      <c r="J601" s="8">
        <v>0.18</v>
      </c>
    </row>
    <row r="602" spans="1:10">
      <c r="A602" s="12">
        <v>601</v>
      </c>
      <c r="B602" s="11">
        <v>40571</v>
      </c>
      <c r="C602" s="8">
        <v>1</v>
      </c>
      <c r="D602" s="8">
        <v>0</v>
      </c>
      <c r="E602" s="8">
        <v>1</v>
      </c>
      <c r="F602" s="8">
        <v>6</v>
      </c>
      <c r="G602" s="8" t="b">
        <v>0</v>
      </c>
      <c r="H602" s="8">
        <v>5</v>
      </c>
      <c r="I602" s="8">
        <v>2</v>
      </c>
      <c r="J602" s="8">
        <v>0.18</v>
      </c>
    </row>
    <row r="603" spans="1:10">
      <c r="A603" s="12">
        <v>602</v>
      </c>
      <c r="B603" s="11">
        <v>40571</v>
      </c>
      <c r="C603" s="8">
        <v>1</v>
      </c>
      <c r="D603" s="8">
        <v>0</v>
      </c>
      <c r="E603" s="8">
        <v>1</v>
      </c>
      <c r="F603" s="8">
        <v>7</v>
      </c>
      <c r="G603" s="8" t="b">
        <v>0</v>
      </c>
      <c r="H603" s="8">
        <v>5</v>
      </c>
      <c r="I603" s="8">
        <v>2</v>
      </c>
      <c r="J603" s="8">
        <v>0.16</v>
      </c>
    </row>
    <row r="604" spans="1:10">
      <c r="A604" s="12">
        <v>603</v>
      </c>
      <c r="B604" s="11">
        <v>40571</v>
      </c>
      <c r="C604" s="8">
        <v>1</v>
      </c>
      <c r="D604" s="8">
        <v>0</v>
      </c>
      <c r="E604" s="8">
        <v>1</v>
      </c>
      <c r="F604" s="8">
        <v>8</v>
      </c>
      <c r="G604" s="8" t="b">
        <v>0</v>
      </c>
      <c r="H604" s="8">
        <v>5</v>
      </c>
      <c r="I604" s="8">
        <v>2</v>
      </c>
      <c r="J604" s="8">
        <v>0.16</v>
      </c>
    </row>
    <row r="605" spans="1:10">
      <c r="A605" s="12">
        <v>604</v>
      </c>
      <c r="B605" s="11">
        <v>40571</v>
      </c>
      <c r="C605" s="8">
        <v>1</v>
      </c>
      <c r="D605" s="8">
        <v>0</v>
      </c>
      <c r="E605" s="8">
        <v>1</v>
      </c>
      <c r="F605" s="8">
        <v>9</v>
      </c>
      <c r="G605" s="8" t="b">
        <v>0</v>
      </c>
      <c r="H605" s="8">
        <v>5</v>
      </c>
      <c r="I605" s="8">
        <v>3</v>
      </c>
      <c r="J605" s="8">
        <v>0.18</v>
      </c>
    </row>
    <row r="606" spans="1:10">
      <c r="A606" s="12">
        <v>605</v>
      </c>
      <c r="B606" s="11">
        <v>40571</v>
      </c>
      <c r="C606" s="8">
        <v>1</v>
      </c>
      <c r="D606" s="8">
        <v>0</v>
      </c>
      <c r="E606" s="8">
        <v>1</v>
      </c>
      <c r="F606" s="8">
        <v>10</v>
      </c>
      <c r="G606" s="8" t="b">
        <v>0</v>
      </c>
      <c r="H606" s="8">
        <v>5</v>
      </c>
      <c r="I606" s="8">
        <v>3</v>
      </c>
      <c r="J606" s="8">
        <v>0.18</v>
      </c>
    </row>
    <row r="607" spans="1:10">
      <c r="A607" s="12">
        <v>606</v>
      </c>
      <c r="B607" s="11">
        <v>40571</v>
      </c>
      <c r="C607" s="8">
        <v>1</v>
      </c>
      <c r="D607" s="8">
        <v>0</v>
      </c>
      <c r="E607" s="8">
        <v>1</v>
      </c>
      <c r="F607" s="8">
        <v>11</v>
      </c>
      <c r="G607" s="8" t="b">
        <v>0</v>
      </c>
      <c r="H607" s="8">
        <v>5</v>
      </c>
      <c r="I607" s="8">
        <v>3</v>
      </c>
      <c r="J607" s="8">
        <v>0.18</v>
      </c>
    </row>
    <row r="608" spans="1:10">
      <c r="A608" s="12">
        <v>607</v>
      </c>
      <c r="B608" s="11">
        <v>40571</v>
      </c>
      <c r="C608" s="8">
        <v>1</v>
      </c>
      <c r="D608" s="8">
        <v>0</v>
      </c>
      <c r="E608" s="8">
        <v>1</v>
      </c>
      <c r="F608" s="8">
        <v>12</v>
      </c>
      <c r="G608" s="8" t="b">
        <v>0</v>
      </c>
      <c r="H608" s="8">
        <v>5</v>
      </c>
      <c r="I608" s="8">
        <v>3</v>
      </c>
      <c r="J608" s="8">
        <v>0.18</v>
      </c>
    </row>
    <row r="609" spans="1:10">
      <c r="A609" s="12">
        <v>608</v>
      </c>
      <c r="B609" s="11">
        <v>40571</v>
      </c>
      <c r="C609" s="8">
        <v>1</v>
      </c>
      <c r="D609" s="8">
        <v>0</v>
      </c>
      <c r="E609" s="8">
        <v>1</v>
      </c>
      <c r="F609" s="8">
        <v>13</v>
      </c>
      <c r="G609" s="8" t="b">
        <v>0</v>
      </c>
      <c r="H609" s="8">
        <v>5</v>
      </c>
      <c r="I609" s="8">
        <v>3</v>
      </c>
      <c r="J609" s="8">
        <v>0.18</v>
      </c>
    </row>
    <row r="610" spans="1:10">
      <c r="A610" s="12">
        <v>609</v>
      </c>
      <c r="B610" s="11">
        <v>40571</v>
      </c>
      <c r="C610" s="8">
        <v>1</v>
      </c>
      <c r="D610" s="8">
        <v>0</v>
      </c>
      <c r="E610" s="8">
        <v>1</v>
      </c>
      <c r="F610" s="8">
        <v>14</v>
      </c>
      <c r="G610" s="8" t="b">
        <v>0</v>
      </c>
      <c r="H610" s="8">
        <v>5</v>
      </c>
      <c r="I610" s="8">
        <v>3</v>
      </c>
      <c r="J610" s="8">
        <v>0.22</v>
      </c>
    </row>
    <row r="611" spans="1:10">
      <c r="A611" s="12">
        <v>610</v>
      </c>
      <c r="B611" s="11">
        <v>40571</v>
      </c>
      <c r="C611" s="8">
        <v>1</v>
      </c>
      <c r="D611" s="8">
        <v>0</v>
      </c>
      <c r="E611" s="8">
        <v>1</v>
      </c>
      <c r="F611" s="8">
        <v>15</v>
      </c>
      <c r="G611" s="8" t="b">
        <v>0</v>
      </c>
      <c r="H611" s="8">
        <v>5</v>
      </c>
      <c r="I611" s="8">
        <v>2</v>
      </c>
      <c r="J611" s="8">
        <v>0.2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748E2-C250-4C86-9F0E-F6A22D85CF09}">
  <sheetPr>
    <tabColor theme="5" tint="0.39997558519241921"/>
  </sheetPr>
  <dimension ref="A1:K611"/>
  <sheetViews>
    <sheetView workbookViewId="0">
      <pane xSplit="1" ySplit="1" topLeftCell="B2" activePane="bottomRight" state="frozen"/>
      <selection pane="topRight" activeCell="B1" sqref="B1"/>
      <selection pane="bottomLeft" activeCell="A2" sqref="A2"/>
      <selection pane="bottomRight" activeCell="M11" sqref="M11"/>
    </sheetView>
  </sheetViews>
  <sheetFormatPr defaultRowHeight="14.4"/>
  <cols>
    <col min="2" max="5" width="8.88671875" bestFit="1" customWidth="1"/>
    <col min="7" max="7" width="8.21875" bestFit="1" customWidth="1"/>
    <col min="8" max="8" width="9" bestFit="1" customWidth="1"/>
    <col min="9" max="9" width="8.6640625" bestFit="1" customWidth="1"/>
    <col min="10" max="10" width="16" bestFit="1" customWidth="1"/>
    <col min="11" max="11" width="12.77734375" bestFit="1" customWidth="1"/>
    <col min="12" max="12" width="8.44140625" bestFit="1" customWidth="1"/>
    <col min="13" max="13" width="9.6640625" bestFit="1" customWidth="1"/>
    <col min="14" max="14" width="5.88671875" bestFit="1" customWidth="1"/>
  </cols>
  <sheetData>
    <row r="1" spans="1:11">
      <c r="A1" s="8" t="s">
        <v>0</v>
      </c>
      <c r="B1" s="8" t="s">
        <v>11</v>
      </c>
      <c r="C1" s="8" t="s">
        <v>12</v>
      </c>
      <c r="D1" s="8" t="s">
        <v>13</v>
      </c>
      <c r="E1" s="8" t="s">
        <v>14</v>
      </c>
      <c r="F1" s="8" t="s">
        <v>15</v>
      </c>
      <c r="G1" s="8" t="s">
        <v>16</v>
      </c>
    </row>
    <row r="2" spans="1:11">
      <c r="A2" s="7">
        <v>1</v>
      </c>
      <c r="B2" s="8">
        <v>0.28789999999999999</v>
      </c>
      <c r="C2" s="8">
        <v>0.81</v>
      </c>
      <c r="D2" s="8">
        <v>0</v>
      </c>
      <c r="E2" s="8">
        <v>3</v>
      </c>
      <c r="F2" s="8">
        <v>13</v>
      </c>
      <c r="G2" s="8">
        <v>16</v>
      </c>
      <c r="J2" s="69" t="s">
        <v>17</v>
      </c>
      <c r="K2" s="69"/>
    </row>
    <row r="3" spans="1:11">
      <c r="A3" s="7">
        <v>2</v>
      </c>
      <c r="B3" s="8">
        <v>0.2727</v>
      </c>
      <c r="C3" s="8">
        <v>0.8</v>
      </c>
      <c r="D3" s="8">
        <v>0</v>
      </c>
      <c r="E3" s="8">
        <v>8</v>
      </c>
      <c r="F3" s="8">
        <v>32</v>
      </c>
      <c r="G3" s="8">
        <v>40</v>
      </c>
      <c r="J3" s="69"/>
      <c r="K3" s="69"/>
    </row>
    <row r="4" spans="1:11">
      <c r="A4" s="7">
        <v>3</v>
      </c>
      <c r="B4" s="8">
        <v>0.2727</v>
      </c>
      <c r="C4" s="8">
        <v>0.8</v>
      </c>
      <c r="D4" s="8">
        <v>0</v>
      </c>
      <c r="E4" s="8">
        <v>5</v>
      </c>
      <c r="F4" s="8">
        <v>27</v>
      </c>
      <c r="G4" s="8">
        <v>32</v>
      </c>
      <c r="J4" s="9" t="s">
        <v>18</v>
      </c>
      <c r="K4" s="9" t="s">
        <v>19</v>
      </c>
    </row>
    <row r="5" spans="1:11">
      <c r="A5" s="7">
        <v>4</v>
      </c>
      <c r="B5" s="8">
        <v>0.28789999999999999</v>
      </c>
      <c r="C5" s="8">
        <v>0.75</v>
      </c>
      <c r="D5" s="8">
        <v>0</v>
      </c>
      <c r="E5" s="8">
        <v>3</v>
      </c>
      <c r="F5" s="8">
        <v>10</v>
      </c>
      <c r="G5" s="8">
        <v>13</v>
      </c>
      <c r="J5" s="10">
        <f>SUM(COUNTBLANK(dataset_2!$A$1:$H$611))</f>
        <v>11</v>
      </c>
      <c r="K5" s="10" t="s">
        <v>20</v>
      </c>
    </row>
    <row r="6" spans="1:11">
      <c r="A6" s="7">
        <v>5</v>
      </c>
      <c r="B6" s="8">
        <v>0.28789999999999999</v>
      </c>
      <c r="C6" s="8">
        <v>0.75</v>
      </c>
      <c r="D6" s="8">
        <v>0</v>
      </c>
      <c r="E6" s="8">
        <v>0</v>
      </c>
      <c r="F6" s="8">
        <v>1</v>
      </c>
      <c r="G6" s="8">
        <v>1</v>
      </c>
    </row>
    <row r="7" spans="1:11">
      <c r="A7" s="7">
        <v>6</v>
      </c>
      <c r="B7" s="8">
        <v>0.2576</v>
      </c>
      <c r="C7" s="8">
        <v>0.75</v>
      </c>
      <c r="D7" s="8">
        <v>8.9599999999999999E-2</v>
      </c>
      <c r="E7" s="8">
        <v>0</v>
      </c>
      <c r="F7" s="8">
        <v>1</v>
      </c>
      <c r="G7" s="8">
        <v>1</v>
      </c>
    </row>
    <row r="8" spans="1:11">
      <c r="A8" s="7">
        <v>7</v>
      </c>
      <c r="B8" s="8">
        <v>0.2727</v>
      </c>
      <c r="C8" s="8">
        <v>0.8</v>
      </c>
      <c r="D8" s="8">
        <v>0</v>
      </c>
      <c r="E8" s="8">
        <v>2</v>
      </c>
      <c r="F8" s="8">
        <v>0</v>
      </c>
      <c r="G8" s="8">
        <v>2</v>
      </c>
    </row>
    <row r="9" spans="1:11">
      <c r="A9" s="7">
        <v>8</v>
      </c>
      <c r="B9" s="8">
        <v>0.2576</v>
      </c>
      <c r="C9" s="8">
        <v>0.86</v>
      </c>
      <c r="D9" s="8">
        <v>0</v>
      </c>
      <c r="E9" s="8">
        <v>1</v>
      </c>
      <c r="F9" s="8">
        <v>2</v>
      </c>
      <c r="G9" s="8">
        <v>3</v>
      </c>
    </row>
    <row r="10" spans="1:11">
      <c r="A10" s="7">
        <v>9</v>
      </c>
      <c r="B10" s="8">
        <v>0.19700000000000001</v>
      </c>
      <c r="C10" s="8">
        <v>0.75</v>
      </c>
      <c r="D10" s="8">
        <v>0</v>
      </c>
      <c r="E10" s="8">
        <v>1</v>
      </c>
      <c r="F10" s="8">
        <v>7</v>
      </c>
      <c r="G10" s="8">
        <v>8</v>
      </c>
    </row>
    <row r="11" spans="1:11">
      <c r="A11" s="7">
        <v>10</v>
      </c>
      <c r="B11" s="8">
        <v>0.34849999999999998</v>
      </c>
      <c r="C11" s="8">
        <v>0.76</v>
      </c>
      <c r="D11" s="8">
        <v>0</v>
      </c>
      <c r="E11" s="8">
        <v>8</v>
      </c>
      <c r="F11" s="8">
        <v>6</v>
      </c>
      <c r="G11" s="8">
        <v>14</v>
      </c>
    </row>
    <row r="12" spans="1:11">
      <c r="A12" s="7">
        <v>11</v>
      </c>
      <c r="B12" s="8">
        <v>0.39389999999999997</v>
      </c>
      <c r="C12" s="8">
        <v>0.76</v>
      </c>
      <c r="D12" s="8">
        <v>0.25369999999999998</v>
      </c>
      <c r="E12" s="8">
        <v>12</v>
      </c>
      <c r="F12" s="8">
        <v>24</v>
      </c>
      <c r="G12" s="8">
        <v>36</v>
      </c>
    </row>
    <row r="13" spans="1:11">
      <c r="A13" s="7">
        <v>12</v>
      </c>
      <c r="B13" s="8">
        <v>0.33329999999999999</v>
      </c>
      <c r="C13" s="8">
        <v>0.81</v>
      </c>
      <c r="D13" s="8">
        <v>0.28360000000000002</v>
      </c>
      <c r="E13" s="8">
        <v>26</v>
      </c>
      <c r="F13" s="8">
        <v>30</v>
      </c>
      <c r="G13" s="8">
        <v>56</v>
      </c>
    </row>
    <row r="14" spans="1:11">
      <c r="A14" s="7">
        <v>13</v>
      </c>
      <c r="B14" s="8">
        <v>0.42420000000000002</v>
      </c>
      <c r="C14" s="8">
        <v>0.77</v>
      </c>
      <c r="D14" s="8">
        <v>0.28360000000000002</v>
      </c>
      <c r="E14" s="8">
        <v>29</v>
      </c>
      <c r="F14" s="8">
        <v>55</v>
      </c>
      <c r="G14" s="8">
        <v>84</v>
      </c>
    </row>
    <row r="15" spans="1:11">
      <c r="A15" s="7">
        <v>14</v>
      </c>
      <c r="B15" s="8">
        <v>0.45450000000000002</v>
      </c>
      <c r="C15" s="8">
        <v>0.72</v>
      </c>
      <c r="D15" s="8">
        <v>0.29849999999999999</v>
      </c>
      <c r="E15" s="8">
        <v>47</v>
      </c>
      <c r="F15" s="8">
        <v>47</v>
      </c>
      <c r="G15" s="8">
        <v>94</v>
      </c>
    </row>
    <row r="16" spans="1:11">
      <c r="A16" s="7">
        <v>15</v>
      </c>
      <c r="B16" s="8">
        <v>0.45450000000000002</v>
      </c>
      <c r="C16" s="8">
        <v>0.72</v>
      </c>
      <c r="D16" s="8">
        <v>0.28360000000000002</v>
      </c>
      <c r="E16" s="8">
        <v>35</v>
      </c>
      <c r="F16" s="8">
        <v>71</v>
      </c>
      <c r="G16" s="8">
        <v>106</v>
      </c>
    </row>
    <row r="17" spans="1:7">
      <c r="A17" s="7">
        <v>16</v>
      </c>
      <c r="B17" s="8">
        <v>0.43940000000000001</v>
      </c>
      <c r="C17" s="8">
        <v>0.77</v>
      </c>
      <c r="D17" s="8">
        <v>0.29849999999999999</v>
      </c>
      <c r="E17" s="8">
        <v>40</v>
      </c>
      <c r="F17" s="8">
        <v>70</v>
      </c>
      <c r="G17" s="8">
        <v>110</v>
      </c>
    </row>
    <row r="18" spans="1:7">
      <c r="A18" s="7">
        <v>17</v>
      </c>
      <c r="B18" s="8">
        <v>0.42420000000000002</v>
      </c>
      <c r="C18" s="8">
        <v>0.82</v>
      </c>
      <c r="D18" s="8">
        <v>0.29849999999999999</v>
      </c>
      <c r="E18" s="8">
        <v>41</v>
      </c>
      <c r="F18" s="8">
        <v>52</v>
      </c>
      <c r="G18" s="8">
        <v>93</v>
      </c>
    </row>
    <row r="19" spans="1:7">
      <c r="A19" s="7">
        <v>18</v>
      </c>
      <c r="B19" s="8">
        <v>0.19700000000000001</v>
      </c>
      <c r="C19" s="8">
        <v>0.82</v>
      </c>
      <c r="D19" s="8">
        <v>0.28360000000000002</v>
      </c>
      <c r="E19" s="8">
        <v>15</v>
      </c>
      <c r="F19" s="8">
        <v>52</v>
      </c>
      <c r="G19" s="8">
        <v>67</v>
      </c>
    </row>
    <row r="20" spans="1:7">
      <c r="A20" s="7">
        <v>19</v>
      </c>
      <c r="B20" s="8">
        <v>0.42420000000000002</v>
      </c>
      <c r="C20" s="8">
        <v>0.88</v>
      </c>
      <c r="D20" s="8">
        <v>0.25369999999999998</v>
      </c>
      <c r="E20" s="8">
        <v>9</v>
      </c>
      <c r="F20" s="8">
        <v>26</v>
      </c>
      <c r="G20" s="8">
        <v>35</v>
      </c>
    </row>
    <row r="21" spans="1:7">
      <c r="A21" s="7">
        <v>20</v>
      </c>
      <c r="B21" s="8">
        <v>0.42420000000000002</v>
      </c>
      <c r="C21" s="8">
        <v>0.88</v>
      </c>
      <c r="D21" s="8">
        <v>0.25369999999999998</v>
      </c>
      <c r="E21" s="8">
        <v>6</v>
      </c>
      <c r="F21" s="8">
        <v>31</v>
      </c>
      <c r="G21" s="8">
        <v>37</v>
      </c>
    </row>
    <row r="22" spans="1:7">
      <c r="A22" s="7">
        <v>21</v>
      </c>
      <c r="B22" s="8">
        <v>0.40910000000000002</v>
      </c>
      <c r="C22" s="8">
        <v>0.87</v>
      </c>
      <c r="D22" s="8">
        <v>0.25369999999999998</v>
      </c>
      <c r="E22" s="8">
        <v>11</v>
      </c>
      <c r="F22" s="8">
        <v>25</v>
      </c>
      <c r="G22" s="8">
        <v>36</v>
      </c>
    </row>
    <row r="23" spans="1:7">
      <c r="A23" s="7">
        <v>22</v>
      </c>
      <c r="B23" s="8">
        <v>0.40910000000000002</v>
      </c>
      <c r="C23" s="8">
        <v>0.87</v>
      </c>
      <c r="D23" s="8">
        <v>0.19400000000000001</v>
      </c>
      <c r="E23" s="8">
        <v>3</v>
      </c>
      <c r="F23" s="8">
        <v>31</v>
      </c>
      <c r="G23" s="8">
        <v>34</v>
      </c>
    </row>
    <row r="24" spans="1:7">
      <c r="A24" s="7">
        <v>23</v>
      </c>
      <c r="B24" s="8">
        <v>0.40910000000000002</v>
      </c>
      <c r="C24" s="8">
        <v>0.94</v>
      </c>
      <c r="D24" s="8">
        <v>0.22389999999999999</v>
      </c>
      <c r="E24" s="8">
        <v>11</v>
      </c>
      <c r="F24" s="8">
        <v>17</v>
      </c>
      <c r="G24" s="8">
        <v>28</v>
      </c>
    </row>
    <row r="25" spans="1:7">
      <c r="A25" s="7">
        <v>24</v>
      </c>
      <c r="B25" s="8">
        <v>0.19700000000000001</v>
      </c>
      <c r="C25" s="8">
        <v>0.88</v>
      </c>
      <c r="D25" s="8">
        <v>0.29849999999999999</v>
      </c>
      <c r="E25" s="8">
        <v>15</v>
      </c>
      <c r="F25" s="8">
        <v>24</v>
      </c>
      <c r="G25" s="8">
        <v>39</v>
      </c>
    </row>
    <row r="26" spans="1:7">
      <c r="A26" s="7">
        <v>25</v>
      </c>
      <c r="B26" s="8">
        <v>0.45450000000000002</v>
      </c>
      <c r="C26" s="8">
        <v>0.88</v>
      </c>
      <c r="D26" s="8">
        <v>0.29849999999999999</v>
      </c>
      <c r="E26" s="8">
        <v>4</v>
      </c>
      <c r="F26" s="8">
        <v>13</v>
      </c>
      <c r="G26" s="8">
        <v>17</v>
      </c>
    </row>
    <row r="27" spans="1:7">
      <c r="A27" s="7">
        <v>26</v>
      </c>
      <c r="B27" s="8">
        <v>0.43940000000000001</v>
      </c>
      <c r="C27" s="8">
        <v>0.94</v>
      </c>
      <c r="D27" s="8">
        <v>0.25369999999999998</v>
      </c>
      <c r="E27" s="8">
        <v>1</v>
      </c>
      <c r="F27" s="8">
        <v>16</v>
      </c>
      <c r="G27" s="8">
        <v>17</v>
      </c>
    </row>
    <row r="28" spans="1:7">
      <c r="A28" s="7">
        <v>27</v>
      </c>
      <c r="B28" s="8">
        <v>0.42420000000000002</v>
      </c>
      <c r="C28" s="8">
        <v>1</v>
      </c>
      <c r="D28" s="8">
        <v>0.28360000000000002</v>
      </c>
      <c r="E28" s="8">
        <v>1</v>
      </c>
      <c r="F28" s="8">
        <v>8</v>
      </c>
      <c r="G28" s="8">
        <v>9</v>
      </c>
    </row>
    <row r="29" spans="1:7">
      <c r="A29" s="7">
        <v>28</v>
      </c>
      <c r="B29" s="8">
        <v>0.45450000000000002</v>
      </c>
      <c r="C29" s="8">
        <v>0.94</v>
      </c>
      <c r="D29" s="8">
        <v>0.19400000000000001</v>
      </c>
      <c r="E29" s="8">
        <v>2</v>
      </c>
      <c r="F29" s="8">
        <v>4</v>
      </c>
      <c r="G29" s="8">
        <v>6</v>
      </c>
    </row>
    <row r="30" spans="1:7">
      <c r="A30" s="7">
        <v>29</v>
      </c>
      <c r="B30" s="8">
        <v>0.19700000000000001</v>
      </c>
      <c r="C30" s="8">
        <v>0.94</v>
      </c>
      <c r="D30" s="8">
        <v>0.19400000000000001</v>
      </c>
      <c r="E30" s="8">
        <v>2</v>
      </c>
      <c r="F30" s="8">
        <v>1</v>
      </c>
      <c r="G30" s="8">
        <v>3</v>
      </c>
    </row>
    <row r="31" spans="1:7">
      <c r="A31" s="7">
        <v>30</v>
      </c>
      <c r="B31" s="8">
        <v>0.42420000000000002</v>
      </c>
      <c r="C31" s="8">
        <v>0.77</v>
      </c>
      <c r="D31" s="8">
        <v>0.29849999999999999</v>
      </c>
      <c r="E31" s="8">
        <v>0</v>
      </c>
      <c r="F31" s="8">
        <v>2</v>
      </c>
      <c r="G31" s="8">
        <v>2</v>
      </c>
    </row>
    <row r="32" spans="1:7">
      <c r="A32" s="7">
        <v>31</v>
      </c>
      <c r="B32" s="8">
        <v>0.40910000000000002</v>
      </c>
      <c r="C32" s="8">
        <v>0.76</v>
      </c>
      <c r="D32" s="8">
        <v>0.19400000000000001</v>
      </c>
      <c r="E32" s="8">
        <v>0</v>
      </c>
      <c r="F32" s="8">
        <v>1</v>
      </c>
      <c r="G32" s="8">
        <v>1</v>
      </c>
    </row>
    <row r="33" spans="1:7">
      <c r="A33" s="7">
        <v>32</v>
      </c>
      <c r="B33" s="8">
        <v>0.40910000000000002</v>
      </c>
      <c r="C33" s="8">
        <v>0.71</v>
      </c>
      <c r="D33" s="8">
        <v>0.22389999999999999</v>
      </c>
      <c r="E33" s="8">
        <v>0</v>
      </c>
      <c r="F33" s="8">
        <v>8</v>
      </c>
      <c r="G33" s="8">
        <v>8</v>
      </c>
    </row>
    <row r="34" spans="1:7">
      <c r="A34" s="7">
        <v>33</v>
      </c>
      <c r="B34" s="8">
        <v>0.19700000000000001</v>
      </c>
      <c r="C34" s="8">
        <v>0.76</v>
      </c>
      <c r="D34" s="8">
        <v>0.22389999999999999</v>
      </c>
      <c r="E34" s="8">
        <v>1</v>
      </c>
      <c r="F34" s="8">
        <v>19</v>
      </c>
      <c r="G34" s="8">
        <v>20</v>
      </c>
    </row>
    <row r="35" spans="1:7">
      <c r="A35" s="7">
        <v>34</v>
      </c>
      <c r="B35" s="8">
        <v>0.34849999999999998</v>
      </c>
      <c r="C35" s="8">
        <v>0.81</v>
      </c>
      <c r="D35" s="8">
        <v>0.22389999999999999</v>
      </c>
      <c r="E35" s="8">
        <v>7</v>
      </c>
      <c r="F35" s="8">
        <v>46</v>
      </c>
      <c r="G35" s="8">
        <v>53</v>
      </c>
    </row>
    <row r="36" spans="1:7">
      <c r="A36" s="7">
        <v>35</v>
      </c>
      <c r="B36" s="8">
        <v>0.33329999999999999</v>
      </c>
      <c r="C36" s="8">
        <v>0.71</v>
      </c>
      <c r="D36" s="8">
        <v>0.25369999999999998</v>
      </c>
      <c r="E36" s="8">
        <v>16</v>
      </c>
      <c r="F36" s="8">
        <v>54</v>
      </c>
      <c r="G36" s="8">
        <v>70</v>
      </c>
    </row>
    <row r="37" spans="1:7">
      <c r="A37" s="7">
        <v>36</v>
      </c>
      <c r="B37" s="8">
        <v>0.33329999999999999</v>
      </c>
      <c r="C37" s="8">
        <v>0.66</v>
      </c>
      <c r="D37" s="8">
        <v>0.29849999999999999</v>
      </c>
      <c r="E37" s="8">
        <v>20</v>
      </c>
      <c r="F37" s="8">
        <v>73</v>
      </c>
      <c r="G37" s="8">
        <v>93</v>
      </c>
    </row>
    <row r="38" spans="1:7">
      <c r="A38" s="7">
        <v>37</v>
      </c>
      <c r="B38" s="8">
        <v>0.34849999999999998</v>
      </c>
      <c r="C38" s="8">
        <v>0.66</v>
      </c>
      <c r="D38" s="8">
        <v>0.1343</v>
      </c>
      <c r="E38" s="8">
        <v>11</v>
      </c>
      <c r="F38" s="8">
        <v>64</v>
      </c>
      <c r="G38" s="8">
        <v>75</v>
      </c>
    </row>
    <row r="39" spans="1:7">
      <c r="A39" s="7">
        <v>38</v>
      </c>
      <c r="B39" s="8">
        <v>0.19700000000000001</v>
      </c>
      <c r="C39" s="8">
        <v>0.76</v>
      </c>
      <c r="D39" s="8">
        <v>0.19400000000000001</v>
      </c>
      <c r="E39" s="8">
        <v>4</v>
      </c>
      <c r="F39" s="8">
        <v>55</v>
      </c>
      <c r="G39" s="8">
        <v>59</v>
      </c>
    </row>
    <row r="40" spans="1:7">
      <c r="A40" s="7">
        <v>39</v>
      </c>
      <c r="B40" s="8">
        <v>0.33329999999999999</v>
      </c>
      <c r="C40" s="8">
        <v>0.81</v>
      </c>
      <c r="D40" s="8">
        <v>0.16420000000000001</v>
      </c>
      <c r="E40" s="8">
        <v>19</v>
      </c>
      <c r="F40" s="8">
        <v>55</v>
      </c>
      <c r="G40" s="8">
        <v>74</v>
      </c>
    </row>
    <row r="41" spans="1:7">
      <c r="A41" s="7">
        <v>40</v>
      </c>
      <c r="B41" s="8">
        <v>0.33329999999999999</v>
      </c>
      <c r="C41" s="8">
        <v>0.71</v>
      </c>
      <c r="D41" s="8">
        <v>0.16420000000000001</v>
      </c>
      <c r="E41" s="8">
        <v>9</v>
      </c>
      <c r="F41" s="8">
        <v>67</v>
      </c>
      <c r="G41" s="8">
        <v>76</v>
      </c>
    </row>
    <row r="42" spans="1:7">
      <c r="A42" s="7">
        <v>41</v>
      </c>
      <c r="B42" s="8">
        <v>0.33329999999999999</v>
      </c>
      <c r="C42" s="8">
        <v>0.56999999999999995</v>
      </c>
      <c r="D42" s="8">
        <v>0.19400000000000001</v>
      </c>
      <c r="E42" s="8">
        <v>7</v>
      </c>
      <c r="F42" s="8">
        <v>58</v>
      </c>
      <c r="G42" s="8">
        <v>65</v>
      </c>
    </row>
    <row r="43" spans="1:7">
      <c r="A43" s="7">
        <v>42</v>
      </c>
      <c r="B43" s="8">
        <v>0.33329999999999999</v>
      </c>
      <c r="C43" s="8">
        <v>0.46</v>
      </c>
      <c r="D43" s="8">
        <v>0.32840000000000003</v>
      </c>
      <c r="E43" s="8">
        <v>10</v>
      </c>
      <c r="F43" s="8">
        <v>43</v>
      </c>
      <c r="G43" s="8">
        <v>53</v>
      </c>
    </row>
    <row r="44" spans="1:7">
      <c r="A44" s="7">
        <v>43</v>
      </c>
      <c r="B44" s="8">
        <v>0.28789999999999999</v>
      </c>
      <c r="C44" s="8">
        <v>0.42</v>
      </c>
      <c r="D44" s="8">
        <v>0.44779999999999998</v>
      </c>
      <c r="E44" s="8">
        <v>1</v>
      </c>
      <c r="F44" s="8">
        <v>29</v>
      </c>
      <c r="G44" s="8">
        <v>30</v>
      </c>
    </row>
    <row r="45" spans="1:7">
      <c r="A45" s="7">
        <v>44</v>
      </c>
      <c r="B45" s="8">
        <v>0.19700000000000001</v>
      </c>
      <c r="C45" s="8">
        <v>0.39</v>
      </c>
      <c r="D45" s="8">
        <v>0.35820000000000002</v>
      </c>
      <c r="E45" s="8">
        <v>5</v>
      </c>
      <c r="F45" s="8">
        <v>17</v>
      </c>
      <c r="G45" s="8">
        <v>22</v>
      </c>
    </row>
    <row r="46" spans="1:7">
      <c r="A46" s="7">
        <v>45</v>
      </c>
      <c r="B46" s="8">
        <v>0.2273</v>
      </c>
      <c r="C46" s="8">
        <v>0.44</v>
      </c>
      <c r="D46" s="8">
        <v>0.32840000000000003</v>
      </c>
      <c r="E46" s="8">
        <v>11</v>
      </c>
      <c r="F46" s="8">
        <v>20</v>
      </c>
      <c r="G46" s="8">
        <v>31</v>
      </c>
    </row>
    <row r="47" spans="1:7">
      <c r="A47" s="7">
        <v>46</v>
      </c>
      <c r="B47" s="8">
        <v>0.21210000000000001</v>
      </c>
      <c r="C47" s="8">
        <v>0.44</v>
      </c>
      <c r="D47" s="8">
        <v>0.29849999999999999</v>
      </c>
      <c r="E47" s="8">
        <v>0</v>
      </c>
      <c r="F47" s="8">
        <v>9</v>
      </c>
      <c r="G47" s="8">
        <v>9</v>
      </c>
    </row>
    <row r="48" spans="1:7">
      <c r="A48" s="7">
        <v>47</v>
      </c>
      <c r="B48" s="8">
        <v>0.2273</v>
      </c>
      <c r="C48" s="8">
        <v>0.47</v>
      </c>
      <c r="D48" s="8">
        <v>0.16420000000000001</v>
      </c>
      <c r="E48" s="8">
        <v>0</v>
      </c>
      <c r="F48" s="8">
        <v>8</v>
      </c>
      <c r="G48" s="8">
        <v>8</v>
      </c>
    </row>
    <row r="49" spans="1:7">
      <c r="A49" s="7">
        <v>48</v>
      </c>
      <c r="B49" s="8">
        <v>0.19700000000000001</v>
      </c>
      <c r="C49" s="8">
        <v>0.44</v>
      </c>
      <c r="D49" s="8">
        <v>0.35820000000000002</v>
      </c>
      <c r="E49" s="8">
        <v>0</v>
      </c>
      <c r="F49" s="8">
        <v>5</v>
      </c>
      <c r="G49" s="8">
        <v>5</v>
      </c>
    </row>
    <row r="50" spans="1:7">
      <c r="A50" s="7">
        <v>49</v>
      </c>
      <c r="B50" s="8">
        <v>0.19700000000000001</v>
      </c>
      <c r="C50" s="8">
        <v>0.44</v>
      </c>
      <c r="D50" s="8">
        <v>0.41789999999999999</v>
      </c>
      <c r="E50" s="8">
        <v>0</v>
      </c>
      <c r="F50" s="8">
        <v>2</v>
      </c>
      <c r="G50" s="8">
        <v>2</v>
      </c>
    </row>
    <row r="51" spans="1:7">
      <c r="A51" s="7">
        <v>50</v>
      </c>
      <c r="B51" s="8">
        <v>0.13639999999999999</v>
      </c>
      <c r="C51" s="8">
        <v>0.47</v>
      </c>
      <c r="D51" s="8">
        <v>0.3881</v>
      </c>
      <c r="E51" s="8">
        <v>0</v>
      </c>
      <c r="F51" s="8">
        <v>1</v>
      </c>
      <c r="G51" s="8">
        <v>1</v>
      </c>
    </row>
    <row r="52" spans="1:7">
      <c r="A52" s="7">
        <v>51</v>
      </c>
      <c r="B52" s="8">
        <v>0.13639999999999999</v>
      </c>
      <c r="C52" s="8">
        <v>0.47</v>
      </c>
      <c r="D52" s="8">
        <v>0.28360000000000002</v>
      </c>
      <c r="E52" s="8">
        <v>0</v>
      </c>
      <c r="F52" s="8">
        <v>3</v>
      </c>
      <c r="G52" s="8">
        <v>3</v>
      </c>
    </row>
    <row r="53" spans="1:7">
      <c r="A53" s="7">
        <v>52</v>
      </c>
      <c r="B53" s="8">
        <v>0.1061</v>
      </c>
      <c r="C53" s="8">
        <v>0.5</v>
      </c>
      <c r="D53" s="8">
        <v>0.3881</v>
      </c>
      <c r="E53" s="8">
        <v>0</v>
      </c>
      <c r="F53" s="8">
        <v>30</v>
      </c>
      <c r="G53" s="8">
        <v>30</v>
      </c>
    </row>
    <row r="54" spans="1:7">
      <c r="A54" s="7">
        <v>53</v>
      </c>
      <c r="B54" s="8">
        <v>0.13639999999999999</v>
      </c>
      <c r="C54" s="8">
        <v>0.5</v>
      </c>
      <c r="D54" s="8">
        <v>0.19400000000000001</v>
      </c>
      <c r="E54" s="8">
        <v>1</v>
      </c>
      <c r="F54" s="8">
        <v>63</v>
      </c>
      <c r="G54" s="8">
        <v>64</v>
      </c>
    </row>
    <row r="55" spans="1:7">
      <c r="A55" s="7">
        <v>54</v>
      </c>
      <c r="B55" s="8">
        <v>0.1212</v>
      </c>
      <c r="C55" s="8">
        <v>0.5</v>
      </c>
      <c r="D55" s="8">
        <v>0.28360000000000002</v>
      </c>
      <c r="E55" s="8">
        <v>1</v>
      </c>
      <c r="F55" s="8">
        <v>153</v>
      </c>
      <c r="G55" s="8">
        <v>154</v>
      </c>
    </row>
    <row r="56" spans="1:7">
      <c r="A56" s="7">
        <v>55</v>
      </c>
      <c r="B56" s="8">
        <v>0.13639999999999999</v>
      </c>
      <c r="C56" s="8">
        <v>0.43</v>
      </c>
      <c r="D56" s="8">
        <v>0.3881</v>
      </c>
      <c r="E56" s="8">
        <v>7</v>
      </c>
      <c r="F56" s="8">
        <v>81</v>
      </c>
      <c r="G56" s="8">
        <v>88</v>
      </c>
    </row>
    <row r="57" spans="1:7">
      <c r="A57" s="7">
        <v>56</v>
      </c>
      <c r="B57" s="8">
        <v>0.16669999999999999</v>
      </c>
      <c r="C57" s="8">
        <v>0.43</v>
      </c>
      <c r="D57" s="8">
        <v>0.25369999999999998</v>
      </c>
      <c r="E57" s="8">
        <v>11</v>
      </c>
      <c r="F57" s="8">
        <v>33</v>
      </c>
      <c r="G57" s="8">
        <v>44</v>
      </c>
    </row>
    <row r="58" spans="1:7">
      <c r="A58" s="7">
        <v>57</v>
      </c>
      <c r="B58" s="8">
        <v>0.18179999999999999</v>
      </c>
      <c r="C58" s="8">
        <v>0.4</v>
      </c>
      <c r="D58" s="8">
        <v>0.32840000000000003</v>
      </c>
      <c r="E58" s="8">
        <v>10</v>
      </c>
      <c r="F58" s="8">
        <v>41</v>
      </c>
      <c r="G58" s="8">
        <v>51</v>
      </c>
    </row>
    <row r="59" spans="1:7">
      <c r="A59" s="7">
        <v>58</v>
      </c>
      <c r="B59" s="8">
        <v>0.21210000000000001</v>
      </c>
      <c r="C59" s="8">
        <v>0.35</v>
      </c>
      <c r="D59" s="8">
        <v>0.29849999999999999</v>
      </c>
      <c r="E59" s="8">
        <v>13</v>
      </c>
      <c r="F59" s="8">
        <v>48</v>
      </c>
      <c r="G59" s="8">
        <v>61</v>
      </c>
    </row>
    <row r="60" spans="1:7">
      <c r="A60" s="7">
        <v>59</v>
      </c>
      <c r="B60" s="8">
        <v>0.19700000000000001</v>
      </c>
      <c r="C60" s="8">
        <v>0.35</v>
      </c>
      <c r="D60" s="8">
        <v>0.28360000000000002</v>
      </c>
      <c r="E60" s="8">
        <v>8</v>
      </c>
      <c r="F60" s="8">
        <v>53</v>
      </c>
      <c r="G60" s="8">
        <v>61</v>
      </c>
    </row>
    <row r="61" spans="1:7">
      <c r="A61" s="7">
        <v>60</v>
      </c>
      <c r="B61" s="8">
        <v>0.2424</v>
      </c>
      <c r="C61" s="8">
        <v>0.3</v>
      </c>
      <c r="D61" s="8">
        <v>0.28360000000000002</v>
      </c>
      <c r="E61" s="8">
        <v>11</v>
      </c>
      <c r="F61" s="8">
        <v>66</v>
      </c>
      <c r="G61" s="8">
        <v>77</v>
      </c>
    </row>
    <row r="62" spans="1:7">
      <c r="A62" s="7">
        <v>61</v>
      </c>
      <c r="B62" s="8">
        <v>0.2424</v>
      </c>
      <c r="C62" s="8">
        <v>0.3</v>
      </c>
      <c r="D62" s="8">
        <v>0.25369999999999998</v>
      </c>
      <c r="E62" s="8">
        <v>14</v>
      </c>
      <c r="F62" s="8">
        <v>58</v>
      </c>
      <c r="G62" s="8">
        <v>72</v>
      </c>
    </row>
    <row r="63" spans="1:7">
      <c r="A63" s="7">
        <v>62</v>
      </c>
      <c r="B63" s="8">
        <v>0.2424</v>
      </c>
      <c r="C63" s="8">
        <v>0.3</v>
      </c>
      <c r="D63" s="8">
        <v>0.25369999999999998</v>
      </c>
      <c r="E63" s="8">
        <v>9</v>
      </c>
      <c r="F63" s="8">
        <v>67</v>
      </c>
      <c r="G63" s="8">
        <v>76</v>
      </c>
    </row>
    <row r="64" spans="1:7">
      <c r="A64" s="7">
        <v>63</v>
      </c>
      <c r="B64" s="8">
        <v>0.2273</v>
      </c>
      <c r="C64" s="8">
        <v>0.3</v>
      </c>
      <c r="D64" s="8">
        <v>0.22389999999999999</v>
      </c>
      <c r="E64" s="8">
        <v>11</v>
      </c>
      <c r="F64" s="8">
        <v>146</v>
      </c>
      <c r="G64" s="8">
        <v>157</v>
      </c>
    </row>
    <row r="65" spans="1:7">
      <c r="A65" s="7">
        <v>64</v>
      </c>
      <c r="B65" s="8">
        <v>0.2576</v>
      </c>
      <c r="C65" s="8">
        <v>0.32</v>
      </c>
      <c r="D65" s="8">
        <v>0.1045</v>
      </c>
      <c r="E65" s="8">
        <v>9</v>
      </c>
      <c r="F65" s="8">
        <v>148</v>
      </c>
      <c r="G65" s="8">
        <v>157</v>
      </c>
    </row>
    <row r="66" spans="1:7">
      <c r="A66" s="7">
        <v>65</v>
      </c>
      <c r="B66" s="8">
        <v>0.2576</v>
      </c>
      <c r="C66" s="8">
        <v>0.47</v>
      </c>
      <c r="D66" s="8">
        <v>0</v>
      </c>
      <c r="E66" s="8">
        <v>8</v>
      </c>
      <c r="F66" s="8">
        <v>102</v>
      </c>
      <c r="G66" s="8">
        <v>110</v>
      </c>
    </row>
    <row r="67" spans="1:7">
      <c r="A67" s="7">
        <v>66</v>
      </c>
      <c r="B67" s="8">
        <v>0.19700000000000001</v>
      </c>
      <c r="C67" s="8">
        <v>0.47</v>
      </c>
      <c r="D67" s="8">
        <v>0.1045</v>
      </c>
      <c r="E67" s="8">
        <v>3</v>
      </c>
      <c r="F67" s="8">
        <v>49</v>
      </c>
      <c r="G67" s="8">
        <v>52</v>
      </c>
    </row>
    <row r="68" spans="1:7">
      <c r="A68" s="7">
        <v>67</v>
      </c>
      <c r="B68" s="8">
        <v>0.19700000000000001</v>
      </c>
      <c r="C68" s="8">
        <v>0.64</v>
      </c>
      <c r="D68" s="8">
        <v>0.1343</v>
      </c>
      <c r="E68" s="8">
        <v>3</v>
      </c>
      <c r="F68" s="8">
        <v>49</v>
      </c>
      <c r="G68" s="8">
        <v>52</v>
      </c>
    </row>
    <row r="69" spans="1:7">
      <c r="A69" s="7">
        <v>68</v>
      </c>
      <c r="B69" s="8">
        <v>0.1515</v>
      </c>
      <c r="C69" s="8">
        <v>0.69</v>
      </c>
      <c r="D69" s="8">
        <v>0.1343</v>
      </c>
      <c r="E69" s="8">
        <v>0</v>
      </c>
      <c r="F69" s="8">
        <v>20</v>
      </c>
      <c r="G69" s="8">
        <v>20</v>
      </c>
    </row>
    <row r="70" spans="1:7">
      <c r="A70" s="7">
        <v>69</v>
      </c>
      <c r="B70" s="8">
        <v>0.21210000000000001</v>
      </c>
      <c r="C70" s="8">
        <v>0.55000000000000004</v>
      </c>
      <c r="D70" s="8">
        <v>0.1045</v>
      </c>
      <c r="E70" s="8">
        <v>1</v>
      </c>
      <c r="F70" s="8">
        <v>11</v>
      </c>
      <c r="G70" s="8">
        <v>12</v>
      </c>
    </row>
    <row r="71" spans="1:7">
      <c r="A71" s="7">
        <v>70</v>
      </c>
      <c r="B71" s="8">
        <v>0.19700000000000001</v>
      </c>
      <c r="C71" s="8">
        <v>0.55000000000000004</v>
      </c>
      <c r="D71" s="8">
        <v>0.1045</v>
      </c>
      <c r="E71" s="8">
        <v>0</v>
      </c>
      <c r="F71" s="8">
        <v>5</v>
      </c>
      <c r="G71" s="8">
        <v>5</v>
      </c>
    </row>
    <row r="72" spans="1:7">
      <c r="A72" s="7">
        <v>71</v>
      </c>
      <c r="B72" s="8">
        <v>0.18179999999999999</v>
      </c>
      <c r="C72" s="8">
        <v>0.59</v>
      </c>
      <c r="D72" s="8">
        <v>0.1045</v>
      </c>
      <c r="E72" s="8">
        <v>0</v>
      </c>
      <c r="F72" s="8">
        <v>2</v>
      </c>
      <c r="G72" s="8">
        <v>2</v>
      </c>
    </row>
    <row r="73" spans="1:7">
      <c r="A73" s="7">
        <v>72</v>
      </c>
      <c r="B73" s="8">
        <v>0.1515</v>
      </c>
      <c r="C73" s="8">
        <v>0.63</v>
      </c>
      <c r="D73" s="8">
        <v>0.1343</v>
      </c>
      <c r="E73" s="8">
        <v>0</v>
      </c>
      <c r="F73" s="8">
        <v>1</v>
      </c>
      <c r="G73" s="8">
        <v>1</v>
      </c>
    </row>
    <row r="74" spans="1:7">
      <c r="A74" s="7">
        <v>73</v>
      </c>
      <c r="B74" s="8">
        <v>0.18179999999999999</v>
      </c>
      <c r="C74" s="8">
        <v>0.63</v>
      </c>
      <c r="D74" s="8">
        <v>8.9599999999999999E-2</v>
      </c>
      <c r="E74" s="8">
        <v>0</v>
      </c>
      <c r="F74" s="8">
        <v>2</v>
      </c>
      <c r="G74" s="8">
        <v>2</v>
      </c>
    </row>
    <row r="75" spans="1:7">
      <c r="A75" s="7">
        <v>74</v>
      </c>
      <c r="B75" s="8">
        <v>0.1515</v>
      </c>
      <c r="C75" s="8">
        <v>0.68</v>
      </c>
      <c r="D75" s="8">
        <v>0.1045</v>
      </c>
      <c r="E75" s="8">
        <v>0</v>
      </c>
      <c r="F75" s="8">
        <v>4</v>
      </c>
      <c r="G75" s="8">
        <v>4</v>
      </c>
    </row>
    <row r="76" spans="1:7">
      <c r="A76" s="7">
        <v>75</v>
      </c>
      <c r="B76" s="8">
        <v>0.1515</v>
      </c>
      <c r="C76" s="8">
        <v>0.74</v>
      </c>
      <c r="D76" s="8">
        <v>0.1045</v>
      </c>
      <c r="E76" s="8">
        <v>0</v>
      </c>
      <c r="F76" s="8">
        <v>36</v>
      </c>
      <c r="G76" s="8">
        <v>36</v>
      </c>
    </row>
    <row r="77" spans="1:7">
      <c r="A77" s="7">
        <v>76</v>
      </c>
      <c r="B77" s="8">
        <v>0.1515</v>
      </c>
      <c r="C77" s="8">
        <v>0.74</v>
      </c>
      <c r="D77" s="8">
        <v>0.1343</v>
      </c>
      <c r="E77" s="8">
        <v>2</v>
      </c>
      <c r="F77" s="8">
        <v>92</v>
      </c>
      <c r="G77" s="8">
        <v>94</v>
      </c>
    </row>
    <row r="78" spans="1:7">
      <c r="A78" s="7">
        <v>77</v>
      </c>
      <c r="B78" s="8">
        <v>0.1515</v>
      </c>
      <c r="C78" s="8">
        <v>0.69</v>
      </c>
      <c r="D78" s="8">
        <v>0.16420000000000001</v>
      </c>
      <c r="E78" s="8">
        <v>2</v>
      </c>
      <c r="F78" s="8">
        <v>177</v>
      </c>
      <c r="G78" s="8">
        <v>179</v>
      </c>
    </row>
    <row r="79" spans="1:7">
      <c r="A79" s="7">
        <v>78</v>
      </c>
      <c r="B79" s="8">
        <v>0.1515</v>
      </c>
      <c r="C79" s="8">
        <v>0.64</v>
      </c>
      <c r="D79" s="8">
        <v>0.22389999999999999</v>
      </c>
      <c r="E79" s="8">
        <v>2</v>
      </c>
      <c r="F79" s="8">
        <v>98</v>
      </c>
      <c r="G79" s="8">
        <v>100</v>
      </c>
    </row>
    <row r="80" spans="1:7">
      <c r="A80" s="7">
        <v>79</v>
      </c>
      <c r="B80" s="8">
        <v>0.13639999999999999</v>
      </c>
      <c r="C80" s="8">
        <v>0.69</v>
      </c>
      <c r="D80" s="8">
        <v>0.32840000000000003</v>
      </c>
      <c r="E80" s="8">
        <v>5</v>
      </c>
      <c r="F80" s="8">
        <v>37</v>
      </c>
      <c r="G80" s="8">
        <v>42</v>
      </c>
    </row>
    <row r="81" spans="1:7">
      <c r="A81" s="7">
        <v>80</v>
      </c>
      <c r="B81" s="8">
        <v>0.21210000000000001</v>
      </c>
      <c r="C81" s="8">
        <v>0.51</v>
      </c>
      <c r="D81" s="8">
        <v>0.29849999999999999</v>
      </c>
      <c r="E81" s="8">
        <v>7</v>
      </c>
      <c r="F81" s="8">
        <v>50</v>
      </c>
      <c r="G81" s="8">
        <v>57</v>
      </c>
    </row>
    <row r="82" spans="1:7">
      <c r="A82" s="7">
        <v>81</v>
      </c>
      <c r="B82" s="8">
        <v>0.2273</v>
      </c>
      <c r="C82" s="8">
        <v>0.51</v>
      </c>
      <c r="D82" s="8">
        <v>0.16420000000000001</v>
      </c>
      <c r="E82" s="8">
        <v>12</v>
      </c>
      <c r="F82" s="8">
        <v>66</v>
      </c>
      <c r="G82" s="8">
        <v>78</v>
      </c>
    </row>
    <row r="83" spans="1:7">
      <c r="A83" s="7">
        <v>82</v>
      </c>
      <c r="B83" s="8">
        <v>0.2273</v>
      </c>
      <c r="C83" s="8">
        <v>0.56000000000000005</v>
      </c>
      <c r="D83" s="8">
        <v>0.19400000000000001</v>
      </c>
      <c r="E83" s="8">
        <v>18</v>
      </c>
      <c r="F83" s="8">
        <v>79</v>
      </c>
      <c r="G83" s="8">
        <v>97</v>
      </c>
    </row>
    <row r="84" spans="1:7">
      <c r="A84" s="7">
        <v>83</v>
      </c>
      <c r="B84" s="8">
        <v>0.2576</v>
      </c>
      <c r="C84" s="8">
        <v>0.52</v>
      </c>
      <c r="D84" s="8">
        <v>0.22389999999999999</v>
      </c>
      <c r="E84" s="8">
        <v>9</v>
      </c>
      <c r="F84" s="8">
        <v>54</v>
      </c>
      <c r="G84" s="8">
        <v>63</v>
      </c>
    </row>
    <row r="85" spans="1:7">
      <c r="A85" s="7">
        <v>84</v>
      </c>
      <c r="B85" s="8">
        <v>0.2727</v>
      </c>
      <c r="C85" s="8">
        <v>0.52</v>
      </c>
      <c r="D85" s="8">
        <v>0.25369999999999998</v>
      </c>
      <c r="E85" s="8">
        <v>17</v>
      </c>
      <c r="F85" s="8">
        <v>48</v>
      </c>
      <c r="G85" s="8">
        <v>65</v>
      </c>
    </row>
    <row r="86" spans="1:7">
      <c r="A86" s="7">
        <v>85</v>
      </c>
      <c r="B86" s="8">
        <v>0.28789999999999999</v>
      </c>
      <c r="C86" s="8">
        <v>0.49</v>
      </c>
      <c r="D86" s="8">
        <v>0.25369999999999998</v>
      </c>
      <c r="E86" s="8">
        <v>15</v>
      </c>
      <c r="F86" s="8">
        <v>68</v>
      </c>
      <c r="G86" s="8">
        <v>83</v>
      </c>
    </row>
    <row r="87" spans="1:7">
      <c r="A87" s="7">
        <v>86</v>
      </c>
      <c r="B87" s="8">
        <v>0.2727</v>
      </c>
      <c r="C87" s="8">
        <v>0.48</v>
      </c>
      <c r="D87" s="8">
        <v>0.22389999999999999</v>
      </c>
      <c r="E87" s="8">
        <v>10</v>
      </c>
      <c r="F87" s="8">
        <v>202</v>
      </c>
      <c r="G87" s="8">
        <v>212</v>
      </c>
    </row>
    <row r="88" spans="1:7">
      <c r="A88" s="7">
        <v>87</v>
      </c>
      <c r="B88" s="8">
        <v>0.2576</v>
      </c>
      <c r="C88" s="8">
        <v>0.48</v>
      </c>
      <c r="D88" s="8">
        <v>0.19400000000000001</v>
      </c>
      <c r="E88" s="8">
        <v>3</v>
      </c>
      <c r="F88" s="8">
        <v>179</v>
      </c>
      <c r="G88" s="8">
        <v>182</v>
      </c>
    </row>
    <row r="89" spans="1:7">
      <c r="A89" s="7">
        <v>88</v>
      </c>
      <c r="B89" s="8">
        <v>0.2576</v>
      </c>
      <c r="C89" s="8">
        <v>0.48</v>
      </c>
      <c r="D89" s="8">
        <v>0.1045</v>
      </c>
      <c r="E89" s="8">
        <v>2</v>
      </c>
      <c r="F89" s="8">
        <v>110</v>
      </c>
      <c r="G89" s="8">
        <v>112</v>
      </c>
    </row>
    <row r="90" spans="1:7">
      <c r="A90" s="7">
        <v>89</v>
      </c>
      <c r="B90" s="8">
        <v>0.2576</v>
      </c>
      <c r="C90" s="8">
        <v>0.48</v>
      </c>
      <c r="D90" s="8">
        <v>0.1045</v>
      </c>
      <c r="E90" s="8">
        <v>1</v>
      </c>
      <c r="F90" s="8">
        <v>53</v>
      </c>
      <c r="G90" s="8">
        <v>54</v>
      </c>
    </row>
    <row r="91" spans="1:7">
      <c r="A91" s="7">
        <v>90</v>
      </c>
      <c r="B91" s="8">
        <v>0.2727</v>
      </c>
      <c r="C91" s="8">
        <v>0.64</v>
      </c>
      <c r="D91" s="8">
        <v>0</v>
      </c>
      <c r="E91" s="8">
        <v>0</v>
      </c>
      <c r="F91" s="8">
        <v>48</v>
      </c>
      <c r="G91" s="8">
        <v>48</v>
      </c>
    </row>
    <row r="92" spans="1:7">
      <c r="A92" s="7">
        <v>91</v>
      </c>
      <c r="B92" s="8">
        <v>0.2576</v>
      </c>
      <c r="C92" s="8">
        <v>0.64</v>
      </c>
      <c r="D92" s="8">
        <v>8.9599999999999999E-2</v>
      </c>
      <c r="E92" s="8">
        <v>1</v>
      </c>
      <c r="F92" s="8">
        <v>34</v>
      </c>
      <c r="G92" s="8">
        <v>35</v>
      </c>
    </row>
    <row r="93" spans="1:7">
      <c r="A93" s="7">
        <v>92</v>
      </c>
      <c r="B93" s="8">
        <v>0.2273</v>
      </c>
      <c r="C93" s="8">
        <v>0.69</v>
      </c>
      <c r="D93" s="8">
        <v>8.9599999999999999E-2</v>
      </c>
      <c r="E93" s="8">
        <v>2</v>
      </c>
      <c r="F93" s="8">
        <v>9</v>
      </c>
      <c r="G93" s="8">
        <v>11</v>
      </c>
    </row>
    <row r="94" spans="1:7">
      <c r="A94" s="7">
        <v>93</v>
      </c>
      <c r="B94" s="8">
        <v>0.2576</v>
      </c>
      <c r="C94" s="8">
        <v>0.64</v>
      </c>
      <c r="D94" s="8">
        <v>0</v>
      </c>
      <c r="E94" s="8">
        <v>0</v>
      </c>
      <c r="F94" s="8">
        <v>6</v>
      </c>
      <c r="G94" s="8">
        <v>6</v>
      </c>
    </row>
    <row r="95" spans="1:7">
      <c r="A95" s="7">
        <v>94</v>
      </c>
      <c r="B95" s="8">
        <v>0.19700000000000001</v>
      </c>
      <c r="C95" s="8">
        <v>0.74</v>
      </c>
      <c r="D95" s="8">
        <v>8.9599999999999999E-2</v>
      </c>
      <c r="E95" s="8">
        <v>0</v>
      </c>
      <c r="F95" s="8">
        <v>6</v>
      </c>
      <c r="G95" s="8">
        <v>6</v>
      </c>
    </row>
    <row r="96" spans="1:7">
      <c r="A96" s="7">
        <v>95</v>
      </c>
      <c r="B96" s="8">
        <v>0.19700000000000001</v>
      </c>
      <c r="C96" s="8">
        <v>0.74</v>
      </c>
      <c r="D96" s="8">
        <v>8.9599999999999999E-2</v>
      </c>
      <c r="E96" s="8">
        <v>0</v>
      </c>
      <c r="F96" s="8">
        <v>2</v>
      </c>
      <c r="G96" s="8">
        <v>2</v>
      </c>
    </row>
    <row r="97" spans="1:7">
      <c r="A97" s="7">
        <v>96</v>
      </c>
      <c r="B97" s="8">
        <v>0.2273</v>
      </c>
      <c r="C97" s="8">
        <v>0.48</v>
      </c>
      <c r="D97" s="8">
        <v>0.22389999999999999</v>
      </c>
      <c r="E97" s="8">
        <v>0</v>
      </c>
      <c r="F97" s="8">
        <v>2</v>
      </c>
      <c r="G97" s="8">
        <v>2</v>
      </c>
    </row>
    <row r="98" spans="1:7">
      <c r="A98" s="7">
        <v>97</v>
      </c>
      <c r="B98" s="8">
        <v>0.2273</v>
      </c>
      <c r="C98" s="8">
        <v>0.47</v>
      </c>
      <c r="D98" s="8">
        <v>0.16420000000000001</v>
      </c>
      <c r="E98" s="8">
        <v>0</v>
      </c>
      <c r="F98" s="8">
        <v>3</v>
      </c>
      <c r="G98" s="8">
        <v>3</v>
      </c>
    </row>
    <row r="99" spans="1:7">
      <c r="A99" s="7">
        <v>98</v>
      </c>
      <c r="B99" s="8">
        <v>0.19700000000000001</v>
      </c>
      <c r="C99" s="8">
        <v>0.47</v>
      </c>
      <c r="D99" s="8">
        <v>0.22389999999999999</v>
      </c>
      <c r="E99" s="8">
        <v>0</v>
      </c>
      <c r="F99" s="8">
        <v>33</v>
      </c>
      <c r="G99" s="8">
        <v>33</v>
      </c>
    </row>
    <row r="100" spans="1:7">
      <c r="A100" s="7">
        <v>99</v>
      </c>
      <c r="B100" s="8">
        <v>0.18179999999999999</v>
      </c>
      <c r="C100" s="8">
        <v>0.43</v>
      </c>
      <c r="D100" s="8">
        <v>0.19400000000000001</v>
      </c>
      <c r="E100" s="8">
        <v>1</v>
      </c>
      <c r="F100" s="8">
        <v>87</v>
      </c>
      <c r="G100" s="8">
        <v>88</v>
      </c>
    </row>
    <row r="101" spans="1:7">
      <c r="A101" s="7">
        <v>100</v>
      </c>
      <c r="B101" s="8">
        <v>0.18179999999999999</v>
      </c>
      <c r="C101" s="8">
        <v>0.4</v>
      </c>
      <c r="D101" s="8">
        <v>0.29849999999999999</v>
      </c>
      <c r="E101" s="8">
        <v>3</v>
      </c>
      <c r="F101" s="8">
        <v>192</v>
      </c>
      <c r="G101" s="8">
        <v>195</v>
      </c>
    </row>
    <row r="102" spans="1:7">
      <c r="A102" s="7">
        <v>101</v>
      </c>
      <c r="B102" s="8">
        <v>0.19700000000000001</v>
      </c>
      <c r="C102" s="8">
        <v>0.37</v>
      </c>
      <c r="D102" s="8">
        <v>0.32840000000000003</v>
      </c>
      <c r="E102" s="8">
        <v>6</v>
      </c>
      <c r="F102" s="8">
        <v>109</v>
      </c>
      <c r="G102" s="8">
        <v>115</v>
      </c>
    </row>
    <row r="103" spans="1:7">
      <c r="A103" s="7">
        <v>102</v>
      </c>
      <c r="B103" s="8">
        <v>0.19700000000000001</v>
      </c>
      <c r="C103" s="8">
        <v>0.37</v>
      </c>
      <c r="D103" s="8">
        <v>0.32840000000000003</v>
      </c>
      <c r="E103" s="8">
        <v>4</v>
      </c>
      <c r="F103" s="8">
        <v>53</v>
      </c>
      <c r="G103" s="8">
        <v>57</v>
      </c>
    </row>
    <row r="104" spans="1:7">
      <c r="A104" s="7">
        <v>103</v>
      </c>
      <c r="B104" s="8">
        <v>0.2273</v>
      </c>
      <c r="C104" s="8">
        <v>0.33</v>
      </c>
      <c r="D104" s="8">
        <v>0.32840000000000003</v>
      </c>
      <c r="E104" s="8">
        <v>12</v>
      </c>
      <c r="F104" s="8">
        <v>34</v>
      </c>
      <c r="G104" s="8">
        <v>46</v>
      </c>
    </row>
    <row r="105" spans="1:7">
      <c r="A105" s="7">
        <v>104</v>
      </c>
      <c r="B105" s="8">
        <v>0.2273</v>
      </c>
      <c r="C105" s="8">
        <v>0.33</v>
      </c>
      <c r="D105" s="8">
        <v>0.32840000000000003</v>
      </c>
      <c r="E105" s="8">
        <v>5</v>
      </c>
      <c r="F105" s="8">
        <v>74</v>
      </c>
      <c r="G105" s="8">
        <v>79</v>
      </c>
    </row>
    <row r="106" spans="1:7">
      <c r="A106" s="7">
        <v>105</v>
      </c>
      <c r="B106" s="8">
        <v>0.2576</v>
      </c>
      <c r="C106" s="8">
        <v>0.3</v>
      </c>
      <c r="D106" s="8">
        <v>0.29849999999999999</v>
      </c>
      <c r="E106" s="8">
        <v>6</v>
      </c>
      <c r="F106" s="8">
        <v>65</v>
      </c>
      <c r="G106" s="8">
        <v>71</v>
      </c>
    </row>
    <row r="107" spans="1:7">
      <c r="A107" s="7">
        <v>106</v>
      </c>
      <c r="B107" s="8">
        <v>0.28789999999999999</v>
      </c>
      <c r="C107" s="8">
        <v>0.28000000000000003</v>
      </c>
      <c r="D107" s="8">
        <v>0.19400000000000001</v>
      </c>
      <c r="E107" s="8">
        <v>10</v>
      </c>
      <c r="F107" s="8">
        <v>52</v>
      </c>
      <c r="G107" s="8">
        <v>62</v>
      </c>
    </row>
    <row r="108" spans="1:7">
      <c r="A108" s="7">
        <v>107</v>
      </c>
      <c r="B108" s="8">
        <v>0.28789999999999999</v>
      </c>
      <c r="C108" s="8">
        <v>0.28000000000000003</v>
      </c>
      <c r="D108" s="8">
        <v>0.19400000000000001</v>
      </c>
      <c r="E108" s="8">
        <v>7</v>
      </c>
      <c r="F108" s="8">
        <v>55</v>
      </c>
      <c r="G108" s="8">
        <v>62</v>
      </c>
    </row>
    <row r="109" spans="1:7">
      <c r="A109" s="7">
        <v>108</v>
      </c>
      <c r="B109" s="8">
        <v>0.31819999999999998</v>
      </c>
      <c r="C109" s="8">
        <v>0.28000000000000003</v>
      </c>
      <c r="D109" s="8">
        <v>8.9599999999999999E-2</v>
      </c>
      <c r="E109" s="8">
        <v>4</v>
      </c>
      <c r="F109" s="8">
        <v>85</v>
      </c>
      <c r="G109" s="8">
        <v>89</v>
      </c>
    </row>
    <row r="110" spans="1:7">
      <c r="A110" s="7">
        <v>109</v>
      </c>
      <c r="B110" s="8">
        <v>0.2273</v>
      </c>
      <c r="C110" s="8">
        <v>0.38</v>
      </c>
      <c r="D110" s="8">
        <v>0.19400000000000001</v>
      </c>
      <c r="E110" s="8">
        <v>4</v>
      </c>
      <c r="F110" s="8">
        <v>186</v>
      </c>
      <c r="G110" s="8">
        <v>190</v>
      </c>
    </row>
    <row r="111" spans="1:7">
      <c r="A111" s="7">
        <v>110</v>
      </c>
      <c r="B111" s="8">
        <v>0.2424</v>
      </c>
      <c r="C111" s="8">
        <v>0.38</v>
      </c>
      <c r="D111" s="8">
        <v>0.1343</v>
      </c>
      <c r="E111" s="8">
        <v>3</v>
      </c>
      <c r="F111" s="8">
        <v>166</v>
      </c>
      <c r="G111" s="8">
        <v>169</v>
      </c>
    </row>
    <row r="112" spans="1:7">
      <c r="A112" s="7">
        <v>111</v>
      </c>
      <c r="B112" s="8">
        <v>0.2576</v>
      </c>
      <c r="C112" s="8">
        <v>0.38</v>
      </c>
      <c r="D112" s="8">
        <v>0.1045</v>
      </c>
      <c r="E112" s="8">
        <v>5</v>
      </c>
      <c r="F112" s="8">
        <v>127</v>
      </c>
      <c r="G112" s="8">
        <v>132</v>
      </c>
    </row>
    <row r="113" spans="1:7">
      <c r="A113" s="7">
        <v>112</v>
      </c>
      <c r="B113" s="8">
        <v>0.2273</v>
      </c>
      <c r="C113" s="8">
        <v>0.47</v>
      </c>
      <c r="D113" s="8">
        <v>0.16420000000000001</v>
      </c>
      <c r="E113" s="8">
        <v>7</v>
      </c>
      <c r="F113" s="8">
        <v>82</v>
      </c>
      <c r="G113" s="8">
        <v>89</v>
      </c>
    </row>
    <row r="114" spans="1:7">
      <c r="A114" s="7">
        <v>113</v>
      </c>
      <c r="B114" s="8">
        <v>0.19700000000000001</v>
      </c>
      <c r="C114" s="8">
        <v>0.51</v>
      </c>
      <c r="D114" s="8">
        <v>0.19400000000000001</v>
      </c>
      <c r="E114" s="8">
        <v>3</v>
      </c>
      <c r="F114" s="8">
        <v>40</v>
      </c>
      <c r="G114" s="8">
        <v>43</v>
      </c>
    </row>
    <row r="115" spans="1:7">
      <c r="A115" s="7">
        <v>114</v>
      </c>
      <c r="B115" s="8">
        <v>0.19700000000000001</v>
      </c>
      <c r="C115" s="8">
        <v>0.55000000000000004</v>
      </c>
      <c r="D115" s="8">
        <v>0.1343</v>
      </c>
      <c r="E115" s="8">
        <v>1</v>
      </c>
      <c r="F115" s="8">
        <v>41</v>
      </c>
      <c r="G115" s="8">
        <v>42</v>
      </c>
    </row>
    <row r="116" spans="1:7">
      <c r="A116" s="7">
        <v>115</v>
      </c>
      <c r="B116" s="8">
        <v>0.2576</v>
      </c>
      <c r="C116" s="8">
        <v>0.47</v>
      </c>
      <c r="D116" s="8">
        <v>0</v>
      </c>
      <c r="E116" s="8">
        <v>1</v>
      </c>
      <c r="F116" s="8">
        <v>18</v>
      </c>
      <c r="G116" s="8">
        <v>19</v>
      </c>
    </row>
    <row r="117" spans="1:7">
      <c r="A117" s="7">
        <v>116</v>
      </c>
      <c r="B117" s="8">
        <v>0.2424</v>
      </c>
      <c r="C117" s="8">
        <v>0.55000000000000004</v>
      </c>
      <c r="D117" s="8">
        <v>0</v>
      </c>
      <c r="E117" s="8">
        <v>0</v>
      </c>
      <c r="F117" s="8">
        <v>11</v>
      </c>
      <c r="G117" s="8">
        <v>11</v>
      </c>
    </row>
    <row r="118" spans="1:7">
      <c r="A118" s="7">
        <v>117</v>
      </c>
      <c r="B118" s="8">
        <v>0.2273</v>
      </c>
      <c r="C118" s="8">
        <v>0.64</v>
      </c>
      <c r="D118" s="8">
        <v>0</v>
      </c>
      <c r="E118" s="8">
        <v>0</v>
      </c>
      <c r="F118" s="8">
        <v>4</v>
      </c>
      <c r="G118" s="8">
        <v>4</v>
      </c>
    </row>
    <row r="119" spans="1:7">
      <c r="A119" s="7">
        <v>118</v>
      </c>
      <c r="B119" s="8">
        <v>0.2273</v>
      </c>
      <c r="C119" s="8">
        <v>0.64</v>
      </c>
      <c r="D119" s="8">
        <v>0</v>
      </c>
      <c r="E119" s="8">
        <v>0</v>
      </c>
      <c r="F119" s="8">
        <v>2</v>
      </c>
      <c r="G119" s="8">
        <v>2</v>
      </c>
    </row>
    <row r="120" spans="1:7">
      <c r="A120" s="7">
        <v>119</v>
      </c>
      <c r="B120" s="8">
        <v>0.19700000000000001</v>
      </c>
      <c r="C120" s="8">
        <v>0.64</v>
      </c>
      <c r="D120" s="8">
        <v>8.9599999999999999E-2</v>
      </c>
      <c r="E120" s="8">
        <v>0</v>
      </c>
      <c r="F120" s="8">
        <v>1</v>
      </c>
      <c r="G120" s="8">
        <v>1</v>
      </c>
    </row>
    <row r="121" spans="1:7">
      <c r="A121" s="7">
        <v>120</v>
      </c>
      <c r="B121" s="8">
        <v>0.18179999999999999</v>
      </c>
      <c r="C121" s="8">
        <v>0.69</v>
      </c>
      <c r="D121" s="8">
        <v>8.9599999999999999E-2</v>
      </c>
      <c r="E121" s="8">
        <v>0</v>
      </c>
      <c r="F121" s="8">
        <v>4</v>
      </c>
      <c r="G121" s="8">
        <v>4</v>
      </c>
    </row>
    <row r="122" spans="1:7">
      <c r="A122" s="7">
        <v>121</v>
      </c>
      <c r="B122" s="8">
        <v>0.16669999999999999</v>
      </c>
      <c r="C122" s="8">
        <v>0.63</v>
      </c>
      <c r="D122" s="8">
        <v>0.1045</v>
      </c>
      <c r="E122" s="8">
        <v>0</v>
      </c>
      <c r="F122" s="8">
        <v>36</v>
      </c>
      <c r="G122" s="8">
        <v>36</v>
      </c>
    </row>
    <row r="123" spans="1:7">
      <c r="A123" s="7">
        <v>122</v>
      </c>
      <c r="B123" s="8">
        <v>0.2273</v>
      </c>
      <c r="C123" s="8">
        <v>0.59</v>
      </c>
      <c r="D123" s="8">
        <v>0</v>
      </c>
      <c r="E123" s="8">
        <v>0</v>
      </c>
      <c r="F123" s="8">
        <v>95</v>
      </c>
      <c r="G123" s="8">
        <v>95</v>
      </c>
    </row>
    <row r="124" spans="1:7">
      <c r="A124" s="7">
        <v>123</v>
      </c>
      <c r="B124" s="8">
        <v>0.2273</v>
      </c>
      <c r="C124" s="8">
        <v>0.59</v>
      </c>
      <c r="D124" s="8">
        <v>0</v>
      </c>
      <c r="E124" s="8">
        <v>3</v>
      </c>
      <c r="F124" s="8">
        <v>216</v>
      </c>
      <c r="G124" s="8">
        <v>219</v>
      </c>
    </row>
    <row r="125" spans="1:7">
      <c r="A125" s="7">
        <v>124</v>
      </c>
      <c r="B125" s="8">
        <v>0.2424</v>
      </c>
      <c r="C125" s="8">
        <v>0.51</v>
      </c>
      <c r="D125" s="8">
        <v>0</v>
      </c>
      <c r="E125" s="8">
        <v>6</v>
      </c>
      <c r="F125" s="8">
        <v>116</v>
      </c>
      <c r="G125" s="8">
        <v>122</v>
      </c>
    </row>
    <row r="126" spans="1:7">
      <c r="A126" s="7">
        <v>125</v>
      </c>
      <c r="B126" s="8">
        <v>0.2576</v>
      </c>
      <c r="C126" s="8">
        <v>0.47</v>
      </c>
      <c r="D126" s="8">
        <v>0</v>
      </c>
      <c r="E126" s="8">
        <v>3</v>
      </c>
      <c r="F126" s="8">
        <v>42</v>
      </c>
      <c r="G126" s="8">
        <v>45</v>
      </c>
    </row>
    <row r="127" spans="1:7">
      <c r="A127" s="7">
        <v>126</v>
      </c>
      <c r="B127" s="8">
        <v>0.2576</v>
      </c>
      <c r="C127" s="8">
        <v>0.44</v>
      </c>
      <c r="D127" s="8">
        <v>8.9599999999999999E-2</v>
      </c>
      <c r="E127" s="8">
        <v>2</v>
      </c>
      <c r="F127" s="8">
        <v>57</v>
      </c>
      <c r="G127" s="8">
        <v>59</v>
      </c>
    </row>
    <row r="128" spans="1:7">
      <c r="A128" s="7">
        <v>127</v>
      </c>
      <c r="B128" s="8">
        <v>0.28789999999999999</v>
      </c>
      <c r="C128" s="8">
        <v>0.35</v>
      </c>
      <c r="D128" s="8">
        <v>0</v>
      </c>
      <c r="E128" s="8">
        <v>6</v>
      </c>
      <c r="F128" s="8">
        <v>78</v>
      </c>
      <c r="G128" s="8">
        <v>84</v>
      </c>
    </row>
    <row r="129" spans="1:7">
      <c r="A129" s="7">
        <v>128</v>
      </c>
      <c r="B129" s="8">
        <v>0.2727</v>
      </c>
      <c r="C129" s="8">
        <v>0.35</v>
      </c>
      <c r="D129" s="8">
        <v>0.1045</v>
      </c>
      <c r="E129" s="8">
        <v>12</v>
      </c>
      <c r="F129" s="8">
        <v>55</v>
      </c>
      <c r="G129" s="8">
        <v>67</v>
      </c>
    </row>
    <row r="130" spans="1:7">
      <c r="A130" s="7">
        <v>129</v>
      </c>
      <c r="B130" s="8">
        <v>0.2727</v>
      </c>
      <c r="C130" s="8">
        <v>0.36</v>
      </c>
      <c r="D130" s="8">
        <v>0.16420000000000001</v>
      </c>
      <c r="E130" s="8">
        <v>11</v>
      </c>
      <c r="F130" s="8">
        <v>59</v>
      </c>
      <c r="G130" s="8">
        <v>70</v>
      </c>
    </row>
    <row r="131" spans="1:7">
      <c r="A131" s="7">
        <v>130</v>
      </c>
      <c r="B131" s="8">
        <v>0.2727</v>
      </c>
      <c r="C131" s="8">
        <v>0.36</v>
      </c>
      <c r="D131" s="8">
        <v>0</v>
      </c>
      <c r="E131" s="8">
        <v>8</v>
      </c>
      <c r="F131" s="8">
        <v>54</v>
      </c>
      <c r="G131" s="8">
        <v>62</v>
      </c>
    </row>
    <row r="132" spans="1:7">
      <c r="A132" s="7">
        <v>131</v>
      </c>
      <c r="B132" s="8">
        <v>0.2576</v>
      </c>
      <c r="C132" s="8">
        <v>0.38</v>
      </c>
      <c r="D132" s="8">
        <v>0.16420000000000001</v>
      </c>
      <c r="E132" s="8">
        <v>12</v>
      </c>
      <c r="F132" s="8">
        <v>74</v>
      </c>
      <c r="G132" s="8">
        <v>86</v>
      </c>
    </row>
    <row r="133" spans="1:7">
      <c r="A133" s="7">
        <v>132</v>
      </c>
      <c r="B133" s="8">
        <v>0.2273</v>
      </c>
      <c r="C133" s="8">
        <v>0.51</v>
      </c>
      <c r="D133" s="8">
        <v>0.16420000000000001</v>
      </c>
      <c r="E133" s="8">
        <v>9</v>
      </c>
      <c r="F133" s="8">
        <v>163</v>
      </c>
      <c r="G133" s="8">
        <v>172</v>
      </c>
    </row>
    <row r="134" spans="1:7">
      <c r="A134" s="7">
        <v>133</v>
      </c>
      <c r="B134" s="8">
        <v>0.2273</v>
      </c>
      <c r="C134" s="8">
        <v>0.51</v>
      </c>
      <c r="D134" s="8">
        <v>0.1343</v>
      </c>
      <c r="E134" s="8">
        <v>5</v>
      </c>
      <c r="F134" s="8">
        <v>158</v>
      </c>
      <c r="G134" s="8">
        <v>163</v>
      </c>
    </row>
    <row r="135" spans="1:7">
      <c r="A135" s="7">
        <v>134</v>
      </c>
      <c r="B135" s="8">
        <v>0.2576</v>
      </c>
      <c r="C135" s="8">
        <v>0.55000000000000004</v>
      </c>
      <c r="D135" s="8">
        <v>8.9599999999999999E-2</v>
      </c>
      <c r="E135" s="8">
        <v>3</v>
      </c>
      <c r="F135" s="8">
        <v>109</v>
      </c>
      <c r="G135" s="8">
        <v>112</v>
      </c>
    </row>
    <row r="136" spans="1:7">
      <c r="A136" s="7">
        <v>135</v>
      </c>
      <c r="B136" s="8">
        <v>0.21210000000000001</v>
      </c>
      <c r="C136" s="8">
        <v>0.51</v>
      </c>
      <c r="D136" s="8">
        <v>0.16420000000000001</v>
      </c>
      <c r="E136" s="8">
        <v>3</v>
      </c>
      <c r="F136" s="8">
        <v>66</v>
      </c>
      <c r="G136" s="8">
        <v>69</v>
      </c>
    </row>
    <row r="137" spans="1:7">
      <c r="A137" s="7">
        <v>136</v>
      </c>
      <c r="B137" s="8">
        <v>0.21210000000000001</v>
      </c>
      <c r="C137" s="8">
        <v>0.55000000000000004</v>
      </c>
      <c r="D137" s="8">
        <v>0.22389999999999999</v>
      </c>
      <c r="E137" s="8">
        <v>0</v>
      </c>
      <c r="F137" s="8">
        <v>48</v>
      </c>
      <c r="G137" s="8">
        <v>48</v>
      </c>
    </row>
    <row r="138" spans="1:7">
      <c r="A138" s="7">
        <v>137</v>
      </c>
      <c r="B138" s="8">
        <v>0.21210000000000001</v>
      </c>
      <c r="C138" s="8">
        <v>0.51</v>
      </c>
      <c r="D138" s="8">
        <v>0.28360000000000002</v>
      </c>
      <c r="E138" s="8">
        <v>1</v>
      </c>
      <c r="F138" s="8">
        <v>51</v>
      </c>
      <c r="G138" s="8">
        <v>52</v>
      </c>
    </row>
    <row r="139" spans="1:7">
      <c r="A139" s="7">
        <v>138</v>
      </c>
      <c r="B139" s="8">
        <v>0.19700000000000001</v>
      </c>
      <c r="C139" s="8">
        <v>0.59</v>
      </c>
      <c r="D139" s="8">
        <v>0.19400000000000001</v>
      </c>
      <c r="E139" s="8">
        <v>4</v>
      </c>
      <c r="F139" s="8">
        <v>19</v>
      </c>
      <c r="G139" s="8">
        <v>23</v>
      </c>
    </row>
    <row r="140" spans="1:7">
      <c r="A140" s="7">
        <v>139</v>
      </c>
      <c r="B140" s="8">
        <v>0.19700000000000001</v>
      </c>
      <c r="C140" s="8">
        <v>0.64</v>
      </c>
      <c r="D140" s="8">
        <v>0.19400000000000001</v>
      </c>
      <c r="E140" s="8">
        <v>4</v>
      </c>
      <c r="F140" s="8">
        <v>13</v>
      </c>
      <c r="G140" s="8">
        <v>17</v>
      </c>
    </row>
    <row r="141" spans="1:7">
      <c r="A141" s="7">
        <v>140</v>
      </c>
      <c r="B141" s="8">
        <v>0.19700000000000001</v>
      </c>
      <c r="C141" s="8">
        <v>0.69</v>
      </c>
      <c r="D141" s="8">
        <v>0.22389999999999999</v>
      </c>
      <c r="E141" s="8">
        <v>2</v>
      </c>
      <c r="F141" s="8">
        <v>5</v>
      </c>
      <c r="G141" s="8">
        <v>7</v>
      </c>
    </row>
    <row r="142" spans="1:7">
      <c r="A142" s="7">
        <v>141</v>
      </c>
      <c r="B142" s="8">
        <v>0.19700000000000001</v>
      </c>
      <c r="C142" s="8">
        <v>0.69</v>
      </c>
      <c r="D142" s="8">
        <v>0.22389999999999999</v>
      </c>
      <c r="E142" s="8">
        <v>0</v>
      </c>
      <c r="F142" s="8">
        <v>1</v>
      </c>
      <c r="G142" s="8">
        <v>1</v>
      </c>
    </row>
    <row r="143" spans="1:7">
      <c r="A143" s="7">
        <v>142</v>
      </c>
      <c r="B143" s="8">
        <v>0.21210000000000001</v>
      </c>
      <c r="C143" s="8">
        <v>0.69</v>
      </c>
      <c r="D143" s="8">
        <v>0.1343</v>
      </c>
      <c r="E143" s="8">
        <v>0</v>
      </c>
      <c r="F143" s="8">
        <v>1</v>
      </c>
      <c r="G143" s="8">
        <v>1</v>
      </c>
    </row>
    <row r="144" spans="1:7">
      <c r="A144" s="7">
        <v>143</v>
      </c>
      <c r="B144" s="8">
        <v>0.2727</v>
      </c>
      <c r="C144" s="8">
        <v>0.55000000000000004</v>
      </c>
      <c r="D144" s="8">
        <v>0</v>
      </c>
      <c r="E144" s="8">
        <v>0</v>
      </c>
      <c r="F144" s="8">
        <v>5</v>
      </c>
      <c r="G144" s="8">
        <v>5</v>
      </c>
    </row>
    <row r="145" spans="1:7">
      <c r="A145" s="7">
        <v>144</v>
      </c>
      <c r="B145" s="8">
        <v>0.2576</v>
      </c>
      <c r="C145" s="8">
        <v>0.69</v>
      </c>
      <c r="D145" s="8">
        <v>0</v>
      </c>
      <c r="E145" s="8">
        <v>8</v>
      </c>
      <c r="F145" s="8">
        <v>26</v>
      </c>
      <c r="G145" s="8">
        <v>34</v>
      </c>
    </row>
    <row r="146" spans="1:7">
      <c r="A146" s="7">
        <v>145</v>
      </c>
      <c r="B146" s="8">
        <v>0.21210000000000001</v>
      </c>
      <c r="C146" s="8">
        <v>0.69</v>
      </c>
      <c r="D146" s="8">
        <v>0.1343</v>
      </c>
      <c r="E146" s="8">
        <v>8</v>
      </c>
      <c r="F146" s="8">
        <v>76</v>
      </c>
      <c r="G146" s="8">
        <v>84</v>
      </c>
    </row>
    <row r="147" spans="1:7">
      <c r="A147" s="7">
        <v>146</v>
      </c>
      <c r="B147" s="8">
        <v>0.19700000000000001</v>
      </c>
      <c r="C147" s="8">
        <v>0.51</v>
      </c>
      <c r="D147" s="8">
        <v>0.25369999999999998</v>
      </c>
      <c r="E147" s="8">
        <v>20</v>
      </c>
      <c r="F147" s="8">
        <v>190</v>
      </c>
      <c r="G147" s="8">
        <v>210</v>
      </c>
    </row>
    <row r="148" spans="1:7">
      <c r="A148" s="7">
        <v>147</v>
      </c>
      <c r="B148" s="8">
        <v>0.18179999999999999</v>
      </c>
      <c r="C148" s="8">
        <v>0.47</v>
      </c>
      <c r="D148" s="8">
        <v>0.29849999999999999</v>
      </c>
      <c r="E148" s="8">
        <v>9</v>
      </c>
      <c r="F148" s="8">
        <v>125</v>
      </c>
      <c r="G148" s="8">
        <v>134</v>
      </c>
    </row>
    <row r="149" spans="1:7">
      <c r="A149" s="7">
        <v>148</v>
      </c>
      <c r="B149" s="8">
        <v>0.19700000000000001</v>
      </c>
      <c r="C149" s="8">
        <v>0.37</v>
      </c>
      <c r="D149" s="8">
        <v>0.32840000000000003</v>
      </c>
      <c r="E149" s="8">
        <v>16</v>
      </c>
      <c r="F149" s="8">
        <v>47</v>
      </c>
      <c r="G149" s="8">
        <v>63</v>
      </c>
    </row>
    <row r="150" spans="1:7">
      <c r="A150" s="7">
        <v>149</v>
      </c>
      <c r="B150" s="8">
        <v>0.19700000000000001</v>
      </c>
      <c r="C150" s="8">
        <v>0.4</v>
      </c>
      <c r="D150" s="8">
        <v>0.22389999999999999</v>
      </c>
      <c r="E150" s="8">
        <v>19</v>
      </c>
      <c r="F150" s="8">
        <v>48</v>
      </c>
      <c r="G150" s="8">
        <v>67</v>
      </c>
    </row>
    <row r="151" spans="1:7">
      <c r="A151" s="7">
        <v>150</v>
      </c>
      <c r="B151" s="8">
        <v>0.19700000000000001</v>
      </c>
      <c r="C151" s="8">
        <v>0.37</v>
      </c>
      <c r="D151" s="8">
        <v>0.25369999999999998</v>
      </c>
      <c r="E151" s="8">
        <v>9</v>
      </c>
      <c r="F151" s="8">
        <v>50</v>
      </c>
      <c r="G151" s="8">
        <v>59</v>
      </c>
    </row>
    <row r="152" spans="1:7">
      <c r="A152" s="7">
        <v>151</v>
      </c>
      <c r="B152" s="8">
        <v>0.18179999999999999</v>
      </c>
      <c r="C152" s="8">
        <v>0.37</v>
      </c>
      <c r="D152" s="8">
        <v>0.28360000000000002</v>
      </c>
      <c r="E152" s="8">
        <v>9</v>
      </c>
      <c r="F152" s="8">
        <v>64</v>
      </c>
      <c r="G152" s="8">
        <v>73</v>
      </c>
    </row>
    <row r="153" spans="1:7">
      <c r="A153" s="7">
        <v>152</v>
      </c>
      <c r="B153" s="8">
        <v>0.19700000000000001</v>
      </c>
      <c r="C153" s="8">
        <v>0.4</v>
      </c>
      <c r="D153" s="8">
        <v>0.25369999999999998</v>
      </c>
      <c r="E153" s="8">
        <v>7</v>
      </c>
      <c r="F153" s="8">
        <v>43</v>
      </c>
      <c r="G153" s="8">
        <v>50</v>
      </c>
    </row>
    <row r="154" spans="1:7">
      <c r="A154" s="7">
        <v>153</v>
      </c>
      <c r="B154" s="8">
        <v>0.21210000000000001</v>
      </c>
      <c r="C154" s="8">
        <v>0.37</v>
      </c>
      <c r="D154" s="8">
        <v>0.16420000000000001</v>
      </c>
      <c r="E154" s="8">
        <v>9</v>
      </c>
      <c r="F154" s="8">
        <v>63</v>
      </c>
      <c r="G154" s="8">
        <v>72</v>
      </c>
    </row>
    <row r="155" spans="1:7">
      <c r="A155" s="7">
        <v>154</v>
      </c>
      <c r="B155" s="8">
        <v>0.21210000000000001</v>
      </c>
      <c r="C155" s="8">
        <v>0.37</v>
      </c>
      <c r="D155" s="8">
        <v>0.16420000000000001</v>
      </c>
      <c r="E155" s="8">
        <v>5</v>
      </c>
      <c r="F155" s="8">
        <v>82</v>
      </c>
      <c r="G155" s="8">
        <v>87</v>
      </c>
    </row>
    <row r="156" spans="1:7">
      <c r="A156" s="7">
        <v>155</v>
      </c>
      <c r="B156" s="8">
        <v>0.2576</v>
      </c>
      <c r="C156" s="8">
        <v>0.37</v>
      </c>
      <c r="D156" s="8">
        <v>0</v>
      </c>
      <c r="E156" s="8">
        <v>9</v>
      </c>
      <c r="F156" s="8">
        <v>178</v>
      </c>
      <c r="G156" s="8">
        <v>187</v>
      </c>
    </row>
    <row r="157" spans="1:7">
      <c r="A157" s="7">
        <v>156</v>
      </c>
      <c r="B157" s="8">
        <v>0.2273</v>
      </c>
      <c r="C157" s="8">
        <v>0.4</v>
      </c>
      <c r="D157" s="8">
        <v>8.9599999999999999E-2</v>
      </c>
      <c r="E157" s="8">
        <v>7</v>
      </c>
      <c r="F157" s="8">
        <v>116</v>
      </c>
      <c r="G157" s="8">
        <v>123</v>
      </c>
    </row>
    <row r="158" spans="1:7">
      <c r="A158" s="7">
        <v>157</v>
      </c>
      <c r="B158" s="8">
        <v>0.19700000000000001</v>
      </c>
      <c r="C158" s="8">
        <v>0.55000000000000004</v>
      </c>
      <c r="D158" s="8">
        <v>8.9599999999999999E-2</v>
      </c>
      <c r="E158" s="8">
        <v>3</v>
      </c>
      <c r="F158" s="8">
        <v>92</v>
      </c>
      <c r="G158" s="8">
        <v>95</v>
      </c>
    </row>
    <row r="159" spans="1:7">
      <c r="A159" s="7">
        <v>158</v>
      </c>
      <c r="B159" s="8">
        <v>0.21210000000000001</v>
      </c>
      <c r="C159" s="8">
        <v>0.47</v>
      </c>
      <c r="D159" s="8">
        <v>0.1045</v>
      </c>
      <c r="E159" s="8">
        <v>1</v>
      </c>
      <c r="F159" s="8">
        <v>50</v>
      </c>
      <c r="G159" s="8">
        <v>51</v>
      </c>
    </row>
    <row r="160" spans="1:7">
      <c r="A160" s="7">
        <v>159</v>
      </c>
      <c r="B160" s="8">
        <v>0.19700000000000001</v>
      </c>
      <c r="C160" s="8">
        <v>0.47</v>
      </c>
      <c r="D160" s="8">
        <v>0.1343</v>
      </c>
      <c r="E160" s="8">
        <v>0</v>
      </c>
      <c r="F160" s="8">
        <v>39</v>
      </c>
      <c r="G160" s="8">
        <v>39</v>
      </c>
    </row>
    <row r="161" spans="1:7">
      <c r="A161" s="7">
        <v>160</v>
      </c>
      <c r="B161" s="8">
        <v>0.19700000000000001</v>
      </c>
      <c r="C161" s="8">
        <v>0.43</v>
      </c>
      <c r="D161" s="8">
        <v>0.16420000000000001</v>
      </c>
      <c r="E161" s="8">
        <v>2</v>
      </c>
      <c r="F161" s="8">
        <v>34</v>
      </c>
      <c r="G161" s="8">
        <v>36</v>
      </c>
    </row>
    <row r="162" spans="1:7">
      <c r="A162" s="7">
        <v>161</v>
      </c>
      <c r="B162" s="8">
        <v>0.19700000000000001</v>
      </c>
      <c r="C162" s="8">
        <v>0.51</v>
      </c>
      <c r="D162" s="8">
        <v>0.16420000000000001</v>
      </c>
      <c r="E162" s="8">
        <v>1</v>
      </c>
      <c r="F162" s="8">
        <v>14</v>
      </c>
      <c r="G162" s="8">
        <v>15</v>
      </c>
    </row>
    <row r="163" spans="1:7">
      <c r="A163" s="7">
        <v>162</v>
      </c>
      <c r="B163" s="8">
        <v>0.19700000000000001</v>
      </c>
      <c r="C163" s="8">
        <v>0.51</v>
      </c>
      <c r="D163" s="8">
        <v>0.16420000000000001</v>
      </c>
      <c r="E163" s="8">
        <v>1</v>
      </c>
      <c r="F163" s="8">
        <v>24</v>
      </c>
      <c r="G163" s="8">
        <v>25</v>
      </c>
    </row>
    <row r="164" spans="1:7">
      <c r="A164" s="7">
        <v>163</v>
      </c>
      <c r="B164" s="8">
        <v>0.21210000000000001</v>
      </c>
      <c r="C164" s="8">
        <v>0.55000000000000004</v>
      </c>
      <c r="D164" s="8">
        <v>8.9599999999999999E-2</v>
      </c>
      <c r="E164" s="8">
        <v>1</v>
      </c>
      <c r="F164" s="8">
        <v>15</v>
      </c>
      <c r="G164" s="8">
        <v>16</v>
      </c>
    </row>
    <row r="165" spans="1:7">
      <c r="A165" s="7">
        <v>164</v>
      </c>
      <c r="B165" s="8">
        <v>0.2424</v>
      </c>
      <c r="C165" s="8">
        <v>0.55000000000000004</v>
      </c>
      <c r="D165" s="8">
        <v>0</v>
      </c>
      <c r="E165" s="8">
        <v>3</v>
      </c>
      <c r="F165" s="8">
        <v>13</v>
      </c>
      <c r="G165" s="8">
        <v>16</v>
      </c>
    </row>
    <row r="166" spans="1:7">
      <c r="A166" s="7">
        <v>165</v>
      </c>
      <c r="B166" s="8">
        <v>0.19700000000000001</v>
      </c>
      <c r="C166" s="8">
        <v>0.55000000000000004</v>
      </c>
      <c r="D166" s="8">
        <v>0.16420000000000001</v>
      </c>
      <c r="E166" s="8">
        <v>0</v>
      </c>
      <c r="F166" s="8">
        <v>7</v>
      </c>
      <c r="G166" s="8">
        <v>7</v>
      </c>
    </row>
    <row r="167" spans="1:7">
      <c r="A167" s="7">
        <v>166</v>
      </c>
      <c r="B167" s="8">
        <v>0.19700000000000001</v>
      </c>
      <c r="C167" s="8">
        <v>0.55000000000000004</v>
      </c>
      <c r="D167" s="8">
        <v>0.16420000000000001</v>
      </c>
      <c r="E167" s="8">
        <v>0</v>
      </c>
      <c r="F167" s="8">
        <v>1</v>
      </c>
      <c r="G167" s="8">
        <v>1</v>
      </c>
    </row>
    <row r="168" spans="1:7">
      <c r="A168" s="7">
        <v>167</v>
      </c>
      <c r="B168" s="8">
        <v>0.16669999999999999</v>
      </c>
      <c r="C168" s="8">
        <v>0.74</v>
      </c>
      <c r="D168" s="8">
        <v>0.16420000000000001</v>
      </c>
      <c r="E168" s="8">
        <v>0</v>
      </c>
      <c r="F168" s="8">
        <v>5</v>
      </c>
      <c r="G168" s="8">
        <v>5</v>
      </c>
    </row>
    <row r="169" spans="1:7">
      <c r="A169" s="7">
        <v>168</v>
      </c>
      <c r="B169" s="8">
        <v>0.16669999999999999</v>
      </c>
      <c r="C169" s="8">
        <v>0.74</v>
      </c>
      <c r="D169" s="8">
        <v>0.16420000000000001</v>
      </c>
      <c r="E169" s="8">
        <v>0</v>
      </c>
      <c r="F169" s="8">
        <v>2</v>
      </c>
      <c r="G169" s="8">
        <v>2</v>
      </c>
    </row>
    <row r="170" spans="1:7">
      <c r="A170" s="7">
        <v>169</v>
      </c>
      <c r="B170" s="8">
        <v>0.18179999999999999</v>
      </c>
      <c r="C170" s="8">
        <v>0.74</v>
      </c>
      <c r="D170" s="8">
        <v>0.1045</v>
      </c>
      <c r="E170" s="8">
        <v>1</v>
      </c>
      <c r="F170" s="8">
        <v>8</v>
      </c>
      <c r="G170" s="8">
        <v>9</v>
      </c>
    </row>
    <row r="171" spans="1:7">
      <c r="A171" s="7">
        <v>170</v>
      </c>
      <c r="B171" s="8">
        <v>0.18179999999999999</v>
      </c>
      <c r="C171" s="8">
        <v>0.93</v>
      </c>
      <c r="D171" s="8">
        <v>0.1045</v>
      </c>
      <c r="E171" s="8">
        <v>0</v>
      </c>
      <c r="F171" s="8">
        <v>15</v>
      </c>
      <c r="G171" s="8">
        <v>15</v>
      </c>
    </row>
    <row r="172" spans="1:7">
      <c r="A172" s="7">
        <v>171</v>
      </c>
      <c r="B172" s="8">
        <v>0.18179999999999999</v>
      </c>
      <c r="C172" s="8">
        <v>0.93</v>
      </c>
      <c r="D172" s="8">
        <v>0.1045</v>
      </c>
      <c r="E172" s="8">
        <v>0</v>
      </c>
      <c r="F172" s="8">
        <v>20</v>
      </c>
      <c r="G172" s="8">
        <v>20</v>
      </c>
    </row>
    <row r="173" spans="1:7">
      <c r="A173" s="7">
        <v>172</v>
      </c>
      <c r="B173" s="8">
        <v>0.19700000000000001</v>
      </c>
      <c r="C173" s="8">
        <v>0.8</v>
      </c>
      <c r="D173" s="8">
        <v>0.16420000000000001</v>
      </c>
      <c r="E173" s="8">
        <v>5</v>
      </c>
      <c r="F173" s="8">
        <v>56</v>
      </c>
      <c r="G173" s="8">
        <v>61</v>
      </c>
    </row>
    <row r="174" spans="1:7">
      <c r="A174" s="7">
        <v>173</v>
      </c>
      <c r="B174" s="8">
        <v>0.18179999999999999</v>
      </c>
      <c r="C174" s="8">
        <v>0.69</v>
      </c>
      <c r="D174" s="8">
        <v>0.3881</v>
      </c>
      <c r="E174" s="8">
        <v>2</v>
      </c>
      <c r="F174" s="8">
        <v>60</v>
      </c>
      <c r="G174" s="8">
        <v>62</v>
      </c>
    </row>
    <row r="175" spans="1:7">
      <c r="A175" s="7">
        <v>174</v>
      </c>
      <c r="B175" s="8">
        <v>0.18179999999999999</v>
      </c>
      <c r="C175" s="8">
        <v>0.59</v>
      </c>
      <c r="D175" s="8">
        <v>0.35820000000000002</v>
      </c>
      <c r="E175" s="8">
        <v>8</v>
      </c>
      <c r="F175" s="8">
        <v>90</v>
      </c>
      <c r="G175" s="8">
        <v>98</v>
      </c>
    </row>
    <row r="176" spans="1:7">
      <c r="A176" s="7">
        <v>175</v>
      </c>
      <c r="B176" s="8">
        <v>0.18179999999999999</v>
      </c>
      <c r="C176" s="8">
        <v>0.44</v>
      </c>
      <c r="D176" s="8">
        <v>0.32840000000000003</v>
      </c>
      <c r="E176" s="8">
        <v>7</v>
      </c>
      <c r="F176" s="8">
        <v>95</v>
      </c>
      <c r="G176" s="8">
        <v>102</v>
      </c>
    </row>
    <row r="177" spans="1:7">
      <c r="A177" s="7">
        <v>176</v>
      </c>
      <c r="B177" s="8">
        <v>0.16669999999999999</v>
      </c>
      <c r="C177" s="8">
        <v>0.32</v>
      </c>
      <c r="D177" s="8">
        <v>0.49249999999999999</v>
      </c>
      <c r="E177" s="8">
        <v>12</v>
      </c>
      <c r="F177" s="8">
        <v>83</v>
      </c>
      <c r="G177" s="8">
        <v>95</v>
      </c>
    </row>
    <row r="178" spans="1:7">
      <c r="A178" s="7">
        <v>177</v>
      </c>
      <c r="B178" s="8">
        <v>0.16669999999999999</v>
      </c>
      <c r="C178" s="8">
        <v>0.32</v>
      </c>
      <c r="D178" s="8">
        <v>0.44779999999999998</v>
      </c>
      <c r="E178" s="8">
        <v>5</v>
      </c>
      <c r="F178" s="8">
        <v>69</v>
      </c>
      <c r="G178" s="8">
        <v>74</v>
      </c>
    </row>
    <row r="179" spans="1:7">
      <c r="A179" s="7">
        <v>178</v>
      </c>
      <c r="B179" s="8">
        <v>0.13639999999999999</v>
      </c>
      <c r="C179" s="8">
        <v>0.28999999999999998</v>
      </c>
      <c r="D179" s="8">
        <v>0.44779999999999998</v>
      </c>
      <c r="E179" s="8">
        <v>8</v>
      </c>
      <c r="F179" s="8">
        <v>68</v>
      </c>
      <c r="G179" s="8">
        <v>76</v>
      </c>
    </row>
    <row r="180" spans="1:7">
      <c r="A180" s="7">
        <v>179</v>
      </c>
      <c r="B180" s="8">
        <v>0.1212</v>
      </c>
      <c r="C180" s="8">
        <v>0.37</v>
      </c>
      <c r="D180" s="8">
        <v>0.55220000000000002</v>
      </c>
      <c r="E180" s="8">
        <v>5</v>
      </c>
      <c r="F180" s="8">
        <v>64</v>
      </c>
      <c r="G180" s="8">
        <v>69</v>
      </c>
    </row>
    <row r="181" spans="1:7">
      <c r="A181" s="7">
        <v>180</v>
      </c>
      <c r="B181" s="8">
        <v>0.1212</v>
      </c>
      <c r="C181" s="8">
        <v>0.39</v>
      </c>
      <c r="D181" s="8">
        <v>0.29849999999999999</v>
      </c>
      <c r="E181" s="8">
        <v>3</v>
      </c>
      <c r="F181" s="8">
        <v>52</v>
      </c>
      <c r="G181" s="8">
        <v>55</v>
      </c>
    </row>
    <row r="182" spans="1:7">
      <c r="A182" s="7">
        <v>181</v>
      </c>
      <c r="B182" s="8">
        <v>0.1212</v>
      </c>
      <c r="C182" s="8">
        <v>0.36</v>
      </c>
      <c r="D182" s="8">
        <v>0.25369999999999998</v>
      </c>
      <c r="E182" s="8">
        <v>4</v>
      </c>
      <c r="F182" s="8">
        <v>26</v>
      </c>
      <c r="G182" s="8">
        <v>30</v>
      </c>
    </row>
    <row r="183" spans="1:7">
      <c r="A183" s="7">
        <v>182</v>
      </c>
      <c r="B183" s="8">
        <v>0.1212</v>
      </c>
      <c r="C183" s="8">
        <v>0.36</v>
      </c>
      <c r="D183" s="8">
        <v>0.25369999999999998</v>
      </c>
      <c r="E183" s="8">
        <v>0</v>
      </c>
      <c r="F183" s="8">
        <v>28</v>
      </c>
      <c r="G183" s="8">
        <v>28</v>
      </c>
    </row>
    <row r="184" spans="1:7">
      <c r="A184" s="7">
        <v>183</v>
      </c>
      <c r="B184" s="8">
        <v>0.1061</v>
      </c>
      <c r="C184" s="8">
        <v>0.39</v>
      </c>
      <c r="D184" s="8">
        <v>0.35820000000000002</v>
      </c>
      <c r="E184" s="8">
        <v>2</v>
      </c>
      <c r="F184" s="8">
        <v>35</v>
      </c>
      <c r="G184" s="8">
        <v>37</v>
      </c>
    </row>
    <row r="185" spans="1:7">
      <c r="A185" s="7">
        <v>184</v>
      </c>
      <c r="B185" s="8">
        <v>0.1061</v>
      </c>
      <c r="C185" s="8">
        <v>0.36</v>
      </c>
      <c r="D185" s="8">
        <v>0.3881</v>
      </c>
      <c r="E185" s="8">
        <v>1</v>
      </c>
      <c r="F185" s="8">
        <v>33</v>
      </c>
      <c r="G185" s="8">
        <v>34</v>
      </c>
    </row>
    <row r="186" spans="1:7">
      <c r="A186" s="7">
        <v>185</v>
      </c>
      <c r="B186" s="8">
        <v>6.0600000000000001E-2</v>
      </c>
      <c r="C186" s="8">
        <v>0.39</v>
      </c>
      <c r="D186" s="8">
        <v>0.44779999999999998</v>
      </c>
      <c r="E186" s="8">
        <v>0</v>
      </c>
      <c r="F186" s="8">
        <v>22</v>
      </c>
      <c r="G186" s="8">
        <v>22</v>
      </c>
    </row>
    <row r="187" spans="1:7">
      <c r="A187" s="7">
        <v>186</v>
      </c>
      <c r="B187" s="8">
        <v>7.5800000000000006E-2</v>
      </c>
      <c r="C187" s="8">
        <v>0.42</v>
      </c>
      <c r="D187" s="8">
        <v>0.3881</v>
      </c>
      <c r="E187" s="8">
        <v>1</v>
      </c>
      <c r="F187" s="8">
        <v>24</v>
      </c>
      <c r="G187" s="8">
        <v>25</v>
      </c>
    </row>
    <row r="188" spans="1:7">
      <c r="A188" s="7">
        <v>187</v>
      </c>
      <c r="B188" s="8">
        <v>6.0600000000000001E-2</v>
      </c>
      <c r="C188" s="8">
        <v>0.42</v>
      </c>
      <c r="D188" s="8">
        <v>0.4627</v>
      </c>
      <c r="E188" s="8">
        <v>0</v>
      </c>
      <c r="F188" s="8">
        <v>12</v>
      </c>
      <c r="G188" s="8">
        <v>12</v>
      </c>
    </row>
    <row r="189" spans="1:7">
      <c r="A189" s="7">
        <v>188</v>
      </c>
      <c r="B189" s="8">
        <v>6.0600000000000001E-2</v>
      </c>
      <c r="C189" s="8">
        <v>0.46</v>
      </c>
      <c r="D189" s="8">
        <v>0.4627</v>
      </c>
      <c r="E189" s="8">
        <v>0</v>
      </c>
      <c r="F189" s="8">
        <v>11</v>
      </c>
      <c r="G189" s="8">
        <v>11</v>
      </c>
    </row>
    <row r="190" spans="1:7">
      <c r="A190" s="7">
        <v>189</v>
      </c>
      <c r="B190" s="8">
        <v>7.5800000000000006E-2</v>
      </c>
      <c r="C190" s="8">
        <v>0.46</v>
      </c>
      <c r="D190" s="8">
        <v>0.41789999999999999</v>
      </c>
      <c r="E190" s="8">
        <v>0</v>
      </c>
      <c r="F190" s="8">
        <v>4</v>
      </c>
      <c r="G190" s="8">
        <v>4</v>
      </c>
    </row>
    <row r="191" spans="1:7">
      <c r="A191" s="7">
        <v>190</v>
      </c>
      <c r="B191" s="8">
        <v>9.0899999999999995E-2</v>
      </c>
      <c r="C191" s="8">
        <v>0.53</v>
      </c>
      <c r="D191" s="8">
        <v>0.19400000000000001</v>
      </c>
      <c r="E191" s="8">
        <v>0</v>
      </c>
      <c r="F191" s="8">
        <v>1</v>
      </c>
      <c r="G191" s="8">
        <v>1</v>
      </c>
    </row>
    <row r="192" spans="1:7">
      <c r="A192" s="7">
        <v>191</v>
      </c>
      <c r="B192" s="8">
        <v>9.0899999999999995E-2</v>
      </c>
      <c r="C192" s="8">
        <v>0.53</v>
      </c>
      <c r="D192" s="8">
        <v>0.19400000000000001</v>
      </c>
      <c r="E192" s="8">
        <v>0</v>
      </c>
      <c r="F192" s="8">
        <v>1</v>
      </c>
      <c r="G192" s="8">
        <v>1</v>
      </c>
    </row>
    <row r="193" spans="1:7">
      <c r="A193" s="7">
        <v>192</v>
      </c>
      <c r="B193" s="8">
        <v>9.0899999999999995E-2</v>
      </c>
      <c r="C193" s="8">
        <v>0.49</v>
      </c>
      <c r="D193" s="8">
        <v>0.28360000000000002</v>
      </c>
      <c r="E193" s="8">
        <v>0</v>
      </c>
      <c r="F193" s="8">
        <v>1</v>
      </c>
      <c r="G193" s="8">
        <v>1</v>
      </c>
    </row>
    <row r="194" spans="1:7">
      <c r="A194" s="7">
        <v>193</v>
      </c>
      <c r="B194" s="8">
        <v>9.0899999999999995E-2</v>
      </c>
      <c r="C194" s="8">
        <v>0.53</v>
      </c>
      <c r="D194" s="8">
        <v>0.19400000000000001</v>
      </c>
      <c r="E194" s="8">
        <v>1</v>
      </c>
      <c r="F194" s="8">
        <v>5</v>
      </c>
      <c r="G194" s="8">
        <v>6</v>
      </c>
    </row>
    <row r="195" spans="1:7">
      <c r="A195" s="7">
        <v>194</v>
      </c>
      <c r="B195" s="8">
        <v>9.0899999999999995E-2</v>
      </c>
      <c r="C195" s="8">
        <v>0.49</v>
      </c>
      <c r="D195" s="8">
        <v>0.28360000000000002</v>
      </c>
      <c r="E195" s="8">
        <v>0</v>
      </c>
      <c r="F195" s="8">
        <v>10</v>
      </c>
      <c r="G195" s="8">
        <v>10</v>
      </c>
    </row>
    <row r="196" spans="1:7">
      <c r="A196" s="7">
        <v>195</v>
      </c>
      <c r="B196" s="8">
        <v>7.5800000000000006E-2</v>
      </c>
      <c r="C196" s="8">
        <v>0.46</v>
      </c>
      <c r="D196" s="8">
        <v>0.52239999999999998</v>
      </c>
      <c r="E196" s="8">
        <v>0</v>
      </c>
      <c r="F196" s="8">
        <v>19</v>
      </c>
      <c r="G196" s="8">
        <v>19</v>
      </c>
    </row>
    <row r="197" spans="1:7">
      <c r="A197" s="7">
        <v>196</v>
      </c>
      <c r="B197" s="8">
        <v>0.1061</v>
      </c>
      <c r="C197" s="8">
        <v>0.43</v>
      </c>
      <c r="D197" s="8">
        <v>0.3881</v>
      </c>
      <c r="E197" s="8">
        <v>0</v>
      </c>
      <c r="F197" s="8">
        <v>49</v>
      </c>
      <c r="G197" s="8">
        <v>49</v>
      </c>
    </row>
    <row r="198" spans="1:7">
      <c r="A198" s="7">
        <v>197</v>
      </c>
      <c r="B198" s="8">
        <v>0.1212</v>
      </c>
      <c r="C198" s="8">
        <v>0.4</v>
      </c>
      <c r="D198" s="8">
        <v>0.52239999999999998</v>
      </c>
      <c r="E198" s="8">
        <v>2</v>
      </c>
      <c r="F198" s="8">
        <v>47</v>
      </c>
      <c r="G198" s="8">
        <v>49</v>
      </c>
    </row>
    <row r="199" spans="1:7">
      <c r="A199" s="7">
        <v>198</v>
      </c>
      <c r="B199" s="8">
        <v>0.13639999999999999</v>
      </c>
      <c r="C199" s="8">
        <v>0.37</v>
      </c>
      <c r="D199" s="8">
        <v>0.44779999999999998</v>
      </c>
      <c r="E199" s="8">
        <v>4</v>
      </c>
      <c r="F199" s="8">
        <v>79</v>
      </c>
      <c r="G199" s="8">
        <v>83</v>
      </c>
    </row>
    <row r="200" spans="1:7">
      <c r="A200" s="7">
        <v>199</v>
      </c>
      <c r="B200" s="8">
        <v>0.16669999999999999</v>
      </c>
      <c r="C200" s="8">
        <v>0.34</v>
      </c>
      <c r="D200" s="8">
        <v>0.44779999999999998</v>
      </c>
      <c r="E200" s="8">
        <v>6</v>
      </c>
      <c r="F200" s="8">
        <v>69</v>
      </c>
      <c r="G200" s="8">
        <v>75</v>
      </c>
    </row>
    <row r="201" spans="1:7">
      <c r="A201" s="7">
        <v>200</v>
      </c>
      <c r="B201" s="8">
        <v>0.18179999999999999</v>
      </c>
      <c r="C201" s="8">
        <v>0.32</v>
      </c>
      <c r="D201" s="8">
        <v>0.4627</v>
      </c>
      <c r="E201" s="8">
        <v>8</v>
      </c>
      <c r="F201" s="8">
        <v>64</v>
      </c>
      <c r="G201" s="8">
        <v>72</v>
      </c>
    </row>
    <row r="202" spans="1:7">
      <c r="A202" s="7">
        <v>201</v>
      </c>
      <c r="B202" s="8">
        <v>0.19700000000000001</v>
      </c>
      <c r="C202" s="8">
        <v>0.35</v>
      </c>
      <c r="D202" s="8">
        <v>0.35820000000000002</v>
      </c>
      <c r="E202" s="8">
        <v>5</v>
      </c>
      <c r="F202" s="8">
        <v>77</v>
      </c>
      <c r="G202" s="8">
        <v>82</v>
      </c>
    </row>
    <row r="203" spans="1:7">
      <c r="A203" s="7">
        <v>202</v>
      </c>
      <c r="B203" s="8">
        <v>0.16669999999999999</v>
      </c>
      <c r="C203" s="8">
        <v>0.34</v>
      </c>
      <c r="D203" s="8">
        <v>0.44779999999999998</v>
      </c>
      <c r="E203" s="8">
        <v>13</v>
      </c>
      <c r="F203" s="8">
        <v>79</v>
      </c>
      <c r="G203" s="8">
        <v>92</v>
      </c>
    </row>
    <row r="204" spans="1:7">
      <c r="A204" s="7">
        <v>203</v>
      </c>
      <c r="B204" s="8">
        <v>0.1515</v>
      </c>
      <c r="C204" s="8">
        <v>0.37</v>
      </c>
      <c r="D204" s="8">
        <v>0.3881</v>
      </c>
      <c r="E204" s="8">
        <v>3</v>
      </c>
      <c r="F204" s="8">
        <v>59</v>
      </c>
      <c r="G204" s="8">
        <v>62</v>
      </c>
    </row>
    <row r="205" spans="1:7">
      <c r="A205" s="7">
        <v>204</v>
      </c>
      <c r="B205" s="8">
        <v>0.13639999999999999</v>
      </c>
      <c r="C205" s="8">
        <v>0.4</v>
      </c>
      <c r="D205" s="8">
        <v>0.32840000000000003</v>
      </c>
      <c r="E205" s="8">
        <v>4</v>
      </c>
      <c r="F205" s="8">
        <v>44</v>
      </c>
      <c r="G205" s="8">
        <v>48</v>
      </c>
    </row>
    <row r="206" spans="1:7">
      <c r="A206" s="7">
        <v>205</v>
      </c>
      <c r="B206" s="8">
        <v>0.13639999999999999</v>
      </c>
      <c r="C206" s="8">
        <v>0.43</v>
      </c>
      <c r="D206" s="8">
        <v>0.32840000000000003</v>
      </c>
      <c r="E206" s="8">
        <v>1</v>
      </c>
      <c r="F206" s="8">
        <v>40</v>
      </c>
      <c r="G206" s="8">
        <v>41</v>
      </c>
    </row>
    <row r="207" spans="1:7">
      <c r="A207" s="7">
        <v>206</v>
      </c>
      <c r="B207" s="8">
        <v>0.1212</v>
      </c>
      <c r="C207" s="8">
        <v>0.46</v>
      </c>
      <c r="D207" s="8">
        <v>0.25369999999999998</v>
      </c>
      <c r="E207" s="8">
        <v>0</v>
      </c>
      <c r="F207" s="8">
        <v>38</v>
      </c>
      <c r="G207" s="8">
        <v>38</v>
      </c>
    </row>
    <row r="208" spans="1:7">
      <c r="A208" s="7">
        <v>207</v>
      </c>
      <c r="B208" s="8">
        <v>0.1061</v>
      </c>
      <c r="C208" s="8">
        <v>0.46</v>
      </c>
      <c r="D208" s="8">
        <v>0.41789999999999999</v>
      </c>
      <c r="E208" s="8">
        <v>1</v>
      </c>
      <c r="F208" s="8">
        <v>19</v>
      </c>
      <c r="G208" s="8">
        <v>20</v>
      </c>
    </row>
    <row r="209" spans="1:7">
      <c r="A209" s="7">
        <v>208</v>
      </c>
      <c r="B209" s="8">
        <v>0.1212</v>
      </c>
      <c r="C209" s="8">
        <v>0.46</v>
      </c>
      <c r="D209" s="8">
        <v>0.29849999999999999</v>
      </c>
      <c r="E209" s="8">
        <v>5</v>
      </c>
      <c r="F209" s="8">
        <v>10</v>
      </c>
      <c r="G209" s="8">
        <v>15</v>
      </c>
    </row>
    <row r="210" spans="1:7">
      <c r="A210" s="7">
        <v>209</v>
      </c>
      <c r="B210" s="8">
        <v>0.13639999999999999</v>
      </c>
      <c r="C210" s="8">
        <v>0.5</v>
      </c>
      <c r="D210" s="8">
        <v>0.19400000000000001</v>
      </c>
      <c r="E210" s="8">
        <v>0</v>
      </c>
      <c r="F210" s="8">
        <v>6</v>
      </c>
      <c r="G210" s="8">
        <v>6</v>
      </c>
    </row>
    <row r="211" spans="1:7">
      <c r="A211" s="7">
        <v>210</v>
      </c>
      <c r="B211" s="8">
        <v>0.1212</v>
      </c>
      <c r="C211" s="8">
        <v>0.5</v>
      </c>
      <c r="D211" s="8">
        <v>0.28360000000000002</v>
      </c>
      <c r="E211" s="8">
        <v>2</v>
      </c>
      <c r="F211" s="8">
        <v>3</v>
      </c>
      <c r="G211" s="8">
        <v>5</v>
      </c>
    </row>
    <row r="212" spans="1:7">
      <c r="A212" s="7">
        <v>211</v>
      </c>
      <c r="B212" s="8">
        <v>0.1212</v>
      </c>
      <c r="C212" s="8">
        <v>0.5</v>
      </c>
      <c r="D212" s="8">
        <v>0.28360000000000002</v>
      </c>
      <c r="E212" s="8">
        <v>1</v>
      </c>
      <c r="F212" s="8">
        <v>0</v>
      </c>
      <c r="G212" s="8">
        <v>1</v>
      </c>
    </row>
    <row r="213" spans="1:7">
      <c r="A213" s="7">
        <v>212</v>
      </c>
      <c r="B213" s="8">
        <v>0.1212</v>
      </c>
      <c r="C213" s="8">
        <v>0.5</v>
      </c>
      <c r="D213" s="8">
        <v>0.22389999999999999</v>
      </c>
      <c r="E213" s="8">
        <v>0</v>
      </c>
      <c r="F213" s="8">
        <v>3</v>
      </c>
      <c r="G213" s="8">
        <v>3</v>
      </c>
    </row>
    <row r="214" spans="1:7">
      <c r="A214" s="7">
        <v>213</v>
      </c>
      <c r="B214" s="8">
        <v>0.1212</v>
      </c>
      <c r="C214" s="8">
        <v>0.5</v>
      </c>
      <c r="D214" s="8">
        <v>0.22389999999999999</v>
      </c>
      <c r="E214" s="8">
        <v>0</v>
      </c>
      <c r="F214" s="8">
        <v>1</v>
      </c>
      <c r="G214" s="8">
        <v>1</v>
      </c>
    </row>
    <row r="215" spans="1:7">
      <c r="A215" s="7">
        <v>214</v>
      </c>
      <c r="B215" s="8">
        <v>0.1212</v>
      </c>
      <c r="C215" s="8">
        <v>0.54</v>
      </c>
      <c r="D215" s="8">
        <v>0.1343</v>
      </c>
      <c r="E215" s="8">
        <v>1</v>
      </c>
      <c r="F215" s="8">
        <v>2</v>
      </c>
      <c r="G215" s="8">
        <v>3</v>
      </c>
    </row>
    <row r="216" spans="1:7">
      <c r="A216" s="7">
        <v>215</v>
      </c>
      <c r="B216" s="8">
        <v>0.1061</v>
      </c>
      <c r="C216" s="8">
        <v>0.54</v>
      </c>
      <c r="D216" s="8">
        <v>0.25369999999999998</v>
      </c>
      <c r="E216" s="8">
        <v>0</v>
      </c>
      <c r="F216" s="8">
        <v>3</v>
      </c>
      <c r="G216" s="8">
        <v>3</v>
      </c>
    </row>
    <row r="217" spans="1:7">
      <c r="A217" s="7">
        <v>216</v>
      </c>
      <c r="B217" s="8">
        <v>0.1212</v>
      </c>
      <c r="C217" s="8">
        <v>0.5</v>
      </c>
      <c r="D217" s="8">
        <v>0.28360000000000002</v>
      </c>
      <c r="E217" s="8">
        <v>0</v>
      </c>
      <c r="F217" s="8">
        <v>31</v>
      </c>
      <c r="G217" s="8">
        <v>31</v>
      </c>
    </row>
    <row r="218" spans="1:7">
      <c r="A218" s="7">
        <v>217</v>
      </c>
      <c r="B218" s="8">
        <v>0.1212</v>
      </c>
      <c r="C218" s="8">
        <v>0.5</v>
      </c>
      <c r="D218" s="8">
        <v>0.22389999999999999</v>
      </c>
      <c r="E218" s="8">
        <v>2</v>
      </c>
      <c r="F218" s="8">
        <v>75</v>
      </c>
      <c r="G218" s="8">
        <v>77</v>
      </c>
    </row>
    <row r="219" spans="1:7">
      <c r="A219" s="7">
        <v>218</v>
      </c>
      <c r="B219" s="8">
        <v>0.1212</v>
      </c>
      <c r="C219" s="8">
        <v>0.5</v>
      </c>
      <c r="D219" s="8">
        <v>0.28360000000000002</v>
      </c>
      <c r="E219" s="8">
        <v>4</v>
      </c>
      <c r="F219" s="8">
        <v>184</v>
      </c>
      <c r="G219" s="8">
        <v>188</v>
      </c>
    </row>
    <row r="220" spans="1:7">
      <c r="A220" s="7">
        <v>219</v>
      </c>
      <c r="B220" s="8">
        <v>0.1212</v>
      </c>
      <c r="C220" s="8">
        <v>0.5</v>
      </c>
      <c r="D220" s="8">
        <v>0.25369999999999998</v>
      </c>
      <c r="E220" s="8">
        <v>2</v>
      </c>
      <c r="F220" s="8">
        <v>92</v>
      </c>
      <c r="G220" s="8">
        <v>94</v>
      </c>
    </row>
    <row r="221" spans="1:7">
      <c r="A221" s="7">
        <v>220</v>
      </c>
      <c r="B221" s="8">
        <v>0.1212</v>
      </c>
      <c r="C221" s="8">
        <v>0.5</v>
      </c>
      <c r="D221" s="8">
        <v>0.29849999999999999</v>
      </c>
      <c r="E221" s="8">
        <v>0</v>
      </c>
      <c r="F221" s="8">
        <v>31</v>
      </c>
      <c r="G221" s="8">
        <v>31</v>
      </c>
    </row>
    <row r="222" spans="1:7">
      <c r="A222" s="7">
        <v>221</v>
      </c>
      <c r="B222" s="8">
        <v>0.13639999999999999</v>
      </c>
      <c r="C222" s="8">
        <v>0.47</v>
      </c>
      <c r="D222" s="8">
        <v>0.28360000000000002</v>
      </c>
      <c r="E222" s="8">
        <v>2</v>
      </c>
      <c r="F222" s="8">
        <v>28</v>
      </c>
      <c r="G222" s="8">
        <v>30</v>
      </c>
    </row>
    <row r="223" spans="1:7">
      <c r="A223" s="7">
        <v>222</v>
      </c>
      <c r="B223" s="8">
        <v>0.18179999999999999</v>
      </c>
      <c r="C223" s="8">
        <v>0.4</v>
      </c>
      <c r="D223" s="8">
        <v>0.28360000000000002</v>
      </c>
      <c r="E223" s="8">
        <v>5</v>
      </c>
      <c r="F223" s="8">
        <v>47</v>
      </c>
      <c r="G223" s="8">
        <v>52</v>
      </c>
    </row>
    <row r="224" spans="1:7">
      <c r="A224" s="7">
        <v>223</v>
      </c>
      <c r="B224" s="8">
        <v>0.18179999999999999</v>
      </c>
      <c r="C224" s="8">
        <v>0.4</v>
      </c>
      <c r="D224" s="8">
        <v>0.28360000000000002</v>
      </c>
      <c r="E224" s="8">
        <v>4</v>
      </c>
      <c r="F224" s="8">
        <v>50</v>
      </c>
      <c r="G224" s="8">
        <v>54</v>
      </c>
    </row>
    <row r="225" spans="1:7">
      <c r="A225" s="7">
        <v>224</v>
      </c>
      <c r="B225" s="8">
        <v>0.19700000000000001</v>
      </c>
      <c r="C225" s="8">
        <v>0.4</v>
      </c>
      <c r="D225" s="8">
        <v>0.22389999999999999</v>
      </c>
      <c r="E225" s="8">
        <v>0</v>
      </c>
      <c r="F225" s="8">
        <v>47</v>
      </c>
      <c r="G225" s="8">
        <v>47</v>
      </c>
    </row>
    <row r="226" spans="1:7">
      <c r="A226" s="7">
        <v>225</v>
      </c>
      <c r="B226" s="8">
        <v>0.19700000000000001</v>
      </c>
      <c r="C226" s="8">
        <v>0.4</v>
      </c>
      <c r="D226" s="8">
        <v>0.22389999999999999</v>
      </c>
      <c r="E226" s="8">
        <v>2</v>
      </c>
      <c r="F226" s="8">
        <v>43</v>
      </c>
      <c r="G226" s="8">
        <v>45</v>
      </c>
    </row>
    <row r="227" spans="1:7">
      <c r="A227" s="7">
        <v>226</v>
      </c>
      <c r="B227" s="8">
        <v>0.21210000000000001</v>
      </c>
      <c r="C227" s="8">
        <v>0.4</v>
      </c>
      <c r="D227" s="8">
        <v>0.1343</v>
      </c>
      <c r="E227" s="8">
        <v>4</v>
      </c>
      <c r="F227" s="8">
        <v>70</v>
      </c>
      <c r="G227" s="8">
        <v>74</v>
      </c>
    </row>
    <row r="228" spans="1:7">
      <c r="A228" s="7">
        <v>227</v>
      </c>
      <c r="B228" s="8">
        <v>0.2273</v>
      </c>
      <c r="C228" s="8">
        <v>0.4</v>
      </c>
      <c r="D228" s="8">
        <v>0.1045</v>
      </c>
      <c r="E228" s="8">
        <v>4</v>
      </c>
      <c r="F228" s="8">
        <v>174</v>
      </c>
      <c r="G228" s="8">
        <v>178</v>
      </c>
    </row>
    <row r="229" spans="1:7">
      <c r="A229" s="7">
        <v>228</v>
      </c>
      <c r="B229" s="8">
        <v>0.19700000000000001</v>
      </c>
      <c r="C229" s="8">
        <v>0.4</v>
      </c>
      <c r="D229" s="8">
        <v>0.22389999999999999</v>
      </c>
      <c r="E229" s="8">
        <v>1</v>
      </c>
      <c r="F229" s="8">
        <v>154</v>
      </c>
      <c r="G229" s="8">
        <v>155</v>
      </c>
    </row>
    <row r="230" spans="1:7">
      <c r="A230" s="7">
        <v>229</v>
      </c>
      <c r="B230" s="8">
        <v>0.16669999999999999</v>
      </c>
      <c r="C230" s="8">
        <v>0.47</v>
      </c>
      <c r="D230" s="8">
        <v>0.16420000000000001</v>
      </c>
      <c r="E230" s="8">
        <v>3</v>
      </c>
      <c r="F230" s="8">
        <v>92</v>
      </c>
      <c r="G230" s="8">
        <v>95</v>
      </c>
    </row>
    <row r="231" spans="1:7">
      <c r="A231" s="7">
        <v>230</v>
      </c>
      <c r="B231" s="8">
        <v>0.16669999999999999</v>
      </c>
      <c r="C231" s="8">
        <v>0.5</v>
      </c>
      <c r="D231" s="8">
        <v>0.16420000000000001</v>
      </c>
      <c r="E231" s="8">
        <v>1</v>
      </c>
      <c r="F231" s="8">
        <v>73</v>
      </c>
      <c r="G231" s="8">
        <v>74</v>
      </c>
    </row>
    <row r="232" spans="1:7">
      <c r="A232" s="7">
        <v>231</v>
      </c>
      <c r="B232" s="8">
        <v>0.13639999999999999</v>
      </c>
      <c r="C232" s="8">
        <v>0.59</v>
      </c>
      <c r="D232" s="8">
        <v>0.19400000000000001</v>
      </c>
      <c r="E232" s="8">
        <v>1</v>
      </c>
      <c r="F232" s="8">
        <v>37</v>
      </c>
      <c r="G232" s="8">
        <v>38</v>
      </c>
    </row>
    <row r="233" spans="1:7">
      <c r="A233" s="7">
        <v>232</v>
      </c>
      <c r="B233" s="8">
        <v>0.1515</v>
      </c>
      <c r="C233" s="8">
        <v>0.59</v>
      </c>
      <c r="D233" s="8">
        <v>0.16420000000000001</v>
      </c>
      <c r="E233" s="8">
        <v>2</v>
      </c>
      <c r="F233" s="8">
        <v>22</v>
      </c>
      <c r="G233" s="8">
        <v>24</v>
      </c>
    </row>
    <row r="234" spans="1:7">
      <c r="A234" s="7">
        <v>233</v>
      </c>
      <c r="B234" s="8">
        <v>0.1515</v>
      </c>
      <c r="C234" s="8">
        <v>0.59</v>
      </c>
      <c r="D234" s="8">
        <v>0.16420000000000001</v>
      </c>
      <c r="E234" s="8">
        <v>0</v>
      </c>
      <c r="F234" s="8">
        <v>18</v>
      </c>
      <c r="G234" s="8">
        <v>18</v>
      </c>
    </row>
    <row r="235" spans="1:7">
      <c r="A235" s="7">
        <v>234</v>
      </c>
      <c r="B235" s="8">
        <v>0.16669999999999999</v>
      </c>
      <c r="C235" s="8">
        <v>0.59</v>
      </c>
      <c r="D235" s="8">
        <v>0.1045</v>
      </c>
      <c r="E235" s="8">
        <v>2</v>
      </c>
      <c r="F235" s="8">
        <v>10</v>
      </c>
      <c r="G235" s="8">
        <v>12</v>
      </c>
    </row>
    <row r="236" spans="1:7">
      <c r="A236" s="7">
        <v>235</v>
      </c>
      <c r="B236" s="8">
        <v>0.1515</v>
      </c>
      <c r="C236" s="8">
        <v>0.59</v>
      </c>
      <c r="D236" s="8">
        <v>0.16420000000000001</v>
      </c>
      <c r="E236" s="8">
        <v>0</v>
      </c>
      <c r="F236" s="8">
        <v>3</v>
      </c>
      <c r="G236" s="8">
        <v>3</v>
      </c>
    </row>
    <row r="237" spans="1:7">
      <c r="A237" s="7">
        <v>236</v>
      </c>
      <c r="B237" s="8">
        <v>0.1515</v>
      </c>
      <c r="C237" s="8">
        <v>0.55000000000000004</v>
      </c>
      <c r="D237" s="8">
        <v>0.19400000000000001</v>
      </c>
      <c r="E237" s="8">
        <v>0</v>
      </c>
      <c r="F237" s="8">
        <v>3</v>
      </c>
      <c r="G237" s="8">
        <v>3</v>
      </c>
    </row>
    <row r="238" spans="1:7">
      <c r="A238" s="7">
        <v>237</v>
      </c>
      <c r="B238" s="8">
        <v>0.18179999999999999</v>
      </c>
      <c r="C238" s="8">
        <v>0.55000000000000004</v>
      </c>
      <c r="D238" s="8">
        <v>0.1343</v>
      </c>
      <c r="E238" s="8">
        <v>0</v>
      </c>
      <c r="F238" s="8">
        <v>6</v>
      </c>
      <c r="G238" s="8">
        <v>6</v>
      </c>
    </row>
    <row r="239" spans="1:7">
      <c r="A239" s="7">
        <v>238</v>
      </c>
      <c r="B239" s="8">
        <v>0.18179999999999999</v>
      </c>
      <c r="C239" s="8">
        <v>0.55000000000000004</v>
      </c>
      <c r="D239" s="8">
        <v>0.1343</v>
      </c>
      <c r="E239" s="8">
        <v>0</v>
      </c>
      <c r="F239" s="8">
        <v>27</v>
      </c>
      <c r="G239" s="8">
        <v>27</v>
      </c>
    </row>
    <row r="240" spans="1:7">
      <c r="A240" s="7">
        <v>239</v>
      </c>
      <c r="B240" s="8">
        <v>0.2273</v>
      </c>
      <c r="C240" s="8">
        <v>0.55000000000000004</v>
      </c>
      <c r="D240" s="8">
        <v>0</v>
      </c>
      <c r="E240" s="8">
        <v>2</v>
      </c>
      <c r="F240" s="8">
        <v>97</v>
      </c>
      <c r="G240" s="8">
        <v>99</v>
      </c>
    </row>
    <row r="241" spans="1:7">
      <c r="A241" s="7">
        <v>240</v>
      </c>
      <c r="B241" s="8">
        <v>0.21210000000000001</v>
      </c>
      <c r="C241" s="8">
        <v>0.51</v>
      </c>
      <c r="D241" s="8">
        <v>8.9599999999999999E-2</v>
      </c>
      <c r="E241" s="8">
        <v>3</v>
      </c>
      <c r="F241" s="8">
        <v>214</v>
      </c>
      <c r="G241" s="8">
        <v>217</v>
      </c>
    </row>
    <row r="242" spans="1:7">
      <c r="A242" s="7">
        <v>241</v>
      </c>
      <c r="B242" s="8">
        <v>0.19700000000000001</v>
      </c>
      <c r="C242" s="8">
        <v>0.51</v>
      </c>
      <c r="D242" s="8">
        <v>0.16420000000000001</v>
      </c>
      <c r="E242" s="8">
        <v>3</v>
      </c>
      <c r="F242" s="8">
        <v>127</v>
      </c>
      <c r="G242" s="8">
        <v>130</v>
      </c>
    </row>
    <row r="243" spans="1:7">
      <c r="A243" s="7">
        <v>242</v>
      </c>
      <c r="B243" s="8">
        <v>0.21210000000000001</v>
      </c>
      <c r="C243" s="8">
        <v>0.51</v>
      </c>
      <c r="D243" s="8">
        <v>0.16420000000000001</v>
      </c>
      <c r="E243" s="8">
        <v>3</v>
      </c>
      <c r="F243" s="8">
        <v>51</v>
      </c>
      <c r="G243" s="8">
        <v>54</v>
      </c>
    </row>
    <row r="244" spans="1:7">
      <c r="A244" s="7">
        <v>243</v>
      </c>
      <c r="B244" s="8">
        <v>0.21210000000000001</v>
      </c>
      <c r="C244" s="8">
        <v>0.47</v>
      </c>
      <c r="D244" s="8">
        <v>0.1343</v>
      </c>
      <c r="E244" s="8">
        <v>4</v>
      </c>
      <c r="F244" s="8">
        <v>31</v>
      </c>
      <c r="G244" s="8">
        <v>35</v>
      </c>
    </row>
    <row r="245" spans="1:7">
      <c r="A245" s="7">
        <v>244</v>
      </c>
      <c r="B245" s="8">
        <v>0.2273</v>
      </c>
      <c r="C245" s="8">
        <v>0.51</v>
      </c>
      <c r="D245" s="8">
        <v>0.1045</v>
      </c>
      <c r="E245" s="8">
        <v>2</v>
      </c>
      <c r="F245" s="8">
        <v>55</v>
      </c>
      <c r="G245" s="8">
        <v>57</v>
      </c>
    </row>
    <row r="246" spans="1:7">
      <c r="A246" s="7">
        <v>245</v>
      </c>
      <c r="B246" s="8">
        <v>0.2273</v>
      </c>
      <c r="C246" s="8">
        <v>0.59</v>
      </c>
      <c r="D246" s="8">
        <v>8.9599999999999999E-2</v>
      </c>
      <c r="E246" s="8">
        <v>6</v>
      </c>
      <c r="F246" s="8">
        <v>46</v>
      </c>
      <c r="G246" s="8">
        <v>52</v>
      </c>
    </row>
    <row r="247" spans="1:7">
      <c r="A247" s="7">
        <v>246</v>
      </c>
      <c r="B247" s="8">
        <v>0.2273</v>
      </c>
      <c r="C247" s="8">
        <v>0.59</v>
      </c>
      <c r="D247" s="8">
        <v>8.9599999999999999E-2</v>
      </c>
      <c r="E247" s="8">
        <v>3</v>
      </c>
      <c r="F247" s="8">
        <v>60</v>
      </c>
      <c r="G247" s="8">
        <v>63</v>
      </c>
    </row>
    <row r="248" spans="1:7">
      <c r="A248" s="7">
        <v>247</v>
      </c>
      <c r="B248" s="8">
        <v>0.19700000000000001</v>
      </c>
      <c r="C248" s="8">
        <v>0.8</v>
      </c>
      <c r="D248" s="8">
        <v>8.9599999999999999E-2</v>
      </c>
      <c r="E248" s="8">
        <v>2</v>
      </c>
      <c r="F248" s="8">
        <v>45</v>
      </c>
      <c r="G248" s="8">
        <v>47</v>
      </c>
    </row>
    <row r="249" spans="1:7">
      <c r="A249" s="7">
        <v>248</v>
      </c>
      <c r="B249" s="8">
        <v>0.1515</v>
      </c>
      <c r="C249" s="8">
        <v>0.86</v>
      </c>
      <c r="D249" s="8">
        <v>0.22389999999999999</v>
      </c>
      <c r="E249" s="8">
        <v>4</v>
      </c>
      <c r="F249" s="8">
        <v>72</v>
      </c>
      <c r="G249" s="8">
        <v>76</v>
      </c>
    </row>
    <row r="250" spans="1:7">
      <c r="A250" s="7">
        <v>249</v>
      </c>
      <c r="B250" s="8">
        <v>0.1515</v>
      </c>
      <c r="C250" s="8">
        <v>0.86</v>
      </c>
      <c r="D250" s="8">
        <v>0.22389999999999999</v>
      </c>
      <c r="E250" s="8">
        <v>6</v>
      </c>
      <c r="F250" s="8">
        <v>130</v>
      </c>
      <c r="G250" s="8">
        <v>136</v>
      </c>
    </row>
    <row r="251" spans="1:7">
      <c r="A251" s="7">
        <v>250</v>
      </c>
      <c r="B251" s="8">
        <v>0.18179999999999999</v>
      </c>
      <c r="C251" s="8">
        <v>0.93</v>
      </c>
      <c r="D251" s="8">
        <v>0.1045</v>
      </c>
      <c r="E251" s="8">
        <v>1</v>
      </c>
      <c r="F251" s="8">
        <v>94</v>
      </c>
      <c r="G251" s="8">
        <v>95</v>
      </c>
    </row>
    <row r="252" spans="1:7">
      <c r="A252" s="7">
        <v>251</v>
      </c>
      <c r="B252" s="8">
        <v>0.2273</v>
      </c>
      <c r="C252" s="8">
        <v>0.93</v>
      </c>
      <c r="D252" s="8">
        <v>0</v>
      </c>
      <c r="E252" s="8">
        <v>0</v>
      </c>
      <c r="F252" s="8">
        <v>51</v>
      </c>
      <c r="G252" s="8">
        <v>51</v>
      </c>
    </row>
    <row r="253" spans="1:7">
      <c r="A253" s="7">
        <v>252</v>
      </c>
      <c r="B253" s="8">
        <v>0.1515</v>
      </c>
      <c r="C253" s="8">
        <v>0.93</v>
      </c>
      <c r="D253" s="8">
        <v>0.19400000000000001</v>
      </c>
      <c r="E253" s="8">
        <v>0</v>
      </c>
      <c r="F253" s="8">
        <v>32</v>
      </c>
      <c r="G253" s="8">
        <v>32</v>
      </c>
    </row>
    <row r="254" spans="1:7">
      <c r="A254" s="7">
        <v>253</v>
      </c>
      <c r="B254" s="8">
        <v>0.19700000000000001</v>
      </c>
      <c r="C254" s="8">
        <v>0.86</v>
      </c>
      <c r="D254" s="8">
        <v>8.9599999999999999E-2</v>
      </c>
      <c r="E254" s="8">
        <v>0</v>
      </c>
      <c r="F254" s="8">
        <v>20</v>
      </c>
      <c r="G254" s="8">
        <v>20</v>
      </c>
    </row>
    <row r="255" spans="1:7">
      <c r="A255" s="7">
        <v>254</v>
      </c>
      <c r="B255" s="8">
        <v>0.18179999999999999</v>
      </c>
      <c r="C255" s="8">
        <v>0.93</v>
      </c>
      <c r="D255" s="8">
        <v>0.1045</v>
      </c>
      <c r="E255" s="8">
        <v>1</v>
      </c>
      <c r="F255" s="8">
        <v>28</v>
      </c>
      <c r="G255" s="8">
        <v>29</v>
      </c>
    </row>
    <row r="256" spans="1:7">
      <c r="A256" s="7">
        <v>255</v>
      </c>
      <c r="B256" s="8">
        <v>0.19700000000000001</v>
      </c>
      <c r="C256" s="8">
        <v>0.93</v>
      </c>
      <c r="D256" s="8">
        <v>8.9599999999999999E-2</v>
      </c>
      <c r="E256" s="8">
        <v>1</v>
      </c>
      <c r="F256" s="8">
        <v>18</v>
      </c>
      <c r="G256" s="8">
        <v>19</v>
      </c>
    </row>
    <row r="257" spans="1:7">
      <c r="A257" s="7">
        <v>256</v>
      </c>
      <c r="B257" s="8">
        <v>0.19700000000000001</v>
      </c>
      <c r="C257" s="8">
        <v>0.86</v>
      </c>
      <c r="D257" s="8">
        <v>8.9599999999999999E-2</v>
      </c>
      <c r="E257" s="8">
        <v>0</v>
      </c>
      <c r="F257" s="8">
        <v>7</v>
      </c>
      <c r="G257" s="8">
        <v>7</v>
      </c>
    </row>
    <row r="258" spans="1:7">
      <c r="A258" s="7">
        <v>257</v>
      </c>
      <c r="B258" s="8">
        <v>0.18179999999999999</v>
      </c>
      <c r="C258" s="8">
        <v>0.86</v>
      </c>
      <c r="D258" s="8">
        <v>0.1045</v>
      </c>
      <c r="E258" s="8">
        <v>0</v>
      </c>
      <c r="F258" s="8">
        <v>6</v>
      </c>
      <c r="G258" s="8">
        <v>6</v>
      </c>
    </row>
    <row r="259" spans="1:7">
      <c r="A259" s="7">
        <v>258</v>
      </c>
      <c r="B259" s="8">
        <v>0.1515</v>
      </c>
      <c r="C259" s="8">
        <v>0.86</v>
      </c>
      <c r="D259" s="8">
        <v>0.1343</v>
      </c>
      <c r="E259" s="8">
        <v>0</v>
      </c>
      <c r="F259" s="8">
        <v>1</v>
      </c>
      <c r="G259" s="8">
        <v>1</v>
      </c>
    </row>
    <row r="260" spans="1:7">
      <c r="A260" s="7">
        <v>259</v>
      </c>
      <c r="B260" s="8">
        <v>0.1515</v>
      </c>
      <c r="C260" s="8">
        <v>0.86</v>
      </c>
      <c r="D260" s="8">
        <v>0.16420000000000001</v>
      </c>
      <c r="E260" s="8">
        <v>0</v>
      </c>
      <c r="F260" s="8">
        <v>5</v>
      </c>
      <c r="G260" s="8">
        <v>5</v>
      </c>
    </row>
    <row r="261" spans="1:7">
      <c r="A261" s="7">
        <v>260</v>
      </c>
      <c r="B261" s="8">
        <v>0.1515</v>
      </c>
      <c r="C261" s="8">
        <v>0.93</v>
      </c>
      <c r="D261" s="8">
        <v>0.1343</v>
      </c>
      <c r="E261" s="8">
        <v>0</v>
      </c>
      <c r="F261" s="8">
        <v>16</v>
      </c>
      <c r="G261" s="8">
        <v>16</v>
      </c>
    </row>
    <row r="262" spans="1:7">
      <c r="A262" s="7">
        <v>261</v>
      </c>
      <c r="B262" s="8">
        <v>0.1515</v>
      </c>
      <c r="C262" s="8">
        <v>0.69</v>
      </c>
      <c r="D262" s="8">
        <v>0.1343</v>
      </c>
      <c r="E262" s="8">
        <v>0</v>
      </c>
      <c r="F262" s="8">
        <v>54</v>
      </c>
      <c r="G262" s="8">
        <v>54</v>
      </c>
    </row>
    <row r="263" spans="1:7">
      <c r="A263" s="7">
        <v>262</v>
      </c>
      <c r="B263" s="8">
        <v>0.16669999999999999</v>
      </c>
      <c r="C263" s="8">
        <v>0.59</v>
      </c>
      <c r="D263" s="8">
        <v>0.16420000000000001</v>
      </c>
      <c r="E263" s="8">
        <v>3</v>
      </c>
      <c r="F263" s="8">
        <v>125</v>
      </c>
      <c r="G263" s="8">
        <v>128</v>
      </c>
    </row>
    <row r="264" spans="1:7">
      <c r="A264" s="7">
        <v>263</v>
      </c>
      <c r="B264" s="8">
        <v>0.13639999999999999</v>
      </c>
      <c r="C264" s="8">
        <v>0.59</v>
      </c>
      <c r="D264" s="8">
        <v>0.32840000000000003</v>
      </c>
      <c r="E264" s="8">
        <v>3</v>
      </c>
      <c r="F264" s="8">
        <v>78</v>
      </c>
      <c r="G264" s="8">
        <v>81</v>
      </c>
    </row>
    <row r="265" spans="1:7">
      <c r="A265" s="7">
        <v>264</v>
      </c>
      <c r="B265" s="8">
        <v>0.18179999999999999</v>
      </c>
      <c r="C265" s="8">
        <v>0.55000000000000004</v>
      </c>
      <c r="D265" s="8">
        <v>0.22389999999999999</v>
      </c>
      <c r="E265" s="8">
        <v>0</v>
      </c>
      <c r="F265" s="8">
        <v>39</v>
      </c>
      <c r="G265" s="8">
        <v>39</v>
      </c>
    </row>
    <row r="266" spans="1:7">
      <c r="A266" s="7">
        <v>265</v>
      </c>
      <c r="B266" s="8">
        <v>0.18179999999999999</v>
      </c>
      <c r="C266" s="8">
        <v>0.51</v>
      </c>
      <c r="D266" s="8">
        <v>0.3881</v>
      </c>
      <c r="E266" s="8">
        <v>3</v>
      </c>
      <c r="F266" s="8">
        <v>32</v>
      </c>
      <c r="G266" s="8">
        <v>35</v>
      </c>
    </row>
    <row r="267" spans="1:7">
      <c r="A267" s="7">
        <v>266</v>
      </c>
      <c r="B267" s="8">
        <v>0.1515</v>
      </c>
      <c r="C267" s="8">
        <v>0.47</v>
      </c>
      <c r="D267" s="8">
        <v>0.58209999999999995</v>
      </c>
      <c r="E267" s="8">
        <v>3</v>
      </c>
      <c r="F267" s="8">
        <v>52</v>
      </c>
      <c r="G267" s="8">
        <v>55</v>
      </c>
    </row>
    <row r="268" spans="1:7">
      <c r="A268" s="7">
        <v>267</v>
      </c>
      <c r="B268" s="8">
        <v>0.19700000000000001</v>
      </c>
      <c r="C268" s="8">
        <v>0.44</v>
      </c>
      <c r="D268" s="8">
        <v>0.35820000000000002</v>
      </c>
      <c r="E268" s="8">
        <v>0</v>
      </c>
      <c r="F268" s="8">
        <v>49</v>
      </c>
      <c r="G268" s="8">
        <v>49</v>
      </c>
    </row>
    <row r="269" spans="1:7">
      <c r="A269" s="7">
        <v>268</v>
      </c>
      <c r="B269" s="8">
        <v>0.18179999999999999</v>
      </c>
      <c r="C269" s="8">
        <v>0.47</v>
      </c>
      <c r="D269" s="8">
        <v>0.32840000000000003</v>
      </c>
      <c r="E269" s="8">
        <v>0</v>
      </c>
      <c r="F269" s="8">
        <v>44</v>
      </c>
      <c r="G269" s="8">
        <v>44</v>
      </c>
    </row>
    <row r="270" spans="1:7">
      <c r="A270" s="7">
        <v>269</v>
      </c>
      <c r="B270" s="8">
        <v>0.16669999999999999</v>
      </c>
      <c r="C270" s="8">
        <v>0.47</v>
      </c>
      <c r="D270" s="8">
        <v>0.41789999999999999</v>
      </c>
      <c r="E270" s="8">
        <v>1</v>
      </c>
      <c r="F270" s="8">
        <v>48</v>
      </c>
      <c r="G270" s="8">
        <v>49</v>
      </c>
    </row>
    <row r="271" spans="1:7">
      <c r="A271" s="7">
        <v>270</v>
      </c>
      <c r="B271" s="8">
        <v>0.19700000000000001</v>
      </c>
      <c r="C271" s="8">
        <v>0.44</v>
      </c>
      <c r="D271" s="8">
        <v>0.32840000000000003</v>
      </c>
      <c r="E271" s="8">
        <v>5</v>
      </c>
      <c r="F271" s="8">
        <v>63</v>
      </c>
      <c r="G271" s="8">
        <v>68</v>
      </c>
    </row>
    <row r="272" spans="1:7">
      <c r="A272" s="7">
        <v>271</v>
      </c>
      <c r="B272" s="8">
        <v>0.18179999999999999</v>
      </c>
      <c r="C272" s="8">
        <v>0.47</v>
      </c>
      <c r="D272" s="8">
        <v>0.35820000000000002</v>
      </c>
      <c r="E272" s="8">
        <v>0</v>
      </c>
      <c r="F272" s="8">
        <v>139</v>
      </c>
      <c r="G272" s="8">
        <v>139</v>
      </c>
    </row>
    <row r="273" spans="1:7">
      <c r="A273" s="7">
        <v>272</v>
      </c>
      <c r="B273" s="8">
        <v>0.1515</v>
      </c>
      <c r="C273" s="8">
        <v>0.47</v>
      </c>
      <c r="D273" s="8">
        <v>0.52239999999999998</v>
      </c>
      <c r="E273" s="8">
        <v>2</v>
      </c>
      <c r="F273" s="8">
        <v>135</v>
      </c>
      <c r="G273" s="8">
        <v>137</v>
      </c>
    </row>
    <row r="274" spans="1:7">
      <c r="A274" s="7">
        <v>273</v>
      </c>
      <c r="B274" s="8">
        <v>0.1515</v>
      </c>
      <c r="C274" s="8">
        <v>0.47</v>
      </c>
      <c r="D274" s="8">
        <v>0.41789999999999999</v>
      </c>
      <c r="E274" s="8">
        <v>1</v>
      </c>
      <c r="F274" s="8">
        <v>82</v>
      </c>
      <c r="G274" s="8">
        <v>83</v>
      </c>
    </row>
    <row r="275" spans="1:7">
      <c r="A275" s="7">
        <v>274</v>
      </c>
      <c r="B275" s="8">
        <v>0.13639999999999999</v>
      </c>
      <c r="C275" s="8">
        <v>0.5</v>
      </c>
      <c r="D275" s="8">
        <v>0.32840000000000003</v>
      </c>
      <c r="E275" s="8">
        <v>2</v>
      </c>
      <c r="F275" s="8">
        <v>54</v>
      </c>
      <c r="G275" s="8">
        <v>56</v>
      </c>
    </row>
    <row r="276" spans="1:7">
      <c r="A276" s="7">
        <v>275</v>
      </c>
      <c r="B276" s="8">
        <v>0.13639999999999999</v>
      </c>
      <c r="C276" s="8">
        <v>0.55000000000000004</v>
      </c>
      <c r="D276" s="8">
        <v>0.32840000000000003</v>
      </c>
      <c r="E276" s="8">
        <v>0</v>
      </c>
      <c r="F276" s="8">
        <v>57</v>
      </c>
      <c r="G276" s="8">
        <v>57</v>
      </c>
    </row>
    <row r="277" spans="1:7">
      <c r="A277" s="7">
        <v>276</v>
      </c>
      <c r="B277" s="8">
        <v>0.1212</v>
      </c>
      <c r="C277" s="8">
        <v>0.55000000000000004</v>
      </c>
      <c r="D277" s="8">
        <v>0.44779999999999998</v>
      </c>
      <c r="E277" s="8">
        <v>1</v>
      </c>
      <c r="F277" s="8">
        <v>32</v>
      </c>
      <c r="G277" s="8">
        <v>33</v>
      </c>
    </row>
    <row r="278" spans="1:7">
      <c r="A278" s="7">
        <v>277</v>
      </c>
      <c r="B278" s="8">
        <v>0.1061</v>
      </c>
      <c r="C278" s="8">
        <v>0.59</v>
      </c>
      <c r="D278" s="8">
        <v>0.41789999999999999</v>
      </c>
      <c r="E278" s="8">
        <v>1</v>
      </c>
      <c r="F278" s="8">
        <v>19</v>
      </c>
      <c r="G278" s="8">
        <v>20</v>
      </c>
    </row>
    <row r="279" spans="1:7">
      <c r="A279" s="7">
        <v>278</v>
      </c>
      <c r="B279" s="8">
        <v>0.1212</v>
      </c>
      <c r="C279" s="8">
        <v>0.59</v>
      </c>
      <c r="D279" s="8">
        <v>0.28360000000000002</v>
      </c>
      <c r="E279" s="8">
        <v>1</v>
      </c>
      <c r="F279" s="8">
        <v>6</v>
      </c>
      <c r="G279" s="8">
        <v>7</v>
      </c>
    </row>
    <row r="280" spans="1:7">
      <c r="A280" s="7">
        <v>279</v>
      </c>
      <c r="B280" s="8">
        <v>0.1212</v>
      </c>
      <c r="C280" s="8">
        <v>0.5</v>
      </c>
      <c r="D280" s="8">
        <v>0.28360000000000002</v>
      </c>
      <c r="E280" s="8">
        <v>0</v>
      </c>
      <c r="F280" s="8">
        <v>2</v>
      </c>
      <c r="G280" s="8">
        <v>2</v>
      </c>
    </row>
    <row r="281" spans="1:7">
      <c r="A281" s="7">
        <v>280</v>
      </c>
      <c r="B281" s="8">
        <v>0.1212</v>
      </c>
      <c r="C281" s="8">
        <v>0.5</v>
      </c>
      <c r="D281" s="8">
        <v>0.35820000000000002</v>
      </c>
      <c r="E281" s="8">
        <v>0</v>
      </c>
      <c r="F281" s="8">
        <v>2</v>
      </c>
      <c r="G281" s="8">
        <v>2</v>
      </c>
    </row>
    <row r="282" spans="1:7">
      <c r="A282" s="7">
        <v>281</v>
      </c>
      <c r="B282" s="8">
        <v>0.1212</v>
      </c>
      <c r="C282" s="8">
        <v>0.5</v>
      </c>
      <c r="D282" s="8">
        <v>0.32840000000000003</v>
      </c>
      <c r="E282" s="8">
        <v>0</v>
      </c>
      <c r="F282" s="8">
        <v>3</v>
      </c>
      <c r="G282" s="8">
        <v>3</v>
      </c>
    </row>
    <row r="283" spans="1:7">
      <c r="A283" s="7">
        <v>282</v>
      </c>
      <c r="B283" s="8">
        <v>0.1212</v>
      </c>
      <c r="C283" s="8">
        <v>0.5</v>
      </c>
      <c r="D283" s="8">
        <v>0.25369999999999998</v>
      </c>
      <c r="E283" s="8">
        <v>0</v>
      </c>
      <c r="F283" s="8">
        <v>4</v>
      </c>
      <c r="G283" s="8">
        <v>4</v>
      </c>
    </row>
    <row r="284" spans="1:7">
      <c r="A284" s="7">
        <v>283</v>
      </c>
      <c r="B284" s="8">
        <v>0.1212</v>
      </c>
      <c r="C284" s="8">
        <v>0.5</v>
      </c>
      <c r="D284" s="8">
        <v>0.29849999999999999</v>
      </c>
      <c r="E284" s="8">
        <v>0</v>
      </c>
      <c r="F284" s="8">
        <v>3</v>
      </c>
      <c r="G284" s="8">
        <v>3</v>
      </c>
    </row>
    <row r="285" spans="1:7">
      <c r="A285" s="7">
        <v>284</v>
      </c>
      <c r="B285" s="8">
        <v>0.1515</v>
      </c>
      <c r="C285" s="8">
        <v>0.54</v>
      </c>
      <c r="D285" s="8">
        <v>0.1343</v>
      </c>
      <c r="E285" s="8">
        <v>0</v>
      </c>
      <c r="F285" s="8">
        <v>28</v>
      </c>
      <c r="G285" s="8">
        <v>28</v>
      </c>
    </row>
    <row r="286" spans="1:7">
      <c r="A286" s="7">
        <v>285</v>
      </c>
      <c r="B286" s="8">
        <v>0.1515</v>
      </c>
      <c r="C286" s="8">
        <v>0.54</v>
      </c>
      <c r="D286" s="8">
        <v>0.1343</v>
      </c>
      <c r="E286" s="8">
        <v>0</v>
      </c>
      <c r="F286" s="8">
        <v>72</v>
      </c>
      <c r="G286" s="8">
        <v>72</v>
      </c>
    </row>
    <row r="287" spans="1:7">
      <c r="A287" s="7">
        <v>286</v>
      </c>
      <c r="B287" s="8">
        <v>0.13639999999999999</v>
      </c>
      <c r="C287" s="8">
        <v>0.5</v>
      </c>
      <c r="D287" s="8">
        <v>0.19400000000000001</v>
      </c>
      <c r="E287" s="8">
        <v>5</v>
      </c>
      <c r="F287" s="8">
        <v>197</v>
      </c>
      <c r="G287" s="8">
        <v>202</v>
      </c>
    </row>
    <row r="288" spans="1:7">
      <c r="A288" s="7">
        <v>287</v>
      </c>
      <c r="B288" s="8">
        <v>0.1212</v>
      </c>
      <c r="C288" s="8">
        <v>0.5</v>
      </c>
      <c r="D288" s="8">
        <v>0.32840000000000003</v>
      </c>
      <c r="E288" s="8">
        <v>2</v>
      </c>
      <c r="F288" s="8">
        <v>137</v>
      </c>
      <c r="G288" s="8">
        <v>139</v>
      </c>
    </row>
    <row r="289" spans="1:7">
      <c r="A289" s="7">
        <v>288</v>
      </c>
      <c r="B289" s="8">
        <v>0.13639999999999999</v>
      </c>
      <c r="C289" s="8">
        <v>0.5</v>
      </c>
      <c r="D289" s="8">
        <v>0.35820000000000002</v>
      </c>
      <c r="E289" s="8">
        <v>2</v>
      </c>
      <c r="F289" s="8">
        <v>36</v>
      </c>
      <c r="G289" s="8">
        <v>38</v>
      </c>
    </row>
    <row r="290" spans="1:7">
      <c r="A290" s="7">
        <v>289</v>
      </c>
      <c r="B290" s="8">
        <v>0.16669999999999999</v>
      </c>
      <c r="C290" s="8">
        <v>0.44</v>
      </c>
      <c r="D290" s="8">
        <v>0.44779999999999998</v>
      </c>
      <c r="E290" s="8">
        <v>4</v>
      </c>
      <c r="F290" s="8">
        <v>33</v>
      </c>
      <c r="G290" s="8">
        <v>37</v>
      </c>
    </row>
    <row r="291" spans="1:7">
      <c r="A291" s="7">
        <v>290</v>
      </c>
      <c r="B291" s="8">
        <v>0.16669999999999999</v>
      </c>
      <c r="C291" s="8">
        <v>0.44</v>
      </c>
      <c r="D291" s="8">
        <v>0.41789999999999999</v>
      </c>
      <c r="E291" s="8">
        <v>3</v>
      </c>
      <c r="F291" s="8">
        <v>49</v>
      </c>
      <c r="G291" s="8">
        <v>52</v>
      </c>
    </row>
    <row r="292" spans="1:7">
      <c r="A292" s="7">
        <v>291</v>
      </c>
      <c r="B292" s="8">
        <v>0.19700000000000001</v>
      </c>
      <c r="C292" s="8">
        <v>0.41</v>
      </c>
      <c r="D292" s="8">
        <v>0.44779999999999998</v>
      </c>
      <c r="E292" s="8">
        <v>2</v>
      </c>
      <c r="F292" s="8">
        <v>81</v>
      </c>
      <c r="G292" s="8">
        <v>83</v>
      </c>
    </row>
    <row r="293" spans="1:7">
      <c r="A293" s="7">
        <v>292</v>
      </c>
      <c r="B293" s="8">
        <v>0.19700000000000001</v>
      </c>
      <c r="C293" s="8">
        <v>0.41</v>
      </c>
      <c r="D293" s="8">
        <v>0.3881</v>
      </c>
      <c r="E293" s="8">
        <v>3</v>
      </c>
      <c r="F293" s="8">
        <v>39</v>
      </c>
      <c r="G293" s="8">
        <v>42</v>
      </c>
    </row>
    <row r="294" spans="1:7">
      <c r="A294" s="7">
        <v>293</v>
      </c>
      <c r="B294" s="8">
        <v>0.21210000000000001</v>
      </c>
      <c r="C294" s="8">
        <v>0.38</v>
      </c>
      <c r="D294" s="8">
        <v>0.29849999999999999</v>
      </c>
      <c r="E294" s="8">
        <v>5</v>
      </c>
      <c r="F294" s="8">
        <v>55</v>
      </c>
      <c r="G294" s="8">
        <v>60</v>
      </c>
    </row>
    <row r="295" spans="1:7">
      <c r="A295" s="7">
        <v>294</v>
      </c>
      <c r="B295" s="8">
        <v>0.21210000000000001</v>
      </c>
      <c r="C295" s="8">
        <v>0.38</v>
      </c>
      <c r="D295" s="8">
        <v>0.35820000000000002</v>
      </c>
      <c r="E295" s="8">
        <v>2</v>
      </c>
      <c r="F295" s="8">
        <v>76</v>
      </c>
      <c r="G295" s="8">
        <v>78</v>
      </c>
    </row>
    <row r="296" spans="1:7">
      <c r="A296" s="7">
        <v>295</v>
      </c>
      <c r="B296" s="8">
        <v>0.18179999999999999</v>
      </c>
      <c r="C296" s="8">
        <v>0.4</v>
      </c>
      <c r="D296" s="8">
        <v>0.28360000000000002</v>
      </c>
      <c r="E296" s="8">
        <v>4</v>
      </c>
      <c r="F296" s="8">
        <v>158</v>
      </c>
      <c r="G296" s="8">
        <v>162</v>
      </c>
    </row>
    <row r="297" spans="1:7">
      <c r="A297" s="7">
        <v>296</v>
      </c>
      <c r="B297" s="8">
        <v>0.18179999999999999</v>
      </c>
      <c r="C297" s="8">
        <v>0.4</v>
      </c>
      <c r="D297" s="8">
        <v>0.32840000000000003</v>
      </c>
      <c r="E297" s="8">
        <v>3</v>
      </c>
      <c r="F297" s="8">
        <v>141</v>
      </c>
      <c r="G297" s="8">
        <v>144</v>
      </c>
    </row>
    <row r="298" spans="1:7">
      <c r="A298" s="7">
        <v>297</v>
      </c>
      <c r="B298" s="8">
        <v>0.1515</v>
      </c>
      <c r="C298" s="8">
        <v>0.47</v>
      </c>
      <c r="D298" s="8">
        <v>0.25369999999999998</v>
      </c>
      <c r="E298" s="8">
        <v>1</v>
      </c>
      <c r="F298" s="8">
        <v>98</v>
      </c>
      <c r="G298" s="8">
        <v>99</v>
      </c>
    </row>
    <row r="299" spans="1:7">
      <c r="A299" s="7">
        <v>298</v>
      </c>
      <c r="B299" s="8">
        <v>0.1515</v>
      </c>
      <c r="C299" s="8">
        <v>0.47</v>
      </c>
      <c r="D299" s="8">
        <v>0.22389999999999999</v>
      </c>
      <c r="E299" s="8">
        <v>0</v>
      </c>
      <c r="F299" s="8">
        <v>64</v>
      </c>
      <c r="G299" s="8">
        <v>64</v>
      </c>
    </row>
    <row r="300" spans="1:7">
      <c r="A300" s="7">
        <v>299</v>
      </c>
      <c r="B300" s="8">
        <v>0.1212</v>
      </c>
      <c r="C300" s="8">
        <v>0.46</v>
      </c>
      <c r="D300" s="8">
        <v>0.29849999999999999</v>
      </c>
      <c r="E300" s="8">
        <v>0</v>
      </c>
      <c r="F300" s="8">
        <v>40</v>
      </c>
      <c r="G300" s="8">
        <v>40</v>
      </c>
    </row>
    <row r="301" spans="1:7">
      <c r="A301" s="7">
        <v>300</v>
      </c>
      <c r="B301" s="8">
        <v>0.1212</v>
      </c>
      <c r="C301" s="8">
        <v>0.46</v>
      </c>
      <c r="D301" s="8">
        <v>0.32840000000000003</v>
      </c>
      <c r="E301" s="8">
        <v>0</v>
      </c>
      <c r="F301" s="8">
        <v>30</v>
      </c>
      <c r="G301" s="8">
        <v>30</v>
      </c>
    </row>
    <row r="302" spans="1:7">
      <c r="A302" s="7">
        <v>301</v>
      </c>
      <c r="B302" s="8">
        <v>0.13639999999999999</v>
      </c>
      <c r="C302" s="8">
        <v>0.5</v>
      </c>
      <c r="D302" s="8">
        <v>0.19400000000000001</v>
      </c>
      <c r="E302" s="8">
        <v>1</v>
      </c>
      <c r="F302" s="8">
        <v>14</v>
      </c>
      <c r="G302" s="8">
        <v>15</v>
      </c>
    </row>
    <row r="303" spans="1:7">
      <c r="A303" s="7">
        <v>302</v>
      </c>
      <c r="B303" s="8">
        <v>0.13639999999999999</v>
      </c>
      <c r="C303" s="8">
        <v>0.5</v>
      </c>
      <c r="D303" s="8">
        <v>0.19400000000000001</v>
      </c>
      <c r="E303" s="8">
        <v>0</v>
      </c>
      <c r="F303" s="8">
        <v>14</v>
      </c>
      <c r="G303" s="8">
        <v>14</v>
      </c>
    </row>
    <row r="304" spans="1:7">
      <c r="A304" s="7">
        <v>303</v>
      </c>
      <c r="B304" s="8">
        <v>0.1212</v>
      </c>
      <c r="C304" s="8">
        <v>0.54</v>
      </c>
      <c r="D304" s="8">
        <v>0.16420000000000001</v>
      </c>
      <c r="E304" s="8">
        <v>0</v>
      </c>
      <c r="F304" s="8">
        <v>5</v>
      </c>
      <c r="G304" s="8">
        <v>5</v>
      </c>
    </row>
    <row r="305" spans="1:7">
      <c r="A305" s="7">
        <v>304</v>
      </c>
      <c r="B305" s="8">
        <v>0.1212</v>
      </c>
      <c r="C305" s="8">
        <v>0.54</v>
      </c>
      <c r="D305" s="8">
        <v>0.1343</v>
      </c>
      <c r="E305" s="8">
        <v>0</v>
      </c>
      <c r="F305" s="8">
        <v>1</v>
      </c>
      <c r="G305" s="8">
        <v>1</v>
      </c>
    </row>
    <row r="306" spans="1:7">
      <c r="A306" s="7">
        <v>305</v>
      </c>
      <c r="B306" s="8">
        <v>0.13639999999999999</v>
      </c>
      <c r="C306" s="8">
        <v>0.54</v>
      </c>
      <c r="D306" s="8">
        <v>0.1045</v>
      </c>
      <c r="E306" s="8">
        <v>0</v>
      </c>
      <c r="F306" s="8">
        <v>1</v>
      </c>
      <c r="G306" s="8">
        <v>1</v>
      </c>
    </row>
    <row r="307" spans="1:7">
      <c r="A307" s="7">
        <v>306</v>
      </c>
      <c r="B307" s="8">
        <v>0.13639999999999999</v>
      </c>
      <c r="C307" s="8">
        <v>0.54</v>
      </c>
      <c r="D307" s="8">
        <v>8.9599999999999999E-2</v>
      </c>
      <c r="E307" s="8">
        <v>0</v>
      </c>
      <c r="F307" s="8">
        <v>8</v>
      </c>
      <c r="G307" s="8">
        <v>8</v>
      </c>
    </row>
    <row r="308" spans="1:7">
      <c r="A308" s="7">
        <v>307</v>
      </c>
      <c r="B308" s="8">
        <v>0.18179999999999999</v>
      </c>
      <c r="C308" s="8">
        <v>0.54</v>
      </c>
      <c r="D308" s="8">
        <v>0</v>
      </c>
      <c r="E308" s="8">
        <v>0</v>
      </c>
      <c r="F308" s="8">
        <v>17</v>
      </c>
      <c r="G308" s="8">
        <v>17</v>
      </c>
    </row>
    <row r="309" spans="1:7">
      <c r="A309" s="7">
        <v>308</v>
      </c>
      <c r="B309" s="8">
        <v>0.1212</v>
      </c>
      <c r="C309" s="8">
        <v>0.74</v>
      </c>
      <c r="D309" s="8">
        <v>0.16420000000000001</v>
      </c>
      <c r="E309" s="8">
        <v>0</v>
      </c>
      <c r="F309" s="8">
        <v>70</v>
      </c>
      <c r="G309" s="8">
        <v>70</v>
      </c>
    </row>
    <row r="310" spans="1:7">
      <c r="A310" s="7">
        <v>309</v>
      </c>
      <c r="B310" s="8">
        <v>0.16669999999999999</v>
      </c>
      <c r="C310" s="8">
        <v>0.68</v>
      </c>
      <c r="D310" s="8">
        <v>0</v>
      </c>
      <c r="E310" s="8">
        <v>2</v>
      </c>
      <c r="F310" s="8">
        <v>156</v>
      </c>
      <c r="G310" s="8">
        <v>158</v>
      </c>
    </row>
    <row r="311" spans="1:7">
      <c r="A311" s="7">
        <v>310</v>
      </c>
      <c r="B311" s="8">
        <v>0.1515</v>
      </c>
      <c r="C311" s="8">
        <v>0.69</v>
      </c>
      <c r="D311" s="8">
        <v>0.1343</v>
      </c>
      <c r="E311" s="8">
        <v>0</v>
      </c>
      <c r="F311" s="8">
        <v>117</v>
      </c>
      <c r="G311" s="8">
        <v>117</v>
      </c>
    </row>
    <row r="312" spans="1:7">
      <c r="A312" s="7">
        <v>311</v>
      </c>
      <c r="B312" s="8">
        <v>0.18179999999999999</v>
      </c>
      <c r="C312" s="8">
        <v>0.55000000000000004</v>
      </c>
      <c r="D312" s="8">
        <v>0.19400000000000001</v>
      </c>
      <c r="E312" s="8">
        <v>4</v>
      </c>
      <c r="F312" s="8">
        <v>40</v>
      </c>
      <c r="G312" s="8">
        <v>44</v>
      </c>
    </row>
    <row r="313" spans="1:7">
      <c r="A313" s="7">
        <v>312</v>
      </c>
      <c r="B313" s="8">
        <v>0.16669999999999999</v>
      </c>
      <c r="C313" s="8">
        <v>0.51</v>
      </c>
      <c r="D313" s="8">
        <v>0.28360000000000002</v>
      </c>
      <c r="E313" s="8">
        <v>6</v>
      </c>
      <c r="F313" s="8">
        <v>47</v>
      </c>
      <c r="G313" s="8">
        <v>53</v>
      </c>
    </row>
    <row r="314" spans="1:7">
      <c r="A314" s="7">
        <v>313</v>
      </c>
      <c r="B314" s="8">
        <v>0.19700000000000001</v>
      </c>
      <c r="C314" s="8">
        <v>0.44</v>
      </c>
      <c r="D314" s="8">
        <v>0.25369999999999998</v>
      </c>
      <c r="E314" s="8">
        <v>2</v>
      </c>
      <c r="F314" s="8">
        <v>59</v>
      </c>
      <c r="G314" s="8">
        <v>61</v>
      </c>
    </row>
    <row r="315" spans="1:7">
      <c r="A315" s="7">
        <v>314</v>
      </c>
      <c r="B315" s="8">
        <v>0.19700000000000001</v>
      </c>
      <c r="C315" s="8">
        <v>0.37</v>
      </c>
      <c r="D315" s="8">
        <v>0.3881</v>
      </c>
      <c r="E315" s="8">
        <v>4</v>
      </c>
      <c r="F315" s="8">
        <v>73</v>
      </c>
      <c r="G315" s="8">
        <v>77</v>
      </c>
    </row>
    <row r="316" spans="1:7">
      <c r="A316" s="7">
        <v>315</v>
      </c>
      <c r="B316" s="8">
        <v>0.21210000000000001</v>
      </c>
      <c r="C316" s="8">
        <v>0.41</v>
      </c>
      <c r="D316" s="8">
        <v>0.28360000000000002</v>
      </c>
      <c r="E316" s="8">
        <v>5</v>
      </c>
      <c r="F316" s="8">
        <v>59</v>
      </c>
      <c r="G316" s="8">
        <v>64</v>
      </c>
    </row>
    <row r="317" spans="1:7">
      <c r="A317" s="7">
        <v>316</v>
      </c>
      <c r="B317" s="8">
        <v>0.2424</v>
      </c>
      <c r="C317" s="8">
        <v>0.38</v>
      </c>
      <c r="D317" s="8">
        <v>0.16420000000000001</v>
      </c>
      <c r="E317" s="8">
        <v>9</v>
      </c>
      <c r="F317" s="8">
        <v>59</v>
      </c>
      <c r="G317" s="8">
        <v>68</v>
      </c>
    </row>
    <row r="318" spans="1:7">
      <c r="A318" s="7">
        <v>317</v>
      </c>
      <c r="B318" s="8">
        <v>0.2424</v>
      </c>
      <c r="C318" s="8">
        <v>0.41</v>
      </c>
      <c r="D318" s="8">
        <v>0.1045</v>
      </c>
      <c r="E318" s="8">
        <v>3</v>
      </c>
      <c r="F318" s="8">
        <v>87</v>
      </c>
      <c r="G318" s="8">
        <v>90</v>
      </c>
    </row>
    <row r="319" spans="1:7">
      <c r="A319" s="7">
        <v>318</v>
      </c>
      <c r="B319" s="8">
        <v>0.2273</v>
      </c>
      <c r="C319" s="8">
        <v>0.41</v>
      </c>
      <c r="D319" s="8">
        <v>0.16420000000000001</v>
      </c>
      <c r="E319" s="8">
        <v>4</v>
      </c>
      <c r="F319" s="8">
        <v>155</v>
      </c>
      <c r="G319" s="8">
        <v>159</v>
      </c>
    </row>
    <row r="320" spans="1:7">
      <c r="A320" s="7">
        <v>319</v>
      </c>
      <c r="B320" s="8">
        <v>0.2576</v>
      </c>
      <c r="C320" s="8">
        <v>0.47</v>
      </c>
      <c r="D320" s="8">
        <v>0</v>
      </c>
      <c r="E320" s="8">
        <v>5</v>
      </c>
      <c r="F320" s="8">
        <v>134</v>
      </c>
      <c r="G320" s="8">
        <v>139</v>
      </c>
    </row>
    <row r="321" spans="1:7">
      <c r="A321" s="7">
        <v>320</v>
      </c>
      <c r="B321" s="8">
        <v>0.19700000000000001</v>
      </c>
      <c r="C321" s="8">
        <v>0.59</v>
      </c>
      <c r="D321" s="8">
        <v>8.9599999999999999E-2</v>
      </c>
      <c r="E321" s="8">
        <v>3</v>
      </c>
      <c r="F321" s="8">
        <v>89</v>
      </c>
      <c r="G321" s="8">
        <v>92</v>
      </c>
    </row>
    <row r="322" spans="1:7">
      <c r="A322" s="7">
        <v>321</v>
      </c>
      <c r="B322" s="8">
        <v>0.2424</v>
      </c>
      <c r="C322" s="8">
        <v>0.59</v>
      </c>
      <c r="D322" s="8">
        <v>0</v>
      </c>
      <c r="E322" s="8">
        <v>0</v>
      </c>
      <c r="F322" s="8">
        <v>68</v>
      </c>
      <c r="G322" s="8">
        <v>68</v>
      </c>
    </row>
    <row r="323" spans="1:7">
      <c r="A323" s="7">
        <v>322</v>
      </c>
      <c r="B323" s="8">
        <v>0.2273</v>
      </c>
      <c r="C323" s="8">
        <v>0.69</v>
      </c>
      <c r="D323" s="8">
        <v>0</v>
      </c>
      <c r="E323" s="8">
        <v>4</v>
      </c>
      <c r="F323" s="8">
        <v>48</v>
      </c>
      <c r="G323" s="8">
        <v>52</v>
      </c>
    </row>
    <row r="324" spans="1:7">
      <c r="A324" s="7">
        <v>323</v>
      </c>
      <c r="B324" s="8">
        <v>0.2273</v>
      </c>
      <c r="C324" s="8">
        <v>0.69</v>
      </c>
      <c r="D324" s="8">
        <v>0</v>
      </c>
      <c r="E324" s="8">
        <v>2</v>
      </c>
      <c r="F324" s="8">
        <v>34</v>
      </c>
      <c r="G324" s="8">
        <v>36</v>
      </c>
    </row>
    <row r="325" spans="1:7">
      <c r="A325" s="7">
        <v>324</v>
      </c>
      <c r="B325" s="8">
        <v>0.2424</v>
      </c>
      <c r="C325" s="8">
        <v>0.55000000000000004</v>
      </c>
      <c r="D325" s="8">
        <v>0</v>
      </c>
      <c r="E325" s="8">
        <v>1</v>
      </c>
      <c r="F325" s="8">
        <v>26</v>
      </c>
      <c r="G325" s="8">
        <v>27</v>
      </c>
    </row>
    <row r="326" spans="1:7">
      <c r="A326" s="7">
        <v>325</v>
      </c>
      <c r="B326" s="8">
        <v>0.2424</v>
      </c>
      <c r="C326" s="8">
        <v>0.55000000000000004</v>
      </c>
      <c r="D326" s="8">
        <v>0</v>
      </c>
      <c r="E326" s="8">
        <v>3</v>
      </c>
      <c r="F326" s="8">
        <v>25</v>
      </c>
      <c r="G326" s="8">
        <v>28</v>
      </c>
    </row>
    <row r="327" spans="1:7">
      <c r="A327" s="7">
        <v>326</v>
      </c>
      <c r="B327" s="8">
        <v>0.19700000000000001</v>
      </c>
      <c r="C327" s="8">
        <v>0.59</v>
      </c>
      <c r="D327" s="8">
        <v>8.9599999999999999E-2</v>
      </c>
      <c r="E327" s="8">
        <v>2</v>
      </c>
      <c r="F327" s="8">
        <v>18</v>
      </c>
      <c r="G327" s="8">
        <v>20</v>
      </c>
    </row>
    <row r="328" spans="1:7">
      <c r="A328" s="7">
        <v>327</v>
      </c>
      <c r="B328" s="8">
        <v>0.19700000000000001</v>
      </c>
      <c r="C328" s="8">
        <v>0.59</v>
      </c>
      <c r="D328" s="8">
        <v>8.9599999999999999E-2</v>
      </c>
      <c r="E328" s="8">
        <v>0</v>
      </c>
      <c r="F328" s="8">
        <v>12</v>
      </c>
      <c r="G328" s="8">
        <v>12</v>
      </c>
    </row>
    <row r="329" spans="1:7">
      <c r="A329" s="7">
        <v>328</v>
      </c>
      <c r="B329" s="8">
        <v>0.2273</v>
      </c>
      <c r="C329" s="8">
        <v>0.59</v>
      </c>
      <c r="D329" s="8">
        <v>0</v>
      </c>
      <c r="E329" s="8">
        <v>1</v>
      </c>
      <c r="F329" s="8">
        <v>7</v>
      </c>
      <c r="G329" s="8">
        <v>8</v>
      </c>
    </row>
    <row r="330" spans="1:7">
      <c r="A330" s="7">
        <v>329</v>
      </c>
      <c r="B330" s="8">
        <v>0.2273</v>
      </c>
      <c r="C330" s="8">
        <v>0.59</v>
      </c>
      <c r="D330" s="8">
        <v>0</v>
      </c>
      <c r="E330" s="8">
        <v>0</v>
      </c>
      <c r="F330" s="8">
        <v>5</v>
      </c>
      <c r="G330" s="8">
        <v>5</v>
      </c>
    </row>
    <row r="331" spans="1:7">
      <c r="A331" s="7">
        <v>330</v>
      </c>
      <c r="B331" s="8">
        <v>0.2273</v>
      </c>
      <c r="C331" s="8">
        <v>0.59</v>
      </c>
      <c r="D331" s="8">
        <v>0</v>
      </c>
      <c r="E331" s="8">
        <v>0</v>
      </c>
      <c r="F331" s="8">
        <v>1</v>
      </c>
      <c r="G331" s="8">
        <v>1</v>
      </c>
    </row>
    <row r="332" spans="1:7">
      <c r="A332" s="7">
        <v>331</v>
      </c>
      <c r="B332" s="8">
        <v>0.16669999999999999</v>
      </c>
      <c r="C332" s="8">
        <v>0.63</v>
      </c>
      <c r="D332" s="8">
        <v>0.1045</v>
      </c>
      <c r="E332" s="8">
        <v>1</v>
      </c>
      <c r="F332" s="8">
        <v>2</v>
      </c>
      <c r="G332" s="8">
        <v>3</v>
      </c>
    </row>
    <row r="333" spans="1:7">
      <c r="A333" s="7">
        <v>332</v>
      </c>
      <c r="B333" s="8">
        <v>0.21210000000000001</v>
      </c>
      <c r="C333" s="8">
        <v>0.63</v>
      </c>
      <c r="D333" s="8">
        <v>0</v>
      </c>
      <c r="E333" s="8">
        <v>1</v>
      </c>
      <c r="F333" s="8">
        <v>9</v>
      </c>
      <c r="G333" s="8">
        <v>10</v>
      </c>
    </row>
    <row r="334" spans="1:7">
      <c r="A334" s="7">
        <v>333</v>
      </c>
      <c r="B334" s="8">
        <v>0.1515</v>
      </c>
      <c r="C334" s="8">
        <v>0.63</v>
      </c>
      <c r="D334" s="8">
        <v>0.1343</v>
      </c>
      <c r="E334" s="8">
        <v>1</v>
      </c>
      <c r="F334" s="8">
        <v>22</v>
      </c>
      <c r="G334" s="8">
        <v>23</v>
      </c>
    </row>
    <row r="335" spans="1:7">
      <c r="A335" s="7">
        <v>334</v>
      </c>
      <c r="B335" s="8">
        <v>0.18179999999999999</v>
      </c>
      <c r="C335" s="8">
        <v>0.64</v>
      </c>
      <c r="D335" s="8">
        <v>0.1343</v>
      </c>
      <c r="E335" s="8">
        <v>2</v>
      </c>
      <c r="F335" s="8">
        <v>31</v>
      </c>
      <c r="G335" s="8">
        <v>33</v>
      </c>
    </row>
    <row r="336" spans="1:7">
      <c r="A336" s="7">
        <v>335</v>
      </c>
      <c r="B336" s="8">
        <v>0.19700000000000001</v>
      </c>
      <c r="C336" s="8">
        <v>0.59</v>
      </c>
      <c r="D336" s="8">
        <v>0.16420000000000001</v>
      </c>
      <c r="E336" s="8">
        <v>2</v>
      </c>
      <c r="F336" s="8">
        <v>57</v>
      </c>
      <c r="G336" s="8">
        <v>59</v>
      </c>
    </row>
    <row r="337" spans="1:7">
      <c r="A337" s="7">
        <v>336</v>
      </c>
      <c r="B337" s="8">
        <v>0.19700000000000001</v>
      </c>
      <c r="C337" s="8">
        <v>0.55000000000000004</v>
      </c>
      <c r="D337" s="8">
        <v>0.22389999999999999</v>
      </c>
      <c r="E337" s="8">
        <v>18</v>
      </c>
      <c r="F337" s="8">
        <v>54</v>
      </c>
      <c r="G337" s="8">
        <v>72</v>
      </c>
    </row>
    <row r="338" spans="1:7">
      <c r="A338" s="7">
        <v>337</v>
      </c>
      <c r="B338" s="8">
        <v>0.2273</v>
      </c>
      <c r="C338" s="8">
        <v>0.48</v>
      </c>
      <c r="D338" s="8">
        <v>0.22389999999999999</v>
      </c>
      <c r="E338" s="8">
        <v>15</v>
      </c>
      <c r="F338" s="8">
        <v>74</v>
      </c>
      <c r="G338" s="8">
        <v>89</v>
      </c>
    </row>
    <row r="339" spans="1:7">
      <c r="A339" s="7">
        <v>338</v>
      </c>
      <c r="B339" s="8">
        <v>0.2576</v>
      </c>
      <c r="C339" s="8">
        <v>0.38</v>
      </c>
      <c r="D339" s="8">
        <v>0.29849999999999999</v>
      </c>
      <c r="E339" s="8">
        <v>21</v>
      </c>
      <c r="F339" s="8">
        <v>80</v>
      </c>
      <c r="G339" s="8">
        <v>101</v>
      </c>
    </row>
    <row r="340" spans="1:7">
      <c r="A340" s="7">
        <v>339</v>
      </c>
      <c r="B340" s="8">
        <v>0.28789999999999999</v>
      </c>
      <c r="C340" s="8">
        <v>0.39</v>
      </c>
      <c r="D340" s="8">
        <v>0.28360000000000002</v>
      </c>
      <c r="E340" s="8">
        <v>26</v>
      </c>
      <c r="F340" s="8">
        <v>92</v>
      </c>
      <c r="G340" s="8">
        <v>118</v>
      </c>
    </row>
    <row r="341" spans="1:7">
      <c r="A341" s="7">
        <v>340</v>
      </c>
      <c r="B341" s="8">
        <v>0.31819999999999998</v>
      </c>
      <c r="C341" s="8">
        <v>0.36</v>
      </c>
      <c r="D341" s="8">
        <v>0.19400000000000001</v>
      </c>
      <c r="E341" s="8">
        <v>21</v>
      </c>
      <c r="F341" s="8">
        <v>108</v>
      </c>
      <c r="G341" s="8">
        <v>129</v>
      </c>
    </row>
    <row r="342" spans="1:7">
      <c r="A342" s="7">
        <v>341</v>
      </c>
      <c r="B342" s="8">
        <v>0.33329999999999999</v>
      </c>
      <c r="C342" s="8">
        <v>0.34</v>
      </c>
      <c r="D342" s="8">
        <v>0.19400000000000001</v>
      </c>
      <c r="E342" s="8">
        <v>33</v>
      </c>
      <c r="F342" s="8">
        <v>95</v>
      </c>
      <c r="G342" s="8">
        <v>128</v>
      </c>
    </row>
    <row r="343" spans="1:7">
      <c r="A343" s="7">
        <v>342</v>
      </c>
      <c r="B343" s="8">
        <v>0.30299999999999999</v>
      </c>
      <c r="C343" s="8">
        <v>0.36</v>
      </c>
      <c r="D343" s="8">
        <v>0.28360000000000002</v>
      </c>
      <c r="E343" s="8">
        <v>29</v>
      </c>
      <c r="F343" s="8">
        <v>54</v>
      </c>
      <c r="G343" s="8">
        <v>83</v>
      </c>
    </row>
    <row r="344" spans="1:7">
      <c r="A344" s="7">
        <v>343</v>
      </c>
      <c r="B344" s="8">
        <v>0.28789999999999999</v>
      </c>
      <c r="C344" s="8">
        <v>0.45</v>
      </c>
      <c r="D344" s="8">
        <v>0.25369999999999998</v>
      </c>
      <c r="E344" s="8">
        <v>15</v>
      </c>
      <c r="F344" s="8">
        <v>69</v>
      </c>
      <c r="G344" s="8">
        <v>84</v>
      </c>
    </row>
    <row r="345" spans="1:7">
      <c r="A345" s="7">
        <v>344</v>
      </c>
      <c r="B345" s="8">
        <v>0.30299999999999999</v>
      </c>
      <c r="C345" s="8">
        <v>0.39</v>
      </c>
      <c r="D345" s="8">
        <v>0.25369999999999998</v>
      </c>
      <c r="E345" s="8">
        <v>14</v>
      </c>
      <c r="F345" s="8">
        <v>60</v>
      </c>
      <c r="G345" s="8">
        <v>74</v>
      </c>
    </row>
    <row r="346" spans="1:7">
      <c r="A346" s="7">
        <v>345</v>
      </c>
      <c r="B346" s="8">
        <v>0.30299999999999999</v>
      </c>
      <c r="C346" s="8">
        <v>0.39</v>
      </c>
      <c r="D346" s="8">
        <v>0.25369999999999998</v>
      </c>
      <c r="E346" s="8">
        <v>6</v>
      </c>
      <c r="F346" s="8">
        <v>35</v>
      </c>
      <c r="G346" s="8">
        <v>41</v>
      </c>
    </row>
    <row r="347" spans="1:7">
      <c r="A347" s="7">
        <v>346</v>
      </c>
      <c r="B347" s="8">
        <v>0.30299999999999999</v>
      </c>
      <c r="C347" s="8">
        <v>0.39</v>
      </c>
      <c r="D347" s="8">
        <v>0.22389999999999999</v>
      </c>
      <c r="E347" s="8">
        <v>6</v>
      </c>
      <c r="F347" s="8">
        <v>51</v>
      </c>
      <c r="G347" s="8">
        <v>57</v>
      </c>
    </row>
    <row r="348" spans="1:7">
      <c r="A348" s="7">
        <v>347</v>
      </c>
      <c r="B348" s="8">
        <v>0.31819999999999998</v>
      </c>
      <c r="C348" s="8">
        <v>0.42</v>
      </c>
      <c r="D348" s="8">
        <v>0.1045</v>
      </c>
      <c r="E348" s="8">
        <v>0</v>
      </c>
      <c r="F348" s="8">
        <v>26</v>
      </c>
      <c r="G348" s="8">
        <v>26</v>
      </c>
    </row>
    <row r="349" spans="1:7">
      <c r="A349" s="7">
        <v>348</v>
      </c>
      <c r="B349" s="8">
        <v>0.28789999999999999</v>
      </c>
      <c r="C349" s="8">
        <v>0.45</v>
      </c>
      <c r="D349" s="8">
        <v>0.28360000000000002</v>
      </c>
      <c r="E349" s="8">
        <v>5</v>
      </c>
      <c r="F349" s="8">
        <v>39</v>
      </c>
      <c r="G349" s="8">
        <v>44</v>
      </c>
    </row>
    <row r="350" spans="1:7">
      <c r="A350" s="7">
        <v>349</v>
      </c>
      <c r="B350" s="8">
        <v>0.30299999999999999</v>
      </c>
      <c r="C350" s="8">
        <v>0.56000000000000005</v>
      </c>
      <c r="D350" s="8">
        <v>0</v>
      </c>
      <c r="E350" s="8">
        <v>6</v>
      </c>
      <c r="F350" s="8">
        <v>33</v>
      </c>
      <c r="G350" s="8">
        <v>39</v>
      </c>
    </row>
    <row r="351" spans="1:7">
      <c r="A351" s="7">
        <v>350</v>
      </c>
      <c r="B351" s="8">
        <v>0.2727</v>
      </c>
      <c r="C351" s="8">
        <v>0.56000000000000005</v>
      </c>
      <c r="D351" s="8">
        <v>0.1343</v>
      </c>
      <c r="E351" s="8">
        <v>4</v>
      </c>
      <c r="F351" s="8">
        <v>19</v>
      </c>
      <c r="G351" s="8">
        <v>23</v>
      </c>
    </row>
    <row r="352" spans="1:7">
      <c r="A352" s="7">
        <v>351</v>
      </c>
      <c r="B352" s="8">
        <v>0.28789999999999999</v>
      </c>
      <c r="C352" s="8">
        <v>0.56000000000000005</v>
      </c>
      <c r="D352" s="8">
        <v>8.9599999999999999E-2</v>
      </c>
      <c r="E352" s="8">
        <v>3</v>
      </c>
      <c r="F352" s="8">
        <v>13</v>
      </c>
      <c r="G352" s="8">
        <v>16</v>
      </c>
    </row>
    <row r="353" spans="1:7">
      <c r="A353" s="7">
        <v>352</v>
      </c>
      <c r="B353" s="8">
        <v>0.2727</v>
      </c>
      <c r="C353" s="8">
        <v>0.69</v>
      </c>
      <c r="D353" s="8">
        <v>0</v>
      </c>
      <c r="E353" s="8">
        <v>9</v>
      </c>
      <c r="F353" s="8">
        <v>6</v>
      </c>
      <c r="G353" s="8">
        <v>15</v>
      </c>
    </row>
    <row r="354" spans="1:7">
      <c r="A354" s="7">
        <v>353</v>
      </c>
      <c r="B354" s="8">
        <v>0.2576</v>
      </c>
      <c r="C354" s="8">
        <v>0.56000000000000005</v>
      </c>
      <c r="D354" s="8">
        <v>0.16420000000000001</v>
      </c>
      <c r="E354" s="8">
        <v>0</v>
      </c>
      <c r="F354" s="8">
        <v>1</v>
      </c>
      <c r="G354" s="8">
        <v>1</v>
      </c>
    </row>
    <row r="355" spans="1:7">
      <c r="A355" s="7">
        <v>354</v>
      </c>
      <c r="B355" s="8">
        <v>0.2576</v>
      </c>
      <c r="C355" s="8">
        <v>0.56000000000000005</v>
      </c>
      <c r="D355" s="8">
        <v>0.16420000000000001</v>
      </c>
      <c r="E355" s="8">
        <v>1</v>
      </c>
      <c r="F355" s="8">
        <v>1</v>
      </c>
      <c r="G355" s="8">
        <v>2</v>
      </c>
    </row>
    <row r="356" spans="1:7">
      <c r="A356" s="7">
        <v>355</v>
      </c>
      <c r="B356" s="8">
        <v>0.2576</v>
      </c>
      <c r="C356" s="8">
        <v>0.56000000000000005</v>
      </c>
      <c r="D356" s="8">
        <v>0.16420000000000001</v>
      </c>
      <c r="E356" s="8">
        <v>0</v>
      </c>
      <c r="F356" s="8">
        <v>1</v>
      </c>
      <c r="G356" s="8">
        <v>1</v>
      </c>
    </row>
    <row r="357" spans="1:7">
      <c r="A357" s="7">
        <v>356</v>
      </c>
      <c r="B357" s="8">
        <v>0.21210000000000001</v>
      </c>
      <c r="C357" s="8">
        <v>0.56000000000000005</v>
      </c>
      <c r="D357" s="8">
        <v>0.29849999999999999</v>
      </c>
      <c r="E357" s="8">
        <v>0</v>
      </c>
      <c r="F357" s="8">
        <v>3</v>
      </c>
      <c r="G357" s="8">
        <v>3</v>
      </c>
    </row>
    <row r="358" spans="1:7">
      <c r="A358" s="7">
        <v>357</v>
      </c>
      <c r="B358" s="8">
        <v>0.21210000000000001</v>
      </c>
      <c r="C358" s="8">
        <v>0.55000000000000004</v>
      </c>
      <c r="D358" s="8">
        <v>0.28360000000000002</v>
      </c>
      <c r="E358" s="8">
        <v>0</v>
      </c>
      <c r="F358" s="8">
        <v>18</v>
      </c>
      <c r="G358" s="8">
        <v>18</v>
      </c>
    </row>
    <row r="359" spans="1:7">
      <c r="A359" s="7">
        <v>358</v>
      </c>
      <c r="B359" s="8">
        <v>0.21210000000000001</v>
      </c>
      <c r="C359" s="8">
        <v>0.51</v>
      </c>
      <c r="D359" s="8">
        <v>0.25369999999999998</v>
      </c>
      <c r="E359" s="8">
        <v>3</v>
      </c>
      <c r="F359" s="8">
        <v>29</v>
      </c>
      <c r="G359" s="8">
        <v>32</v>
      </c>
    </row>
    <row r="360" spans="1:7">
      <c r="A360" s="7">
        <v>359</v>
      </c>
      <c r="B360" s="8">
        <v>0.21210000000000001</v>
      </c>
      <c r="C360" s="8">
        <v>0.51</v>
      </c>
      <c r="D360" s="8">
        <v>0.28360000000000002</v>
      </c>
      <c r="E360" s="8">
        <v>8</v>
      </c>
      <c r="F360" s="8">
        <v>71</v>
      </c>
      <c r="G360" s="8">
        <v>79</v>
      </c>
    </row>
    <row r="361" spans="1:7">
      <c r="A361" s="7">
        <v>360</v>
      </c>
      <c r="B361" s="8">
        <v>0.2273</v>
      </c>
      <c r="C361" s="8">
        <v>0.44</v>
      </c>
      <c r="D361" s="8">
        <v>0.25369999999999998</v>
      </c>
      <c r="E361" s="8">
        <v>23</v>
      </c>
      <c r="F361" s="8">
        <v>70</v>
      </c>
      <c r="G361" s="8">
        <v>93</v>
      </c>
    </row>
    <row r="362" spans="1:7">
      <c r="A362" s="7">
        <v>361</v>
      </c>
      <c r="B362" s="8">
        <v>0.21210000000000001</v>
      </c>
      <c r="C362" s="8">
        <v>0.41</v>
      </c>
      <c r="D362" s="8">
        <v>0.28360000000000002</v>
      </c>
      <c r="E362" s="8">
        <v>29</v>
      </c>
      <c r="F362" s="8">
        <v>75</v>
      </c>
      <c r="G362" s="8">
        <v>104</v>
      </c>
    </row>
    <row r="363" spans="1:7">
      <c r="A363" s="7">
        <v>362</v>
      </c>
      <c r="B363" s="8">
        <v>0.2273</v>
      </c>
      <c r="C363" s="8">
        <v>0.35</v>
      </c>
      <c r="D363" s="8">
        <v>0.29849999999999999</v>
      </c>
      <c r="E363" s="8">
        <v>23</v>
      </c>
      <c r="F363" s="8">
        <v>95</v>
      </c>
      <c r="G363" s="8">
        <v>118</v>
      </c>
    </row>
    <row r="364" spans="1:7">
      <c r="A364" s="7">
        <v>363</v>
      </c>
      <c r="B364" s="8">
        <v>0.2727</v>
      </c>
      <c r="C364" s="8">
        <v>0.36</v>
      </c>
      <c r="D364" s="8">
        <v>0.25369999999999998</v>
      </c>
      <c r="E364" s="8">
        <v>22</v>
      </c>
      <c r="F364" s="8">
        <v>69</v>
      </c>
      <c r="G364" s="8">
        <v>91</v>
      </c>
    </row>
    <row r="365" spans="1:7">
      <c r="A365" s="7">
        <v>364</v>
      </c>
      <c r="B365" s="8">
        <v>0.2424</v>
      </c>
      <c r="C365" s="8">
        <v>0.38</v>
      </c>
      <c r="D365" s="8">
        <v>0.25369999999999998</v>
      </c>
      <c r="E365" s="8">
        <v>35</v>
      </c>
      <c r="F365" s="8">
        <v>78</v>
      </c>
      <c r="G365" s="8">
        <v>113</v>
      </c>
    </row>
    <row r="366" spans="1:7">
      <c r="A366" s="7">
        <v>365</v>
      </c>
      <c r="B366" s="8">
        <v>0.2273</v>
      </c>
      <c r="C366" s="8">
        <v>0.38</v>
      </c>
      <c r="D366" s="8">
        <v>0.22389999999999999</v>
      </c>
      <c r="E366" s="8">
        <v>22</v>
      </c>
      <c r="F366" s="8">
        <v>77</v>
      </c>
      <c r="G366" s="8">
        <v>99</v>
      </c>
    </row>
    <row r="367" spans="1:7">
      <c r="A367" s="7">
        <v>366</v>
      </c>
      <c r="B367" s="8">
        <v>0.21210000000000001</v>
      </c>
      <c r="C367" s="8">
        <v>0.37</v>
      </c>
      <c r="D367" s="8">
        <v>0.25369999999999998</v>
      </c>
      <c r="E367" s="8">
        <v>23</v>
      </c>
      <c r="F367" s="8">
        <v>82</v>
      </c>
      <c r="G367" s="8">
        <v>105</v>
      </c>
    </row>
    <row r="368" spans="1:7">
      <c r="A368" s="7">
        <v>367</v>
      </c>
      <c r="B368" s="8">
        <v>0.21210000000000001</v>
      </c>
      <c r="C368" s="8">
        <v>0.4</v>
      </c>
      <c r="D368" s="8">
        <v>0.16420000000000001</v>
      </c>
      <c r="E368" s="8">
        <v>11</v>
      </c>
      <c r="F368" s="8">
        <v>56</v>
      </c>
      <c r="G368" s="8">
        <v>67</v>
      </c>
    </row>
    <row r="369" spans="1:7">
      <c r="A369" s="7">
        <v>368</v>
      </c>
      <c r="B369" s="8">
        <v>0.19700000000000001</v>
      </c>
      <c r="C369" s="8">
        <v>0.47</v>
      </c>
      <c r="D369" s="8">
        <v>0.1343</v>
      </c>
      <c r="E369" s="8">
        <v>14</v>
      </c>
      <c r="F369" s="8">
        <v>47</v>
      </c>
      <c r="G369" s="8">
        <v>61</v>
      </c>
    </row>
    <row r="370" spans="1:7">
      <c r="A370" s="7">
        <v>369</v>
      </c>
      <c r="B370" s="8">
        <v>0.19700000000000001</v>
      </c>
      <c r="C370" s="8">
        <v>0.47</v>
      </c>
      <c r="D370" s="8">
        <v>0.16420000000000001</v>
      </c>
      <c r="E370" s="8">
        <v>7</v>
      </c>
      <c r="F370" s="8">
        <v>50</v>
      </c>
      <c r="G370" s="8">
        <v>57</v>
      </c>
    </row>
    <row r="371" spans="1:7">
      <c r="A371" s="7">
        <v>370</v>
      </c>
      <c r="B371" s="8">
        <v>0.19700000000000001</v>
      </c>
      <c r="C371" s="8">
        <v>0.51</v>
      </c>
      <c r="D371" s="8">
        <v>0.16420000000000001</v>
      </c>
      <c r="E371" s="8">
        <v>6</v>
      </c>
      <c r="F371" s="8">
        <v>22</v>
      </c>
      <c r="G371" s="8">
        <v>28</v>
      </c>
    </row>
    <row r="372" spans="1:7">
      <c r="A372" s="7">
        <v>371</v>
      </c>
      <c r="B372" s="8">
        <v>0.21210000000000001</v>
      </c>
      <c r="C372" s="8">
        <v>0.49</v>
      </c>
      <c r="D372" s="8">
        <v>0.1343</v>
      </c>
      <c r="E372" s="8">
        <v>2</v>
      </c>
      <c r="F372" s="8">
        <v>19</v>
      </c>
      <c r="G372" s="8">
        <v>21</v>
      </c>
    </row>
    <row r="373" spans="1:7">
      <c r="A373" s="7">
        <v>372</v>
      </c>
      <c r="B373" s="8">
        <v>0.2273</v>
      </c>
      <c r="C373" s="8">
        <v>0.4</v>
      </c>
      <c r="D373" s="8">
        <v>0.1045</v>
      </c>
      <c r="E373" s="8">
        <v>0</v>
      </c>
      <c r="F373" s="8">
        <v>18</v>
      </c>
      <c r="G373" s="8">
        <v>18</v>
      </c>
    </row>
    <row r="374" spans="1:7">
      <c r="A374" s="7">
        <v>373</v>
      </c>
      <c r="B374" s="8">
        <v>0.19700000000000001</v>
      </c>
      <c r="C374" s="8">
        <v>0.47</v>
      </c>
      <c r="D374" s="8">
        <v>0.22389999999999999</v>
      </c>
      <c r="E374" s="8">
        <v>1</v>
      </c>
      <c r="F374" s="8">
        <v>16</v>
      </c>
      <c r="G374" s="8">
        <v>17</v>
      </c>
    </row>
    <row r="375" spans="1:7">
      <c r="A375" s="7">
        <v>374</v>
      </c>
      <c r="B375" s="8">
        <v>0.19700000000000001</v>
      </c>
      <c r="C375" s="8">
        <v>0.44</v>
      </c>
      <c r="D375" s="8">
        <v>0.19400000000000001</v>
      </c>
      <c r="E375" s="8">
        <v>1</v>
      </c>
      <c r="F375" s="8">
        <v>15</v>
      </c>
      <c r="G375" s="8">
        <v>16</v>
      </c>
    </row>
    <row r="376" spans="1:7">
      <c r="A376" s="7">
        <v>375</v>
      </c>
      <c r="B376" s="8">
        <v>0.16669999999999999</v>
      </c>
      <c r="C376" s="8">
        <v>0.43</v>
      </c>
      <c r="D376" s="8">
        <v>0.25369999999999998</v>
      </c>
      <c r="E376" s="8">
        <v>0</v>
      </c>
      <c r="F376" s="8">
        <v>8</v>
      </c>
      <c r="G376" s="8">
        <v>8</v>
      </c>
    </row>
    <row r="377" spans="1:7">
      <c r="A377" s="7">
        <v>376</v>
      </c>
      <c r="B377" s="8">
        <v>0.18179999999999999</v>
      </c>
      <c r="C377" s="8">
        <v>0.43</v>
      </c>
      <c r="D377" s="8">
        <v>0.19400000000000001</v>
      </c>
      <c r="E377" s="8">
        <v>0</v>
      </c>
      <c r="F377" s="8">
        <v>2</v>
      </c>
      <c r="G377" s="8">
        <v>2</v>
      </c>
    </row>
    <row r="378" spans="1:7">
      <c r="A378" s="7">
        <v>377</v>
      </c>
      <c r="B378" s="8">
        <v>0.19700000000000001</v>
      </c>
      <c r="C378" s="8">
        <v>0.43</v>
      </c>
      <c r="D378" s="8">
        <v>0.1343</v>
      </c>
      <c r="E378" s="8">
        <v>1</v>
      </c>
      <c r="F378" s="8">
        <v>2</v>
      </c>
      <c r="G378" s="8">
        <v>3</v>
      </c>
    </row>
    <row r="379" spans="1:7">
      <c r="A379" s="7">
        <v>378</v>
      </c>
      <c r="B379" s="8">
        <v>0.19700000000000001</v>
      </c>
      <c r="C379" s="8">
        <v>0.43</v>
      </c>
      <c r="D379" s="8">
        <v>0.16420000000000001</v>
      </c>
      <c r="E379" s="8">
        <v>0</v>
      </c>
      <c r="F379" s="8">
        <v>1</v>
      </c>
      <c r="G379" s="8">
        <v>1</v>
      </c>
    </row>
    <row r="380" spans="1:7">
      <c r="A380" s="7">
        <v>379</v>
      </c>
      <c r="B380" s="8">
        <v>0.18179999999999999</v>
      </c>
      <c r="C380" s="8">
        <v>0.43</v>
      </c>
      <c r="D380" s="8">
        <v>0.19400000000000001</v>
      </c>
      <c r="E380" s="8">
        <v>0</v>
      </c>
      <c r="F380" s="8">
        <v>5</v>
      </c>
      <c r="G380" s="8">
        <v>5</v>
      </c>
    </row>
    <row r="381" spans="1:7">
      <c r="A381" s="7">
        <v>380</v>
      </c>
      <c r="B381" s="8">
        <v>0.18179999999999999</v>
      </c>
      <c r="C381" s="8">
        <v>0.5</v>
      </c>
      <c r="D381" s="8">
        <v>0.1343</v>
      </c>
      <c r="E381" s="8">
        <v>4</v>
      </c>
      <c r="F381" s="8">
        <v>9</v>
      </c>
      <c r="G381" s="8">
        <v>13</v>
      </c>
    </row>
    <row r="382" spans="1:7">
      <c r="A382" s="7">
        <v>381</v>
      </c>
      <c r="B382" s="8">
        <v>0.1515</v>
      </c>
      <c r="C382" s="8">
        <v>0.47</v>
      </c>
      <c r="D382" s="8">
        <v>0.22389999999999999</v>
      </c>
      <c r="E382" s="8">
        <v>3</v>
      </c>
      <c r="F382" s="8">
        <v>30</v>
      </c>
      <c r="G382" s="8">
        <v>33</v>
      </c>
    </row>
    <row r="383" spans="1:7">
      <c r="A383" s="7">
        <v>382</v>
      </c>
      <c r="B383" s="8">
        <v>0.1515</v>
      </c>
      <c r="C383" s="8">
        <v>0.47</v>
      </c>
      <c r="D383" s="8">
        <v>0.22389999999999999</v>
      </c>
      <c r="E383" s="8">
        <v>8</v>
      </c>
      <c r="F383" s="8">
        <v>39</v>
      </c>
      <c r="G383" s="8">
        <v>47</v>
      </c>
    </row>
    <row r="384" spans="1:7">
      <c r="A384" s="7">
        <v>383</v>
      </c>
      <c r="B384" s="8">
        <v>0.1515</v>
      </c>
      <c r="C384" s="8">
        <v>0.5</v>
      </c>
      <c r="D384" s="8">
        <v>0.25369999999999998</v>
      </c>
      <c r="E384" s="8">
        <v>7</v>
      </c>
      <c r="F384" s="8">
        <v>50</v>
      </c>
      <c r="G384" s="8">
        <v>57</v>
      </c>
    </row>
    <row r="385" spans="1:7">
      <c r="A385" s="7">
        <v>384</v>
      </c>
      <c r="B385" s="8">
        <v>0.1515</v>
      </c>
      <c r="C385" s="8">
        <v>0.55000000000000004</v>
      </c>
      <c r="D385" s="8">
        <v>0.19400000000000001</v>
      </c>
      <c r="E385" s="8">
        <v>9</v>
      </c>
      <c r="F385" s="8">
        <v>55</v>
      </c>
      <c r="G385" s="8">
        <v>64</v>
      </c>
    </row>
    <row r="386" spans="1:7">
      <c r="A386" s="7">
        <v>385</v>
      </c>
      <c r="B386" s="8">
        <v>0.19700000000000001</v>
      </c>
      <c r="C386" s="8">
        <v>0.47</v>
      </c>
      <c r="D386" s="8">
        <v>0.1343</v>
      </c>
      <c r="E386" s="8">
        <v>10</v>
      </c>
      <c r="F386" s="8">
        <v>70</v>
      </c>
      <c r="G386" s="8">
        <v>80</v>
      </c>
    </row>
    <row r="387" spans="1:7">
      <c r="A387" s="7">
        <v>386</v>
      </c>
      <c r="B387" s="8">
        <v>0.19700000000000001</v>
      </c>
      <c r="C387" s="8">
        <v>0.47</v>
      </c>
      <c r="D387" s="8">
        <v>0.1343</v>
      </c>
      <c r="E387" s="8">
        <v>13</v>
      </c>
      <c r="F387" s="8">
        <v>80</v>
      </c>
      <c r="G387" s="8">
        <v>93</v>
      </c>
    </row>
    <row r="388" spans="1:7">
      <c r="A388" s="7">
        <v>387</v>
      </c>
      <c r="B388" s="8">
        <v>0.21210000000000001</v>
      </c>
      <c r="C388" s="8">
        <v>0.43</v>
      </c>
      <c r="D388" s="8">
        <v>0.1045</v>
      </c>
      <c r="E388" s="8">
        <v>12</v>
      </c>
      <c r="F388" s="8">
        <v>74</v>
      </c>
      <c r="G388" s="8">
        <v>86</v>
      </c>
    </row>
    <row r="389" spans="1:7">
      <c r="A389" s="7">
        <v>388</v>
      </c>
      <c r="B389" s="8">
        <v>0.21210000000000001</v>
      </c>
      <c r="C389" s="8">
        <v>0.47</v>
      </c>
      <c r="D389" s="8">
        <v>0.16420000000000001</v>
      </c>
      <c r="E389" s="8">
        <v>21</v>
      </c>
      <c r="F389" s="8">
        <v>72</v>
      </c>
      <c r="G389" s="8">
        <v>93</v>
      </c>
    </row>
    <row r="390" spans="1:7">
      <c r="A390" s="7">
        <v>389</v>
      </c>
      <c r="B390" s="8">
        <v>0.21210000000000001</v>
      </c>
      <c r="C390" s="8">
        <v>0.47</v>
      </c>
      <c r="D390" s="8">
        <v>0.16420000000000001</v>
      </c>
      <c r="E390" s="8">
        <v>6</v>
      </c>
      <c r="F390" s="8">
        <v>76</v>
      </c>
      <c r="G390" s="8">
        <v>82</v>
      </c>
    </row>
    <row r="391" spans="1:7">
      <c r="A391" s="7">
        <v>390</v>
      </c>
      <c r="B391" s="8">
        <v>0.19700000000000001</v>
      </c>
      <c r="C391" s="8">
        <v>0.51</v>
      </c>
      <c r="D391" s="8">
        <v>0.19400000000000001</v>
      </c>
      <c r="E391" s="8">
        <v>4</v>
      </c>
      <c r="F391" s="8">
        <v>67</v>
      </c>
      <c r="G391" s="8">
        <v>71</v>
      </c>
    </row>
    <row r="392" spans="1:7">
      <c r="A392" s="7">
        <v>391</v>
      </c>
      <c r="B392" s="8">
        <v>0.16669999999999999</v>
      </c>
      <c r="C392" s="8">
        <v>0.55000000000000004</v>
      </c>
      <c r="D392" s="8">
        <v>0.25369999999999998</v>
      </c>
      <c r="E392" s="8">
        <v>7</v>
      </c>
      <c r="F392" s="8">
        <v>85</v>
      </c>
      <c r="G392" s="8">
        <v>92</v>
      </c>
    </row>
    <row r="393" spans="1:7">
      <c r="A393" s="7">
        <v>392</v>
      </c>
      <c r="B393" s="8">
        <v>0.18179999999999999</v>
      </c>
      <c r="C393" s="8">
        <v>0.59</v>
      </c>
      <c r="D393" s="8">
        <v>0.19400000000000001</v>
      </c>
      <c r="E393" s="8">
        <v>2</v>
      </c>
      <c r="F393" s="8">
        <v>58</v>
      </c>
      <c r="G393" s="8">
        <v>60</v>
      </c>
    </row>
    <row r="394" spans="1:7">
      <c r="A394" s="7">
        <v>393</v>
      </c>
      <c r="B394" s="8">
        <v>0.1515</v>
      </c>
      <c r="C394" s="8">
        <v>0.8</v>
      </c>
      <c r="D394" s="8">
        <v>0.19400000000000001</v>
      </c>
      <c r="E394" s="8">
        <v>4</v>
      </c>
      <c r="F394" s="8">
        <v>29</v>
      </c>
      <c r="G394" s="8">
        <v>33</v>
      </c>
    </row>
    <row r="395" spans="1:7">
      <c r="A395" s="7">
        <v>394</v>
      </c>
      <c r="B395" s="8">
        <v>0.1515</v>
      </c>
      <c r="C395" s="8">
        <v>0.8</v>
      </c>
      <c r="D395" s="8">
        <v>0.19400000000000001</v>
      </c>
      <c r="E395" s="8">
        <v>3</v>
      </c>
      <c r="F395" s="8">
        <v>24</v>
      </c>
      <c r="G395" s="8">
        <v>27</v>
      </c>
    </row>
    <row r="396" spans="1:7">
      <c r="A396" s="7">
        <v>395</v>
      </c>
      <c r="B396" s="8">
        <v>0.1212</v>
      </c>
      <c r="C396" s="8">
        <v>0.93</v>
      </c>
      <c r="D396" s="8">
        <v>0.25369999999999998</v>
      </c>
      <c r="E396" s="8">
        <v>0</v>
      </c>
      <c r="F396" s="8">
        <v>13</v>
      </c>
      <c r="G396" s="8">
        <v>13</v>
      </c>
    </row>
    <row r="397" spans="1:7">
      <c r="A397" s="7">
        <v>396</v>
      </c>
      <c r="B397" s="8">
        <v>0.13639999999999999</v>
      </c>
      <c r="C397" s="8">
        <v>0.86</v>
      </c>
      <c r="D397" s="8">
        <v>0.28360000000000002</v>
      </c>
      <c r="E397" s="8">
        <v>1</v>
      </c>
      <c r="F397" s="8">
        <v>3</v>
      </c>
      <c r="G397" s="8">
        <v>4</v>
      </c>
    </row>
    <row r="398" spans="1:7">
      <c r="A398" s="7">
        <v>397</v>
      </c>
      <c r="B398" s="8">
        <v>0.18179999999999999</v>
      </c>
      <c r="C398" s="8">
        <v>0.86</v>
      </c>
      <c r="D398" s="8">
        <v>0.32840000000000003</v>
      </c>
      <c r="E398" s="8">
        <v>0</v>
      </c>
      <c r="F398" s="8">
        <v>3</v>
      </c>
      <c r="G398" s="8">
        <v>3</v>
      </c>
    </row>
    <row r="399" spans="1:7">
      <c r="A399" s="7">
        <v>398</v>
      </c>
      <c r="B399" s="8">
        <v>0.19700000000000001</v>
      </c>
      <c r="C399" s="8">
        <v>0.86</v>
      </c>
      <c r="D399" s="8">
        <v>0.22389999999999999</v>
      </c>
      <c r="E399" s="8">
        <v>0</v>
      </c>
      <c r="F399" s="8">
        <v>22</v>
      </c>
      <c r="G399" s="8">
        <v>22</v>
      </c>
    </row>
    <row r="400" spans="1:7">
      <c r="A400" s="7">
        <v>399</v>
      </c>
      <c r="B400" s="8">
        <v>0.2273</v>
      </c>
      <c r="C400" s="8">
        <v>0.8</v>
      </c>
      <c r="D400" s="8">
        <v>0.16420000000000001</v>
      </c>
      <c r="E400" s="8">
        <v>2</v>
      </c>
      <c r="F400" s="8">
        <v>26</v>
      </c>
      <c r="G400" s="8">
        <v>28</v>
      </c>
    </row>
    <row r="401" spans="1:7">
      <c r="A401" s="7">
        <v>400</v>
      </c>
      <c r="B401" s="8">
        <v>0.2273</v>
      </c>
      <c r="C401" s="8">
        <v>0.87</v>
      </c>
      <c r="D401" s="8">
        <v>0.16420000000000001</v>
      </c>
      <c r="E401" s="8">
        <v>3</v>
      </c>
      <c r="F401" s="8">
        <v>32</v>
      </c>
      <c r="G401" s="8">
        <v>35</v>
      </c>
    </row>
    <row r="402" spans="1:7">
      <c r="A402" s="7">
        <v>401</v>
      </c>
      <c r="B402" s="8">
        <v>0.2273</v>
      </c>
      <c r="C402" s="8">
        <v>0.87</v>
      </c>
      <c r="D402" s="8">
        <v>0.19400000000000001</v>
      </c>
      <c r="E402" s="8">
        <v>0</v>
      </c>
      <c r="F402" s="8">
        <v>61</v>
      </c>
      <c r="G402" s="8">
        <v>61</v>
      </c>
    </row>
    <row r="403" spans="1:7">
      <c r="A403" s="7">
        <v>402</v>
      </c>
      <c r="B403" s="8">
        <v>0.2273</v>
      </c>
      <c r="C403" s="8">
        <v>0.82</v>
      </c>
      <c r="D403" s="8">
        <v>0.19400000000000001</v>
      </c>
      <c r="E403" s="8">
        <v>1</v>
      </c>
      <c r="F403" s="8">
        <v>124</v>
      </c>
      <c r="G403" s="8">
        <v>125</v>
      </c>
    </row>
    <row r="404" spans="1:7">
      <c r="A404" s="7">
        <v>403</v>
      </c>
      <c r="B404" s="8">
        <v>0.2273</v>
      </c>
      <c r="C404" s="8">
        <v>0.8</v>
      </c>
      <c r="D404" s="8">
        <v>0.16420000000000001</v>
      </c>
      <c r="E404" s="8">
        <v>1</v>
      </c>
      <c r="F404" s="8">
        <v>132</v>
      </c>
      <c r="G404" s="8">
        <v>133</v>
      </c>
    </row>
    <row r="405" spans="1:7">
      <c r="A405" s="7">
        <v>404</v>
      </c>
      <c r="B405" s="8">
        <v>0.2273</v>
      </c>
      <c r="C405" s="8">
        <v>0.8</v>
      </c>
      <c r="D405" s="8">
        <v>0.1343</v>
      </c>
      <c r="E405" s="8">
        <v>1</v>
      </c>
      <c r="F405" s="8">
        <v>98</v>
      </c>
      <c r="G405" s="8">
        <v>99</v>
      </c>
    </row>
    <row r="406" spans="1:7">
      <c r="A406" s="7">
        <v>405</v>
      </c>
      <c r="B406" s="8">
        <v>0.2727</v>
      </c>
      <c r="C406" s="8">
        <v>0.87</v>
      </c>
      <c r="D406" s="8">
        <v>0</v>
      </c>
      <c r="E406" s="8">
        <v>0</v>
      </c>
      <c r="F406" s="8">
        <v>83</v>
      </c>
      <c r="G406" s="8">
        <v>83</v>
      </c>
    </row>
    <row r="407" spans="1:7">
      <c r="A407" s="7">
        <v>406</v>
      </c>
      <c r="B407" s="8">
        <v>0.2424</v>
      </c>
      <c r="C407" s="8">
        <v>0.93</v>
      </c>
      <c r="D407" s="8">
        <v>0.1045</v>
      </c>
      <c r="E407" s="8">
        <v>0</v>
      </c>
      <c r="F407" s="8">
        <v>41</v>
      </c>
      <c r="G407" s="8">
        <v>41</v>
      </c>
    </row>
    <row r="408" spans="1:7">
      <c r="A408" s="7">
        <v>407</v>
      </c>
      <c r="B408" s="8">
        <v>0.2576</v>
      </c>
      <c r="C408" s="8">
        <v>0.93</v>
      </c>
      <c r="D408" s="8">
        <v>8.9599999999999999E-2</v>
      </c>
      <c r="E408" s="8">
        <v>0</v>
      </c>
      <c r="F408" s="8">
        <v>33</v>
      </c>
      <c r="G408" s="8">
        <v>33</v>
      </c>
    </row>
    <row r="409" spans="1:7">
      <c r="A409" s="7">
        <v>408</v>
      </c>
      <c r="B409" s="8">
        <v>0.2727</v>
      </c>
      <c r="C409" s="8">
        <v>0.93</v>
      </c>
      <c r="D409" s="8">
        <v>0</v>
      </c>
      <c r="E409" s="8">
        <v>1</v>
      </c>
      <c r="F409" s="8">
        <v>19</v>
      </c>
      <c r="G409" s="8">
        <v>20</v>
      </c>
    </row>
    <row r="410" spans="1:7">
      <c r="A410" s="7">
        <v>409</v>
      </c>
      <c r="B410" s="8">
        <v>0.2727</v>
      </c>
      <c r="C410" s="8">
        <v>0.93</v>
      </c>
      <c r="D410" s="8">
        <v>0</v>
      </c>
      <c r="E410" s="8">
        <v>0</v>
      </c>
      <c r="F410" s="8">
        <v>3</v>
      </c>
      <c r="G410" s="8">
        <v>3</v>
      </c>
    </row>
    <row r="411" spans="1:7">
      <c r="A411" s="7">
        <v>410</v>
      </c>
      <c r="B411" s="8">
        <v>0.2273</v>
      </c>
      <c r="C411" s="8">
        <v>0.93</v>
      </c>
      <c r="D411" s="8">
        <v>0.1343</v>
      </c>
      <c r="E411" s="8">
        <v>1</v>
      </c>
      <c r="F411" s="8">
        <v>6</v>
      </c>
      <c r="G411" s="8">
        <v>7</v>
      </c>
    </row>
    <row r="412" spans="1:7">
      <c r="A412" s="7">
        <v>411</v>
      </c>
      <c r="B412" s="8">
        <v>0.2273</v>
      </c>
      <c r="C412" s="8">
        <v>0.93</v>
      </c>
      <c r="D412" s="8">
        <v>0.1343</v>
      </c>
      <c r="E412" s="8">
        <v>0</v>
      </c>
      <c r="F412" s="8">
        <v>3</v>
      </c>
      <c r="G412" s="8">
        <v>3</v>
      </c>
    </row>
    <row r="413" spans="1:7">
      <c r="A413" s="7">
        <v>412</v>
      </c>
      <c r="B413" s="8">
        <v>0.2273</v>
      </c>
      <c r="C413" s="8">
        <v>0.93</v>
      </c>
      <c r="D413" s="8">
        <v>0.1343</v>
      </c>
      <c r="E413" s="8">
        <v>1</v>
      </c>
      <c r="F413" s="8">
        <v>1</v>
      </c>
      <c r="G413" s="8">
        <v>2</v>
      </c>
    </row>
    <row r="414" spans="1:7">
      <c r="A414" s="7">
        <v>413</v>
      </c>
      <c r="B414" s="8">
        <v>0.2576</v>
      </c>
      <c r="C414" s="8">
        <v>0.93</v>
      </c>
      <c r="D414" s="8">
        <v>8.9599999999999999E-2</v>
      </c>
      <c r="E414" s="8">
        <v>0</v>
      </c>
      <c r="F414" s="8">
        <v>7</v>
      </c>
      <c r="G414" s="8">
        <v>7</v>
      </c>
    </row>
    <row r="415" spans="1:7">
      <c r="A415" s="7">
        <v>414</v>
      </c>
      <c r="B415" s="8">
        <v>0.2576</v>
      </c>
      <c r="C415" s="8">
        <v>0.93</v>
      </c>
      <c r="D415" s="8">
        <v>8.9599999999999999E-2</v>
      </c>
      <c r="E415" s="8">
        <v>0</v>
      </c>
      <c r="F415" s="8">
        <v>32</v>
      </c>
      <c r="G415" s="8">
        <v>32</v>
      </c>
    </row>
    <row r="416" spans="1:7">
      <c r="A416" s="7">
        <v>415</v>
      </c>
      <c r="B416" s="8">
        <v>0.2576</v>
      </c>
      <c r="C416" s="8">
        <v>0.92</v>
      </c>
      <c r="D416" s="8">
        <v>0.1045</v>
      </c>
      <c r="E416" s="8">
        <v>1</v>
      </c>
      <c r="F416" s="8">
        <v>89</v>
      </c>
      <c r="G416" s="8">
        <v>90</v>
      </c>
    </row>
    <row r="417" spans="1:7">
      <c r="A417" s="7">
        <v>416</v>
      </c>
      <c r="B417" s="8">
        <v>0.2576</v>
      </c>
      <c r="C417" s="8">
        <v>0.93</v>
      </c>
      <c r="D417" s="8">
        <v>0.1045</v>
      </c>
      <c r="E417" s="8">
        <v>1</v>
      </c>
      <c r="F417" s="8">
        <v>196</v>
      </c>
      <c r="G417" s="8">
        <v>197</v>
      </c>
    </row>
    <row r="418" spans="1:7">
      <c r="A418" s="7">
        <v>417</v>
      </c>
      <c r="B418" s="8">
        <v>0.2576</v>
      </c>
      <c r="C418" s="8">
        <v>0.93</v>
      </c>
      <c r="D418" s="8">
        <v>0.1045</v>
      </c>
      <c r="E418" s="8">
        <v>2</v>
      </c>
      <c r="F418" s="8">
        <v>107</v>
      </c>
      <c r="G418" s="8">
        <v>109</v>
      </c>
    </row>
    <row r="419" spans="1:7">
      <c r="A419" s="7">
        <v>418</v>
      </c>
      <c r="B419" s="8">
        <v>0.2727</v>
      </c>
      <c r="C419" s="8">
        <v>0.93</v>
      </c>
      <c r="D419" s="8">
        <v>0.1343</v>
      </c>
      <c r="E419" s="8">
        <v>1</v>
      </c>
      <c r="F419" s="8">
        <v>46</v>
      </c>
      <c r="G419" s="8">
        <v>47</v>
      </c>
    </row>
    <row r="420" spans="1:7">
      <c r="A420" s="7">
        <v>419</v>
      </c>
      <c r="B420" s="8">
        <v>0.30299999999999999</v>
      </c>
      <c r="C420" s="8">
        <v>0.87</v>
      </c>
      <c r="D420" s="8">
        <v>8.9599999999999999E-2</v>
      </c>
      <c r="E420" s="8">
        <v>5</v>
      </c>
      <c r="F420" s="8">
        <v>47</v>
      </c>
      <c r="G420" s="8">
        <v>52</v>
      </c>
    </row>
    <row r="421" spans="1:7">
      <c r="A421" s="7">
        <v>420</v>
      </c>
      <c r="B421" s="8">
        <v>0.31819999999999998</v>
      </c>
      <c r="C421" s="8">
        <v>0.81</v>
      </c>
      <c r="D421" s="8">
        <v>8.9599999999999999E-2</v>
      </c>
      <c r="E421" s="8">
        <v>5</v>
      </c>
      <c r="F421" s="8">
        <v>65</v>
      </c>
      <c r="G421" s="8">
        <v>70</v>
      </c>
    </row>
    <row r="422" spans="1:7">
      <c r="A422" s="7">
        <v>421</v>
      </c>
      <c r="B422" s="8">
        <v>0.40910000000000002</v>
      </c>
      <c r="C422" s="8">
        <v>0.62</v>
      </c>
      <c r="D422" s="8">
        <v>0.28360000000000002</v>
      </c>
      <c r="E422" s="8">
        <v>11</v>
      </c>
      <c r="F422" s="8">
        <v>67</v>
      </c>
      <c r="G422" s="8">
        <v>78</v>
      </c>
    </row>
    <row r="423" spans="1:7">
      <c r="A423" s="7">
        <v>422</v>
      </c>
      <c r="B423" s="8">
        <v>0.40910000000000002</v>
      </c>
      <c r="C423" s="8">
        <v>0.57999999999999996</v>
      </c>
      <c r="D423" s="8">
        <v>0.25369999999999998</v>
      </c>
      <c r="E423" s="8">
        <v>7</v>
      </c>
      <c r="F423" s="8">
        <v>68</v>
      </c>
      <c r="G423" s="8">
        <v>75</v>
      </c>
    </row>
    <row r="424" spans="1:7">
      <c r="A424" s="7">
        <v>423</v>
      </c>
      <c r="B424" s="8">
        <v>0.40910000000000002</v>
      </c>
      <c r="C424" s="8">
        <v>0.54</v>
      </c>
      <c r="D424" s="8">
        <v>0.28360000000000002</v>
      </c>
      <c r="E424" s="8">
        <v>4</v>
      </c>
      <c r="F424" s="8">
        <v>78</v>
      </c>
      <c r="G424" s="8">
        <v>82</v>
      </c>
    </row>
    <row r="425" spans="1:7">
      <c r="A425" s="7">
        <v>424</v>
      </c>
      <c r="B425" s="8">
        <v>0.39389999999999997</v>
      </c>
      <c r="C425" s="8">
        <v>0.57999999999999996</v>
      </c>
      <c r="D425" s="8">
        <v>0.3881</v>
      </c>
      <c r="E425" s="8">
        <v>10</v>
      </c>
      <c r="F425" s="8">
        <v>94</v>
      </c>
      <c r="G425" s="8">
        <v>104</v>
      </c>
    </row>
    <row r="426" spans="1:7">
      <c r="A426" s="7">
        <v>425</v>
      </c>
      <c r="B426" s="8">
        <v>0.33329999999999999</v>
      </c>
      <c r="C426" s="8">
        <v>0.56999999999999995</v>
      </c>
      <c r="D426" s="8">
        <v>0.32840000000000003</v>
      </c>
      <c r="E426" s="8">
        <v>7</v>
      </c>
      <c r="F426" s="8">
        <v>190</v>
      </c>
      <c r="G426" s="8">
        <v>197</v>
      </c>
    </row>
    <row r="427" spans="1:7">
      <c r="A427" s="7">
        <v>426</v>
      </c>
      <c r="B427" s="8">
        <v>0.31819999999999998</v>
      </c>
      <c r="C427" s="8">
        <v>0.61</v>
      </c>
      <c r="D427" s="8">
        <v>0.28360000000000002</v>
      </c>
      <c r="E427" s="8">
        <v>5</v>
      </c>
      <c r="F427" s="8">
        <v>156</v>
      </c>
      <c r="G427" s="8">
        <v>161</v>
      </c>
    </row>
    <row r="428" spans="1:7">
      <c r="A428" s="7">
        <v>427</v>
      </c>
      <c r="B428" s="8">
        <v>0.28789999999999999</v>
      </c>
      <c r="C428" s="8">
        <v>0.56999999999999995</v>
      </c>
      <c r="D428" s="8">
        <v>0.41789999999999999</v>
      </c>
      <c r="E428" s="8">
        <v>4</v>
      </c>
      <c r="F428" s="8">
        <v>108</v>
      </c>
      <c r="G428" s="8">
        <v>112</v>
      </c>
    </row>
    <row r="429" spans="1:7">
      <c r="A429" s="7">
        <v>428</v>
      </c>
      <c r="B429" s="8">
        <v>0.30299999999999999</v>
      </c>
      <c r="C429" s="8">
        <v>0.49</v>
      </c>
      <c r="D429" s="8">
        <v>0.29849999999999999</v>
      </c>
      <c r="E429" s="8">
        <v>2</v>
      </c>
      <c r="F429" s="8">
        <v>74</v>
      </c>
      <c r="G429" s="8">
        <v>76</v>
      </c>
    </row>
    <row r="430" spans="1:7">
      <c r="A430" s="7">
        <v>429</v>
      </c>
      <c r="B430" s="8">
        <v>0.28789999999999999</v>
      </c>
      <c r="C430" s="8">
        <v>0.49</v>
      </c>
      <c r="D430" s="8">
        <v>0.41789999999999999</v>
      </c>
      <c r="E430" s="8">
        <v>4</v>
      </c>
      <c r="F430" s="8">
        <v>55</v>
      </c>
      <c r="G430" s="8">
        <v>59</v>
      </c>
    </row>
    <row r="431" spans="1:7">
      <c r="A431" s="7">
        <v>430</v>
      </c>
      <c r="B431" s="8">
        <v>0.30299999999999999</v>
      </c>
      <c r="C431" s="8">
        <v>0.52</v>
      </c>
      <c r="D431" s="8">
        <v>0.16420000000000001</v>
      </c>
      <c r="E431" s="8">
        <v>6</v>
      </c>
      <c r="F431" s="8">
        <v>53</v>
      </c>
      <c r="G431" s="8">
        <v>59</v>
      </c>
    </row>
    <row r="432" spans="1:7">
      <c r="A432" s="7">
        <v>431</v>
      </c>
      <c r="B432" s="8">
        <v>0.2727</v>
      </c>
      <c r="C432" s="8">
        <v>0.52</v>
      </c>
      <c r="D432" s="8">
        <v>0.4627</v>
      </c>
      <c r="E432" s="8">
        <v>1</v>
      </c>
      <c r="F432" s="8">
        <v>27</v>
      </c>
      <c r="G432" s="8">
        <v>28</v>
      </c>
    </row>
    <row r="433" spans="1:7">
      <c r="A433" s="7">
        <v>432</v>
      </c>
      <c r="B433" s="8">
        <v>0.2273</v>
      </c>
      <c r="C433" s="8">
        <v>0.56000000000000005</v>
      </c>
      <c r="D433" s="8">
        <v>0.3881</v>
      </c>
      <c r="E433" s="8">
        <v>5</v>
      </c>
      <c r="F433" s="8">
        <v>8</v>
      </c>
      <c r="G433" s="8">
        <v>13</v>
      </c>
    </row>
    <row r="434" spans="1:7">
      <c r="A434" s="7">
        <v>433</v>
      </c>
      <c r="B434" s="8">
        <v>0.2727</v>
      </c>
      <c r="C434" s="8">
        <v>0.56000000000000005</v>
      </c>
      <c r="D434" s="8">
        <v>0</v>
      </c>
      <c r="E434" s="8">
        <v>2</v>
      </c>
      <c r="F434" s="8">
        <v>3</v>
      </c>
      <c r="G434" s="8">
        <v>5</v>
      </c>
    </row>
    <row r="435" spans="1:7">
      <c r="A435" s="7">
        <v>434</v>
      </c>
      <c r="B435" s="8">
        <v>0.2727</v>
      </c>
      <c r="C435" s="8">
        <v>0.56000000000000005</v>
      </c>
      <c r="D435" s="8">
        <v>0</v>
      </c>
      <c r="E435" s="8">
        <v>0</v>
      </c>
      <c r="F435" s="8">
        <v>2</v>
      </c>
      <c r="G435" s="8">
        <v>2</v>
      </c>
    </row>
    <row r="436" spans="1:7">
      <c r="A436" s="7">
        <v>435</v>
      </c>
      <c r="B436" s="8">
        <v>0.2576</v>
      </c>
      <c r="C436" s="8">
        <v>0.56000000000000005</v>
      </c>
      <c r="D436" s="8">
        <v>0.16420000000000001</v>
      </c>
      <c r="E436" s="8">
        <v>0</v>
      </c>
      <c r="F436" s="8">
        <v>1</v>
      </c>
      <c r="G436" s="8">
        <v>1</v>
      </c>
    </row>
    <row r="437" spans="1:7">
      <c r="A437" s="7">
        <v>436</v>
      </c>
      <c r="B437" s="8">
        <v>0.2576</v>
      </c>
      <c r="C437" s="8">
        <v>0.56000000000000005</v>
      </c>
      <c r="D437" s="8">
        <v>0.16420000000000001</v>
      </c>
      <c r="E437" s="8">
        <v>0</v>
      </c>
      <c r="F437" s="8">
        <v>1</v>
      </c>
      <c r="G437" s="8">
        <v>1</v>
      </c>
    </row>
    <row r="438" spans="1:7">
      <c r="A438" s="7">
        <v>437</v>
      </c>
      <c r="B438" s="8">
        <v>0.2273</v>
      </c>
      <c r="C438" s="8">
        <v>0.6</v>
      </c>
      <c r="D438" s="8">
        <v>0.22389999999999999</v>
      </c>
      <c r="E438" s="8">
        <v>0</v>
      </c>
      <c r="F438" s="8">
        <v>6</v>
      </c>
      <c r="G438" s="8">
        <v>6</v>
      </c>
    </row>
    <row r="439" spans="1:7">
      <c r="A439" s="7">
        <v>438</v>
      </c>
      <c r="B439" s="8">
        <v>0.21210000000000001</v>
      </c>
      <c r="C439" s="8">
        <v>0.6</v>
      </c>
      <c r="D439" s="8">
        <v>0.22389999999999999</v>
      </c>
      <c r="E439" s="8">
        <v>0</v>
      </c>
      <c r="F439" s="8">
        <v>35</v>
      </c>
      <c r="G439" s="8">
        <v>35</v>
      </c>
    </row>
    <row r="440" spans="1:7">
      <c r="A440" s="7">
        <v>439</v>
      </c>
      <c r="B440" s="8">
        <v>0.21210000000000001</v>
      </c>
      <c r="C440" s="8">
        <v>0.55000000000000004</v>
      </c>
      <c r="D440" s="8">
        <v>0.22389999999999999</v>
      </c>
      <c r="E440" s="8">
        <v>1</v>
      </c>
      <c r="F440" s="8">
        <v>100</v>
      </c>
      <c r="G440" s="8">
        <v>101</v>
      </c>
    </row>
    <row r="441" spans="1:7">
      <c r="A441" s="7">
        <v>440</v>
      </c>
      <c r="B441" s="8">
        <v>0.21210000000000001</v>
      </c>
      <c r="C441" s="8">
        <v>0.55000000000000004</v>
      </c>
      <c r="D441" s="8">
        <v>0.28360000000000002</v>
      </c>
      <c r="E441" s="8">
        <v>2</v>
      </c>
      <c r="F441" s="8">
        <v>247</v>
      </c>
      <c r="G441" s="8">
        <v>249</v>
      </c>
    </row>
    <row r="442" spans="1:7">
      <c r="A442" s="7">
        <v>441</v>
      </c>
      <c r="B442" s="8">
        <v>0.2273</v>
      </c>
      <c r="C442" s="8">
        <v>0.52</v>
      </c>
      <c r="D442" s="8">
        <v>0.22389999999999999</v>
      </c>
      <c r="E442" s="8">
        <v>3</v>
      </c>
      <c r="F442" s="8">
        <v>140</v>
      </c>
      <c r="G442" s="8">
        <v>143</v>
      </c>
    </row>
    <row r="443" spans="1:7">
      <c r="A443" s="7">
        <v>442</v>
      </c>
      <c r="B443" s="8">
        <v>0.2273</v>
      </c>
      <c r="C443" s="8">
        <v>0.48</v>
      </c>
      <c r="D443" s="8">
        <v>0.29849999999999999</v>
      </c>
      <c r="E443" s="8">
        <v>1</v>
      </c>
      <c r="F443" s="8">
        <v>56</v>
      </c>
      <c r="G443" s="8">
        <v>57</v>
      </c>
    </row>
    <row r="444" spans="1:7">
      <c r="A444" s="7">
        <v>443</v>
      </c>
      <c r="B444" s="8">
        <v>0.2727</v>
      </c>
      <c r="C444" s="8">
        <v>0.45</v>
      </c>
      <c r="D444" s="8">
        <v>0.16420000000000001</v>
      </c>
      <c r="E444" s="8">
        <v>5</v>
      </c>
      <c r="F444" s="8">
        <v>63</v>
      </c>
      <c r="G444" s="8">
        <v>68</v>
      </c>
    </row>
    <row r="445" spans="1:7">
      <c r="A445" s="7">
        <v>444</v>
      </c>
      <c r="B445" s="8">
        <v>0.33329999999999999</v>
      </c>
      <c r="C445" s="8">
        <v>0.42</v>
      </c>
      <c r="D445" s="8">
        <v>0</v>
      </c>
      <c r="E445" s="8">
        <v>7</v>
      </c>
      <c r="F445" s="8">
        <v>77</v>
      </c>
      <c r="G445" s="8">
        <v>84</v>
      </c>
    </row>
    <row r="446" spans="1:7">
      <c r="A446" s="7">
        <v>445</v>
      </c>
      <c r="B446" s="8">
        <v>0.28789999999999999</v>
      </c>
      <c r="C446" s="8">
        <v>0.45</v>
      </c>
      <c r="D446" s="8">
        <v>0.1045</v>
      </c>
      <c r="E446" s="8">
        <v>12</v>
      </c>
      <c r="F446" s="8">
        <v>86</v>
      </c>
      <c r="G446" s="8">
        <v>98</v>
      </c>
    </row>
    <row r="447" spans="1:7">
      <c r="A447" s="7">
        <v>446</v>
      </c>
      <c r="B447" s="8">
        <v>0.30299999999999999</v>
      </c>
      <c r="C447" s="8">
        <v>0.45</v>
      </c>
      <c r="D447" s="8">
        <v>0.1343</v>
      </c>
      <c r="E447" s="8">
        <v>6</v>
      </c>
      <c r="F447" s="8">
        <v>75</v>
      </c>
      <c r="G447" s="8">
        <v>81</v>
      </c>
    </row>
    <row r="448" spans="1:7">
      <c r="A448" s="7">
        <v>447</v>
      </c>
      <c r="B448" s="8">
        <v>0.31819999999999998</v>
      </c>
      <c r="C448" s="8">
        <v>0.45</v>
      </c>
      <c r="D448" s="8">
        <v>0.19400000000000001</v>
      </c>
      <c r="E448" s="8">
        <v>8</v>
      </c>
      <c r="F448" s="8">
        <v>62</v>
      </c>
      <c r="G448" s="8">
        <v>70</v>
      </c>
    </row>
    <row r="449" spans="1:7">
      <c r="A449" s="7">
        <v>448</v>
      </c>
      <c r="B449" s="8">
        <v>0.30299999999999999</v>
      </c>
      <c r="C449" s="8">
        <v>0.49</v>
      </c>
      <c r="D449" s="8">
        <v>0.1343</v>
      </c>
      <c r="E449" s="8">
        <v>8</v>
      </c>
      <c r="F449" s="8">
        <v>83</v>
      </c>
      <c r="G449" s="8">
        <v>91</v>
      </c>
    </row>
    <row r="450" spans="1:7">
      <c r="A450" s="7">
        <v>449</v>
      </c>
      <c r="B450" s="8">
        <v>0.31819999999999998</v>
      </c>
      <c r="C450" s="8">
        <v>0.49</v>
      </c>
      <c r="D450" s="8">
        <v>0.1045</v>
      </c>
      <c r="E450" s="8">
        <v>8</v>
      </c>
      <c r="F450" s="8">
        <v>207</v>
      </c>
      <c r="G450" s="8">
        <v>215</v>
      </c>
    </row>
    <row r="451" spans="1:7">
      <c r="A451" s="7">
        <v>450</v>
      </c>
      <c r="B451" s="8">
        <v>0.2576</v>
      </c>
      <c r="C451" s="8">
        <v>0.56000000000000005</v>
      </c>
      <c r="D451" s="8">
        <v>0.19400000000000001</v>
      </c>
      <c r="E451" s="8">
        <v>1</v>
      </c>
      <c r="F451" s="8">
        <v>184</v>
      </c>
      <c r="G451" s="8">
        <v>185</v>
      </c>
    </row>
    <row r="452" spans="1:7">
      <c r="A452" s="7">
        <v>451</v>
      </c>
      <c r="B452" s="8">
        <v>0.2273</v>
      </c>
      <c r="C452" s="8">
        <v>0.56000000000000005</v>
      </c>
      <c r="D452" s="8">
        <v>0.32840000000000003</v>
      </c>
      <c r="E452" s="8">
        <v>6</v>
      </c>
      <c r="F452" s="8">
        <v>146</v>
      </c>
      <c r="G452" s="8">
        <v>152</v>
      </c>
    </row>
    <row r="453" spans="1:7">
      <c r="A453" s="7">
        <v>452</v>
      </c>
      <c r="B453" s="8">
        <v>0.2424</v>
      </c>
      <c r="C453" s="8">
        <v>0.6</v>
      </c>
      <c r="D453" s="8">
        <v>0.28360000000000002</v>
      </c>
      <c r="E453" s="8">
        <v>2</v>
      </c>
      <c r="F453" s="8">
        <v>124</v>
      </c>
      <c r="G453" s="8">
        <v>126</v>
      </c>
    </row>
    <row r="454" spans="1:7">
      <c r="A454" s="7">
        <v>453</v>
      </c>
      <c r="B454" s="8">
        <v>0.2273</v>
      </c>
      <c r="C454" s="8">
        <v>0.6</v>
      </c>
      <c r="D454" s="8">
        <v>0.25369999999999998</v>
      </c>
      <c r="E454" s="8">
        <v>3</v>
      </c>
      <c r="F454" s="8">
        <v>54</v>
      </c>
      <c r="G454" s="8">
        <v>57</v>
      </c>
    </row>
    <row r="455" spans="1:7">
      <c r="A455" s="7">
        <v>454</v>
      </c>
      <c r="B455" s="8">
        <v>0.21210000000000001</v>
      </c>
      <c r="C455" s="8">
        <v>0.65</v>
      </c>
      <c r="D455" s="8">
        <v>0.28360000000000002</v>
      </c>
      <c r="E455" s="8">
        <v>0</v>
      </c>
      <c r="F455" s="8">
        <v>56</v>
      </c>
      <c r="G455" s="8">
        <v>56</v>
      </c>
    </row>
    <row r="456" spans="1:7">
      <c r="A456" s="7">
        <v>455</v>
      </c>
      <c r="B456" s="8">
        <v>0.21210000000000001</v>
      </c>
      <c r="C456" s="8">
        <v>0.65</v>
      </c>
      <c r="D456" s="8">
        <v>0.32840000000000003</v>
      </c>
      <c r="E456" s="8">
        <v>3</v>
      </c>
      <c r="F456" s="8">
        <v>28</v>
      </c>
      <c r="G456" s="8">
        <v>31</v>
      </c>
    </row>
    <row r="457" spans="1:7">
      <c r="A457" s="7">
        <v>456</v>
      </c>
      <c r="B457" s="8">
        <v>0.2273</v>
      </c>
      <c r="C457" s="8">
        <v>0.7</v>
      </c>
      <c r="D457" s="8">
        <v>0.25369999999999998</v>
      </c>
      <c r="E457" s="8">
        <v>1</v>
      </c>
      <c r="F457" s="8">
        <v>20</v>
      </c>
      <c r="G457" s="8">
        <v>21</v>
      </c>
    </row>
    <row r="458" spans="1:7">
      <c r="A458" s="7">
        <v>457</v>
      </c>
      <c r="B458" s="8">
        <v>0.2273</v>
      </c>
      <c r="C458" s="8">
        <v>0.7</v>
      </c>
      <c r="D458" s="8">
        <v>0.25369999999999998</v>
      </c>
      <c r="E458" s="8">
        <v>0</v>
      </c>
      <c r="F458" s="8">
        <v>6</v>
      </c>
      <c r="G458" s="8">
        <v>6</v>
      </c>
    </row>
    <row r="459" spans="1:7">
      <c r="A459" s="7">
        <v>458</v>
      </c>
      <c r="B459" s="8">
        <v>0.2424</v>
      </c>
      <c r="C459" s="8">
        <v>0.75</v>
      </c>
      <c r="D459" s="8">
        <v>0.16420000000000001</v>
      </c>
      <c r="E459" s="8">
        <v>0</v>
      </c>
      <c r="F459" s="8">
        <v>2</v>
      </c>
      <c r="G459" s="8">
        <v>2</v>
      </c>
    </row>
    <row r="460" spans="1:7">
      <c r="A460" s="7">
        <v>459</v>
      </c>
      <c r="B460" s="8">
        <v>0.21210000000000001</v>
      </c>
      <c r="C460" s="8">
        <v>0.8</v>
      </c>
      <c r="D460" s="8">
        <v>0.29849999999999999</v>
      </c>
      <c r="E460" s="8">
        <v>0</v>
      </c>
      <c r="F460" s="8">
        <v>1</v>
      </c>
      <c r="G460" s="8">
        <v>1</v>
      </c>
    </row>
    <row r="461" spans="1:7">
      <c r="A461" s="7">
        <v>460</v>
      </c>
      <c r="B461" s="8">
        <v>0.2576</v>
      </c>
      <c r="C461" s="8">
        <v>0.87</v>
      </c>
      <c r="D461" s="8">
        <v>8.9599999999999999E-2</v>
      </c>
      <c r="E461" s="8">
        <v>0</v>
      </c>
      <c r="F461" s="8">
        <v>1</v>
      </c>
      <c r="G461" s="8">
        <v>1</v>
      </c>
    </row>
    <row r="462" spans="1:7">
      <c r="A462" s="7">
        <v>461</v>
      </c>
      <c r="B462" s="8">
        <v>0.19700000000000001</v>
      </c>
      <c r="C462" s="8">
        <v>0.6</v>
      </c>
      <c r="D462" s="8">
        <v>0.41789999999999999</v>
      </c>
      <c r="E462" s="8">
        <v>1</v>
      </c>
      <c r="F462" s="8">
        <v>4</v>
      </c>
      <c r="G462" s="8">
        <v>5</v>
      </c>
    </row>
    <row r="463" spans="1:7">
      <c r="A463" s="7">
        <v>462</v>
      </c>
      <c r="B463" s="8">
        <v>0.21210000000000001</v>
      </c>
      <c r="C463" s="8">
        <v>0.55000000000000004</v>
      </c>
      <c r="D463" s="8">
        <v>0.25369999999999998</v>
      </c>
      <c r="E463" s="8">
        <v>0</v>
      </c>
      <c r="F463" s="8">
        <v>27</v>
      </c>
      <c r="G463" s="8">
        <v>27</v>
      </c>
    </row>
    <row r="464" spans="1:7">
      <c r="A464" s="7">
        <v>463</v>
      </c>
      <c r="B464" s="8">
        <v>0.18179999999999999</v>
      </c>
      <c r="C464" s="8">
        <v>0.51</v>
      </c>
      <c r="D464" s="8">
        <v>0.28360000000000002</v>
      </c>
      <c r="E464" s="8">
        <v>2</v>
      </c>
      <c r="F464" s="8">
        <v>66</v>
      </c>
      <c r="G464" s="8">
        <v>68</v>
      </c>
    </row>
    <row r="465" spans="1:7">
      <c r="A465" s="7">
        <v>464</v>
      </c>
      <c r="B465" s="8">
        <v>0.18179999999999999</v>
      </c>
      <c r="C465" s="8">
        <v>0.47</v>
      </c>
      <c r="D465" s="8">
        <v>0.32840000000000003</v>
      </c>
      <c r="E465" s="8">
        <v>7</v>
      </c>
      <c r="F465" s="8">
        <v>210</v>
      </c>
      <c r="G465" s="8">
        <v>217</v>
      </c>
    </row>
    <row r="466" spans="1:7">
      <c r="A466" s="7">
        <v>465</v>
      </c>
      <c r="B466" s="8">
        <v>0.18179999999999999</v>
      </c>
      <c r="C466" s="8">
        <v>0.51</v>
      </c>
      <c r="D466" s="8">
        <v>0.35820000000000002</v>
      </c>
      <c r="E466" s="8">
        <v>7</v>
      </c>
      <c r="F466" s="8">
        <v>159</v>
      </c>
      <c r="G466" s="8">
        <v>166</v>
      </c>
    </row>
    <row r="467" spans="1:7">
      <c r="A467" s="7">
        <v>466</v>
      </c>
      <c r="B467" s="8">
        <v>0.16669999999999999</v>
      </c>
      <c r="C467" s="8">
        <v>0.47</v>
      </c>
      <c r="D467" s="8">
        <v>0.4627</v>
      </c>
      <c r="E467" s="8">
        <v>6</v>
      </c>
      <c r="F467" s="8">
        <v>57</v>
      </c>
      <c r="G467" s="8">
        <v>63</v>
      </c>
    </row>
    <row r="468" spans="1:7">
      <c r="A468" s="7">
        <v>467</v>
      </c>
      <c r="B468" s="8">
        <v>0.18179999999999999</v>
      </c>
      <c r="C468" s="8">
        <v>0.41</v>
      </c>
      <c r="D468" s="8">
        <v>0.4627</v>
      </c>
      <c r="E468" s="8">
        <v>6</v>
      </c>
      <c r="F468" s="8">
        <v>53</v>
      </c>
      <c r="G468" s="8">
        <v>59</v>
      </c>
    </row>
    <row r="469" spans="1:7">
      <c r="A469" s="7">
        <v>468</v>
      </c>
      <c r="B469" s="8">
        <v>0.18179999999999999</v>
      </c>
      <c r="C469" s="8">
        <v>0.27</v>
      </c>
      <c r="D469" s="8">
        <v>0.58209999999999995</v>
      </c>
      <c r="E469" s="8">
        <v>11</v>
      </c>
      <c r="F469" s="8">
        <v>67</v>
      </c>
      <c r="G469" s="8">
        <v>78</v>
      </c>
    </row>
    <row r="470" spans="1:7">
      <c r="A470" s="7">
        <v>469</v>
      </c>
      <c r="B470" s="8">
        <v>0.1515</v>
      </c>
      <c r="C470" s="8">
        <v>0.21</v>
      </c>
      <c r="D470" s="8">
        <v>0.58209999999999995</v>
      </c>
      <c r="E470" s="8">
        <v>8</v>
      </c>
      <c r="F470" s="8">
        <v>65</v>
      </c>
      <c r="G470" s="8">
        <v>73</v>
      </c>
    </row>
    <row r="471" spans="1:7">
      <c r="A471" s="7">
        <v>470</v>
      </c>
      <c r="B471" s="8">
        <v>0.1515</v>
      </c>
      <c r="C471" s="8">
        <v>0.25</v>
      </c>
      <c r="D471" s="8">
        <v>0.52239999999999998</v>
      </c>
      <c r="E471" s="8">
        <v>6</v>
      </c>
      <c r="F471" s="8">
        <v>56</v>
      </c>
      <c r="G471" s="8">
        <v>62</v>
      </c>
    </row>
    <row r="472" spans="1:7">
      <c r="A472" s="7">
        <v>471</v>
      </c>
      <c r="B472" s="8">
        <v>0.1212</v>
      </c>
      <c r="C472" s="8">
        <v>0.26</v>
      </c>
      <c r="D472" s="8">
        <v>0.44779999999999998</v>
      </c>
      <c r="E472" s="8">
        <v>4</v>
      </c>
      <c r="F472" s="8">
        <v>61</v>
      </c>
      <c r="G472" s="8">
        <v>65</v>
      </c>
    </row>
    <row r="473" spans="1:7">
      <c r="A473" s="7">
        <v>472</v>
      </c>
      <c r="B473" s="8">
        <v>0.13639999999999999</v>
      </c>
      <c r="C473" s="8">
        <v>0.26</v>
      </c>
      <c r="D473" s="8">
        <v>0.35820000000000002</v>
      </c>
      <c r="E473" s="8">
        <v>0</v>
      </c>
      <c r="F473" s="8">
        <v>97</v>
      </c>
      <c r="G473" s="8">
        <v>97</v>
      </c>
    </row>
    <row r="474" spans="1:7">
      <c r="A474" s="7">
        <v>473</v>
      </c>
      <c r="B474" s="8">
        <v>0.1212</v>
      </c>
      <c r="C474" s="8">
        <v>0.28000000000000003</v>
      </c>
      <c r="D474" s="8">
        <v>0.35820000000000002</v>
      </c>
      <c r="E474" s="8">
        <v>10</v>
      </c>
      <c r="F474" s="8">
        <v>151</v>
      </c>
      <c r="G474" s="8">
        <v>161</v>
      </c>
    </row>
    <row r="475" spans="1:7">
      <c r="A475" s="7">
        <v>474</v>
      </c>
      <c r="B475" s="8">
        <v>0.1212</v>
      </c>
      <c r="C475" s="8">
        <v>0.3</v>
      </c>
      <c r="D475" s="8">
        <v>0.25369999999999998</v>
      </c>
      <c r="E475" s="8">
        <v>1</v>
      </c>
      <c r="F475" s="8">
        <v>119</v>
      </c>
      <c r="G475" s="8">
        <v>120</v>
      </c>
    </row>
    <row r="476" spans="1:7">
      <c r="A476" s="7">
        <v>475</v>
      </c>
      <c r="B476" s="8">
        <v>0.1061</v>
      </c>
      <c r="C476" s="8">
        <v>0.3</v>
      </c>
      <c r="D476" s="8">
        <v>0.32840000000000003</v>
      </c>
      <c r="E476" s="8">
        <v>3</v>
      </c>
      <c r="F476" s="8">
        <v>93</v>
      </c>
      <c r="G476" s="8">
        <v>96</v>
      </c>
    </row>
    <row r="477" spans="1:7">
      <c r="A477" s="7">
        <v>476</v>
      </c>
      <c r="B477" s="8">
        <v>7.5800000000000006E-2</v>
      </c>
      <c r="C477" s="8">
        <v>0.33</v>
      </c>
      <c r="D477" s="8">
        <v>0.41789999999999999</v>
      </c>
      <c r="E477" s="8">
        <v>1</v>
      </c>
      <c r="F477" s="8">
        <v>52</v>
      </c>
      <c r="G477" s="8">
        <v>53</v>
      </c>
    </row>
    <row r="478" spans="1:7">
      <c r="A478" s="7">
        <v>477</v>
      </c>
      <c r="B478" s="8">
        <v>7.5800000000000006E-2</v>
      </c>
      <c r="C478" s="8">
        <v>0.38</v>
      </c>
      <c r="D478" s="8">
        <v>0.28360000000000002</v>
      </c>
      <c r="E478" s="8">
        <v>0</v>
      </c>
      <c r="F478" s="8">
        <v>41</v>
      </c>
      <c r="G478" s="8">
        <v>41</v>
      </c>
    </row>
    <row r="479" spans="1:7">
      <c r="A479" s="7">
        <v>478</v>
      </c>
      <c r="B479" s="8">
        <v>3.0300000000000001E-2</v>
      </c>
      <c r="C479" s="8">
        <v>0.41</v>
      </c>
      <c r="D479" s="8">
        <v>0.3881</v>
      </c>
      <c r="E479" s="8">
        <v>1</v>
      </c>
      <c r="F479" s="8">
        <v>33</v>
      </c>
      <c r="G479" s="8">
        <v>34</v>
      </c>
    </row>
    <row r="480" spans="1:7">
      <c r="A480" s="7">
        <v>479</v>
      </c>
      <c r="B480" s="8">
        <v>4.5499999999999999E-2</v>
      </c>
      <c r="C480" s="8">
        <v>0.38</v>
      </c>
      <c r="D480" s="8">
        <v>0.32840000000000003</v>
      </c>
      <c r="E480" s="8">
        <v>0</v>
      </c>
      <c r="F480" s="8">
        <v>27</v>
      </c>
      <c r="G480" s="8">
        <v>27</v>
      </c>
    </row>
    <row r="481" spans="1:7">
      <c r="A481" s="7">
        <v>480</v>
      </c>
      <c r="B481" s="8">
        <v>3.0300000000000001E-2</v>
      </c>
      <c r="C481" s="8">
        <v>0.45</v>
      </c>
      <c r="D481" s="8">
        <v>0.25369999999999998</v>
      </c>
      <c r="E481" s="8">
        <v>0</v>
      </c>
      <c r="F481" s="8">
        <v>13</v>
      </c>
      <c r="G481" s="8">
        <v>13</v>
      </c>
    </row>
    <row r="482" spans="1:7">
      <c r="A482" s="7">
        <v>481</v>
      </c>
      <c r="B482" s="8">
        <v>0</v>
      </c>
      <c r="C482" s="8">
        <v>0.41</v>
      </c>
      <c r="D482" s="8">
        <v>0.3881</v>
      </c>
      <c r="E482" s="8">
        <v>3</v>
      </c>
      <c r="F482" s="8">
        <v>9</v>
      </c>
      <c r="G482" s="8">
        <v>12</v>
      </c>
    </row>
    <row r="483" spans="1:7">
      <c r="A483" s="7">
        <v>482</v>
      </c>
      <c r="B483" s="8">
        <v>3.0300000000000001E-2</v>
      </c>
      <c r="C483" s="8">
        <v>0.41</v>
      </c>
      <c r="D483" s="8">
        <v>0.25369999999999998</v>
      </c>
      <c r="E483" s="8">
        <v>0</v>
      </c>
      <c r="F483" s="8">
        <v>11</v>
      </c>
      <c r="G483" s="8">
        <v>11</v>
      </c>
    </row>
    <row r="484" spans="1:7">
      <c r="A484" s="7">
        <v>483</v>
      </c>
      <c r="B484" s="8">
        <v>3.0300000000000001E-2</v>
      </c>
      <c r="C484" s="8">
        <v>0.41</v>
      </c>
      <c r="D484" s="8">
        <v>0.28360000000000002</v>
      </c>
      <c r="E484" s="8">
        <v>1</v>
      </c>
      <c r="F484" s="8">
        <v>6</v>
      </c>
      <c r="G484" s="8">
        <v>7</v>
      </c>
    </row>
    <row r="485" spans="1:7">
      <c r="A485" s="7">
        <v>484</v>
      </c>
      <c r="B485" s="8">
        <v>1.52E-2</v>
      </c>
      <c r="C485" s="8">
        <v>0.48</v>
      </c>
      <c r="D485" s="8">
        <v>0.29849999999999999</v>
      </c>
      <c r="E485" s="8">
        <v>0</v>
      </c>
      <c r="F485" s="8">
        <v>3</v>
      </c>
      <c r="G485" s="8">
        <v>3</v>
      </c>
    </row>
    <row r="486" spans="1:7">
      <c r="A486" s="7">
        <v>485</v>
      </c>
      <c r="B486" s="8">
        <v>3.0300000000000001E-2</v>
      </c>
      <c r="C486" s="8">
        <v>0.44</v>
      </c>
      <c r="D486" s="8">
        <v>0.22389999999999999</v>
      </c>
      <c r="E486" s="8">
        <v>0</v>
      </c>
      <c r="F486" s="8">
        <v>2</v>
      </c>
      <c r="G486" s="8">
        <v>2</v>
      </c>
    </row>
    <row r="487" spans="1:7">
      <c r="A487" s="7">
        <v>486</v>
      </c>
      <c r="B487" s="8">
        <v>1.52E-2</v>
      </c>
      <c r="C487" s="8">
        <v>0.44</v>
      </c>
      <c r="D487" s="8">
        <v>0.28360000000000002</v>
      </c>
      <c r="E487" s="8">
        <v>0</v>
      </c>
      <c r="F487" s="8">
        <v>8</v>
      </c>
      <c r="G487" s="8">
        <v>8</v>
      </c>
    </row>
    <row r="488" spans="1:7">
      <c r="A488" s="7">
        <v>487</v>
      </c>
      <c r="B488" s="8">
        <v>0</v>
      </c>
      <c r="C488" s="8">
        <v>0.44</v>
      </c>
      <c r="D488" s="8">
        <v>0.32840000000000003</v>
      </c>
      <c r="E488" s="8">
        <v>1</v>
      </c>
      <c r="F488" s="8">
        <v>26</v>
      </c>
      <c r="G488" s="8">
        <v>27</v>
      </c>
    </row>
    <row r="489" spans="1:7">
      <c r="A489" s="7">
        <v>488</v>
      </c>
      <c r="B489" s="8">
        <v>3.0300000000000001E-2</v>
      </c>
      <c r="C489" s="8">
        <v>0.41</v>
      </c>
      <c r="D489" s="8">
        <v>0.25369999999999998</v>
      </c>
      <c r="E489" s="8">
        <v>3</v>
      </c>
      <c r="F489" s="8">
        <v>37</v>
      </c>
      <c r="G489" s="8">
        <v>40</v>
      </c>
    </row>
    <row r="490" spans="1:7">
      <c r="A490" s="7">
        <v>489</v>
      </c>
      <c r="B490" s="8">
        <v>6.0600000000000001E-2</v>
      </c>
      <c r="C490" s="8">
        <v>0.41</v>
      </c>
      <c r="D490" s="8">
        <v>0.16420000000000001</v>
      </c>
      <c r="E490" s="8">
        <v>3</v>
      </c>
      <c r="F490" s="8">
        <v>50</v>
      </c>
      <c r="G490" s="8">
        <v>53</v>
      </c>
    </row>
    <row r="491" spans="1:7">
      <c r="A491" s="7">
        <v>490</v>
      </c>
      <c r="B491" s="8">
        <v>7.5800000000000006E-2</v>
      </c>
      <c r="C491" s="8">
        <v>0.38</v>
      </c>
      <c r="D491" s="8">
        <v>0.1343</v>
      </c>
      <c r="E491" s="8">
        <v>4</v>
      </c>
      <c r="F491" s="8">
        <v>59</v>
      </c>
      <c r="G491" s="8">
        <v>63</v>
      </c>
    </row>
    <row r="492" spans="1:7">
      <c r="A492" s="7">
        <v>491</v>
      </c>
      <c r="B492" s="8">
        <v>0.1061</v>
      </c>
      <c r="C492" s="8">
        <v>0.38</v>
      </c>
      <c r="D492" s="8">
        <v>0.1045</v>
      </c>
      <c r="E492" s="8">
        <v>10</v>
      </c>
      <c r="F492" s="8">
        <v>60</v>
      </c>
      <c r="G492" s="8">
        <v>70</v>
      </c>
    </row>
    <row r="493" spans="1:7">
      <c r="A493" s="7">
        <v>492</v>
      </c>
      <c r="B493" s="8">
        <v>0.16669999999999999</v>
      </c>
      <c r="C493" s="8">
        <v>0.35</v>
      </c>
      <c r="D493" s="8">
        <v>0</v>
      </c>
      <c r="E493" s="8">
        <v>12</v>
      </c>
      <c r="F493" s="8">
        <v>72</v>
      </c>
      <c r="G493" s="8">
        <v>84</v>
      </c>
    </row>
    <row r="494" spans="1:7">
      <c r="A494" s="7">
        <v>493</v>
      </c>
      <c r="B494" s="8">
        <v>0.13639999999999999</v>
      </c>
      <c r="C494" s="8">
        <v>0.33</v>
      </c>
      <c r="D494" s="8">
        <v>0.1045</v>
      </c>
      <c r="E494" s="8">
        <v>11</v>
      </c>
      <c r="F494" s="8">
        <v>64</v>
      </c>
      <c r="G494" s="8">
        <v>75</v>
      </c>
    </row>
    <row r="495" spans="1:7">
      <c r="A495" s="7">
        <v>494</v>
      </c>
      <c r="B495" s="8">
        <v>0.1515</v>
      </c>
      <c r="C495" s="8">
        <v>0.28000000000000003</v>
      </c>
      <c r="D495" s="8">
        <v>0</v>
      </c>
      <c r="E495" s="8">
        <v>10</v>
      </c>
      <c r="F495" s="8">
        <v>93</v>
      </c>
      <c r="G495" s="8">
        <v>103</v>
      </c>
    </row>
    <row r="496" spans="1:7">
      <c r="A496" s="7">
        <v>495</v>
      </c>
      <c r="B496" s="8">
        <v>0.13639999999999999</v>
      </c>
      <c r="C496" s="8">
        <v>0.28000000000000003</v>
      </c>
      <c r="D496" s="8">
        <v>0.19400000000000001</v>
      </c>
      <c r="E496" s="8">
        <v>11</v>
      </c>
      <c r="F496" s="8">
        <v>72</v>
      </c>
      <c r="G496" s="8">
        <v>83</v>
      </c>
    </row>
    <row r="497" spans="1:7">
      <c r="A497" s="7">
        <v>496</v>
      </c>
      <c r="B497" s="8">
        <v>0.19700000000000001</v>
      </c>
      <c r="C497" s="8">
        <v>0.28000000000000003</v>
      </c>
      <c r="D497" s="8">
        <v>0</v>
      </c>
      <c r="E497" s="8">
        <v>8</v>
      </c>
      <c r="F497" s="8">
        <v>59</v>
      </c>
      <c r="G497" s="8">
        <v>67</v>
      </c>
    </row>
    <row r="498" spans="1:7">
      <c r="A498" s="7">
        <v>497</v>
      </c>
      <c r="B498" s="8">
        <v>9.0899999999999995E-2</v>
      </c>
      <c r="C498" s="8">
        <v>0.35</v>
      </c>
      <c r="D498" s="8">
        <v>0.19400000000000001</v>
      </c>
      <c r="E498" s="8">
        <v>0</v>
      </c>
      <c r="F498" s="8">
        <v>54</v>
      </c>
      <c r="G498" s="8">
        <v>54</v>
      </c>
    </row>
    <row r="499" spans="1:7">
      <c r="A499" s="7">
        <v>498</v>
      </c>
      <c r="B499" s="8">
        <v>0.1061</v>
      </c>
      <c r="C499" s="8">
        <v>0.35</v>
      </c>
      <c r="D499" s="8">
        <v>0.1343</v>
      </c>
      <c r="E499" s="8">
        <v>6</v>
      </c>
      <c r="F499" s="8">
        <v>53</v>
      </c>
      <c r="G499" s="8">
        <v>59</v>
      </c>
    </row>
    <row r="500" spans="1:7">
      <c r="A500" s="7">
        <v>499</v>
      </c>
      <c r="B500" s="8">
        <v>7.5800000000000006E-2</v>
      </c>
      <c r="C500" s="8">
        <v>0.45</v>
      </c>
      <c r="D500" s="8">
        <v>0.16420000000000001</v>
      </c>
      <c r="E500" s="8">
        <v>1</v>
      </c>
      <c r="F500" s="8">
        <v>44</v>
      </c>
      <c r="G500" s="8">
        <v>45</v>
      </c>
    </row>
    <row r="501" spans="1:7">
      <c r="A501" s="7">
        <v>500</v>
      </c>
      <c r="B501" s="8">
        <v>0.1061</v>
      </c>
      <c r="C501" s="8">
        <v>0.41</v>
      </c>
      <c r="D501" s="8">
        <v>8.9599999999999999E-2</v>
      </c>
      <c r="E501" s="8">
        <v>0</v>
      </c>
      <c r="F501" s="8">
        <v>39</v>
      </c>
      <c r="G501" s="8">
        <v>39</v>
      </c>
    </row>
    <row r="502" spans="1:7">
      <c r="A502" s="7">
        <v>501</v>
      </c>
      <c r="B502" s="8">
        <v>0.1515</v>
      </c>
      <c r="C502" s="8">
        <v>0.49</v>
      </c>
      <c r="D502" s="8">
        <v>0</v>
      </c>
      <c r="E502" s="8">
        <v>7</v>
      </c>
      <c r="F502" s="8">
        <v>23</v>
      </c>
      <c r="G502" s="8">
        <v>30</v>
      </c>
    </row>
    <row r="503" spans="1:7">
      <c r="A503" s="7">
        <v>502</v>
      </c>
      <c r="B503" s="8">
        <v>7.5800000000000006E-2</v>
      </c>
      <c r="C503" s="8">
        <v>0.56999999999999995</v>
      </c>
      <c r="D503" s="8">
        <v>0.1045</v>
      </c>
      <c r="E503" s="8">
        <v>2</v>
      </c>
      <c r="F503" s="8">
        <v>31</v>
      </c>
      <c r="G503" s="8">
        <v>33</v>
      </c>
    </row>
    <row r="504" spans="1:7">
      <c r="A504" s="7">
        <v>503</v>
      </c>
      <c r="B504" s="8">
        <v>7.5800000000000006E-2</v>
      </c>
      <c r="C504" s="8">
        <v>0.56999999999999995</v>
      </c>
      <c r="D504" s="8">
        <v>0.1045</v>
      </c>
      <c r="E504" s="8">
        <v>2</v>
      </c>
      <c r="F504" s="8">
        <v>20</v>
      </c>
      <c r="G504" s="8">
        <v>22</v>
      </c>
    </row>
    <row r="505" spans="1:7">
      <c r="A505" s="7">
        <v>504</v>
      </c>
      <c r="B505" s="8">
        <v>7.5800000000000006E-2</v>
      </c>
      <c r="C505" s="8">
        <v>0.56999999999999995</v>
      </c>
      <c r="D505" s="8">
        <v>0.1045</v>
      </c>
      <c r="E505" s="8">
        <v>1</v>
      </c>
      <c r="F505" s="8">
        <v>12</v>
      </c>
      <c r="G505" s="8">
        <v>13</v>
      </c>
    </row>
    <row r="506" spans="1:7">
      <c r="A506" s="7">
        <v>505</v>
      </c>
      <c r="B506" s="8">
        <v>6.0600000000000001E-2</v>
      </c>
      <c r="C506" s="8">
        <v>0.62</v>
      </c>
      <c r="D506" s="8">
        <v>0.1343</v>
      </c>
      <c r="E506" s="8">
        <v>3</v>
      </c>
      <c r="F506" s="8">
        <v>15</v>
      </c>
      <c r="G506" s="8">
        <v>18</v>
      </c>
    </row>
    <row r="507" spans="1:7">
      <c r="A507" s="7">
        <v>506</v>
      </c>
      <c r="B507" s="8">
        <v>6.0600000000000001E-2</v>
      </c>
      <c r="C507" s="8">
        <v>0.62</v>
      </c>
      <c r="D507" s="8">
        <v>0.1343</v>
      </c>
      <c r="E507" s="8">
        <v>1</v>
      </c>
      <c r="F507" s="8">
        <v>4</v>
      </c>
      <c r="G507" s="8">
        <v>5</v>
      </c>
    </row>
    <row r="508" spans="1:7">
      <c r="A508" s="7">
        <v>507</v>
      </c>
      <c r="B508" s="8">
        <v>7.5800000000000006E-2</v>
      </c>
      <c r="C508" s="8">
        <v>0.56999999999999995</v>
      </c>
      <c r="D508" s="8">
        <v>0.1045</v>
      </c>
      <c r="E508" s="8">
        <v>0</v>
      </c>
      <c r="F508" s="8">
        <v>3</v>
      </c>
      <c r="G508" s="8">
        <v>3</v>
      </c>
    </row>
    <row r="509" spans="1:7">
      <c r="A509" s="7">
        <v>508</v>
      </c>
      <c r="B509" s="8">
        <v>7.5800000000000006E-2</v>
      </c>
      <c r="C509" s="8">
        <v>0.56999999999999995</v>
      </c>
      <c r="D509" s="8">
        <v>0.1045</v>
      </c>
      <c r="E509" s="8">
        <v>0</v>
      </c>
      <c r="F509" s="8">
        <v>1</v>
      </c>
      <c r="G509" s="8">
        <v>1</v>
      </c>
    </row>
    <row r="510" spans="1:7">
      <c r="A510" s="7">
        <v>509</v>
      </c>
      <c r="B510" s="8">
        <v>0.1061</v>
      </c>
      <c r="C510" s="8">
        <v>0.57999999999999996</v>
      </c>
      <c r="D510" s="8">
        <v>0.16420000000000001</v>
      </c>
      <c r="E510" s="8">
        <v>1</v>
      </c>
      <c r="F510" s="8">
        <v>1</v>
      </c>
      <c r="G510" s="8">
        <v>2</v>
      </c>
    </row>
    <row r="511" spans="1:7">
      <c r="A511" s="7">
        <v>510</v>
      </c>
      <c r="B511" s="8">
        <v>7.5800000000000006E-2</v>
      </c>
      <c r="C511" s="8">
        <v>0.62</v>
      </c>
      <c r="D511" s="8">
        <v>0.16420000000000001</v>
      </c>
      <c r="E511" s="8">
        <v>2</v>
      </c>
      <c r="F511" s="8">
        <v>17</v>
      </c>
      <c r="G511" s="8">
        <v>19</v>
      </c>
    </row>
    <row r="512" spans="1:7">
      <c r="A512" s="7">
        <v>511</v>
      </c>
      <c r="B512" s="8">
        <v>7.5800000000000006E-2</v>
      </c>
      <c r="C512" s="8">
        <v>0.54</v>
      </c>
      <c r="D512" s="8">
        <v>0.35820000000000002</v>
      </c>
      <c r="E512" s="8">
        <v>3</v>
      </c>
      <c r="F512" s="8">
        <v>25</v>
      </c>
      <c r="G512" s="8">
        <v>28</v>
      </c>
    </row>
    <row r="513" spans="1:7">
      <c r="A513" s="7">
        <v>512</v>
      </c>
      <c r="B513" s="8">
        <v>0.1061</v>
      </c>
      <c r="C513" s="8">
        <v>0.46</v>
      </c>
      <c r="D513" s="8">
        <v>0.3881</v>
      </c>
      <c r="E513" s="8">
        <v>7</v>
      </c>
      <c r="F513" s="8">
        <v>51</v>
      </c>
      <c r="G513" s="8">
        <v>58</v>
      </c>
    </row>
    <row r="514" spans="1:7">
      <c r="A514" s="7">
        <v>513</v>
      </c>
      <c r="B514" s="8">
        <v>0.13639999999999999</v>
      </c>
      <c r="C514" s="8">
        <v>0.43</v>
      </c>
      <c r="D514" s="8">
        <v>0.22389999999999999</v>
      </c>
      <c r="E514" s="8">
        <v>22</v>
      </c>
      <c r="F514" s="8">
        <v>77</v>
      </c>
      <c r="G514" s="8">
        <v>99</v>
      </c>
    </row>
    <row r="515" spans="1:7">
      <c r="A515" s="7">
        <v>514</v>
      </c>
      <c r="B515" s="8">
        <v>0.1212</v>
      </c>
      <c r="C515" s="8">
        <v>0.37</v>
      </c>
      <c r="D515" s="8">
        <v>0.4627</v>
      </c>
      <c r="E515" s="8">
        <v>24</v>
      </c>
      <c r="F515" s="8">
        <v>92</v>
      </c>
      <c r="G515" s="8">
        <v>116</v>
      </c>
    </row>
    <row r="516" spans="1:7">
      <c r="A516" s="7">
        <v>515</v>
      </c>
      <c r="B516" s="8">
        <v>0.1061</v>
      </c>
      <c r="C516" s="8">
        <v>0.33</v>
      </c>
      <c r="D516" s="8">
        <v>0.3881</v>
      </c>
      <c r="E516" s="8">
        <v>12</v>
      </c>
      <c r="F516" s="8">
        <v>75</v>
      </c>
      <c r="G516" s="8">
        <v>87</v>
      </c>
    </row>
    <row r="517" spans="1:7">
      <c r="A517" s="7">
        <v>516</v>
      </c>
      <c r="B517" s="8">
        <v>0.13639999999999999</v>
      </c>
      <c r="C517" s="8">
        <v>0.28000000000000003</v>
      </c>
      <c r="D517" s="8">
        <v>0.35820000000000002</v>
      </c>
      <c r="E517" s="8">
        <v>17</v>
      </c>
      <c r="F517" s="8">
        <v>93</v>
      </c>
      <c r="G517" s="8">
        <v>110</v>
      </c>
    </row>
    <row r="518" spans="1:7">
      <c r="A518" s="7">
        <v>517</v>
      </c>
      <c r="B518" s="8">
        <v>0.13639999999999999</v>
      </c>
      <c r="C518" s="8">
        <v>0.28000000000000003</v>
      </c>
      <c r="D518" s="8">
        <v>0.35820000000000002</v>
      </c>
      <c r="E518" s="8">
        <v>13</v>
      </c>
      <c r="F518" s="8">
        <v>64</v>
      </c>
      <c r="G518" s="8">
        <v>77</v>
      </c>
    </row>
    <row r="519" spans="1:7">
      <c r="A519" s="7">
        <v>518</v>
      </c>
      <c r="B519" s="8">
        <v>0.13639999999999999</v>
      </c>
      <c r="C519" s="8">
        <v>0.26</v>
      </c>
      <c r="D519" s="8">
        <v>0.32840000000000003</v>
      </c>
      <c r="E519" s="8">
        <v>9</v>
      </c>
      <c r="F519" s="8">
        <v>56</v>
      </c>
      <c r="G519" s="8">
        <v>65</v>
      </c>
    </row>
    <row r="520" spans="1:7">
      <c r="A520" s="7">
        <v>519</v>
      </c>
      <c r="B520" s="8">
        <v>0.1061</v>
      </c>
      <c r="C520" s="8">
        <v>0.26</v>
      </c>
      <c r="D520" s="8">
        <v>0.3881</v>
      </c>
      <c r="E520" s="8">
        <v>5</v>
      </c>
      <c r="F520" s="8">
        <v>50</v>
      </c>
      <c r="G520" s="8">
        <v>55</v>
      </c>
    </row>
    <row r="521" spans="1:7">
      <c r="A521" s="7">
        <v>520</v>
      </c>
      <c r="B521" s="8">
        <v>0.1212</v>
      </c>
      <c r="C521" s="8">
        <v>0.3</v>
      </c>
      <c r="D521" s="8">
        <v>0.25369999999999998</v>
      </c>
      <c r="E521" s="8">
        <v>5</v>
      </c>
      <c r="F521" s="8">
        <v>44</v>
      </c>
      <c r="G521" s="8">
        <v>49</v>
      </c>
    </row>
    <row r="522" spans="1:7">
      <c r="A522" s="7">
        <v>521</v>
      </c>
      <c r="B522" s="8">
        <v>0.1212</v>
      </c>
      <c r="C522" s="8">
        <v>0.3</v>
      </c>
      <c r="D522" s="8">
        <v>0.28360000000000002</v>
      </c>
      <c r="E522" s="8">
        <v>5</v>
      </c>
      <c r="F522" s="8">
        <v>45</v>
      </c>
      <c r="G522" s="8">
        <v>50</v>
      </c>
    </row>
    <row r="523" spans="1:7">
      <c r="A523" s="7">
        <v>522</v>
      </c>
      <c r="B523" s="8">
        <v>0.1061</v>
      </c>
      <c r="C523" s="8">
        <v>0.36</v>
      </c>
      <c r="D523" s="8">
        <v>0.25369999999999998</v>
      </c>
      <c r="E523" s="8">
        <v>4</v>
      </c>
      <c r="F523" s="8">
        <v>31</v>
      </c>
      <c r="G523" s="8">
        <v>35</v>
      </c>
    </row>
    <row r="524" spans="1:7">
      <c r="A524" s="7">
        <v>523</v>
      </c>
      <c r="B524" s="8">
        <v>0.1061</v>
      </c>
      <c r="C524" s="8">
        <v>0.36</v>
      </c>
      <c r="D524" s="8">
        <v>0.19400000000000001</v>
      </c>
      <c r="E524" s="8">
        <v>5</v>
      </c>
      <c r="F524" s="8">
        <v>20</v>
      </c>
      <c r="G524" s="8">
        <v>25</v>
      </c>
    </row>
    <row r="525" spans="1:7">
      <c r="A525" s="7">
        <v>524</v>
      </c>
      <c r="B525" s="8">
        <v>9.0899999999999995E-2</v>
      </c>
      <c r="C525" s="8">
        <v>0.38</v>
      </c>
      <c r="D525" s="8">
        <v>0.19400000000000001</v>
      </c>
      <c r="E525" s="8">
        <v>5</v>
      </c>
      <c r="F525" s="8">
        <v>23</v>
      </c>
      <c r="G525" s="8">
        <v>28</v>
      </c>
    </row>
    <row r="526" spans="1:7">
      <c r="A526" s="7">
        <v>525</v>
      </c>
      <c r="B526" s="8">
        <v>6.0600000000000001E-2</v>
      </c>
      <c r="C526" s="8">
        <v>0.41</v>
      </c>
      <c r="D526" s="8">
        <v>0.22389999999999999</v>
      </c>
      <c r="E526" s="8">
        <v>4</v>
      </c>
      <c r="F526" s="8">
        <v>17</v>
      </c>
      <c r="G526" s="8">
        <v>21</v>
      </c>
    </row>
    <row r="527" spans="1:7">
      <c r="A527" s="7">
        <v>526</v>
      </c>
      <c r="B527" s="8">
        <v>6.0600000000000001E-2</v>
      </c>
      <c r="C527" s="8">
        <v>0.41</v>
      </c>
      <c r="D527" s="8">
        <v>0.19400000000000001</v>
      </c>
      <c r="E527" s="8">
        <v>0</v>
      </c>
      <c r="F527" s="8">
        <v>7</v>
      </c>
      <c r="G527" s="8">
        <v>7</v>
      </c>
    </row>
    <row r="528" spans="1:7">
      <c r="A528" s="7">
        <v>527</v>
      </c>
      <c r="B528" s="8">
        <v>4.5499999999999999E-2</v>
      </c>
      <c r="C528" s="8">
        <v>0.45</v>
      </c>
      <c r="D528" s="8">
        <v>0.19400000000000001</v>
      </c>
      <c r="E528" s="8">
        <v>0</v>
      </c>
      <c r="F528" s="8">
        <v>1</v>
      </c>
      <c r="G528" s="8">
        <v>1</v>
      </c>
    </row>
    <row r="529" spans="1:7">
      <c r="A529" s="7">
        <v>528</v>
      </c>
      <c r="B529" s="8">
        <v>3.0300000000000001E-2</v>
      </c>
      <c r="C529" s="8">
        <v>0.45</v>
      </c>
      <c r="D529" s="8">
        <v>0.25369999999999998</v>
      </c>
      <c r="E529" s="8">
        <v>0</v>
      </c>
      <c r="F529" s="8">
        <v>1</v>
      </c>
      <c r="G529" s="8">
        <v>1</v>
      </c>
    </row>
    <row r="530" spans="1:7">
      <c r="A530" s="7">
        <v>529</v>
      </c>
      <c r="B530" s="8">
        <v>6.0600000000000001E-2</v>
      </c>
      <c r="C530" s="8">
        <v>0.48</v>
      </c>
      <c r="D530" s="8">
        <v>0.1343</v>
      </c>
      <c r="E530" s="8">
        <v>0</v>
      </c>
      <c r="F530" s="8">
        <v>1</v>
      </c>
      <c r="G530" s="8">
        <v>1</v>
      </c>
    </row>
    <row r="531" spans="1:7">
      <c r="A531" s="7">
        <v>530</v>
      </c>
      <c r="B531" s="8">
        <v>6.0600000000000001E-2</v>
      </c>
      <c r="C531" s="8">
        <v>0.48</v>
      </c>
      <c r="D531" s="8">
        <v>0.1343</v>
      </c>
      <c r="E531" s="8">
        <v>0</v>
      </c>
      <c r="F531" s="8">
        <v>5</v>
      </c>
      <c r="G531" s="8">
        <v>5</v>
      </c>
    </row>
    <row r="532" spans="1:7">
      <c r="A532" s="7">
        <v>531</v>
      </c>
      <c r="B532" s="8">
        <v>7.5800000000000006E-2</v>
      </c>
      <c r="C532" s="8">
        <v>0.48</v>
      </c>
      <c r="D532" s="8">
        <v>8.9599999999999999E-2</v>
      </c>
      <c r="E532" s="8">
        <v>0</v>
      </c>
      <c r="F532" s="8">
        <v>15</v>
      </c>
      <c r="G532" s="8">
        <v>15</v>
      </c>
    </row>
    <row r="533" spans="1:7">
      <c r="A533" s="7">
        <v>532</v>
      </c>
      <c r="B533" s="8">
        <v>0.1212</v>
      </c>
      <c r="C533" s="8">
        <v>0.48</v>
      </c>
      <c r="D533" s="8">
        <v>0</v>
      </c>
      <c r="E533" s="8">
        <v>5</v>
      </c>
      <c r="F533" s="8">
        <v>79</v>
      </c>
      <c r="G533" s="8">
        <v>84</v>
      </c>
    </row>
    <row r="534" spans="1:7">
      <c r="A534" s="7">
        <v>533</v>
      </c>
      <c r="B534" s="8">
        <v>0.13639999999999999</v>
      </c>
      <c r="C534" s="8">
        <v>0.49</v>
      </c>
      <c r="D534" s="8">
        <v>0</v>
      </c>
      <c r="E534" s="8">
        <v>6</v>
      </c>
      <c r="F534" s="8">
        <v>171</v>
      </c>
      <c r="G534" s="8">
        <v>177</v>
      </c>
    </row>
    <row r="535" spans="1:7">
      <c r="A535" s="7">
        <v>534</v>
      </c>
      <c r="B535" s="8">
        <v>0.1515</v>
      </c>
      <c r="C535" s="8">
        <v>0.41</v>
      </c>
      <c r="D535" s="8">
        <v>0</v>
      </c>
      <c r="E535" s="8">
        <v>4</v>
      </c>
      <c r="F535" s="8">
        <v>98</v>
      </c>
      <c r="G535" s="8">
        <v>102</v>
      </c>
    </row>
    <row r="536" spans="1:7">
      <c r="A536" s="7">
        <v>535</v>
      </c>
      <c r="B536" s="8">
        <v>0.13639999999999999</v>
      </c>
      <c r="C536" s="8">
        <v>0.42</v>
      </c>
      <c r="D536" s="8">
        <v>0</v>
      </c>
      <c r="E536" s="8">
        <v>6</v>
      </c>
      <c r="F536" s="8">
        <v>34</v>
      </c>
      <c r="G536" s="8">
        <v>40</v>
      </c>
    </row>
    <row r="537" spans="1:7">
      <c r="A537" s="7">
        <v>536</v>
      </c>
      <c r="B537" s="8">
        <v>0.1212</v>
      </c>
      <c r="C537" s="8">
        <v>0.46</v>
      </c>
      <c r="D537" s="8">
        <v>0.1343</v>
      </c>
      <c r="E537" s="8">
        <v>3</v>
      </c>
      <c r="F537" s="8">
        <v>43</v>
      </c>
      <c r="G537" s="8">
        <v>46</v>
      </c>
    </row>
    <row r="538" spans="1:7">
      <c r="A538" s="7">
        <v>537</v>
      </c>
      <c r="B538" s="8">
        <v>0.13639999999999999</v>
      </c>
      <c r="C538" s="8">
        <v>0.42</v>
      </c>
      <c r="D538" s="8">
        <v>0.19400000000000001</v>
      </c>
      <c r="E538" s="8">
        <v>11</v>
      </c>
      <c r="F538" s="8">
        <v>52</v>
      </c>
      <c r="G538" s="8">
        <v>63</v>
      </c>
    </row>
    <row r="539" spans="1:7">
      <c r="A539" s="7">
        <v>538</v>
      </c>
      <c r="B539" s="8">
        <v>0.13639999999999999</v>
      </c>
      <c r="C539" s="8">
        <v>0.43</v>
      </c>
      <c r="D539" s="8">
        <v>0.22389999999999999</v>
      </c>
      <c r="E539" s="8">
        <v>6</v>
      </c>
      <c r="F539" s="8">
        <v>54</v>
      </c>
      <c r="G539" s="8">
        <v>60</v>
      </c>
    </row>
    <row r="540" spans="1:7">
      <c r="A540" s="7">
        <v>539</v>
      </c>
      <c r="B540" s="8">
        <v>0.13639999999999999</v>
      </c>
      <c r="C540" s="8">
        <v>0.46</v>
      </c>
      <c r="D540" s="8">
        <v>0.22389999999999999</v>
      </c>
      <c r="E540" s="8">
        <v>2</v>
      </c>
      <c r="F540" s="8">
        <v>43</v>
      </c>
      <c r="G540" s="8">
        <v>45</v>
      </c>
    </row>
    <row r="541" spans="1:7">
      <c r="A541" s="7">
        <v>540</v>
      </c>
      <c r="B541" s="8">
        <v>0.16669999999999999</v>
      </c>
      <c r="C541" s="8">
        <v>0.4</v>
      </c>
      <c r="D541" s="8">
        <v>0.16420000000000001</v>
      </c>
      <c r="E541" s="8">
        <v>7</v>
      </c>
      <c r="F541" s="8">
        <v>50</v>
      </c>
      <c r="G541" s="8">
        <v>57</v>
      </c>
    </row>
    <row r="542" spans="1:7">
      <c r="A542" s="7">
        <v>541</v>
      </c>
      <c r="B542" s="8">
        <v>0.1515</v>
      </c>
      <c r="C542" s="8">
        <v>0.47</v>
      </c>
      <c r="D542" s="8">
        <v>0.25369999999999998</v>
      </c>
      <c r="E542" s="8">
        <v>4</v>
      </c>
      <c r="F542" s="8">
        <v>66</v>
      </c>
      <c r="G542" s="8">
        <v>70</v>
      </c>
    </row>
    <row r="543" spans="1:7">
      <c r="A543" s="7">
        <v>542</v>
      </c>
      <c r="B543" s="8">
        <v>0.1212</v>
      </c>
      <c r="C543" s="8">
        <v>0.5</v>
      </c>
      <c r="D543" s="8">
        <v>0.25369999999999998</v>
      </c>
      <c r="E543" s="8">
        <v>6</v>
      </c>
      <c r="F543" s="8">
        <v>178</v>
      </c>
      <c r="G543" s="8">
        <v>184</v>
      </c>
    </row>
    <row r="544" spans="1:7">
      <c r="A544" s="7">
        <v>543</v>
      </c>
      <c r="B544" s="8">
        <v>0.13639999999999999</v>
      </c>
      <c r="C544" s="8">
        <v>0.59</v>
      </c>
      <c r="D544" s="8">
        <v>0.19400000000000001</v>
      </c>
      <c r="E544" s="8">
        <v>8</v>
      </c>
      <c r="F544" s="8">
        <v>145</v>
      </c>
      <c r="G544" s="8">
        <v>153</v>
      </c>
    </row>
    <row r="545" spans="1:7">
      <c r="A545" s="7">
        <v>544</v>
      </c>
      <c r="B545" s="8">
        <v>0.1515</v>
      </c>
      <c r="C545" s="8">
        <v>0.54</v>
      </c>
      <c r="D545" s="8">
        <v>0.16420000000000001</v>
      </c>
      <c r="E545" s="8">
        <v>5</v>
      </c>
      <c r="F545" s="8">
        <v>101</v>
      </c>
      <c r="G545" s="8">
        <v>106</v>
      </c>
    </row>
    <row r="546" spans="1:7">
      <c r="A546" s="7">
        <v>545</v>
      </c>
      <c r="B546" s="8">
        <v>0.13639999999999999</v>
      </c>
      <c r="C546" s="8">
        <v>0.59</v>
      </c>
      <c r="D546" s="8">
        <v>0.19400000000000001</v>
      </c>
      <c r="E546" s="8">
        <v>1</v>
      </c>
      <c r="F546" s="8">
        <v>80</v>
      </c>
      <c r="G546" s="8">
        <v>81</v>
      </c>
    </row>
    <row r="547" spans="1:7">
      <c r="A547" s="7">
        <v>546</v>
      </c>
      <c r="B547" s="8">
        <v>0.1515</v>
      </c>
      <c r="C547" s="8">
        <v>0.63</v>
      </c>
      <c r="D547" s="8">
        <v>0.16420000000000001</v>
      </c>
      <c r="E547" s="8">
        <v>6</v>
      </c>
      <c r="F547" s="8">
        <v>53</v>
      </c>
      <c r="G547" s="8">
        <v>59</v>
      </c>
    </row>
    <row r="548" spans="1:7">
      <c r="A548" s="7">
        <v>547</v>
      </c>
      <c r="B548" s="8">
        <v>0.13639999999999999</v>
      </c>
      <c r="C548" s="8">
        <v>0.63</v>
      </c>
      <c r="D548" s="8">
        <v>0.22389999999999999</v>
      </c>
      <c r="E548" s="8">
        <v>3</v>
      </c>
      <c r="F548" s="8">
        <v>32</v>
      </c>
      <c r="G548" s="8">
        <v>35</v>
      </c>
    </row>
    <row r="549" spans="1:7">
      <c r="A549" s="7">
        <v>548</v>
      </c>
      <c r="B549" s="8">
        <v>0.1515</v>
      </c>
      <c r="C549" s="8">
        <v>0.64</v>
      </c>
      <c r="D549" s="8">
        <v>0.25369999999999998</v>
      </c>
      <c r="E549" s="8">
        <v>3</v>
      </c>
      <c r="F549" s="8">
        <v>21</v>
      </c>
      <c r="G549" s="8">
        <v>24</v>
      </c>
    </row>
    <row r="550" spans="1:7">
      <c r="A550" s="7">
        <v>549</v>
      </c>
      <c r="B550" s="8">
        <v>0.13639999999999999</v>
      </c>
      <c r="C550" s="8">
        <v>0.69</v>
      </c>
      <c r="D550" s="8">
        <v>0.28360000000000002</v>
      </c>
      <c r="E550" s="8">
        <v>3</v>
      </c>
      <c r="F550" s="8">
        <v>6</v>
      </c>
      <c r="G550" s="8">
        <v>9</v>
      </c>
    </row>
    <row r="551" spans="1:7">
      <c r="A551" s="7">
        <v>550</v>
      </c>
      <c r="B551" s="8">
        <v>0.16669999999999999</v>
      </c>
      <c r="C551" s="8">
        <v>0.69</v>
      </c>
      <c r="D551" s="8">
        <v>0.16420000000000001</v>
      </c>
      <c r="E551" s="8">
        <v>0</v>
      </c>
      <c r="F551" s="8">
        <v>5</v>
      </c>
      <c r="G551" s="8">
        <v>5</v>
      </c>
    </row>
    <row r="552" spans="1:7">
      <c r="A552" s="7">
        <v>551</v>
      </c>
      <c r="B552" s="8">
        <v>0.1515</v>
      </c>
      <c r="C552" s="8">
        <v>0.69</v>
      </c>
      <c r="D552" s="8">
        <v>0.22389999999999999</v>
      </c>
      <c r="E552" s="8">
        <v>0</v>
      </c>
      <c r="F552" s="8">
        <v>2</v>
      </c>
      <c r="G552" s="8">
        <v>2</v>
      </c>
    </row>
    <row r="553" spans="1:7">
      <c r="A553" s="7">
        <v>552</v>
      </c>
      <c r="B553" s="8">
        <v>0.16669999999999999</v>
      </c>
      <c r="C553" s="8">
        <v>0.74</v>
      </c>
      <c r="D553" s="8">
        <v>0.1045</v>
      </c>
      <c r="E553" s="8">
        <v>0</v>
      </c>
      <c r="F553" s="8">
        <v>1</v>
      </c>
      <c r="G553" s="8">
        <v>1</v>
      </c>
    </row>
    <row r="554" spans="1:7">
      <c r="A554" s="7">
        <v>553</v>
      </c>
      <c r="B554" s="8">
        <v>0.13639999999999999</v>
      </c>
      <c r="C554" s="8">
        <v>0.74</v>
      </c>
      <c r="D554" s="8">
        <v>0.22389999999999999</v>
      </c>
      <c r="E554" s="8">
        <v>0</v>
      </c>
      <c r="F554" s="8">
        <v>9</v>
      </c>
      <c r="G554" s="8">
        <v>9</v>
      </c>
    </row>
    <row r="555" spans="1:7">
      <c r="A555" s="7">
        <v>554</v>
      </c>
      <c r="B555" s="8">
        <v>0.18179999999999999</v>
      </c>
      <c r="C555" s="8">
        <v>0.74</v>
      </c>
      <c r="D555" s="8">
        <v>0.1045</v>
      </c>
      <c r="E555" s="8">
        <v>1</v>
      </c>
      <c r="F555" s="8">
        <v>35</v>
      </c>
      <c r="G555" s="8">
        <v>36</v>
      </c>
    </row>
    <row r="556" spans="1:7">
      <c r="A556" s="7">
        <v>555</v>
      </c>
      <c r="B556" s="8">
        <v>0.1515</v>
      </c>
      <c r="C556" s="8">
        <v>0.74</v>
      </c>
      <c r="D556" s="8">
        <v>0.22389999999999999</v>
      </c>
      <c r="E556" s="8">
        <v>5</v>
      </c>
      <c r="F556" s="8">
        <v>103</v>
      </c>
      <c r="G556" s="8">
        <v>108</v>
      </c>
    </row>
    <row r="557" spans="1:7">
      <c r="A557" s="7">
        <v>556</v>
      </c>
      <c r="B557" s="8">
        <v>0.18179999999999999</v>
      </c>
      <c r="C557" s="8">
        <v>0.74</v>
      </c>
      <c r="D557" s="8">
        <v>0.1343</v>
      </c>
      <c r="E557" s="8">
        <v>5</v>
      </c>
      <c r="F557" s="8">
        <v>233</v>
      </c>
      <c r="G557" s="8">
        <v>238</v>
      </c>
    </row>
    <row r="558" spans="1:7">
      <c r="A558" s="7">
        <v>557</v>
      </c>
      <c r="B558" s="8">
        <v>0.2273</v>
      </c>
      <c r="C558" s="8">
        <v>0.64</v>
      </c>
      <c r="D558" s="8">
        <v>8.9599999999999999E-2</v>
      </c>
      <c r="E558" s="8">
        <v>10</v>
      </c>
      <c r="F558" s="8">
        <v>134</v>
      </c>
      <c r="G558" s="8">
        <v>144</v>
      </c>
    </row>
    <row r="559" spans="1:7">
      <c r="A559" s="7">
        <v>558</v>
      </c>
      <c r="B559" s="8">
        <v>0.2424</v>
      </c>
      <c r="C559" s="8">
        <v>0.6</v>
      </c>
      <c r="D559" s="8">
        <v>0.1045</v>
      </c>
      <c r="E559" s="8">
        <v>6</v>
      </c>
      <c r="F559" s="8">
        <v>49</v>
      </c>
      <c r="G559" s="8">
        <v>55</v>
      </c>
    </row>
    <row r="560" spans="1:7">
      <c r="A560" s="7">
        <v>559</v>
      </c>
      <c r="B560" s="8">
        <v>0.2424</v>
      </c>
      <c r="C560" s="8">
        <v>0.6</v>
      </c>
      <c r="D560" s="8">
        <v>0.1343</v>
      </c>
      <c r="E560" s="8">
        <v>6</v>
      </c>
      <c r="F560" s="8">
        <v>55</v>
      </c>
      <c r="G560" s="8">
        <v>61</v>
      </c>
    </row>
    <row r="561" spans="1:7">
      <c r="A561" s="7">
        <v>560</v>
      </c>
      <c r="B561" s="8">
        <v>0.28789999999999999</v>
      </c>
      <c r="C561" s="8">
        <v>0.56000000000000005</v>
      </c>
      <c r="D561" s="8">
        <v>8.9599999999999999E-2</v>
      </c>
      <c r="E561" s="8">
        <v>21</v>
      </c>
      <c r="F561" s="8">
        <v>85</v>
      </c>
      <c r="G561" s="8">
        <v>106</v>
      </c>
    </row>
    <row r="562" spans="1:7">
      <c r="A562" s="7">
        <v>561</v>
      </c>
      <c r="B562" s="8">
        <v>0.2727</v>
      </c>
      <c r="C562" s="8">
        <v>0.56000000000000005</v>
      </c>
      <c r="D562" s="8">
        <v>0.1343</v>
      </c>
      <c r="E562" s="8">
        <v>21</v>
      </c>
      <c r="F562" s="8">
        <v>72</v>
      </c>
      <c r="G562" s="8">
        <v>93</v>
      </c>
    </row>
    <row r="563" spans="1:7">
      <c r="A563" s="7">
        <v>562</v>
      </c>
      <c r="B563" s="8">
        <v>0.33329999999999999</v>
      </c>
      <c r="C563" s="8">
        <v>0.45</v>
      </c>
      <c r="D563" s="8">
        <v>0</v>
      </c>
      <c r="E563" s="8">
        <v>11</v>
      </c>
      <c r="F563" s="8">
        <v>57</v>
      </c>
      <c r="G563" s="8">
        <v>68</v>
      </c>
    </row>
    <row r="564" spans="1:7">
      <c r="A564" s="7">
        <v>563</v>
      </c>
      <c r="B564" s="8">
        <v>0.34849999999999998</v>
      </c>
      <c r="C564" s="8">
        <v>0.42</v>
      </c>
      <c r="D564" s="8">
        <v>0</v>
      </c>
      <c r="E564" s="8">
        <v>21</v>
      </c>
      <c r="F564" s="8">
        <v>63</v>
      </c>
      <c r="G564" s="8">
        <v>84</v>
      </c>
    </row>
    <row r="565" spans="1:7">
      <c r="A565" s="7">
        <v>564</v>
      </c>
      <c r="B565" s="8">
        <v>0.34849999999999998</v>
      </c>
      <c r="C565" s="8">
        <v>0.42</v>
      </c>
      <c r="D565" s="8">
        <v>0</v>
      </c>
      <c r="E565" s="8">
        <v>14</v>
      </c>
      <c r="F565" s="8">
        <v>102</v>
      </c>
      <c r="G565" s="8">
        <v>116</v>
      </c>
    </row>
    <row r="566" spans="1:7">
      <c r="A566" s="7">
        <v>565</v>
      </c>
      <c r="B566" s="8">
        <v>0.33329999999999999</v>
      </c>
      <c r="C566" s="8">
        <v>0.45</v>
      </c>
      <c r="D566" s="8">
        <v>0</v>
      </c>
      <c r="E566" s="8">
        <v>14</v>
      </c>
      <c r="F566" s="8">
        <v>208</v>
      </c>
      <c r="G566" s="8">
        <v>222</v>
      </c>
    </row>
    <row r="567" spans="1:7">
      <c r="A567" s="7">
        <v>566</v>
      </c>
      <c r="B567" s="8">
        <v>0.31819999999999998</v>
      </c>
      <c r="C567" s="8">
        <v>0.49</v>
      </c>
      <c r="D567" s="8">
        <v>8.9599999999999999E-2</v>
      </c>
      <c r="E567" s="8">
        <v>7</v>
      </c>
      <c r="F567" s="8">
        <v>218</v>
      </c>
      <c r="G567" s="8">
        <v>225</v>
      </c>
    </row>
    <row r="568" spans="1:7">
      <c r="A568" s="7">
        <v>567</v>
      </c>
      <c r="B568" s="8">
        <v>0.2576</v>
      </c>
      <c r="C568" s="8">
        <v>0.65</v>
      </c>
      <c r="D568" s="8">
        <v>0.16420000000000001</v>
      </c>
      <c r="E568" s="8">
        <v>13</v>
      </c>
      <c r="F568" s="8">
        <v>133</v>
      </c>
      <c r="G568" s="8">
        <v>146</v>
      </c>
    </row>
    <row r="569" spans="1:7">
      <c r="A569" s="7">
        <v>568</v>
      </c>
      <c r="B569" s="8">
        <v>0.2273</v>
      </c>
      <c r="C569" s="8">
        <v>0.65</v>
      </c>
      <c r="D569" s="8">
        <v>0.19400000000000001</v>
      </c>
      <c r="E569" s="8">
        <v>16</v>
      </c>
      <c r="F569" s="8">
        <v>103</v>
      </c>
      <c r="G569" s="8">
        <v>119</v>
      </c>
    </row>
    <row r="570" spans="1:7">
      <c r="A570" s="7">
        <v>569</v>
      </c>
      <c r="B570" s="8">
        <v>0.2273</v>
      </c>
      <c r="C570" s="8">
        <v>0.65</v>
      </c>
      <c r="D570" s="8">
        <v>0.19400000000000001</v>
      </c>
      <c r="E570" s="8">
        <v>5</v>
      </c>
      <c r="F570" s="8">
        <v>40</v>
      </c>
      <c r="G570" s="8">
        <v>45</v>
      </c>
    </row>
    <row r="571" spans="1:7">
      <c r="A571" s="7">
        <v>570</v>
      </c>
      <c r="B571" s="8">
        <v>0.2273</v>
      </c>
      <c r="C571" s="8">
        <v>0.64</v>
      </c>
      <c r="D571" s="8">
        <v>0.16420000000000001</v>
      </c>
      <c r="E571" s="8">
        <v>4</v>
      </c>
      <c r="F571" s="8">
        <v>49</v>
      </c>
      <c r="G571" s="8">
        <v>53</v>
      </c>
    </row>
    <row r="572" spans="1:7">
      <c r="A572" s="7">
        <v>571</v>
      </c>
      <c r="B572" s="8">
        <v>0.2273</v>
      </c>
      <c r="C572" s="8">
        <v>0.64</v>
      </c>
      <c r="D572" s="8">
        <v>0.16420000000000001</v>
      </c>
      <c r="E572" s="8">
        <v>3</v>
      </c>
      <c r="F572" s="8">
        <v>37</v>
      </c>
      <c r="G572" s="8">
        <v>40</v>
      </c>
    </row>
    <row r="573" spans="1:7">
      <c r="A573" s="7">
        <v>572</v>
      </c>
      <c r="B573" s="8">
        <v>0.2273</v>
      </c>
      <c r="C573" s="8">
        <v>0.69</v>
      </c>
      <c r="D573" s="8">
        <v>0.1343</v>
      </c>
      <c r="E573" s="8">
        <v>3</v>
      </c>
      <c r="F573" s="8">
        <v>14</v>
      </c>
      <c r="G573" s="8">
        <v>17</v>
      </c>
    </row>
    <row r="574" spans="1:7">
      <c r="A574" s="7">
        <v>573</v>
      </c>
      <c r="B574" s="8">
        <v>0.2424</v>
      </c>
      <c r="C574" s="8">
        <v>0.65</v>
      </c>
      <c r="D574" s="8">
        <v>0.1343</v>
      </c>
      <c r="E574" s="8">
        <v>0</v>
      </c>
      <c r="F574" s="8">
        <v>5</v>
      </c>
      <c r="G574" s="8">
        <v>5</v>
      </c>
    </row>
    <row r="575" spans="1:7">
      <c r="A575" s="7">
        <v>574</v>
      </c>
      <c r="B575" s="8">
        <v>0.2273</v>
      </c>
      <c r="C575" s="8">
        <v>0.69</v>
      </c>
      <c r="D575" s="8">
        <v>0.19400000000000001</v>
      </c>
      <c r="E575" s="8">
        <v>3</v>
      </c>
      <c r="F575" s="8">
        <v>7</v>
      </c>
      <c r="G575" s="8">
        <v>10</v>
      </c>
    </row>
    <row r="576" spans="1:7">
      <c r="A576" s="7">
        <v>575</v>
      </c>
      <c r="B576" s="8">
        <v>0.18179999999999999</v>
      </c>
      <c r="C576" s="8">
        <v>0.86</v>
      </c>
      <c r="D576" s="8">
        <v>0.28360000000000002</v>
      </c>
      <c r="E576" s="8">
        <v>0</v>
      </c>
      <c r="F576" s="8">
        <v>1</v>
      </c>
      <c r="G576" s="8">
        <v>1</v>
      </c>
    </row>
    <row r="577" spans="1:7">
      <c r="A577" s="7">
        <v>576</v>
      </c>
      <c r="B577" s="8">
        <v>0.18179999999999999</v>
      </c>
      <c r="C577" s="8">
        <v>0.86</v>
      </c>
      <c r="D577" s="8">
        <v>0.28360000000000002</v>
      </c>
      <c r="E577" s="8">
        <v>0</v>
      </c>
      <c r="F577" s="8">
        <v>8</v>
      </c>
      <c r="G577" s="8">
        <v>8</v>
      </c>
    </row>
    <row r="578" spans="1:7">
      <c r="A578" s="7">
        <v>577</v>
      </c>
      <c r="B578" s="8">
        <v>0.21210000000000001</v>
      </c>
      <c r="C578" s="8">
        <v>0.87</v>
      </c>
      <c r="D578" s="8">
        <v>0.29849999999999999</v>
      </c>
      <c r="E578" s="8">
        <v>1</v>
      </c>
      <c r="F578" s="8">
        <v>29</v>
      </c>
      <c r="G578" s="8">
        <v>30</v>
      </c>
    </row>
    <row r="579" spans="1:7">
      <c r="A579" s="7">
        <v>578</v>
      </c>
      <c r="B579" s="8">
        <v>0.21210000000000001</v>
      </c>
      <c r="C579" s="8">
        <v>0.87</v>
      </c>
      <c r="D579" s="8">
        <v>0.29849999999999999</v>
      </c>
      <c r="E579" s="8">
        <v>3</v>
      </c>
      <c r="F579" s="8">
        <v>69</v>
      </c>
      <c r="G579" s="8">
        <v>72</v>
      </c>
    </row>
    <row r="580" spans="1:7">
      <c r="A580" s="7">
        <v>579</v>
      </c>
      <c r="B580" s="8">
        <v>0.21210000000000001</v>
      </c>
      <c r="C580" s="8">
        <v>0.87</v>
      </c>
      <c r="D580" s="8">
        <v>0.29849999999999999</v>
      </c>
      <c r="E580" s="8">
        <v>3</v>
      </c>
      <c r="F580" s="8">
        <v>55</v>
      </c>
      <c r="G580" s="8">
        <v>58</v>
      </c>
    </row>
    <row r="581" spans="1:7">
      <c r="A581" s="7">
        <v>580</v>
      </c>
      <c r="B581" s="8">
        <v>0.21210000000000001</v>
      </c>
      <c r="C581" s="8">
        <v>0.93</v>
      </c>
      <c r="D581" s="8">
        <v>0.28360000000000002</v>
      </c>
      <c r="E581" s="8">
        <v>2</v>
      </c>
      <c r="F581" s="8">
        <v>26</v>
      </c>
      <c r="G581" s="8">
        <v>28</v>
      </c>
    </row>
    <row r="582" spans="1:7">
      <c r="A582" s="7">
        <v>581</v>
      </c>
      <c r="B582" s="8">
        <v>0.19700000000000001</v>
      </c>
      <c r="C582" s="8">
        <v>0.93</v>
      </c>
      <c r="D582" s="8">
        <v>0.32840000000000003</v>
      </c>
      <c r="E582" s="8">
        <v>6</v>
      </c>
      <c r="F582" s="8">
        <v>35</v>
      </c>
      <c r="G582" s="8">
        <v>41</v>
      </c>
    </row>
    <row r="583" spans="1:7">
      <c r="A583" s="7">
        <v>582</v>
      </c>
      <c r="B583" s="8">
        <v>0.19700000000000001</v>
      </c>
      <c r="C583" s="8">
        <v>0.93</v>
      </c>
      <c r="D583" s="8">
        <v>0.32840000000000003</v>
      </c>
      <c r="E583" s="8">
        <v>7</v>
      </c>
      <c r="F583" s="8">
        <v>41</v>
      </c>
      <c r="G583" s="8">
        <v>48</v>
      </c>
    </row>
    <row r="584" spans="1:7">
      <c r="A584" s="7">
        <v>583</v>
      </c>
      <c r="B584" s="8">
        <v>0.19700000000000001</v>
      </c>
      <c r="C584" s="8">
        <v>0.93</v>
      </c>
      <c r="D584" s="8">
        <v>0.32840000000000003</v>
      </c>
      <c r="E584" s="8">
        <v>4</v>
      </c>
      <c r="F584" s="8">
        <v>43</v>
      </c>
      <c r="G584" s="8">
        <v>47</v>
      </c>
    </row>
    <row r="585" spans="1:7">
      <c r="A585" s="7">
        <v>584</v>
      </c>
      <c r="B585" s="8">
        <v>0.19700000000000001</v>
      </c>
      <c r="C585" s="8">
        <v>0.93</v>
      </c>
      <c r="D585" s="8">
        <v>0.35820000000000002</v>
      </c>
      <c r="E585" s="8">
        <v>0</v>
      </c>
      <c r="F585" s="8">
        <v>36</v>
      </c>
      <c r="G585" s="8">
        <v>36</v>
      </c>
    </row>
    <row r="586" spans="1:7">
      <c r="A586" s="7">
        <v>585</v>
      </c>
      <c r="B586" s="8">
        <v>0.18179999999999999</v>
      </c>
      <c r="C586" s="8">
        <v>0.93</v>
      </c>
      <c r="D586" s="8">
        <v>0.4627</v>
      </c>
      <c r="E586" s="8">
        <v>1</v>
      </c>
      <c r="F586" s="8">
        <v>42</v>
      </c>
      <c r="G586" s="8">
        <v>43</v>
      </c>
    </row>
    <row r="587" spans="1:7">
      <c r="A587" s="7">
        <v>586</v>
      </c>
      <c r="B587" s="8">
        <v>0.19700000000000001</v>
      </c>
      <c r="C587" s="8">
        <v>0.93</v>
      </c>
      <c r="D587" s="8">
        <v>0.32840000000000003</v>
      </c>
      <c r="E587" s="8">
        <v>1</v>
      </c>
      <c r="F587" s="8">
        <v>35</v>
      </c>
      <c r="G587" s="8">
        <v>36</v>
      </c>
    </row>
    <row r="588" spans="1:7">
      <c r="A588" s="7">
        <v>587</v>
      </c>
      <c r="B588" s="8">
        <v>0.18179999999999999</v>
      </c>
      <c r="C588" s="8">
        <v>0.93</v>
      </c>
      <c r="D588" s="8">
        <v>0.35820000000000002</v>
      </c>
      <c r="E588" s="8">
        <v>0</v>
      </c>
      <c r="F588" s="8">
        <v>26</v>
      </c>
      <c r="G588" s="8">
        <v>26</v>
      </c>
    </row>
    <row r="589" spans="1:7">
      <c r="A589" s="7">
        <v>588</v>
      </c>
      <c r="B589" s="8">
        <v>0.2273</v>
      </c>
      <c r="C589" s="8">
        <v>0.55000000000000004</v>
      </c>
      <c r="D589" s="8">
        <v>0.19400000000000001</v>
      </c>
      <c r="E589" s="8">
        <v>1</v>
      </c>
      <c r="F589" s="8">
        <v>23</v>
      </c>
      <c r="G589" s="8">
        <v>24</v>
      </c>
    </row>
    <row r="590" spans="1:7">
      <c r="A590" s="7">
        <v>589</v>
      </c>
      <c r="B590" s="8">
        <v>0.2424</v>
      </c>
      <c r="C590" s="8">
        <v>0.55000000000000004</v>
      </c>
      <c r="D590" s="8">
        <v>0.1045</v>
      </c>
      <c r="E590" s="8">
        <v>2</v>
      </c>
      <c r="F590" s="8">
        <v>82</v>
      </c>
      <c r="G590" s="8">
        <v>84</v>
      </c>
    </row>
    <row r="591" spans="1:7">
      <c r="A591" s="7">
        <v>590</v>
      </c>
      <c r="B591" s="8">
        <v>0.2273</v>
      </c>
      <c r="C591" s="8">
        <v>0.69</v>
      </c>
      <c r="D591" s="8">
        <v>8.9599999999999999E-2</v>
      </c>
      <c r="E591" s="8">
        <v>3</v>
      </c>
      <c r="F591" s="8">
        <v>101</v>
      </c>
      <c r="G591" s="8">
        <v>104</v>
      </c>
    </row>
    <row r="592" spans="1:7">
      <c r="A592" s="7">
        <v>591</v>
      </c>
      <c r="B592" s="8">
        <v>0.2273</v>
      </c>
      <c r="C592" s="8">
        <v>0.69</v>
      </c>
      <c r="D592" s="8">
        <v>8.9599999999999999E-2</v>
      </c>
      <c r="E592" s="8">
        <v>3</v>
      </c>
      <c r="F592" s="8">
        <v>76</v>
      </c>
      <c r="G592" s="8">
        <v>79</v>
      </c>
    </row>
    <row r="593" spans="1:7">
      <c r="A593" s="7">
        <v>592</v>
      </c>
      <c r="B593" s="8">
        <v>0.21210000000000001</v>
      </c>
      <c r="C593" s="8">
        <v>0.74</v>
      </c>
      <c r="D593" s="8">
        <v>8.9599999999999999E-2</v>
      </c>
      <c r="E593" s="8">
        <v>4</v>
      </c>
      <c r="F593" s="8">
        <v>55</v>
      </c>
      <c r="G593" s="8">
        <v>59</v>
      </c>
    </row>
    <row r="594" spans="1:7">
      <c r="A594" s="7">
        <v>593</v>
      </c>
      <c r="B594" s="8">
        <v>0.21210000000000001</v>
      </c>
      <c r="C594" s="8">
        <v>0.74</v>
      </c>
      <c r="D594" s="8">
        <v>8.9599999999999999E-2</v>
      </c>
      <c r="E594" s="8">
        <v>2</v>
      </c>
      <c r="F594" s="8">
        <v>36</v>
      </c>
      <c r="G594" s="8">
        <v>38</v>
      </c>
    </row>
    <row r="595" spans="1:7">
      <c r="A595" s="7">
        <v>594</v>
      </c>
      <c r="B595" s="8">
        <v>0.21210000000000001</v>
      </c>
      <c r="C595" s="8">
        <v>0.74</v>
      </c>
      <c r="D595" s="8">
        <v>8.9599999999999999E-2</v>
      </c>
      <c r="E595" s="8">
        <v>0</v>
      </c>
      <c r="F595" s="8">
        <v>27</v>
      </c>
      <c r="G595" s="8">
        <v>27</v>
      </c>
    </row>
    <row r="596" spans="1:7">
      <c r="A596" s="7">
        <v>595</v>
      </c>
      <c r="B596" s="8">
        <v>0.19700000000000001</v>
      </c>
      <c r="C596" s="8">
        <v>0.8</v>
      </c>
      <c r="D596" s="8">
        <v>0.16420000000000001</v>
      </c>
      <c r="E596" s="8">
        <v>0</v>
      </c>
      <c r="F596" s="8">
        <v>16</v>
      </c>
      <c r="G596" s="8">
        <v>16</v>
      </c>
    </row>
    <row r="597" spans="1:7">
      <c r="A597" s="7">
        <v>596</v>
      </c>
      <c r="B597" s="8">
        <v>0.21210000000000001</v>
      </c>
      <c r="C597" s="8">
        <v>0.75</v>
      </c>
      <c r="D597" s="8">
        <v>0.1343</v>
      </c>
      <c r="E597" s="8">
        <v>0</v>
      </c>
      <c r="F597" s="8">
        <v>9</v>
      </c>
      <c r="G597" s="8">
        <v>9</v>
      </c>
    </row>
    <row r="598" spans="1:7">
      <c r="A598" s="7">
        <v>597</v>
      </c>
      <c r="B598" s="8">
        <v>0.21210000000000001</v>
      </c>
      <c r="C598" s="8">
        <v>0.75</v>
      </c>
      <c r="D598" s="8">
        <v>0.1343</v>
      </c>
      <c r="E598" s="8">
        <v>1</v>
      </c>
      <c r="F598" s="8">
        <v>2</v>
      </c>
      <c r="G598" s="8">
        <v>3</v>
      </c>
    </row>
    <row r="599" spans="1:7">
      <c r="A599" s="7">
        <v>598</v>
      </c>
      <c r="B599" s="8">
        <v>0.21210000000000001</v>
      </c>
      <c r="C599" s="8">
        <v>0.75</v>
      </c>
      <c r="D599" s="8">
        <v>0.16420000000000001</v>
      </c>
      <c r="E599" s="8">
        <v>0</v>
      </c>
      <c r="F599" s="8">
        <v>2</v>
      </c>
      <c r="G599" s="8">
        <v>2</v>
      </c>
    </row>
    <row r="600" spans="1:7">
      <c r="A600" s="7">
        <v>599</v>
      </c>
      <c r="B600" s="8">
        <v>0.2273</v>
      </c>
      <c r="C600" s="8">
        <v>0.75</v>
      </c>
      <c r="D600" s="8">
        <v>0.1045</v>
      </c>
      <c r="E600" s="8">
        <v>1</v>
      </c>
      <c r="F600" s="8">
        <v>0</v>
      </c>
      <c r="G600" s="8">
        <v>1</v>
      </c>
    </row>
    <row r="601" spans="1:7">
      <c r="A601" s="7">
        <v>600</v>
      </c>
      <c r="B601" s="8">
        <v>0.21210000000000001</v>
      </c>
      <c r="C601" s="8">
        <v>0.8</v>
      </c>
      <c r="D601" s="8">
        <v>0.1045</v>
      </c>
      <c r="E601" s="8">
        <v>0</v>
      </c>
      <c r="F601" s="8">
        <v>4</v>
      </c>
      <c r="G601" s="8">
        <v>4</v>
      </c>
    </row>
    <row r="602" spans="1:7">
      <c r="A602" s="7">
        <v>601</v>
      </c>
      <c r="B602" s="8">
        <v>0.19700000000000001</v>
      </c>
      <c r="C602" s="8">
        <v>0.8</v>
      </c>
      <c r="D602" s="8">
        <v>0.1343</v>
      </c>
      <c r="E602" s="8">
        <v>0</v>
      </c>
      <c r="F602" s="8">
        <v>16</v>
      </c>
      <c r="G602" s="8">
        <v>16</v>
      </c>
    </row>
    <row r="603" spans="1:7">
      <c r="A603" s="7">
        <v>602</v>
      </c>
      <c r="B603" s="8">
        <v>0.19700000000000001</v>
      </c>
      <c r="C603" s="8">
        <v>0.86</v>
      </c>
      <c r="D603" s="8">
        <v>8.9599999999999999E-2</v>
      </c>
      <c r="E603" s="8">
        <v>2</v>
      </c>
      <c r="F603" s="8">
        <v>58</v>
      </c>
      <c r="G603" s="8">
        <v>60</v>
      </c>
    </row>
    <row r="604" spans="1:7">
      <c r="A604" s="7">
        <v>603</v>
      </c>
      <c r="B604" s="8">
        <v>0.19700000000000001</v>
      </c>
      <c r="C604" s="8">
        <v>0.86</v>
      </c>
      <c r="D604" s="8">
        <v>8.9599999999999999E-2</v>
      </c>
      <c r="E604" s="8">
        <v>2</v>
      </c>
      <c r="F604" s="8">
        <v>155</v>
      </c>
      <c r="G604" s="8">
        <v>157</v>
      </c>
    </row>
    <row r="605" spans="1:7">
      <c r="A605" s="7">
        <v>604</v>
      </c>
      <c r="B605" s="8">
        <v>0.21210000000000001</v>
      </c>
      <c r="C605" s="8">
        <v>0.86</v>
      </c>
      <c r="D605" s="8">
        <v>8.9599999999999999E-2</v>
      </c>
      <c r="E605" s="8">
        <v>6</v>
      </c>
      <c r="F605" s="8">
        <v>95</v>
      </c>
      <c r="G605" s="8">
        <v>101</v>
      </c>
    </row>
    <row r="606" spans="1:7">
      <c r="A606" s="7">
        <v>605</v>
      </c>
      <c r="B606" s="8">
        <v>0.21210000000000001</v>
      </c>
      <c r="C606" s="8">
        <v>0.86</v>
      </c>
      <c r="D606" s="8">
        <v>0.1045</v>
      </c>
      <c r="E606" s="8">
        <v>0</v>
      </c>
      <c r="F606" s="8">
        <v>49</v>
      </c>
      <c r="G606" s="8">
        <v>49</v>
      </c>
    </row>
    <row r="607" spans="1:7">
      <c r="A607" s="7">
        <v>606</v>
      </c>
      <c r="B607" s="8">
        <v>0.21210000000000001</v>
      </c>
      <c r="C607" s="8">
        <v>0.93</v>
      </c>
      <c r="D607" s="8">
        <v>0.1045</v>
      </c>
      <c r="E607" s="8">
        <v>0</v>
      </c>
      <c r="F607" s="8">
        <v>30</v>
      </c>
      <c r="G607" s="8">
        <v>30</v>
      </c>
    </row>
    <row r="608" spans="1:7">
      <c r="A608" s="7">
        <v>607</v>
      </c>
      <c r="B608" s="8">
        <v>0.21210000000000001</v>
      </c>
      <c r="C608" s="8">
        <v>0.93</v>
      </c>
      <c r="D608" s="8">
        <v>0.1045</v>
      </c>
      <c r="E608" s="8">
        <v>1</v>
      </c>
      <c r="F608" s="8">
        <v>28</v>
      </c>
      <c r="G608" s="8">
        <v>29</v>
      </c>
    </row>
    <row r="609" spans="1:7">
      <c r="A609" s="7">
        <v>608</v>
      </c>
      <c r="B609" s="8">
        <v>0.21210000000000001</v>
      </c>
      <c r="C609" s="8">
        <v>0.93</v>
      </c>
      <c r="D609" s="8">
        <v>0.1045</v>
      </c>
      <c r="E609" s="8">
        <v>0</v>
      </c>
      <c r="F609" s="8">
        <v>31</v>
      </c>
      <c r="G609" s="8">
        <v>31</v>
      </c>
    </row>
    <row r="610" spans="1:7">
      <c r="A610" s="7">
        <v>609</v>
      </c>
      <c r="B610" s="8">
        <v>0.2727</v>
      </c>
      <c r="C610" s="8">
        <v>0.8</v>
      </c>
      <c r="D610" s="8">
        <v>0</v>
      </c>
      <c r="E610" s="8">
        <v>2</v>
      </c>
      <c r="F610" s="8">
        <v>36</v>
      </c>
      <c r="G610" s="8">
        <v>38</v>
      </c>
    </row>
    <row r="611" spans="1:7">
      <c r="A611" s="7">
        <v>610</v>
      </c>
      <c r="B611" s="8">
        <v>0.2576</v>
      </c>
      <c r="C611" s="8">
        <v>0.86</v>
      </c>
      <c r="D611" s="8">
        <v>0</v>
      </c>
      <c r="E611" s="8">
        <v>1</v>
      </c>
      <c r="F611" s="8">
        <v>40</v>
      </c>
      <c r="G611" s="8">
        <v>41</v>
      </c>
    </row>
  </sheetData>
  <mergeCells count="1">
    <mergeCell ref="J2:K3"/>
  </mergeCells>
  <conditionalFormatting sqref="B2:B611">
    <cfRule type="expression" dxfId="3966" priority="1">
      <formula>_xlfn.ISFORMULA(B1)</formula>
    </cfRule>
  </conditionalFormatting>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84B252-249D-493E-A5C6-AC9E808C608C}">
  <sheetPr>
    <tabColor theme="7" tint="0.39997558519241921"/>
  </sheetPr>
  <dimension ref="A1:O391"/>
  <sheetViews>
    <sheetView workbookViewId="0">
      <pane xSplit="1" ySplit="1" topLeftCell="B2" activePane="bottomRight" state="frozen"/>
      <selection pane="topRight" activeCell="B1" sqref="B1"/>
      <selection pane="bottomLeft" activeCell="A2" sqref="A2"/>
      <selection pane="bottomRight" activeCell="R15" sqref="R15"/>
    </sheetView>
  </sheetViews>
  <sheetFormatPr defaultRowHeight="14.4"/>
  <cols>
    <col min="1" max="1" width="11.21875" bestFit="1" customWidth="1"/>
    <col min="2" max="2" width="11.33203125" bestFit="1" customWidth="1"/>
    <col min="3" max="3" width="11.21875" bestFit="1" customWidth="1"/>
    <col min="4" max="4" width="7.109375" bestFit="1" customWidth="1"/>
    <col min="5" max="5" width="10" bestFit="1" customWidth="1"/>
    <col min="6" max="6" width="7.21875" bestFit="1" customWidth="1"/>
    <col min="7" max="7" width="11.6640625" bestFit="1" customWidth="1"/>
    <col min="8" max="8" width="13" bestFit="1" customWidth="1"/>
    <col min="9" max="9" width="14.21875" bestFit="1" customWidth="1"/>
    <col min="10" max="10" width="9.88671875" bestFit="1" customWidth="1"/>
    <col min="11" max="11" width="9.33203125" bestFit="1" customWidth="1"/>
    <col min="12" max="12" width="14.5546875" bestFit="1" customWidth="1"/>
    <col min="13" max="13" width="10.6640625" bestFit="1" customWidth="1"/>
    <col min="14" max="14" width="13.77734375" bestFit="1" customWidth="1"/>
    <col min="15" max="15" width="8.109375" bestFit="1" customWidth="1"/>
    <col min="17" max="17" width="9" bestFit="1" customWidth="1"/>
    <col min="18" max="18" width="10.33203125" bestFit="1" customWidth="1"/>
    <col min="19" max="19" width="9" bestFit="1" customWidth="1"/>
    <col min="20" max="20" width="4.88671875" bestFit="1" customWidth="1"/>
    <col min="21" max="21" width="7.77734375" bestFit="1" customWidth="1"/>
    <col min="22" max="22" width="5" bestFit="1" customWidth="1"/>
    <col min="23" max="23" width="9.44140625" bestFit="1" customWidth="1"/>
    <col min="24" max="24" width="10.77734375" bestFit="1" customWidth="1"/>
    <col min="25" max="25" width="12" bestFit="1" customWidth="1"/>
    <col min="26" max="26" width="7.6640625" bestFit="1" customWidth="1"/>
    <col min="27" max="27" width="7.109375" bestFit="1" customWidth="1"/>
    <col min="28" max="28" width="12.33203125" bestFit="1" customWidth="1"/>
    <col min="29" max="29" width="8.44140625" bestFit="1" customWidth="1"/>
    <col min="30" max="30" width="11.5546875" bestFit="1" customWidth="1"/>
    <col min="31" max="31" width="5.88671875" bestFit="1" customWidth="1"/>
  </cols>
  <sheetData>
    <row r="1" spans="1:15">
      <c r="A1" s="8" t="s">
        <v>0</v>
      </c>
      <c r="B1" s="8" t="s">
        <v>1</v>
      </c>
      <c r="C1" s="8" t="s">
        <v>2</v>
      </c>
      <c r="D1" s="8" t="s">
        <v>3</v>
      </c>
      <c r="E1" s="8" t="s">
        <v>4</v>
      </c>
      <c r="F1" s="8" t="s">
        <v>5</v>
      </c>
      <c r="G1" s="8" t="s">
        <v>6</v>
      </c>
      <c r="H1" s="8" t="s">
        <v>7</v>
      </c>
      <c r="I1" s="8" t="s">
        <v>8</v>
      </c>
      <c r="J1" s="8" t="s">
        <v>9</v>
      </c>
      <c r="K1" s="8" t="s">
        <v>12</v>
      </c>
      <c r="L1" s="8" t="s">
        <v>13</v>
      </c>
      <c r="M1" s="8" t="s">
        <v>14</v>
      </c>
      <c r="N1" s="8" t="s">
        <v>15</v>
      </c>
      <c r="O1" s="8" t="s">
        <v>16</v>
      </c>
    </row>
    <row r="2" spans="1:15">
      <c r="A2" s="13">
        <v>611</v>
      </c>
      <c r="B2" s="11">
        <v>40571</v>
      </c>
      <c r="C2" s="8">
        <v>1</v>
      </c>
      <c r="D2" s="8">
        <v>0</v>
      </c>
      <c r="E2" s="8">
        <v>1</v>
      </c>
      <c r="F2" s="8">
        <v>16</v>
      </c>
      <c r="G2" s="8" t="b">
        <v>0</v>
      </c>
      <c r="H2" s="8">
        <v>5</v>
      </c>
      <c r="I2" s="8">
        <v>1</v>
      </c>
      <c r="J2" s="8">
        <v>0.22</v>
      </c>
      <c r="K2" s="8">
        <v>0.8</v>
      </c>
      <c r="L2" s="8">
        <v>0</v>
      </c>
      <c r="M2" s="8">
        <v>10</v>
      </c>
      <c r="N2" s="8">
        <v>70</v>
      </c>
      <c r="O2" s="8">
        <v>80</v>
      </c>
    </row>
    <row r="3" spans="1:15">
      <c r="A3" s="13">
        <v>612</v>
      </c>
      <c r="B3" s="11">
        <v>40571</v>
      </c>
      <c r="C3" s="8">
        <v>1</v>
      </c>
      <c r="D3" s="8">
        <v>0</v>
      </c>
      <c r="E3" s="8">
        <v>1</v>
      </c>
      <c r="F3" s="8">
        <v>17</v>
      </c>
      <c r="G3" s="8" t="b">
        <v>0</v>
      </c>
      <c r="H3" s="8">
        <v>5</v>
      </c>
      <c r="I3" s="8">
        <v>1</v>
      </c>
      <c r="J3" s="8">
        <v>0.24</v>
      </c>
      <c r="K3" s="8">
        <v>0.75</v>
      </c>
      <c r="L3" s="8">
        <v>0.1343</v>
      </c>
      <c r="M3" s="8">
        <v>2</v>
      </c>
      <c r="N3" s="8">
        <v>147</v>
      </c>
      <c r="O3" s="8">
        <v>149</v>
      </c>
    </row>
    <row r="4" spans="1:15">
      <c r="A4" s="13">
        <v>613</v>
      </c>
      <c r="B4" s="11">
        <v>40571</v>
      </c>
      <c r="C4" s="8">
        <v>1</v>
      </c>
      <c r="D4" s="8">
        <v>0</v>
      </c>
      <c r="E4" s="8">
        <v>1</v>
      </c>
      <c r="F4" s="8">
        <v>18</v>
      </c>
      <c r="G4" s="8" t="b">
        <v>0</v>
      </c>
      <c r="H4" s="8">
        <v>5</v>
      </c>
      <c r="I4" s="8">
        <v>1</v>
      </c>
      <c r="J4" s="8">
        <v>0.24</v>
      </c>
      <c r="K4" s="8">
        <v>0.75</v>
      </c>
      <c r="L4" s="8">
        <v>0.19400000000000001</v>
      </c>
      <c r="M4" s="8">
        <v>2</v>
      </c>
      <c r="N4" s="8">
        <v>107</v>
      </c>
      <c r="O4" s="8">
        <v>109</v>
      </c>
    </row>
    <row r="5" spans="1:15">
      <c r="A5" s="13">
        <v>614</v>
      </c>
      <c r="B5" s="11">
        <v>40571</v>
      </c>
      <c r="C5" s="8">
        <v>1</v>
      </c>
      <c r="D5" s="8">
        <v>0</v>
      </c>
      <c r="E5" s="8">
        <v>1</v>
      </c>
      <c r="F5" s="8">
        <v>19</v>
      </c>
      <c r="G5" s="8" t="b">
        <v>0</v>
      </c>
      <c r="H5" s="8">
        <v>5</v>
      </c>
      <c r="I5" s="8">
        <v>2</v>
      </c>
      <c r="J5" s="8">
        <v>0.24</v>
      </c>
      <c r="K5" s="8">
        <v>0.75</v>
      </c>
      <c r="L5" s="8">
        <v>0.1343</v>
      </c>
      <c r="M5" s="8">
        <v>5</v>
      </c>
      <c r="N5" s="8">
        <v>84</v>
      </c>
      <c r="O5" s="8">
        <v>89</v>
      </c>
    </row>
    <row r="6" spans="1:15">
      <c r="A6" s="13">
        <v>615</v>
      </c>
      <c r="B6" s="11">
        <v>40571</v>
      </c>
      <c r="C6" s="8">
        <v>1</v>
      </c>
      <c r="D6" s="8">
        <v>0</v>
      </c>
      <c r="E6" s="8">
        <v>1</v>
      </c>
      <c r="F6" s="8">
        <v>20</v>
      </c>
      <c r="G6" s="8" t="b">
        <v>0</v>
      </c>
      <c r="H6" s="8">
        <v>5</v>
      </c>
      <c r="I6" s="8">
        <v>2</v>
      </c>
      <c r="J6" s="8">
        <v>0.24</v>
      </c>
      <c r="K6" s="8">
        <v>0.7</v>
      </c>
      <c r="L6" s="8">
        <v>0.19400000000000001</v>
      </c>
      <c r="M6" s="8">
        <v>1</v>
      </c>
      <c r="N6" s="8">
        <v>61</v>
      </c>
      <c r="O6" s="8">
        <v>62</v>
      </c>
    </row>
    <row r="7" spans="1:15">
      <c r="A7" s="13">
        <v>616</v>
      </c>
      <c r="B7" s="11">
        <v>40571</v>
      </c>
      <c r="C7" s="8">
        <v>1</v>
      </c>
      <c r="D7" s="8">
        <v>0</v>
      </c>
      <c r="E7" s="8">
        <v>1</v>
      </c>
      <c r="F7" s="8">
        <v>21</v>
      </c>
      <c r="G7" s="8" t="b">
        <v>0</v>
      </c>
      <c r="H7" s="8">
        <v>5</v>
      </c>
      <c r="I7" s="8">
        <v>2</v>
      </c>
      <c r="J7" s="8">
        <v>0.22</v>
      </c>
      <c r="K7" s="8">
        <v>0.75</v>
      </c>
      <c r="L7" s="8">
        <v>0.1343</v>
      </c>
      <c r="M7" s="8">
        <v>1</v>
      </c>
      <c r="N7" s="8">
        <v>57</v>
      </c>
      <c r="O7" s="8">
        <v>58</v>
      </c>
    </row>
    <row r="8" spans="1:15">
      <c r="A8" s="13">
        <v>617</v>
      </c>
      <c r="B8" s="11">
        <v>40571</v>
      </c>
      <c r="C8" s="8">
        <v>1</v>
      </c>
      <c r="D8" s="8">
        <v>0</v>
      </c>
      <c r="E8" s="8">
        <v>1</v>
      </c>
      <c r="F8" s="8">
        <v>22</v>
      </c>
      <c r="G8" s="8" t="b">
        <v>0</v>
      </c>
      <c r="H8" s="8">
        <v>5</v>
      </c>
      <c r="I8" s="8">
        <v>1</v>
      </c>
      <c r="J8" s="8">
        <v>0.24</v>
      </c>
      <c r="K8" s="8">
        <v>0.65</v>
      </c>
      <c r="L8" s="8">
        <v>0.35820000000000002</v>
      </c>
      <c r="M8" s="8">
        <v>0</v>
      </c>
      <c r="N8" s="8">
        <v>26</v>
      </c>
      <c r="O8" s="8">
        <v>26</v>
      </c>
    </row>
    <row r="9" spans="1:15">
      <c r="A9" s="13">
        <v>618</v>
      </c>
      <c r="B9" s="11">
        <v>40571</v>
      </c>
      <c r="C9" s="8">
        <v>1</v>
      </c>
      <c r="D9" s="8">
        <v>0</v>
      </c>
      <c r="E9" s="8">
        <v>1</v>
      </c>
      <c r="F9" s="8">
        <v>23</v>
      </c>
      <c r="G9" s="8" t="b">
        <v>0</v>
      </c>
      <c r="H9" s="8">
        <v>5</v>
      </c>
      <c r="I9" s="8">
        <v>1</v>
      </c>
      <c r="J9" s="8">
        <v>0.24</v>
      </c>
      <c r="K9" s="8">
        <v>0.6</v>
      </c>
      <c r="L9" s="8">
        <v>0.22389999999999999</v>
      </c>
      <c r="M9" s="8">
        <v>1</v>
      </c>
      <c r="N9" s="8">
        <v>22</v>
      </c>
      <c r="O9" s="8">
        <v>23</v>
      </c>
    </row>
    <row r="10" spans="1:15">
      <c r="A10" s="13">
        <v>619</v>
      </c>
      <c r="B10" s="11">
        <v>40572</v>
      </c>
      <c r="C10" s="8">
        <v>1</v>
      </c>
      <c r="D10" s="8">
        <v>0</v>
      </c>
      <c r="E10" s="8">
        <v>1</v>
      </c>
      <c r="F10" s="8">
        <v>0</v>
      </c>
      <c r="G10" s="8" t="b">
        <v>0</v>
      </c>
      <c r="H10" s="8">
        <v>6</v>
      </c>
      <c r="I10" s="8">
        <v>1</v>
      </c>
      <c r="J10" s="8">
        <v>0.22</v>
      </c>
      <c r="K10" s="8">
        <v>0.64</v>
      </c>
      <c r="L10" s="8">
        <v>0.35820000000000002</v>
      </c>
      <c r="M10" s="8">
        <v>2</v>
      </c>
      <c r="N10" s="8">
        <v>26</v>
      </c>
      <c r="O10" s="8">
        <v>28</v>
      </c>
    </row>
    <row r="11" spans="1:15">
      <c r="A11" s="13">
        <v>620</v>
      </c>
      <c r="B11" s="11">
        <v>40572</v>
      </c>
      <c r="C11" s="8">
        <v>1</v>
      </c>
      <c r="D11" s="8">
        <v>0</v>
      </c>
      <c r="E11" s="8">
        <v>1</v>
      </c>
      <c r="F11" s="8">
        <v>1</v>
      </c>
      <c r="G11" s="8" t="b">
        <v>0</v>
      </c>
      <c r="H11" s="8">
        <v>6</v>
      </c>
      <c r="I11" s="8">
        <v>1</v>
      </c>
      <c r="J11" s="8">
        <v>0.22</v>
      </c>
      <c r="K11" s="8">
        <v>0.64</v>
      </c>
      <c r="L11" s="8">
        <v>0.19400000000000001</v>
      </c>
      <c r="M11" s="8">
        <v>0</v>
      </c>
      <c r="N11" s="8">
        <v>20</v>
      </c>
      <c r="O11" s="8">
        <v>20</v>
      </c>
    </row>
    <row r="12" spans="1:15">
      <c r="A12" s="13">
        <v>621</v>
      </c>
      <c r="B12" s="11">
        <v>40572</v>
      </c>
      <c r="C12" s="8">
        <v>1</v>
      </c>
      <c r="D12" s="8">
        <v>0</v>
      </c>
      <c r="E12" s="8">
        <v>1</v>
      </c>
      <c r="F12" s="8">
        <v>2</v>
      </c>
      <c r="G12" s="8" t="b">
        <v>0</v>
      </c>
      <c r="H12" s="8">
        <v>6</v>
      </c>
      <c r="I12" s="8">
        <v>1</v>
      </c>
      <c r="J12" s="8">
        <v>0.22</v>
      </c>
      <c r="K12" s="8">
        <v>0.64</v>
      </c>
      <c r="L12" s="8">
        <v>0.16420000000000001</v>
      </c>
      <c r="M12" s="8">
        <v>0</v>
      </c>
      <c r="N12" s="8">
        <v>15</v>
      </c>
      <c r="O12" s="8">
        <v>15</v>
      </c>
    </row>
    <row r="13" spans="1:15">
      <c r="A13" s="13">
        <v>622</v>
      </c>
      <c r="B13" s="11">
        <v>40572</v>
      </c>
      <c r="C13" s="8">
        <v>1</v>
      </c>
      <c r="D13" s="8">
        <v>0</v>
      </c>
      <c r="E13" s="8">
        <v>1</v>
      </c>
      <c r="F13" s="8">
        <v>3</v>
      </c>
      <c r="G13" s="8" t="b">
        <v>0</v>
      </c>
      <c r="H13" s="8">
        <v>6</v>
      </c>
      <c r="I13" s="8">
        <v>1</v>
      </c>
      <c r="J13" s="8">
        <v>0.2</v>
      </c>
      <c r="K13" s="8">
        <v>0.64</v>
      </c>
      <c r="L13" s="8">
        <v>0.1343</v>
      </c>
      <c r="M13" s="8">
        <v>3</v>
      </c>
      <c r="N13" s="8">
        <v>5</v>
      </c>
      <c r="O13" s="8">
        <v>8</v>
      </c>
    </row>
    <row r="14" spans="1:15">
      <c r="A14" s="13">
        <v>623</v>
      </c>
      <c r="B14" s="11">
        <v>40572</v>
      </c>
      <c r="C14" s="8">
        <v>1</v>
      </c>
      <c r="D14" s="8">
        <v>0</v>
      </c>
      <c r="E14" s="8">
        <v>1</v>
      </c>
      <c r="F14" s="8">
        <v>4</v>
      </c>
      <c r="G14" s="8" t="b">
        <v>0</v>
      </c>
      <c r="H14" s="8">
        <v>6</v>
      </c>
      <c r="I14" s="8">
        <v>1</v>
      </c>
      <c r="J14" s="8">
        <v>0.16</v>
      </c>
      <c r="K14" s="8">
        <v>0.69</v>
      </c>
      <c r="L14" s="8">
        <v>0.1045</v>
      </c>
      <c r="M14" s="8">
        <v>1</v>
      </c>
      <c r="N14" s="8">
        <v>2</v>
      </c>
      <c r="O14" s="8">
        <v>3</v>
      </c>
    </row>
    <row r="15" spans="1:15">
      <c r="A15" s="13">
        <v>624</v>
      </c>
      <c r="B15" s="11">
        <v>40572</v>
      </c>
      <c r="C15" s="8">
        <v>1</v>
      </c>
      <c r="D15" s="8">
        <v>0</v>
      </c>
      <c r="E15" s="8">
        <v>1</v>
      </c>
      <c r="F15" s="8">
        <v>6</v>
      </c>
      <c r="G15" s="8" t="b">
        <v>0</v>
      </c>
      <c r="H15" s="8">
        <v>6</v>
      </c>
      <c r="I15" s="8">
        <v>1</v>
      </c>
      <c r="J15" s="8">
        <v>0.16</v>
      </c>
      <c r="K15" s="8">
        <v>0.64</v>
      </c>
      <c r="L15" s="8">
        <v>0.1343</v>
      </c>
      <c r="M15" s="8">
        <v>0</v>
      </c>
      <c r="N15" s="8">
        <v>2</v>
      </c>
      <c r="O15" s="8">
        <v>2</v>
      </c>
    </row>
    <row r="16" spans="1:15">
      <c r="A16" s="13">
        <v>625</v>
      </c>
      <c r="B16" s="11">
        <v>40572</v>
      </c>
      <c r="C16" s="8">
        <v>1</v>
      </c>
      <c r="D16" s="8">
        <v>0</v>
      </c>
      <c r="E16" s="8">
        <v>1</v>
      </c>
      <c r="F16" s="8">
        <v>7</v>
      </c>
      <c r="G16" s="8" t="b">
        <v>0</v>
      </c>
      <c r="H16" s="8">
        <v>6</v>
      </c>
      <c r="I16" s="8">
        <v>1</v>
      </c>
      <c r="J16" s="8">
        <v>0.16</v>
      </c>
      <c r="K16" s="8">
        <v>0.59</v>
      </c>
      <c r="L16" s="8">
        <v>0.1045</v>
      </c>
      <c r="M16" s="8">
        <v>1</v>
      </c>
      <c r="N16" s="8">
        <v>4</v>
      </c>
      <c r="O16" s="8">
        <v>5</v>
      </c>
    </row>
    <row r="17" spans="1:15">
      <c r="A17" s="13">
        <v>626</v>
      </c>
      <c r="B17" s="11">
        <v>40572</v>
      </c>
      <c r="C17" s="8">
        <v>1</v>
      </c>
      <c r="D17" s="8">
        <v>0</v>
      </c>
      <c r="E17" s="8">
        <v>1</v>
      </c>
      <c r="F17" s="8">
        <v>8</v>
      </c>
      <c r="G17" s="8" t="b">
        <v>0</v>
      </c>
      <c r="H17" s="8">
        <v>6</v>
      </c>
      <c r="I17" s="8">
        <v>1</v>
      </c>
      <c r="J17" s="8">
        <v>0.18</v>
      </c>
      <c r="K17" s="8">
        <v>0.55000000000000004</v>
      </c>
      <c r="L17" s="8">
        <v>0.16420000000000001</v>
      </c>
      <c r="M17" s="8">
        <v>3</v>
      </c>
      <c r="N17" s="8">
        <v>31</v>
      </c>
      <c r="O17" s="8">
        <v>34</v>
      </c>
    </row>
    <row r="18" spans="1:15">
      <c r="A18" s="13">
        <v>627</v>
      </c>
      <c r="B18" s="11">
        <v>40572</v>
      </c>
      <c r="C18" s="8">
        <v>1</v>
      </c>
      <c r="D18" s="8">
        <v>0</v>
      </c>
      <c r="E18" s="8">
        <v>1</v>
      </c>
      <c r="F18" s="8">
        <v>9</v>
      </c>
      <c r="G18" s="8" t="b">
        <v>0</v>
      </c>
      <c r="H18" s="8">
        <v>6</v>
      </c>
      <c r="I18" s="8">
        <v>1</v>
      </c>
      <c r="J18" s="8">
        <v>0.18</v>
      </c>
      <c r="K18" s="8">
        <v>0.59</v>
      </c>
      <c r="L18" s="8">
        <v>8.9599999999999999E-2</v>
      </c>
      <c r="M18" s="8">
        <v>0</v>
      </c>
      <c r="N18" s="8">
        <v>34</v>
      </c>
      <c r="O18" s="8">
        <v>34</v>
      </c>
    </row>
    <row r="19" spans="1:15">
      <c r="A19" s="13">
        <v>628</v>
      </c>
      <c r="B19" s="11">
        <v>40572</v>
      </c>
      <c r="C19" s="8">
        <v>1</v>
      </c>
      <c r="D19" s="8">
        <v>0</v>
      </c>
      <c r="E19" s="8">
        <v>1</v>
      </c>
      <c r="F19" s="8">
        <v>10</v>
      </c>
      <c r="G19" s="8" t="b">
        <v>0</v>
      </c>
      <c r="H19" s="8">
        <v>6</v>
      </c>
      <c r="I19" s="8">
        <v>2</v>
      </c>
      <c r="J19" s="8">
        <v>0.18</v>
      </c>
      <c r="K19" s="8">
        <v>0.64</v>
      </c>
      <c r="L19" s="8">
        <v>0.1045</v>
      </c>
      <c r="M19" s="8">
        <v>4</v>
      </c>
      <c r="N19" s="8">
        <v>51</v>
      </c>
      <c r="O19" s="8">
        <v>55</v>
      </c>
    </row>
    <row r="20" spans="1:15">
      <c r="A20" s="13">
        <v>629</v>
      </c>
      <c r="B20" s="11">
        <v>40572</v>
      </c>
      <c r="C20" s="8">
        <v>1</v>
      </c>
      <c r="D20" s="8">
        <v>0</v>
      </c>
      <c r="E20" s="8">
        <v>1</v>
      </c>
      <c r="F20" s="8">
        <v>11</v>
      </c>
      <c r="G20" s="8" t="b">
        <v>0</v>
      </c>
      <c r="H20" s="8">
        <v>6</v>
      </c>
      <c r="I20" s="8">
        <v>2</v>
      </c>
      <c r="J20" s="8">
        <v>0.18</v>
      </c>
      <c r="K20" s="8">
        <v>0.64</v>
      </c>
      <c r="L20" s="8">
        <v>0.1343</v>
      </c>
      <c r="M20" s="8">
        <v>4</v>
      </c>
      <c r="N20" s="8">
        <v>60</v>
      </c>
      <c r="O20" s="8">
        <v>64</v>
      </c>
    </row>
    <row r="21" spans="1:15">
      <c r="A21" s="13">
        <v>630</v>
      </c>
      <c r="B21" s="11">
        <v>40572</v>
      </c>
      <c r="C21" s="8">
        <v>1</v>
      </c>
      <c r="D21" s="8">
        <v>0</v>
      </c>
      <c r="E21" s="8">
        <v>1</v>
      </c>
      <c r="F21" s="8">
        <v>12</v>
      </c>
      <c r="G21" s="8" t="b">
        <v>0</v>
      </c>
      <c r="H21" s="8">
        <v>6</v>
      </c>
      <c r="I21" s="8">
        <v>2</v>
      </c>
      <c r="J21" s="8">
        <v>0.2</v>
      </c>
      <c r="K21" s="8">
        <v>0.59</v>
      </c>
      <c r="L21" s="8">
        <v>0.19400000000000001</v>
      </c>
      <c r="M21" s="8">
        <v>12</v>
      </c>
      <c r="N21" s="8">
        <v>66</v>
      </c>
      <c r="O21" s="8">
        <v>78</v>
      </c>
    </row>
    <row r="22" spans="1:15">
      <c r="A22" s="13">
        <v>631</v>
      </c>
      <c r="B22" s="11">
        <v>40572</v>
      </c>
      <c r="C22" s="8">
        <v>1</v>
      </c>
      <c r="D22" s="8">
        <v>0</v>
      </c>
      <c r="E22" s="8">
        <v>1</v>
      </c>
      <c r="F22" s="8">
        <v>13</v>
      </c>
      <c r="G22" s="8" t="b">
        <v>0</v>
      </c>
      <c r="H22" s="8">
        <v>6</v>
      </c>
      <c r="I22" s="8">
        <v>2</v>
      </c>
      <c r="J22" s="8">
        <v>0.22</v>
      </c>
      <c r="K22" s="8">
        <v>0.55000000000000004</v>
      </c>
      <c r="L22" s="8">
        <v>0.16420000000000001</v>
      </c>
      <c r="M22" s="8">
        <v>9</v>
      </c>
      <c r="N22" s="8">
        <v>56</v>
      </c>
      <c r="O22" s="8">
        <v>65</v>
      </c>
    </row>
    <row r="23" spans="1:15">
      <c r="A23" s="13">
        <v>632</v>
      </c>
      <c r="B23" s="11">
        <v>40572</v>
      </c>
      <c r="C23" s="8">
        <v>1</v>
      </c>
      <c r="D23" s="8">
        <v>0</v>
      </c>
      <c r="E23" s="8">
        <v>1</v>
      </c>
      <c r="F23" s="8">
        <v>14</v>
      </c>
      <c r="G23" s="8" t="b">
        <v>0</v>
      </c>
      <c r="H23" s="8">
        <v>6</v>
      </c>
      <c r="I23" s="8">
        <v>2</v>
      </c>
      <c r="J23" s="8">
        <v>0.22</v>
      </c>
      <c r="K23" s="8">
        <v>0.6</v>
      </c>
      <c r="L23" s="8">
        <v>0.1343</v>
      </c>
      <c r="M23" s="8">
        <v>10</v>
      </c>
      <c r="N23" s="8">
        <v>89</v>
      </c>
      <c r="O23" s="8">
        <v>99</v>
      </c>
    </row>
    <row r="24" spans="1:15">
      <c r="A24" s="13">
        <v>633</v>
      </c>
      <c r="B24" s="11">
        <v>40572</v>
      </c>
      <c r="C24" s="8">
        <v>1</v>
      </c>
      <c r="D24" s="8">
        <v>0</v>
      </c>
      <c r="E24" s="8">
        <v>1</v>
      </c>
      <c r="F24" s="8">
        <v>15</v>
      </c>
      <c r="G24" s="8" t="b">
        <v>0</v>
      </c>
      <c r="H24" s="8">
        <v>6</v>
      </c>
      <c r="I24" s="8">
        <v>1</v>
      </c>
      <c r="J24" s="8">
        <v>0.22</v>
      </c>
      <c r="K24" s="8">
        <v>0.69</v>
      </c>
      <c r="L24" s="8">
        <v>0.25369999999999998</v>
      </c>
      <c r="M24" s="8">
        <v>22</v>
      </c>
      <c r="N24" s="8">
        <v>98</v>
      </c>
      <c r="O24" s="8">
        <v>120</v>
      </c>
    </row>
    <row r="25" spans="1:15">
      <c r="A25" s="13">
        <v>634</v>
      </c>
      <c r="B25" s="11">
        <v>40572</v>
      </c>
      <c r="C25" s="8">
        <v>1</v>
      </c>
      <c r="D25" s="8">
        <v>0</v>
      </c>
      <c r="E25" s="8">
        <v>1</v>
      </c>
      <c r="F25" s="8">
        <v>16</v>
      </c>
      <c r="G25" s="8" t="b">
        <v>0</v>
      </c>
      <c r="H25" s="8">
        <v>6</v>
      </c>
      <c r="I25" s="8">
        <v>1</v>
      </c>
      <c r="J25" s="8">
        <v>0.24</v>
      </c>
      <c r="K25" s="8">
        <v>0.6</v>
      </c>
      <c r="L25" s="8">
        <v>0.16420000000000001</v>
      </c>
      <c r="M25" s="8">
        <v>19</v>
      </c>
      <c r="N25" s="8">
        <v>88</v>
      </c>
      <c r="O25" s="8">
        <v>107</v>
      </c>
    </row>
    <row r="26" spans="1:15">
      <c r="A26" s="13">
        <v>635</v>
      </c>
      <c r="B26" s="11">
        <v>40572</v>
      </c>
      <c r="C26" s="8">
        <v>1</v>
      </c>
      <c r="D26" s="8">
        <v>0</v>
      </c>
      <c r="E26" s="8">
        <v>1</v>
      </c>
      <c r="F26" s="8">
        <v>17</v>
      </c>
      <c r="G26" s="8" t="b">
        <v>0</v>
      </c>
      <c r="H26" s="8">
        <v>6</v>
      </c>
      <c r="I26" s="8">
        <v>1</v>
      </c>
      <c r="J26" s="8">
        <v>0.24</v>
      </c>
      <c r="K26" s="8">
        <v>0.6</v>
      </c>
      <c r="L26" s="8">
        <v>0</v>
      </c>
      <c r="M26" s="8">
        <v>9</v>
      </c>
      <c r="N26" s="8">
        <v>82</v>
      </c>
      <c r="O26" s="8">
        <v>91</v>
      </c>
    </row>
    <row r="27" spans="1:15">
      <c r="A27" s="13">
        <v>636</v>
      </c>
      <c r="B27" s="11">
        <v>40572</v>
      </c>
      <c r="C27" s="8">
        <v>1</v>
      </c>
      <c r="D27" s="8">
        <v>0</v>
      </c>
      <c r="E27" s="8">
        <v>1</v>
      </c>
      <c r="F27" s="8">
        <v>18</v>
      </c>
      <c r="G27" s="8" t="b">
        <v>0</v>
      </c>
      <c r="H27" s="8">
        <v>6</v>
      </c>
      <c r="I27" s="8">
        <v>1</v>
      </c>
      <c r="J27" s="8">
        <v>0.22</v>
      </c>
      <c r="K27" s="8">
        <v>0.69</v>
      </c>
      <c r="L27" s="8">
        <v>0.1343</v>
      </c>
      <c r="M27" s="8">
        <v>9</v>
      </c>
      <c r="N27" s="8">
        <v>59</v>
      </c>
      <c r="O27" s="8">
        <v>68</v>
      </c>
    </row>
    <row r="28" spans="1:15">
      <c r="A28" s="13">
        <v>637</v>
      </c>
      <c r="B28" s="11">
        <v>40572</v>
      </c>
      <c r="C28" s="8">
        <v>1</v>
      </c>
      <c r="D28" s="8">
        <v>0</v>
      </c>
      <c r="E28" s="8">
        <v>1</v>
      </c>
      <c r="F28" s="8">
        <v>19</v>
      </c>
      <c r="G28" s="8" t="b">
        <v>0</v>
      </c>
      <c r="H28" s="8">
        <v>6</v>
      </c>
      <c r="I28" s="8">
        <v>2</v>
      </c>
      <c r="J28" s="8">
        <v>0.22</v>
      </c>
      <c r="K28" s="8">
        <v>0.69</v>
      </c>
      <c r="L28" s="8">
        <v>0.25369999999999998</v>
      </c>
      <c r="M28" s="8">
        <v>6</v>
      </c>
      <c r="N28" s="8">
        <v>52</v>
      </c>
      <c r="O28" s="8">
        <v>58</v>
      </c>
    </row>
    <row r="29" spans="1:15">
      <c r="A29" s="13">
        <v>638</v>
      </c>
      <c r="B29" s="11">
        <v>40572</v>
      </c>
      <c r="C29" s="8">
        <v>1</v>
      </c>
      <c r="D29" s="8">
        <v>0</v>
      </c>
      <c r="E29" s="8">
        <v>1</v>
      </c>
      <c r="F29" s="8">
        <v>20</v>
      </c>
      <c r="G29" s="8" t="b">
        <v>0</v>
      </c>
      <c r="H29" s="8">
        <v>6</v>
      </c>
      <c r="I29" s="8">
        <v>1</v>
      </c>
      <c r="J29" s="8">
        <v>0.18</v>
      </c>
      <c r="K29" s="8">
        <v>0.74</v>
      </c>
      <c r="L29" s="8">
        <v>8.9599999999999999E-2</v>
      </c>
      <c r="M29" s="8">
        <v>1</v>
      </c>
      <c r="N29" s="8">
        <v>42</v>
      </c>
      <c r="O29" s="8">
        <v>43</v>
      </c>
    </row>
    <row r="30" spans="1:15">
      <c r="A30" s="13">
        <v>639</v>
      </c>
      <c r="B30" s="11">
        <v>40572</v>
      </c>
      <c r="C30" s="8">
        <v>1</v>
      </c>
      <c r="D30" s="8">
        <v>0</v>
      </c>
      <c r="E30" s="8">
        <v>1</v>
      </c>
      <c r="F30" s="8">
        <v>21</v>
      </c>
      <c r="G30" s="8" t="b">
        <v>0</v>
      </c>
      <c r="H30" s="8">
        <v>6</v>
      </c>
      <c r="I30" s="8">
        <v>1</v>
      </c>
      <c r="J30" s="8">
        <v>0.18</v>
      </c>
      <c r="K30" s="8">
        <v>0.74</v>
      </c>
      <c r="L30" s="8">
        <v>8.9599999999999999E-2</v>
      </c>
      <c r="M30" s="8">
        <v>1</v>
      </c>
      <c r="N30" s="8">
        <v>35</v>
      </c>
      <c r="O30" s="8">
        <v>36</v>
      </c>
    </row>
    <row r="31" spans="1:15">
      <c r="A31" s="13">
        <v>640</v>
      </c>
      <c r="B31" s="11">
        <v>40572</v>
      </c>
      <c r="C31" s="8">
        <v>1</v>
      </c>
      <c r="D31" s="8">
        <v>0</v>
      </c>
      <c r="E31" s="8">
        <v>1</v>
      </c>
      <c r="F31" s="8">
        <v>22</v>
      </c>
      <c r="G31" s="8" t="b">
        <v>0</v>
      </c>
      <c r="H31" s="8">
        <v>6</v>
      </c>
      <c r="I31" s="8">
        <v>1</v>
      </c>
      <c r="J31" s="8">
        <v>0.16</v>
      </c>
      <c r="K31" s="8">
        <v>0.8</v>
      </c>
      <c r="L31" s="8">
        <v>8.9599999999999999E-2</v>
      </c>
      <c r="M31" s="8">
        <v>4</v>
      </c>
      <c r="N31" s="8">
        <v>28</v>
      </c>
      <c r="O31" s="8">
        <v>32</v>
      </c>
    </row>
    <row r="32" spans="1:15">
      <c r="A32" s="13">
        <v>641</v>
      </c>
      <c r="B32" s="11">
        <v>40572</v>
      </c>
      <c r="C32" s="8">
        <v>1</v>
      </c>
      <c r="D32" s="8">
        <v>0</v>
      </c>
      <c r="E32" s="8">
        <v>1</v>
      </c>
      <c r="F32" s="8">
        <v>23</v>
      </c>
      <c r="G32" s="8" t="b">
        <v>0</v>
      </c>
      <c r="H32" s="8">
        <v>6</v>
      </c>
      <c r="I32" s="8">
        <v>1</v>
      </c>
      <c r="J32" s="8">
        <v>0.16</v>
      </c>
      <c r="K32" s="8">
        <v>0.8</v>
      </c>
      <c r="L32" s="8">
        <v>8.9599999999999999E-2</v>
      </c>
      <c r="M32" s="8">
        <v>3</v>
      </c>
      <c r="N32" s="8">
        <v>30</v>
      </c>
      <c r="O32" s="8">
        <v>33</v>
      </c>
    </row>
    <row r="33" spans="1:15">
      <c r="A33" s="13">
        <v>642</v>
      </c>
      <c r="B33" s="11">
        <v>40573</v>
      </c>
      <c r="C33" s="8">
        <v>1</v>
      </c>
      <c r="D33" s="8">
        <v>0</v>
      </c>
      <c r="E33" s="8">
        <v>1</v>
      </c>
      <c r="F33" s="8">
        <v>0</v>
      </c>
      <c r="G33" s="8" t="b">
        <v>0</v>
      </c>
      <c r="H33" s="8">
        <v>0</v>
      </c>
      <c r="I33" s="8">
        <v>1</v>
      </c>
      <c r="J33" s="8">
        <v>0.16</v>
      </c>
      <c r="K33" s="8">
        <v>0.8</v>
      </c>
      <c r="L33" s="8">
        <v>0.1045</v>
      </c>
      <c r="M33" s="8">
        <v>0</v>
      </c>
      <c r="N33" s="8">
        <v>33</v>
      </c>
      <c r="O33" s="8">
        <v>33</v>
      </c>
    </row>
    <row r="34" spans="1:15">
      <c r="A34" s="13">
        <v>643</v>
      </c>
      <c r="B34" s="11">
        <v>40573</v>
      </c>
      <c r="C34" s="8">
        <v>1</v>
      </c>
      <c r="D34" s="8">
        <v>0</v>
      </c>
      <c r="E34" s="8">
        <v>1</v>
      </c>
      <c r="F34" s="8">
        <v>1</v>
      </c>
      <c r="G34" s="8" t="b">
        <v>0</v>
      </c>
      <c r="H34" s="8">
        <v>0</v>
      </c>
      <c r="I34" s="8">
        <v>1</v>
      </c>
      <c r="J34" s="8">
        <v>0.14000000000000001</v>
      </c>
      <c r="K34" s="8">
        <v>0.8</v>
      </c>
      <c r="L34" s="8">
        <v>0</v>
      </c>
      <c r="M34" s="8">
        <v>7</v>
      </c>
      <c r="N34" s="8">
        <v>22</v>
      </c>
      <c r="O34" s="8">
        <v>29</v>
      </c>
    </row>
    <row r="35" spans="1:15">
      <c r="A35" s="13">
        <v>644</v>
      </c>
      <c r="B35" s="11">
        <v>40573</v>
      </c>
      <c r="C35" s="8">
        <v>1</v>
      </c>
      <c r="D35" s="8">
        <v>0</v>
      </c>
      <c r="E35" s="8">
        <v>1</v>
      </c>
      <c r="F35" s="8">
        <v>2</v>
      </c>
      <c r="G35" s="8" t="b">
        <v>0</v>
      </c>
      <c r="H35" s="8">
        <v>0</v>
      </c>
      <c r="I35" s="8">
        <v>1</v>
      </c>
      <c r="J35" s="8">
        <v>0.16</v>
      </c>
      <c r="K35" s="8">
        <v>0.8</v>
      </c>
      <c r="L35" s="8">
        <v>0</v>
      </c>
      <c r="M35" s="8">
        <v>1</v>
      </c>
      <c r="N35" s="8">
        <v>10</v>
      </c>
      <c r="O35" s="8">
        <v>11</v>
      </c>
    </row>
    <row r="36" spans="1:15">
      <c r="A36" s="13">
        <v>645</v>
      </c>
      <c r="B36" s="11">
        <v>40573</v>
      </c>
      <c r="C36" s="8">
        <v>1</v>
      </c>
      <c r="D36" s="8">
        <v>0</v>
      </c>
      <c r="E36" s="8">
        <v>1</v>
      </c>
      <c r="F36" s="8">
        <v>3</v>
      </c>
      <c r="G36" s="8" t="b">
        <v>0</v>
      </c>
      <c r="H36" s="8">
        <v>0</v>
      </c>
      <c r="I36" s="8">
        <v>1</v>
      </c>
      <c r="J36" s="8">
        <v>0.14000000000000001</v>
      </c>
      <c r="K36" s="8">
        <v>0.93</v>
      </c>
      <c r="L36" s="8">
        <v>0</v>
      </c>
      <c r="M36" s="8">
        <v>1</v>
      </c>
      <c r="N36" s="8">
        <v>7</v>
      </c>
      <c r="O36" s="8">
        <v>8</v>
      </c>
    </row>
    <row r="37" spans="1:15">
      <c r="A37" s="13">
        <v>646</v>
      </c>
      <c r="B37" s="11">
        <v>40573</v>
      </c>
      <c r="C37" s="8">
        <v>1</v>
      </c>
      <c r="D37" s="8">
        <v>0</v>
      </c>
      <c r="E37" s="8">
        <v>1</v>
      </c>
      <c r="F37" s="8">
        <v>4</v>
      </c>
      <c r="G37" s="8" t="b">
        <v>0</v>
      </c>
      <c r="H37" s="8">
        <v>0</v>
      </c>
      <c r="I37" s="8">
        <v>1</v>
      </c>
      <c r="J37" s="8">
        <v>0.14000000000000001</v>
      </c>
      <c r="K37" s="8">
        <v>0.93</v>
      </c>
      <c r="L37" s="8">
        <v>0</v>
      </c>
      <c r="M37" s="8">
        <v>0</v>
      </c>
      <c r="N37" s="8">
        <v>1</v>
      </c>
      <c r="O37" s="8">
        <v>1</v>
      </c>
    </row>
    <row r="38" spans="1:15">
      <c r="A38" s="13">
        <v>647</v>
      </c>
      <c r="B38" s="11">
        <v>40573</v>
      </c>
      <c r="C38" s="8">
        <v>1</v>
      </c>
      <c r="D38" s="8">
        <v>0</v>
      </c>
      <c r="E38" s="8">
        <v>1</v>
      </c>
      <c r="F38" s="8">
        <v>5</v>
      </c>
      <c r="G38" s="8" t="b">
        <v>0</v>
      </c>
      <c r="H38" s="8">
        <v>0</v>
      </c>
      <c r="I38" s="8">
        <v>1</v>
      </c>
      <c r="J38" s="8">
        <v>0.14000000000000001</v>
      </c>
      <c r="K38" s="8">
        <v>0.86</v>
      </c>
      <c r="L38" s="8">
        <v>0</v>
      </c>
      <c r="M38" s="8">
        <v>0</v>
      </c>
      <c r="N38" s="8">
        <v>3</v>
      </c>
      <c r="O38" s="8">
        <v>3</v>
      </c>
    </row>
    <row r="39" spans="1:15">
      <c r="A39" s="13">
        <v>648</v>
      </c>
      <c r="B39" s="11">
        <v>40573</v>
      </c>
      <c r="C39" s="8">
        <v>1</v>
      </c>
      <c r="D39" s="8">
        <v>0</v>
      </c>
      <c r="E39" s="8">
        <v>1</v>
      </c>
      <c r="F39" s="8">
        <v>7</v>
      </c>
      <c r="G39" s="8" t="b">
        <v>0</v>
      </c>
      <c r="H39" s="8">
        <v>0</v>
      </c>
      <c r="I39" s="8">
        <v>1</v>
      </c>
      <c r="J39" s="8">
        <v>0.14000000000000001</v>
      </c>
      <c r="K39" s="8">
        <v>0.86</v>
      </c>
      <c r="L39" s="8">
        <v>0</v>
      </c>
      <c r="M39" s="8">
        <v>0</v>
      </c>
      <c r="N39" s="8">
        <v>3</v>
      </c>
      <c r="O39" s="8">
        <v>3</v>
      </c>
    </row>
    <row r="40" spans="1:15">
      <c r="A40" s="13">
        <v>649</v>
      </c>
      <c r="B40" s="11">
        <v>40573</v>
      </c>
      <c r="C40" s="8">
        <v>1</v>
      </c>
      <c r="D40" s="8">
        <v>0</v>
      </c>
      <c r="E40" s="8">
        <v>1</v>
      </c>
      <c r="F40" s="8">
        <v>8</v>
      </c>
      <c r="G40" s="8" t="b">
        <v>0</v>
      </c>
      <c r="H40" s="8">
        <v>0</v>
      </c>
      <c r="I40" s="8">
        <v>2</v>
      </c>
      <c r="J40" s="8">
        <v>0.14000000000000001</v>
      </c>
      <c r="K40" s="8">
        <v>0.86</v>
      </c>
      <c r="L40" s="8">
        <v>0</v>
      </c>
      <c r="M40" s="8">
        <v>1</v>
      </c>
      <c r="N40" s="8">
        <v>11</v>
      </c>
      <c r="O40" s="8">
        <v>12</v>
      </c>
    </row>
    <row r="41" spans="1:15">
      <c r="A41" s="13">
        <v>650</v>
      </c>
      <c r="B41" s="11">
        <v>40573</v>
      </c>
      <c r="C41" s="8">
        <v>1</v>
      </c>
      <c r="D41" s="8">
        <v>0</v>
      </c>
      <c r="E41" s="8">
        <v>1</v>
      </c>
      <c r="F41" s="8">
        <v>9</v>
      </c>
      <c r="G41" s="8" t="b">
        <v>0</v>
      </c>
      <c r="H41" s="8">
        <v>0</v>
      </c>
      <c r="I41" s="8">
        <v>2</v>
      </c>
      <c r="J41" s="8">
        <v>0.16</v>
      </c>
      <c r="K41" s="8">
        <v>0.8</v>
      </c>
      <c r="L41" s="8">
        <v>0</v>
      </c>
      <c r="M41" s="8">
        <v>4</v>
      </c>
      <c r="N41" s="8">
        <v>34</v>
      </c>
      <c r="O41" s="8">
        <v>38</v>
      </c>
    </row>
    <row r="42" spans="1:15">
      <c r="A42" s="13">
        <v>651</v>
      </c>
      <c r="B42" s="11">
        <v>40573</v>
      </c>
      <c r="C42" s="8">
        <v>1</v>
      </c>
      <c r="D42" s="8">
        <v>0</v>
      </c>
      <c r="E42" s="8">
        <v>1</v>
      </c>
      <c r="F42" s="8">
        <v>10</v>
      </c>
      <c r="G42" s="8" t="b">
        <v>0</v>
      </c>
      <c r="H42" s="8">
        <v>0</v>
      </c>
      <c r="I42" s="8">
        <v>2</v>
      </c>
      <c r="J42" s="8">
        <v>0.18</v>
      </c>
      <c r="K42" s="8">
        <v>0.8</v>
      </c>
      <c r="L42" s="8">
        <v>0</v>
      </c>
      <c r="M42" s="8">
        <v>7</v>
      </c>
      <c r="N42" s="8">
        <v>57</v>
      </c>
      <c r="O42" s="8">
        <v>64</v>
      </c>
    </row>
    <row r="43" spans="1:15">
      <c r="A43" s="13">
        <v>652</v>
      </c>
      <c r="B43" s="11">
        <v>40573</v>
      </c>
      <c r="C43" s="8">
        <v>1</v>
      </c>
      <c r="D43" s="8">
        <v>0</v>
      </c>
      <c r="E43" s="8">
        <v>1</v>
      </c>
      <c r="F43" s="8">
        <v>11</v>
      </c>
      <c r="G43" s="8" t="b">
        <v>0</v>
      </c>
      <c r="H43" s="8">
        <v>0</v>
      </c>
      <c r="I43" s="8">
        <v>1</v>
      </c>
      <c r="J43" s="8">
        <v>0.22</v>
      </c>
      <c r="K43" s="8">
        <v>0.75</v>
      </c>
      <c r="L43" s="8">
        <v>0</v>
      </c>
      <c r="M43" s="8">
        <v>9</v>
      </c>
      <c r="N43" s="8">
        <v>50</v>
      </c>
      <c r="O43" s="8">
        <v>59</v>
      </c>
    </row>
    <row r="44" spans="1:15">
      <c r="A44" s="13">
        <v>653</v>
      </c>
      <c r="B44" s="11">
        <v>40573</v>
      </c>
      <c r="C44" s="8">
        <v>1</v>
      </c>
      <c r="D44" s="8">
        <v>0</v>
      </c>
      <c r="E44" s="8">
        <v>1</v>
      </c>
      <c r="F44" s="8">
        <v>12</v>
      </c>
      <c r="G44" s="8" t="b">
        <v>0</v>
      </c>
      <c r="H44" s="8">
        <v>0</v>
      </c>
      <c r="I44" s="8">
        <v>1</v>
      </c>
      <c r="J44" s="8">
        <v>0.3</v>
      </c>
      <c r="K44" s="8">
        <v>0.52</v>
      </c>
      <c r="L44" s="8">
        <v>0.1045</v>
      </c>
      <c r="M44" s="8">
        <v>10</v>
      </c>
      <c r="N44" s="8">
        <v>87</v>
      </c>
      <c r="O44" s="8">
        <v>97</v>
      </c>
    </row>
    <row r="45" spans="1:15">
      <c r="A45" s="13">
        <v>654</v>
      </c>
      <c r="B45" s="11">
        <v>40573</v>
      </c>
      <c r="C45" s="8">
        <v>1</v>
      </c>
      <c r="D45" s="8">
        <v>0</v>
      </c>
      <c r="E45" s="8">
        <v>1</v>
      </c>
      <c r="F45" s="8">
        <v>13</v>
      </c>
      <c r="G45" s="8" t="b">
        <v>0</v>
      </c>
      <c r="H45" s="8">
        <v>0</v>
      </c>
      <c r="I45" s="8">
        <v>1</v>
      </c>
      <c r="J45" s="8">
        <v>0.28000000000000003</v>
      </c>
      <c r="K45" s="8">
        <v>0.61</v>
      </c>
      <c r="L45" s="8">
        <v>0.1045</v>
      </c>
      <c r="M45" s="8">
        <v>13</v>
      </c>
      <c r="N45" s="8">
        <v>71</v>
      </c>
      <c r="O45" s="8">
        <v>84</v>
      </c>
    </row>
    <row r="46" spans="1:15">
      <c r="A46" s="13">
        <v>655</v>
      </c>
      <c r="B46" s="11">
        <v>40573</v>
      </c>
      <c r="C46" s="8">
        <v>1</v>
      </c>
      <c r="D46" s="8">
        <v>0</v>
      </c>
      <c r="E46" s="8">
        <v>1</v>
      </c>
      <c r="F46" s="8">
        <v>14</v>
      </c>
      <c r="G46" s="8" t="b">
        <v>0</v>
      </c>
      <c r="H46" s="8">
        <v>0</v>
      </c>
      <c r="I46" s="8">
        <v>1</v>
      </c>
      <c r="J46" s="8">
        <v>0.28000000000000003</v>
      </c>
      <c r="K46" s="8">
        <v>0.61</v>
      </c>
      <c r="L46" s="8">
        <v>8.9599999999999999E-2</v>
      </c>
      <c r="M46" s="8">
        <v>18</v>
      </c>
      <c r="N46" s="8">
        <v>104</v>
      </c>
      <c r="O46" s="8">
        <v>122</v>
      </c>
    </row>
    <row r="47" spans="1:15">
      <c r="A47" s="13">
        <v>656</v>
      </c>
      <c r="B47" s="11">
        <v>40573</v>
      </c>
      <c r="C47" s="8">
        <v>1</v>
      </c>
      <c r="D47" s="8">
        <v>0</v>
      </c>
      <c r="E47" s="8">
        <v>1</v>
      </c>
      <c r="F47" s="8">
        <v>15</v>
      </c>
      <c r="G47" s="8" t="b">
        <v>0</v>
      </c>
      <c r="H47" s="8">
        <v>0</v>
      </c>
      <c r="I47" s="8">
        <v>1</v>
      </c>
      <c r="J47" s="8">
        <v>0.3</v>
      </c>
      <c r="K47" s="8">
        <v>0.56000000000000005</v>
      </c>
      <c r="L47" s="8">
        <v>0</v>
      </c>
      <c r="M47" s="8">
        <v>14</v>
      </c>
      <c r="N47" s="8">
        <v>95</v>
      </c>
      <c r="O47" s="8">
        <v>109</v>
      </c>
    </row>
    <row r="48" spans="1:15">
      <c r="A48" s="13">
        <v>657</v>
      </c>
      <c r="B48" s="11">
        <v>40573</v>
      </c>
      <c r="C48" s="8">
        <v>1</v>
      </c>
      <c r="D48" s="8">
        <v>0</v>
      </c>
      <c r="E48" s="8">
        <v>1</v>
      </c>
      <c r="F48" s="8">
        <v>16</v>
      </c>
      <c r="G48" s="8" t="b">
        <v>0</v>
      </c>
      <c r="H48" s="8">
        <v>0</v>
      </c>
      <c r="I48" s="8">
        <v>1</v>
      </c>
      <c r="J48" s="8">
        <v>0.3</v>
      </c>
      <c r="K48" s="8">
        <v>0.56000000000000005</v>
      </c>
      <c r="L48" s="8">
        <v>0</v>
      </c>
      <c r="M48" s="8">
        <v>19</v>
      </c>
      <c r="N48" s="8">
        <v>104</v>
      </c>
      <c r="O48" s="8">
        <v>123</v>
      </c>
    </row>
    <row r="49" spans="1:15">
      <c r="A49" s="13">
        <v>658</v>
      </c>
      <c r="B49" s="11">
        <v>40573</v>
      </c>
      <c r="C49" s="8">
        <v>1</v>
      </c>
      <c r="D49" s="8">
        <v>0</v>
      </c>
      <c r="E49" s="8">
        <v>1</v>
      </c>
      <c r="F49" s="8">
        <v>17</v>
      </c>
      <c r="G49" s="8" t="b">
        <v>0</v>
      </c>
      <c r="H49" s="8">
        <v>0</v>
      </c>
      <c r="I49" s="8">
        <v>1</v>
      </c>
      <c r="J49" s="8">
        <v>0.3</v>
      </c>
      <c r="K49" s="8">
        <v>0.56000000000000005</v>
      </c>
      <c r="L49" s="8">
        <v>0.19400000000000001</v>
      </c>
      <c r="M49" s="8">
        <v>6</v>
      </c>
      <c r="N49" s="8">
        <v>71</v>
      </c>
      <c r="O49" s="8">
        <v>77</v>
      </c>
    </row>
    <row r="50" spans="1:15">
      <c r="A50" s="13">
        <v>659</v>
      </c>
      <c r="B50" s="11">
        <v>40573</v>
      </c>
      <c r="C50" s="8">
        <v>1</v>
      </c>
      <c r="D50" s="8">
        <v>0</v>
      </c>
      <c r="E50" s="8">
        <v>1</v>
      </c>
      <c r="F50" s="8">
        <v>18</v>
      </c>
      <c r="G50" s="8" t="b">
        <v>0</v>
      </c>
      <c r="H50" s="8">
        <v>0</v>
      </c>
      <c r="I50" s="8">
        <v>1</v>
      </c>
      <c r="J50" s="8">
        <v>0.26</v>
      </c>
      <c r="K50" s="8">
        <v>0.65</v>
      </c>
      <c r="L50" s="8">
        <v>0.16420000000000001</v>
      </c>
      <c r="M50" s="8">
        <v>8</v>
      </c>
      <c r="N50" s="8">
        <v>57</v>
      </c>
      <c r="O50" s="8">
        <v>65</v>
      </c>
    </row>
    <row r="51" spans="1:15">
      <c r="A51" s="13">
        <v>660</v>
      </c>
      <c r="B51" s="11">
        <v>40573</v>
      </c>
      <c r="C51" s="8">
        <v>1</v>
      </c>
      <c r="D51" s="8">
        <v>0</v>
      </c>
      <c r="E51" s="8">
        <v>1</v>
      </c>
      <c r="F51" s="8">
        <v>19</v>
      </c>
      <c r="G51" s="8" t="b">
        <v>0</v>
      </c>
      <c r="H51" s="8">
        <v>0</v>
      </c>
      <c r="I51" s="8">
        <v>1</v>
      </c>
      <c r="J51" s="8">
        <v>0.26</v>
      </c>
      <c r="K51" s="8">
        <v>0.65</v>
      </c>
      <c r="L51" s="8">
        <v>0.19400000000000001</v>
      </c>
      <c r="M51" s="8">
        <v>9</v>
      </c>
      <c r="N51" s="8">
        <v>46</v>
      </c>
      <c r="O51" s="8">
        <v>55</v>
      </c>
    </row>
    <row r="52" spans="1:15">
      <c r="A52" s="13">
        <v>661</v>
      </c>
      <c r="B52" s="11">
        <v>40573</v>
      </c>
      <c r="C52" s="8">
        <v>1</v>
      </c>
      <c r="D52" s="8">
        <v>0</v>
      </c>
      <c r="E52" s="8">
        <v>1</v>
      </c>
      <c r="F52" s="8">
        <v>20</v>
      </c>
      <c r="G52" s="8" t="b">
        <v>0</v>
      </c>
      <c r="H52" s="8">
        <v>0</v>
      </c>
      <c r="I52" s="8">
        <v>2</v>
      </c>
      <c r="J52" s="8">
        <v>0.26</v>
      </c>
      <c r="K52" s="8">
        <v>0.65</v>
      </c>
      <c r="L52" s="8">
        <v>0.1045</v>
      </c>
      <c r="M52" s="8">
        <v>3</v>
      </c>
      <c r="N52" s="8">
        <v>30</v>
      </c>
      <c r="O52" s="8">
        <v>33</v>
      </c>
    </row>
    <row r="53" spans="1:15">
      <c r="A53" s="13">
        <v>662</v>
      </c>
      <c r="B53" s="11">
        <v>40573</v>
      </c>
      <c r="C53" s="8">
        <v>1</v>
      </c>
      <c r="D53" s="8">
        <v>0</v>
      </c>
      <c r="E53" s="8">
        <v>1</v>
      </c>
      <c r="F53" s="8">
        <v>21</v>
      </c>
      <c r="G53" s="8" t="b">
        <v>0</v>
      </c>
      <c r="H53" s="8">
        <v>0</v>
      </c>
      <c r="I53" s="8">
        <v>2</v>
      </c>
      <c r="J53" s="8">
        <v>0.24</v>
      </c>
      <c r="K53" s="8">
        <v>0.7</v>
      </c>
      <c r="L53" s="8">
        <v>0.16420000000000001</v>
      </c>
      <c r="M53" s="8">
        <v>3</v>
      </c>
      <c r="N53" s="8">
        <v>25</v>
      </c>
      <c r="O53" s="8">
        <v>28</v>
      </c>
    </row>
    <row r="54" spans="1:15">
      <c r="A54" s="13">
        <v>663</v>
      </c>
      <c r="B54" s="11">
        <v>40573</v>
      </c>
      <c r="C54" s="8">
        <v>1</v>
      </c>
      <c r="D54" s="8">
        <v>0</v>
      </c>
      <c r="E54" s="8">
        <v>1</v>
      </c>
      <c r="F54" s="8">
        <v>22</v>
      </c>
      <c r="G54" s="8" t="b">
        <v>0</v>
      </c>
      <c r="H54" s="8">
        <v>0</v>
      </c>
      <c r="I54" s="8">
        <v>2</v>
      </c>
      <c r="J54" s="8">
        <v>0.24</v>
      </c>
      <c r="K54" s="8">
        <v>0.7</v>
      </c>
      <c r="L54" s="8">
        <v>0.19400000000000001</v>
      </c>
      <c r="M54" s="8">
        <v>2</v>
      </c>
      <c r="N54" s="8">
        <v>19</v>
      </c>
      <c r="O54" s="8">
        <v>21</v>
      </c>
    </row>
    <row r="55" spans="1:15">
      <c r="A55" s="13">
        <v>664</v>
      </c>
      <c r="B55" s="11">
        <v>40573</v>
      </c>
      <c r="C55" s="8">
        <v>1</v>
      </c>
      <c r="D55" s="8">
        <v>0</v>
      </c>
      <c r="E55" s="8">
        <v>1</v>
      </c>
      <c r="F55" s="8">
        <v>23</v>
      </c>
      <c r="G55" s="8" t="b">
        <v>0</v>
      </c>
      <c r="H55" s="8">
        <v>0</v>
      </c>
      <c r="I55" s="8">
        <v>2</v>
      </c>
      <c r="J55" s="8">
        <v>0.24</v>
      </c>
      <c r="K55" s="8">
        <v>0.65</v>
      </c>
      <c r="L55" s="8">
        <v>0.28360000000000002</v>
      </c>
      <c r="M55" s="8">
        <v>5</v>
      </c>
      <c r="N55" s="8">
        <v>16</v>
      </c>
      <c r="O55" s="8">
        <v>21</v>
      </c>
    </row>
    <row r="56" spans="1:15">
      <c r="A56" s="13">
        <v>665</v>
      </c>
      <c r="B56" s="11">
        <v>40574</v>
      </c>
      <c r="C56" s="8">
        <v>1</v>
      </c>
      <c r="D56" s="8">
        <v>0</v>
      </c>
      <c r="E56" s="8">
        <v>1</v>
      </c>
      <c r="F56" s="8">
        <v>0</v>
      </c>
      <c r="G56" s="8" t="b">
        <v>0</v>
      </c>
      <c r="H56" s="8">
        <v>1</v>
      </c>
      <c r="I56" s="8">
        <v>2</v>
      </c>
      <c r="J56" s="8">
        <v>0.24</v>
      </c>
      <c r="K56" s="8">
        <v>0.65</v>
      </c>
      <c r="L56" s="8">
        <v>0.22389999999999999</v>
      </c>
      <c r="M56" s="8">
        <v>1</v>
      </c>
      <c r="N56" s="8">
        <v>6</v>
      </c>
      <c r="O56" s="8">
        <v>7</v>
      </c>
    </row>
    <row r="57" spans="1:15">
      <c r="A57" s="13">
        <v>666</v>
      </c>
      <c r="B57" s="11">
        <v>40574</v>
      </c>
      <c r="C57" s="8">
        <v>1</v>
      </c>
      <c r="D57" s="8">
        <v>0</v>
      </c>
      <c r="E57" s="8">
        <v>1</v>
      </c>
      <c r="F57" s="8">
        <v>1</v>
      </c>
      <c r="G57" s="8" t="b">
        <v>0</v>
      </c>
      <c r="H57" s="8">
        <v>1</v>
      </c>
      <c r="I57" s="8">
        <v>1</v>
      </c>
      <c r="J57" s="8">
        <v>0.22</v>
      </c>
      <c r="K57" s="8">
        <v>0.64</v>
      </c>
      <c r="L57" s="8">
        <v>0.25369999999999998</v>
      </c>
      <c r="M57" s="8">
        <v>2</v>
      </c>
      <c r="N57" s="8">
        <v>5</v>
      </c>
      <c r="O57" s="8">
        <v>7</v>
      </c>
    </row>
    <row r="58" spans="1:15">
      <c r="A58" s="13">
        <v>667</v>
      </c>
      <c r="B58" s="11">
        <v>40574</v>
      </c>
      <c r="C58" s="8">
        <v>1</v>
      </c>
      <c r="D58" s="8">
        <v>0</v>
      </c>
      <c r="E58" s="8">
        <v>1</v>
      </c>
      <c r="F58" s="8">
        <v>2</v>
      </c>
      <c r="G58" s="8" t="b">
        <v>0</v>
      </c>
      <c r="H58" s="8">
        <v>1</v>
      </c>
      <c r="I58" s="8">
        <v>1</v>
      </c>
      <c r="J58" s="8">
        <v>0.22</v>
      </c>
      <c r="K58" s="8">
        <v>0.64</v>
      </c>
      <c r="L58" s="8">
        <v>0.19400000000000001</v>
      </c>
      <c r="M58" s="8">
        <v>0</v>
      </c>
      <c r="N58" s="8">
        <v>1</v>
      </c>
      <c r="O58" s="8">
        <v>1</v>
      </c>
    </row>
    <row r="59" spans="1:15">
      <c r="A59" s="13">
        <v>668</v>
      </c>
      <c r="B59" s="11">
        <v>40574</v>
      </c>
      <c r="C59" s="8">
        <v>1</v>
      </c>
      <c r="D59" s="8">
        <v>0</v>
      </c>
      <c r="E59" s="8">
        <v>1</v>
      </c>
      <c r="F59" s="8">
        <v>3</v>
      </c>
      <c r="G59" s="8" t="b">
        <v>0</v>
      </c>
      <c r="H59" s="8">
        <v>1</v>
      </c>
      <c r="I59" s="8">
        <v>1</v>
      </c>
      <c r="J59" s="8">
        <v>0.22</v>
      </c>
      <c r="K59" s="8">
        <v>0.64</v>
      </c>
      <c r="L59" s="8">
        <v>0.19400000000000001</v>
      </c>
      <c r="M59" s="8">
        <v>0</v>
      </c>
      <c r="N59" s="8">
        <v>2</v>
      </c>
      <c r="O59" s="8">
        <v>2</v>
      </c>
    </row>
    <row r="60" spans="1:15">
      <c r="A60" s="13">
        <v>669</v>
      </c>
      <c r="B60" s="11">
        <v>40574</v>
      </c>
      <c r="C60" s="8">
        <v>1</v>
      </c>
      <c r="D60" s="8">
        <v>0</v>
      </c>
      <c r="E60" s="8">
        <v>1</v>
      </c>
      <c r="F60" s="8">
        <v>4</v>
      </c>
      <c r="G60" s="8" t="b">
        <v>0</v>
      </c>
      <c r="H60" s="8">
        <v>1</v>
      </c>
      <c r="I60" s="8">
        <v>1</v>
      </c>
      <c r="J60" s="8">
        <v>0.2</v>
      </c>
      <c r="K60" s="8">
        <v>0.59</v>
      </c>
      <c r="L60" s="8">
        <v>0.22389999999999999</v>
      </c>
      <c r="M60" s="8">
        <v>0</v>
      </c>
      <c r="N60" s="8">
        <v>2</v>
      </c>
      <c r="O60" s="8">
        <v>2</v>
      </c>
    </row>
    <row r="61" spans="1:15">
      <c r="A61" s="13">
        <v>670</v>
      </c>
      <c r="B61" s="11">
        <v>40574</v>
      </c>
      <c r="C61" s="8">
        <v>1</v>
      </c>
      <c r="D61" s="8">
        <v>0</v>
      </c>
      <c r="E61" s="8">
        <v>1</v>
      </c>
      <c r="F61" s="8">
        <v>5</v>
      </c>
      <c r="G61" s="8" t="b">
        <v>0</v>
      </c>
      <c r="H61" s="8">
        <v>1</v>
      </c>
      <c r="I61" s="8">
        <v>1</v>
      </c>
      <c r="J61" s="8">
        <v>0.18</v>
      </c>
      <c r="K61" s="8">
        <v>0.64</v>
      </c>
      <c r="L61" s="8">
        <v>0.28360000000000002</v>
      </c>
      <c r="M61" s="8">
        <v>0</v>
      </c>
      <c r="N61" s="8">
        <v>8</v>
      </c>
      <c r="O61" s="8">
        <v>8</v>
      </c>
    </row>
    <row r="62" spans="1:15">
      <c r="A62" s="13">
        <v>671</v>
      </c>
      <c r="B62" s="11">
        <v>40574</v>
      </c>
      <c r="C62" s="8">
        <v>1</v>
      </c>
      <c r="D62" s="8">
        <v>0</v>
      </c>
      <c r="E62" s="8">
        <v>1</v>
      </c>
      <c r="F62" s="8">
        <v>6</v>
      </c>
      <c r="G62" s="8" t="b">
        <v>0</v>
      </c>
      <c r="H62" s="8">
        <v>1</v>
      </c>
      <c r="I62" s="8">
        <v>1</v>
      </c>
      <c r="J62" s="8">
        <v>0.16</v>
      </c>
      <c r="K62" s="8">
        <v>0.69</v>
      </c>
      <c r="L62" s="8">
        <v>0.32840000000000003</v>
      </c>
      <c r="M62" s="8">
        <v>0</v>
      </c>
      <c r="N62" s="8">
        <v>37</v>
      </c>
      <c r="O62" s="8">
        <v>37</v>
      </c>
    </row>
    <row r="63" spans="1:15">
      <c r="A63" s="13">
        <v>672</v>
      </c>
      <c r="B63" s="11">
        <v>40574</v>
      </c>
      <c r="C63" s="8">
        <v>1</v>
      </c>
      <c r="D63" s="8">
        <v>0</v>
      </c>
      <c r="E63" s="8">
        <v>1</v>
      </c>
      <c r="F63" s="8">
        <v>7</v>
      </c>
      <c r="G63" s="8" t="b">
        <v>0</v>
      </c>
      <c r="H63" s="8">
        <v>1</v>
      </c>
      <c r="I63" s="8">
        <v>2</v>
      </c>
      <c r="J63" s="8">
        <v>0.16</v>
      </c>
      <c r="K63" s="8">
        <v>0.64</v>
      </c>
      <c r="L63" s="8">
        <v>0.28360000000000002</v>
      </c>
      <c r="M63" s="8">
        <v>1</v>
      </c>
      <c r="N63" s="8">
        <v>71</v>
      </c>
      <c r="O63" s="8">
        <v>72</v>
      </c>
    </row>
    <row r="64" spans="1:15">
      <c r="A64" s="13">
        <v>673</v>
      </c>
      <c r="B64" s="11">
        <v>40574</v>
      </c>
      <c r="C64" s="8">
        <v>1</v>
      </c>
      <c r="D64" s="8">
        <v>0</v>
      </c>
      <c r="E64" s="8">
        <v>1</v>
      </c>
      <c r="F64" s="8">
        <v>8</v>
      </c>
      <c r="G64" s="8" t="b">
        <v>0</v>
      </c>
      <c r="H64" s="8">
        <v>1</v>
      </c>
      <c r="I64" s="8">
        <v>2</v>
      </c>
      <c r="J64" s="8">
        <v>0.16</v>
      </c>
      <c r="K64" s="8">
        <v>0.59</v>
      </c>
      <c r="L64" s="8">
        <v>0.28360000000000002</v>
      </c>
      <c r="M64" s="8">
        <v>3</v>
      </c>
      <c r="N64" s="8">
        <v>182</v>
      </c>
      <c r="O64" s="8">
        <v>185</v>
      </c>
    </row>
    <row r="65" spans="1:15">
      <c r="A65" s="13">
        <v>674</v>
      </c>
      <c r="B65" s="11">
        <v>40574</v>
      </c>
      <c r="C65" s="8">
        <v>1</v>
      </c>
      <c r="D65" s="8">
        <v>0</v>
      </c>
      <c r="E65" s="8">
        <v>1</v>
      </c>
      <c r="F65" s="8">
        <v>9</v>
      </c>
      <c r="G65" s="8" t="b">
        <v>0</v>
      </c>
      <c r="H65" s="8">
        <v>1</v>
      </c>
      <c r="I65" s="8">
        <v>2</v>
      </c>
      <c r="J65" s="8">
        <v>0.16</v>
      </c>
      <c r="K65" s="8">
        <v>0.59</v>
      </c>
      <c r="L65" s="8">
        <v>0.29849999999999999</v>
      </c>
      <c r="M65" s="8">
        <v>0</v>
      </c>
      <c r="N65" s="8">
        <v>112</v>
      </c>
      <c r="O65" s="8">
        <v>112</v>
      </c>
    </row>
    <row r="66" spans="1:15">
      <c r="A66" s="13">
        <v>675</v>
      </c>
      <c r="B66" s="11">
        <v>40574</v>
      </c>
      <c r="C66" s="8">
        <v>1</v>
      </c>
      <c r="D66" s="8">
        <v>0</v>
      </c>
      <c r="E66" s="8">
        <v>1</v>
      </c>
      <c r="F66" s="8">
        <v>10</v>
      </c>
      <c r="G66" s="8" t="b">
        <v>0</v>
      </c>
      <c r="H66" s="8">
        <v>1</v>
      </c>
      <c r="I66" s="8">
        <v>2</v>
      </c>
      <c r="J66" s="8">
        <v>0.16</v>
      </c>
      <c r="K66" s="8">
        <v>0.59</v>
      </c>
      <c r="L66" s="8">
        <v>0.19400000000000001</v>
      </c>
      <c r="M66" s="8">
        <v>1</v>
      </c>
      <c r="N66" s="8">
        <v>68</v>
      </c>
      <c r="O66" s="8">
        <v>69</v>
      </c>
    </row>
    <row r="67" spans="1:15">
      <c r="A67" s="13">
        <v>676</v>
      </c>
      <c r="B67" s="11">
        <v>40574</v>
      </c>
      <c r="C67" s="8">
        <v>1</v>
      </c>
      <c r="D67" s="8">
        <v>0</v>
      </c>
      <c r="E67" s="8">
        <v>1</v>
      </c>
      <c r="F67" s="8">
        <v>11</v>
      </c>
      <c r="G67" s="8" t="b">
        <v>0</v>
      </c>
      <c r="H67" s="8">
        <v>1</v>
      </c>
      <c r="I67" s="8">
        <v>2</v>
      </c>
      <c r="J67" s="8">
        <v>0.16</v>
      </c>
      <c r="K67" s="8">
        <v>0.59</v>
      </c>
      <c r="L67" s="8">
        <v>0.19400000000000001</v>
      </c>
      <c r="M67" s="8">
        <v>2</v>
      </c>
      <c r="N67" s="8">
        <v>46</v>
      </c>
      <c r="O67" s="8">
        <v>48</v>
      </c>
    </row>
    <row r="68" spans="1:15">
      <c r="A68" s="13">
        <v>677</v>
      </c>
      <c r="B68" s="11">
        <v>40574</v>
      </c>
      <c r="C68" s="8">
        <v>1</v>
      </c>
      <c r="D68" s="8">
        <v>0</v>
      </c>
      <c r="E68" s="8">
        <v>1</v>
      </c>
      <c r="F68" s="8">
        <v>12</v>
      </c>
      <c r="G68" s="8" t="b">
        <v>0</v>
      </c>
      <c r="H68" s="8">
        <v>1</v>
      </c>
      <c r="I68" s="8">
        <v>2</v>
      </c>
      <c r="J68" s="8">
        <v>0.18</v>
      </c>
      <c r="K68" s="8">
        <v>0.55000000000000004</v>
      </c>
      <c r="L68" s="8">
        <v>0.1045</v>
      </c>
      <c r="M68" s="8">
        <v>6</v>
      </c>
      <c r="N68" s="8">
        <v>62</v>
      </c>
      <c r="O68" s="8">
        <v>68</v>
      </c>
    </row>
    <row r="69" spans="1:15">
      <c r="A69" s="13">
        <v>678</v>
      </c>
      <c r="B69" s="11">
        <v>40574</v>
      </c>
      <c r="C69" s="8">
        <v>1</v>
      </c>
      <c r="D69" s="8">
        <v>0</v>
      </c>
      <c r="E69" s="8">
        <v>1</v>
      </c>
      <c r="F69" s="8">
        <v>13</v>
      </c>
      <c r="G69" s="8" t="b">
        <v>0</v>
      </c>
      <c r="H69" s="8">
        <v>1</v>
      </c>
      <c r="I69" s="8">
        <v>2</v>
      </c>
      <c r="J69" s="8">
        <v>0.16</v>
      </c>
      <c r="K69" s="8">
        <v>0.59</v>
      </c>
      <c r="L69" s="8">
        <v>0</v>
      </c>
      <c r="M69" s="8">
        <v>2</v>
      </c>
      <c r="N69" s="8">
        <v>52</v>
      </c>
      <c r="O69" s="8">
        <v>54</v>
      </c>
    </row>
    <row r="70" spans="1:15">
      <c r="A70" s="13">
        <v>679</v>
      </c>
      <c r="B70" s="11">
        <v>40574</v>
      </c>
      <c r="C70" s="8">
        <v>1</v>
      </c>
      <c r="D70" s="8">
        <v>0</v>
      </c>
      <c r="E70" s="8">
        <v>1</v>
      </c>
      <c r="F70" s="8">
        <v>14</v>
      </c>
      <c r="G70" s="8" t="b">
        <v>0</v>
      </c>
      <c r="H70" s="8">
        <v>1</v>
      </c>
      <c r="I70" s="8">
        <v>2</v>
      </c>
      <c r="J70" s="8">
        <v>0.18</v>
      </c>
      <c r="K70" s="8">
        <v>0.55000000000000004</v>
      </c>
      <c r="L70" s="8">
        <v>0.1343</v>
      </c>
      <c r="M70" s="8">
        <v>1</v>
      </c>
      <c r="N70" s="8">
        <v>85</v>
      </c>
      <c r="O70" s="8">
        <v>86</v>
      </c>
    </row>
    <row r="71" spans="1:15">
      <c r="A71" s="13">
        <v>680</v>
      </c>
      <c r="B71" s="11">
        <v>40574</v>
      </c>
      <c r="C71" s="8">
        <v>1</v>
      </c>
      <c r="D71" s="8">
        <v>0</v>
      </c>
      <c r="E71" s="8">
        <v>1</v>
      </c>
      <c r="F71" s="8">
        <v>15</v>
      </c>
      <c r="G71" s="8" t="b">
        <v>0</v>
      </c>
      <c r="H71" s="8">
        <v>1</v>
      </c>
      <c r="I71" s="8">
        <v>2</v>
      </c>
      <c r="J71" s="8">
        <v>0.16</v>
      </c>
      <c r="K71" s="8">
        <v>0.59</v>
      </c>
      <c r="L71" s="8">
        <v>0.1343</v>
      </c>
      <c r="M71" s="8">
        <v>3</v>
      </c>
      <c r="N71" s="8">
        <v>41</v>
      </c>
      <c r="O71" s="8">
        <v>44</v>
      </c>
    </row>
    <row r="72" spans="1:15">
      <c r="A72" s="13">
        <v>681</v>
      </c>
      <c r="B72" s="11">
        <v>40574</v>
      </c>
      <c r="C72" s="8">
        <v>1</v>
      </c>
      <c r="D72" s="8">
        <v>0</v>
      </c>
      <c r="E72" s="8">
        <v>1</v>
      </c>
      <c r="F72" s="8">
        <v>16</v>
      </c>
      <c r="G72" s="8" t="b">
        <v>0</v>
      </c>
      <c r="H72" s="8">
        <v>1</v>
      </c>
      <c r="I72" s="8">
        <v>2</v>
      </c>
      <c r="J72" s="8">
        <v>0.16</v>
      </c>
      <c r="K72" s="8">
        <v>0.56000000000000005</v>
      </c>
      <c r="L72" s="8">
        <v>0.19400000000000001</v>
      </c>
      <c r="M72" s="8">
        <v>3</v>
      </c>
      <c r="N72" s="8">
        <v>83</v>
      </c>
      <c r="O72" s="8">
        <v>86</v>
      </c>
    </row>
    <row r="73" spans="1:15">
      <c r="A73" s="13">
        <v>682</v>
      </c>
      <c r="B73" s="11">
        <v>40574</v>
      </c>
      <c r="C73" s="8">
        <v>1</v>
      </c>
      <c r="D73" s="8">
        <v>0</v>
      </c>
      <c r="E73" s="8">
        <v>1</v>
      </c>
      <c r="F73" s="8">
        <v>17</v>
      </c>
      <c r="G73" s="8" t="b">
        <v>0</v>
      </c>
      <c r="H73" s="8">
        <v>1</v>
      </c>
      <c r="I73" s="8">
        <v>2</v>
      </c>
      <c r="J73" s="8">
        <v>0.16</v>
      </c>
      <c r="K73" s="8">
        <v>0.59</v>
      </c>
      <c r="L73" s="8">
        <v>0.19400000000000001</v>
      </c>
      <c r="M73" s="8">
        <v>6</v>
      </c>
      <c r="N73" s="8">
        <v>155</v>
      </c>
      <c r="O73" s="8">
        <v>161</v>
      </c>
    </row>
    <row r="74" spans="1:15">
      <c r="A74" s="13">
        <v>683</v>
      </c>
      <c r="B74" s="11">
        <v>40574</v>
      </c>
      <c r="C74" s="8">
        <v>1</v>
      </c>
      <c r="D74" s="8">
        <v>0</v>
      </c>
      <c r="E74" s="8">
        <v>1</v>
      </c>
      <c r="F74" s="8">
        <v>18</v>
      </c>
      <c r="G74" s="8" t="b">
        <v>0</v>
      </c>
      <c r="H74" s="8">
        <v>1</v>
      </c>
      <c r="I74" s="8">
        <v>2</v>
      </c>
      <c r="J74" s="8">
        <v>0.16</v>
      </c>
      <c r="K74" s="8">
        <v>0.55000000000000004</v>
      </c>
      <c r="L74" s="8">
        <v>0.22389999999999999</v>
      </c>
      <c r="M74" s="8">
        <v>3</v>
      </c>
      <c r="N74" s="8">
        <v>153</v>
      </c>
      <c r="O74" s="8">
        <v>156</v>
      </c>
    </row>
    <row r="75" spans="1:15">
      <c r="A75" s="13">
        <v>684</v>
      </c>
      <c r="B75" s="11">
        <v>40574</v>
      </c>
      <c r="C75" s="8">
        <v>1</v>
      </c>
      <c r="D75" s="8">
        <v>0</v>
      </c>
      <c r="E75" s="8">
        <v>1</v>
      </c>
      <c r="F75" s="8">
        <v>19</v>
      </c>
      <c r="G75" s="8" t="b">
        <v>0</v>
      </c>
      <c r="H75" s="8">
        <v>1</v>
      </c>
      <c r="I75" s="8">
        <v>1</v>
      </c>
      <c r="J75" s="8">
        <v>0.3</v>
      </c>
      <c r="K75" s="8">
        <v>0.61</v>
      </c>
      <c r="L75" s="8">
        <v>0.1045</v>
      </c>
      <c r="M75" s="8">
        <v>3</v>
      </c>
      <c r="N75" s="8">
        <v>108</v>
      </c>
      <c r="O75" s="8">
        <v>111</v>
      </c>
    </row>
    <row r="76" spans="1:15">
      <c r="A76" s="13">
        <v>685</v>
      </c>
      <c r="B76" s="11">
        <v>40574</v>
      </c>
      <c r="C76" s="8">
        <v>1</v>
      </c>
      <c r="D76" s="8">
        <v>0</v>
      </c>
      <c r="E76" s="8">
        <v>1</v>
      </c>
      <c r="F76" s="8">
        <v>20</v>
      </c>
      <c r="G76" s="8" t="b">
        <v>0</v>
      </c>
      <c r="H76" s="8">
        <v>1</v>
      </c>
      <c r="I76" s="8">
        <v>3</v>
      </c>
      <c r="J76" s="8">
        <v>0.16</v>
      </c>
      <c r="K76" s="8">
        <v>0.59</v>
      </c>
      <c r="L76" s="8">
        <v>0.16420000000000001</v>
      </c>
      <c r="M76" s="8">
        <v>0</v>
      </c>
      <c r="N76" s="8">
        <v>78</v>
      </c>
      <c r="O76" s="8">
        <v>78</v>
      </c>
    </row>
    <row r="77" spans="1:15">
      <c r="A77" s="13">
        <v>686</v>
      </c>
      <c r="B77" s="11">
        <v>40574</v>
      </c>
      <c r="C77" s="8">
        <v>1</v>
      </c>
      <c r="D77" s="8">
        <v>0</v>
      </c>
      <c r="E77" s="8">
        <v>1</v>
      </c>
      <c r="F77" s="8">
        <v>21</v>
      </c>
      <c r="G77" s="8" t="b">
        <v>0</v>
      </c>
      <c r="H77" s="8">
        <v>1</v>
      </c>
      <c r="I77" s="8">
        <v>3</v>
      </c>
      <c r="J77" s="8">
        <v>0.16</v>
      </c>
      <c r="K77" s="8">
        <v>0.59</v>
      </c>
      <c r="L77" s="8">
        <v>8.9599999999999999E-2</v>
      </c>
      <c r="M77" s="8">
        <v>3</v>
      </c>
      <c r="N77" s="8">
        <v>53</v>
      </c>
      <c r="O77" s="8">
        <v>56</v>
      </c>
    </row>
    <row r="78" spans="1:15">
      <c r="A78" s="13">
        <v>687</v>
      </c>
      <c r="B78" s="11">
        <v>40574</v>
      </c>
      <c r="C78" s="8">
        <v>1</v>
      </c>
      <c r="D78" s="8">
        <v>0</v>
      </c>
      <c r="E78" s="8">
        <v>1</v>
      </c>
      <c r="F78" s="8">
        <v>22</v>
      </c>
      <c r="G78" s="8" t="b">
        <v>0</v>
      </c>
      <c r="H78" s="8">
        <v>1</v>
      </c>
      <c r="I78" s="8">
        <v>2</v>
      </c>
      <c r="J78" s="8">
        <v>0.16</v>
      </c>
      <c r="K78" s="8">
        <v>0.59</v>
      </c>
      <c r="L78" s="8">
        <v>0.1045</v>
      </c>
      <c r="M78" s="8">
        <v>0</v>
      </c>
      <c r="N78" s="8">
        <v>34</v>
      </c>
      <c r="O78" s="8">
        <v>34</v>
      </c>
    </row>
    <row r="79" spans="1:15">
      <c r="A79" s="13">
        <v>688</v>
      </c>
      <c r="B79" s="11">
        <v>40574</v>
      </c>
      <c r="C79" s="8">
        <v>1</v>
      </c>
      <c r="D79" s="8">
        <v>0</v>
      </c>
      <c r="E79" s="8">
        <v>1</v>
      </c>
      <c r="F79" s="8">
        <v>23</v>
      </c>
      <c r="G79" s="8" t="b">
        <v>0</v>
      </c>
      <c r="H79" s="8">
        <v>1</v>
      </c>
      <c r="I79" s="8">
        <v>2</v>
      </c>
      <c r="J79" s="8">
        <v>0.16</v>
      </c>
      <c r="K79" s="8">
        <v>0.64</v>
      </c>
      <c r="L79" s="8">
        <v>8.9599999999999999E-2</v>
      </c>
      <c r="M79" s="8">
        <v>2</v>
      </c>
      <c r="N79" s="8">
        <v>15</v>
      </c>
      <c r="O79" s="8">
        <v>17</v>
      </c>
    </row>
    <row r="80" spans="1:15">
      <c r="A80" s="13">
        <v>689</v>
      </c>
      <c r="B80" s="11">
        <v>40575</v>
      </c>
      <c r="C80" s="8">
        <v>1</v>
      </c>
      <c r="D80" s="8">
        <v>0</v>
      </c>
      <c r="E80" s="8">
        <v>2</v>
      </c>
      <c r="F80" s="8">
        <v>0</v>
      </c>
      <c r="G80" s="8" t="b">
        <v>0</v>
      </c>
      <c r="H80" s="8">
        <v>2</v>
      </c>
      <c r="I80" s="8">
        <v>2</v>
      </c>
      <c r="J80" s="8">
        <v>0.16</v>
      </c>
      <c r="K80" s="8">
        <v>0.64</v>
      </c>
      <c r="L80" s="8">
        <v>0.1045</v>
      </c>
      <c r="M80" s="8">
        <v>2</v>
      </c>
      <c r="N80" s="8">
        <v>6</v>
      </c>
      <c r="O80" s="8">
        <v>8</v>
      </c>
    </row>
    <row r="81" spans="1:15">
      <c r="A81" s="13">
        <v>690</v>
      </c>
      <c r="B81" s="11">
        <v>40575</v>
      </c>
      <c r="C81" s="8">
        <v>1</v>
      </c>
      <c r="D81" s="8">
        <v>0</v>
      </c>
      <c r="E81" s="8">
        <v>2</v>
      </c>
      <c r="F81" s="8">
        <v>1</v>
      </c>
      <c r="G81" s="8" t="b">
        <v>0</v>
      </c>
      <c r="H81" s="8">
        <v>2</v>
      </c>
      <c r="I81" s="8">
        <v>2</v>
      </c>
      <c r="J81" s="8">
        <v>0.16</v>
      </c>
      <c r="K81" s="8">
        <v>0.69</v>
      </c>
      <c r="L81" s="8">
        <v>0.1045</v>
      </c>
      <c r="M81" s="8">
        <v>0</v>
      </c>
      <c r="N81" s="8">
        <v>3</v>
      </c>
      <c r="O81" s="8">
        <v>3</v>
      </c>
    </row>
    <row r="82" spans="1:15">
      <c r="A82" s="13">
        <v>691</v>
      </c>
      <c r="B82" s="11">
        <v>40575</v>
      </c>
      <c r="C82" s="8">
        <v>1</v>
      </c>
      <c r="D82" s="8">
        <v>0</v>
      </c>
      <c r="E82" s="8">
        <v>2</v>
      </c>
      <c r="F82" s="8">
        <v>2</v>
      </c>
      <c r="G82" s="8" t="b">
        <v>0</v>
      </c>
      <c r="H82" s="8">
        <v>2</v>
      </c>
      <c r="I82" s="8">
        <v>2</v>
      </c>
      <c r="J82" s="8">
        <v>0.16</v>
      </c>
      <c r="K82" s="8">
        <v>0.69</v>
      </c>
      <c r="L82" s="8">
        <v>0</v>
      </c>
      <c r="M82" s="8">
        <v>0</v>
      </c>
      <c r="N82" s="8">
        <v>2</v>
      </c>
      <c r="O82" s="8">
        <v>2</v>
      </c>
    </row>
    <row r="83" spans="1:15">
      <c r="A83" s="13">
        <v>692</v>
      </c>
      <c r="B83" s="11">
        <v>40575</v>
      </c>
      <c r="C83" s="8">
        <v>1</v>
      </c>
      <c r="D83" s="8">
        <v>0</v>
      </c>
      <c r="E83" s="8">
        <v>2</v>
      </c>
      <c r="F83" s="8">
        <v>3</v>
      </c>
      <c r="G83" s="8" t="b">
        <v>0</v>
      </c>
      <c r="H83" s="8">
        <v>2</v>
      </c>
      <c r="I83" s="8">
        <v>2</v>
      </c>
      <c r="J83" s="8">
        <v>0.16</v>
      </c>
      <c r="K83" s="8">
        <v>0.69</v>
      </c>
      <c r="L83" s="8">
        <v>0</v>
      </c>
      <c r="M83" s="8">
        <v>0</v>
      </c>
      <c r="N83" s="8">
        <v>2</v>
      </c>
      <c r="O83" s="8">
        <v>2</v>
      </c>
    </row>
    <row r="84" spans="1:15">
      <c r="A84" s="13">
        <v>693</v>
      </c>
      <c r="B84" s="11">
        <v>40575</v>
      </c>
      <c r="C84" s="8">
        <v>1</v>
      </c>
      <c r="D84" s="8">
        <v>0</v>
      </c>
      <c r="E84" s="8">
        <v>2</v>
      </c>
      <c r="F84" s="8">
        <v>5</v>
      </c>
      <c r="G84" s="8" t="b">
        <v>0</v>
      </c>
      <c r="H84" s="8">
        <v>2</v>
      </c>
      <c r="I84" s="8">
        <v>3</v>
      </c>
      <c r="J84" s="8">
        <v>0.14000000000000001</v>
      </c>
      <c r="K84" s="8">
        <v>0.93</v>
      </c>
      <c r="L84" s="8">
        <v>0</v>
      </c>
      <c r="M84" s="8">
        <v>0</v>
      </c>
      <c r="N84" s="8">
        <v>3</v>
      </c>
      <c r="O84" s="8">
        <v>3</v>
      </c>
    </row>
    <row r="85" spans="1:15">
      <c r="A85" s="13">
        <v>694</v>
      </c>
      <c r="B85" s="11">
        <v>40575</v>
      </c>
      <c r="C85" s="8">
        <v>1</v>
      </c>
      <c r="D85" s="8">
        <v>0</v>
      </c>
      <c r="E85" s="8">
        <v>2</v>
      </c>
      <c r="F85" s="8">
        <v>6</v>
      </c>
      <c r="G85" s="8" t="b">
        <v>0</v>
      </c>
      <c r="H85" s="8">
        <v>2</v>
      </c>
      <c r="I85" s="8">
        <v>3</v>
      </c>
      <c r="J85" s="8">
        <v>0.14000000000000001</v>
      </c>
      <c r="K85" s="8">
        <v>0.93</v>
      </c>
      <c r="L85" s="8">
        <v>0</v>
      </c>
      <c r="M85" s="8">
        <v>0</v>
      </c>
      <c r="N85" s="8">
        <v>22</v>
      </c>
      <c r="O85" s="8">
        <v>22</v>
      </c>
    </row>
    <row r="86" spans="1:15">
      <c r="A86" s="13">
        <v>695</v>
      </c>
      <c r="B86" s="11">
        <v>40575</v>
      </c>
      <c r="C86" s="8">
        <v>1</v>
      </c>
      <c r="D86" s="8">
        <v>0</v>
      </c>
      <c r="E86" s="8">
        <v>2</v>
      </c>
      <c r="F86" s="8">
        <v>7</v>
      </c>
      <c r="G86" s="8" t="b">
        <v>0</v>
      </c>
      <c r="H86" s="8">
        <v>2</v>
      </c>
      <c r="I86" s="8">
        <v>3</v>
      </c>
      <c r="J86" s="8">
        <v>0.16</v>
      </c>
      <c r="K86" s="8">
        <v>0.93</v>
      </c>
      <c r="L86" s="8">
        <v>0</v>
      </c>
      <c r="M86" s="8">
        <v>0</v>
      </c>
      <c r="N86" s="8">
        <v>52</v>
      </c>
      <c r="O86" s="8">
        <v>52</v>
      </c>
    </row>
    <row r="87" spans="1:15">
      <c r="A87" s="13">
        <v>696</v>
      </c>
      <c r="B87" s="11">
        <v>40575</v>
      </c>
      <c r="C87" s="8">
        <v>1</v>
      </c>
      <c r="D87" s="8">
        <v>0</v>
      </c>
      <c r="E87" s="8">
        <v>2</v>
      </c>
      <c r="F87" s="8">
        <v>8</v>
      </c>
      <c r="G87" s="8" t="b">
        <v>0</v>
      </c>
      <c r="H87" s="8">
        <v>2</v>
      </c>
      <c r="I87" s="8">
        <v>3</v>
      </c>
      <c r="J87" s="8">
        <v>0.16</v>
      </c>
      <c r="K87" s="8">
        <v>0.93</v>
      </c>
      <c r="L87" s="8">
        <v>0</v>
      </c>
      <c r="M87" s="8">
        <v>3</v>
      </c>
      <c r="N87" s="8">
        <v>132</v>
      </c>
      <c r="O87" s="8">
        <v>135</v>
      </c>
    </row>
    <row r="88" spans="1:15">
      <c r="A88" s="13">
        <v>697</v>
      </c>
      <c r="B88" s="11">
        <v>40575</v>
      </c>
      <c r="C88" s="8">
        <v>1</v>
      </c>
      <c r="D88" s="8">
        <v>0</v>
      </c>
      <c r="E88" s="8">
        <v>2</v>
      </c>
      <c r="F88" s="8">
        <v>9</v>
      </c>
      <c r="G88" s="8" t="b">
        <v>0</v>
      </c>
      <c r="H88" s="8">
        <v>2</v>
      </c>
      <c r="I88" s="8">
        <v>2</v>
      </c>
      <c r="J88" s="8">
        <v>0.16</v>
      </c>
      <c r="K88" s="8">
        <v>0.93</v>
      </c>
      <c r="L88" s="8">
        <v>0</v>
      </c>
      <c r="M88" s="8">
        <v>2</v>
      </c>
      <c r="N88" s="8">
        <v>114</v>
      </c>
      <c r="O88" s="8">
        <v>116</v>
      </c>
    </row>
    <row r="89" spans="1:15">
      <c r="A89" s="13">
        <v>698</v>
      </c>
      <c r="B89" s="11">
        <v>40575</v>
      </c>
      <c r="C89" s="8">
        <v>1</v>
      </c>
      <c r="D89" s="8">
        <v>0</v>
      </c>
      <c r="E89" s="8">
        <v>2</v>
      </c>
      <c r="F89" s="8">
        <v>10</v>
      </c>
      <c r="G89" s="8" t="b">
        <v>0</v>
      </c>
      <c r="H89" s="8">
        <v>2</v>
      </c>
      <c r="I89" s="8">
        <v>2</v>
      </c>
      <c r="J89" s="8">
        <v>0.16</v>
      </c>
      <c r="K89" s="8">
        <v>0.93</v>
      </c>
      <c r="L89" s="8">
        <v>0</v>
      </c>
      <c r="M89" s="8">
        <v>0</v>
      </c>
      <c r="N89" s="8">
        <v>47</v>
      </c>
      <c r="O89" s="8">
        <v>47</v>
      </c>
    </row>
    <row r="90" spans="1:15">
      <c r="A90" s="13">
        <v>699</v>
      </c>
      <c r="B90" s="11">
        <v>40575</v>
      </c>
      <c r="C90" s="8">
        <v>1</v>
      </c>
      <c r="D90" s="8">
        <v>0</v>
      </c>
      <c r="E90" s="8">
        <v>2</v>
      </c>
      <c r="F90" s="8">
        <v>11</v>
      </c>
      <c r="G90" s="8" t="b">
        <v>0</v>
      </c>
      <c r="H90" s="8">
        <v>2</v>
      </c>
      <c r="I90" s="8">
        <v>2</v>
      </c>
      <c r="J90" s="8">
        <v>0.18</v>
      </c>
      <c r="K90" s="8">
        <v>0.86</v>
      </c>
      <c r="L90" s="8">
        <v>0</v>
      </c>
      <c r="M90" s="8">
        <v>2</v>
      </c>
      <c r="N90" s="8">
        <v>49</v>
      </c>
      <c r="O90" s="8">
        <v>51</v>
      </c>
    </row>
    <row r="91" spans="1:15">
      <c r="A91" s="13">
        <v>700</v>
      </c>
      <c r="B91" s="11">
        <v>40575</v>
      </c>
      <c r="C91" s="8">
        <v>1</v>
      </c>
      <c r="D91" s="8">
        <v>0</v>
      </c>
      <c r="E91" s="8">
        <v>2</v>
      </c>
      <c r="F91" s="8">
        <v>12</v>
      </c>
      <c r="G91" s="8" t="b">
        <v>0</v>
      </c>
      <c r="H91" s="8">
        <v>2</v>
      </c>
      <c r="I91" s="8">
        <v>2</v>
      </c>
      <c r="J91" s="8">
        <v>0.2</v>
      </c>
      <c r="K91" s="8">
        <v>0.86</v>
      </c>
      <c r="L91" s="8">
        <v>0</v>
      </c>
      <c r="M91" s="8">
        <v>2</v>
      </c>
      <c r="N91" s="8">
        <v>53</v>
      </c>
      <c r="O91" s="8">
        <v>55</v>
      </c>
    </row>
    <row r="92" spans="1:15">
      <c r="A92" s="13">
        <v>701</v>
      </c>
      <c r="B92" s="11">
        <v>40575</v>
      </c>
      <c r="C92" s="8">
        <v>1</v>
      </c>
      <c r="D92" s="8">
        <v>0</v>
      </c>
      <c r="E92" s="8">
        <v>2</v>
      </c>
      <c r="F92" s="8">
        <v>13</v>
      </c>
      <c r="G92" s="8" t="b">
        <v>0</v>
      </c>
      <c r="H92" s="8">
        <v>2</v>
      </c>
      <c r="I92" s="8">
        <v>2</v>
      </c>
      <c r="J92" s="8">
        <v>0.2</v>
      </c>
      <c r="K92" s="8">
        <v>0.86</v>
      </c>
      <c r="L92" s="8">
        <v>0</v>
      </c>
      <c r="M92" s="8">
        <v>3</v>
      </c>
      <c r="N92" s="8">
        <v>49</v>
      </c>
      <c r="O92" s="8">
        <v>52</v>
      </c>
    </row>
    <row r="93" spans="1:15">
      <c r="A93" s="13">
        <v>702</v>
      </c>
      <c r="B93" s="11">
        <v>40575</v>
      </c>
      <c r="C93" s="8">
        <v>1</v>
      </c>
      <c r="D93" s="8">
        <v>0</v>
      </c>
      <c r="E93" s="8">
        <v>2</v>
      </c>
      <c r="F93" s="8">
        <v>14</v>
      </c>
      <c r="G93" s="8" t="b">
        <v>0</v>
      </c>
      <c r="H93" s="8">
        <v>2</v>
      </c>
      <c r="I93" s="8">
        <v>2</v>
      </c>
      <c r="J93" s="8">
        <v>0.22</v>
      </c>
      <c r="K93" s="8">
        <v>0.8</v>
      </c>
      <c r="L93" s="8">
        <v>8.9599999999999999E-2</v>
      </c>
      <c r="M93" s="8">
        <v>5</v>
      </c>
      <c r="N93" s="8">
        <v>49</v>
      </c>
      <c r="O93" s="8">
        <v>54</v>
      </c>
    </row>
    <row r="94" spans="1:15">
      <c r="A94" s="13">
        <v>703</v>
      </c>
      <c r="B94" s="11">
        <v>40575</v>
      </c>
      <c r="C94" s="8">
        <v>1</v>
      </c>
      <c r="D94" s="8">
        <v>0</v>
      </c>
      <c r="E94" s="8">
        <v>2</v>
      </c>
      <c r="F94" s="8">
        <v>15</v>
      </c>
      <c r="G94" s="8" t="b">
        <v>0</v>
      </c>
      <c r="H94" s="8">
        <v>2</v>
      </c>
      <c r="I94" s="8">
        <v>2</v>
      </c>
      <c r="J94" s="8">
        <v>0.24</v>
      </c>
      <c r="K94" s="8">
        <v>0.75</v>
      </c>
      <c r="L94" s="8">
        <v>0</v>
      </c>
      <c r="M94" s="8">
        <v>7</v>
      </c>
      <c r="N94" s="8">
        <v>45</v>
      </c>
      <c r="O94" s="8">
        <v>52</v>
      </c>
    </row>
    <row r="95" spans="1:15">
      <c r="A95" s="13">
        <v>704</v>
      </c>
      <c r="B95" s="11">
        <v>40575</v>
      </c>
      <c r="C95" s="8">
        <v>1</v>
      </c>
      <c r="D95" s="8">
        <v>0</v>
      </c>
      <c r="E95" s="8">
        <v>2</v>
      </c>
      <c r="F95" s="8">
        <v>16</v>
      </c>
      <c r="G95" s="8" t="b">
        <v>0</v>
      </c>
      <c r="H95" s="8">
        <v>2</v>
      </c>
      <c r="I95" s="8">
        <v>2</v>
      </c>
      <c r="J95" s="8">
        <v>0.24</v>
      </c>
      <c r="K95" s="8">
        <v>0.75</v>
      </c>
      <c r="L95" s="8">
        <v>0.1343</v>
      </c>
      <c r="M95" s="8">
        <v>3</v>
      </c>
      <c r="N95" s="8">
        <v>61</v>
      </c>
      <c r="O95" s="8">
        <v>64</v>
      </c>
    </row>
    <row r="96" spans="1:15">
      <c r="A96" s="13">
        <v>705</v>
      </c>
      <c r="B96" s="11">
        <v>40575</v>
      </c>
      <c r="C96" s="8">
        <v>1</v>
      </c>
      <c r="D96" s="8">
        <v>0</v>
      </c>
      <c r="E96" s="8">
        <v>2</v>
      </c>
      <c r="F96" s="8">
        <v>17</v>
      </c>
      <c r="G96" s="8" t="b">
        <v>0</v>
      </c>
      <c r="H96" s="8">
        <v>2</v>
      </c>
      <c r="I96" s="8">
        <v>2</v>
      </c>
      <c r="J96" s="8">
        <v>0.24</v>
      </c>
      <c r="K96" s="8">
        <v>0.75</v>
      </c>
      <c r="L96" s="8">
        <v>0</v>
      </c>
      <c r="M96" s="8">
        <v>4</v>
      </c>
      <c r="N96" s="8">
        <v>172</v>
      </c>
      <c r="O96" s="8">
        <v>176</v>
      </c>
    </row>
    <row r="97" spans="1:15">
      <c r="A97" s="13">
        <v>706</v>
      </c>
      <c r="B97" s="11">
        <v>40575</v>
      </c>
      <c r="C97" s="8">
        <v>1</v>
      </c>
      <c r="D97" s="8">
        <v>0</v>
      </c>
      <c r="E97" s="8">
        <v>2</v>
      </c>
      <c r="F97" s="8">
        <v>18</v>
      </c>
      <c r="G97" s="8" t="b">
        <v>0</v>
      </c>
      <c r="H97" s="8">
        <v>2</v>
      </c>
      <c r="I97" s="8">
        <v>2</v>
      </c>
      <c r="J97" s="8">
        <v>0.24</v>
      </c>
      <c r="K97" s="8">
        <v>0.81</v>
      </c>
      <c r="L97" s="8">
        <v>0.1045</v>
      </c>
      <c r="M97" s="8">
        <v>3</v>
      </c>
      <c r="N97" s="8">
        <v>165</v>
      </c>
      <c r="O97" s="8">
        <v>168</v>
      </c>
    </row>
    <row r="98" spans="1:15">
      <c r="A98" s="13">
        <v>707</v>
      </c>
      <c r="B98" s="11">
        <v>40575</v>
      </c>
      <c r="C98" s="8">
        <v>1</v>
      </c>
      <c r="D98" s="8">
        <v>0</v>
      </c>
      <c r="E98" s="8">
        <v>2</v>
      </c>
      <c r="F98" s="8">
        <v>19</v>
      </c>
      <c r="G98" s="8" t="b">
        <v>0</v>
      </c>
      <c r="H98" s="8">
        <v>2</v>
      </c>
      <c r="I98" s="8">
        <v>2</v>
      </c>
      <c r="J98" s="8">
        <v>0.24</v>
      </c>
      <c r="K98" s="8">
        <v>0.81</v>
      </c>
      <c r="L98" s="8">
        <v>0.1343</v>
      </c>
      <c r="M98" s="8">
        <v>3</v>
      </c>
      <c r="N98" s="8">
        <v>105</v>
      </c>
      <c r="O98" s="8">
        <v>108</v>
      </c>
    </row>
    <row r="99" spans="1:15">
      <c r="A99" s="13">
        <v>708</v>
      </c>
      <c r="B99" s="11">
        <v>40575</v>
      </c>
      <c r="C99" s="8">
        <v>1</v>
      </c>
      <c r="D99" s="8">
        <v>0</v>
      </c>
      <c r="E99" s="8">
        <v>2</v>
      </c>
      <c r="F99" s="8">
        <v>20</v>
      </c>
      <c r="G99" s="8" t="b">
        <v>0</v>
      </c>
      <c r="H99" s="8">
        <v>2</v>
      </c>
      <c r="I99" s="8">
        <v>2</v>
      </c>
      <c r="J99" s="8">
        <v>0.22</v>
      </c>
      <c r="K99" s="8">
        <v>0.87</v>
      </c>
      <c r="L99" s="8">
        <v>0.1343</v>
      </c>
      <c r="M99" s="8">
        <v>5</v>
      </c>
      <c r="N99" s="8">
        <v>69</v>
      </c>
      <c r="O99" s="8">
        <v>74</v>
      </c>
    </row>
    <row r="100" spans="1:15">
      <c r="A100" s="13">
        <v>709</v>
      </c>
      <c r="B100" s="11">
        <v>40575</v>
      </c>
      <c r="C100" s="8">
        <v>1</v>
      </c>
      <c r="D100" s="8">
        <v>0</v>
      </c>
      <c r="E100" s="8">
        <v>2</v>
      </c>
      <c r="F100" s="8">
        <v>21</v>
      </c>
      <c r="G100" s="8" t="b">
        <v>0</v>
      </c>
      <c r="H100" s="8">
        <v>2</v>
      </c>
      <c r="I100" s="8">
        <v>2</v>
      </c>
      <c r="J100" s="8">
        <v>0.22</v>
      </c>
      <c r="K100" s="8">
        <v>0.87</v>
      </c>
      <c r="L100" s="8">
        <v>0.1343</v>
      </c>
      <c r="M100" s="8">
        <v>0</v>
      </c>
      <c r="N100" s="8">
        <v>64</v>
      </c>
      <c r="O100" s="8">
        <v>64</v>
      </c>
    </row>
    <row r="101" spans="1:15">
      <c r="A101" s="13">
        <v>710</v>
      </c>
      <c r="B101" s="11">
        <v>40575</v>
      </c>
      <c r="C101" s="8">
        <v>1</v>
      </c>
      <c r="D101" s="8">
        <v>0</v>
      </c>
      <c r="E101" s="8">
        <v>2</v>
      </c>
      <c r="F101" s="8">
        <v>22</v>
      </c>
      <c r="G101" s="8" t="b">
        <v>0</v>
      </c>
      <c r="H101" s="8">
        <v>2</v>
      </c>
      <c r="I101" s="8">
        <v>2</v>
      </c>
      <c r="J101" s="8">
        <v>0.22</v>
      </c>
      <c r="K101" s="8">
        <v>0.87</v>
      </c>
      <c r="L101" s="8">
        <v>8.9599999999999999E-2</v>
      </c>
      <c r="M101" s="8">
        <v>2</v>
      </c>
      <c r="N101" s="8">
        <v>34</v>
      </c>
      <c r="O101" s="8">
        <v>36</v>
      </c>
    </row>
    <row r="102" spans="1:15">
      <c r="A102" s="13">
        <v>711</v>
      </c>
      <c r="B102" s="11">
        <v>40575</v>
      </c>
      <c r="C102" s="8">
        <v>1</v>
      </c>
      <c r="D102" s="8">
        <v>0</v>
      </c>
      <c r="E102" s="8">
        <v>2</v>
      </c>
      <c r="F102" s="8">
        <v>23</v>
      </c>
      <c r="G102" s="8" t="b">
        <v>0</v>
      </c>
      <c r="H102" s="8">
        <v>2</v>
      </c>
      <c r="I102" s="8">
        <v>3</v>
      </c>
      <c r="J102" s="8">
        <v>0.2</v>
      </c>
      <c r="K102" s="8">
        <v>0.93</v>
      </c>
      <c r="L102" s="8">
        <v>0.19400000000000001</v>
      </c>
      <c r="M102" s="8">
        <v>1</v>
      </c>
      <c r="N102" s="8">
        <v>15</v>
      </c>
      <c r="O102" s="8">
        <v>16</v>
      </c>
    </row>
    <row r="103" spans="1:15">
      <c r="A103" s="13">
        <v>712</v>
      </c>
      <c r="B103" s="11">
        <v>40576</v>
      </c>
      <c r="C103" s="8">
        <v>1</v>
      </c>
      <c r="D103" s="8">
        <v>0</v>
      </c>
      <c r="E103" s="8">
        <v>2</v>
      </c>
      <c r="F103" s="8">
        <v>0</v>
      </c>
      <c r="G103" s="8" t="b">
        <v>0</v>
      </c>
      <c r="H103" s="8">
        <v>3</v>
      </c>
      <c r="I103" s="8">
        <v>3</v>
      </c>
      <c r="J103" s="8">
        <v>0.22</v>
      </c>
      <c r="K103" s="8">
        <v>0.93</v>
      </c>
      <c r="L103" s="8">
        <v>0.1045</v>
      </c>
      <c r="M103" s="8">
        <v>0</v>
      </c>
      <c r="N103" s="8">
        <v>2</v>
      </c>
      <c r="O103" s="8">
        <v>2</v>
      </c>
    </row>
    <row r="104" spans="1:15">
      <c r="A104" s="13">
        <v>713</v>
      </c>
      <c r="B104" s="11">
        <v>40576</v>
      </c>
      <c r="C104" s="8">
        <v>1</v>
      </c>
      <c r="D104" s="8">
        <v>0</v>
      </c>
      <c r="E104" s="8">
        <v>2</v>
      </c>
      <c r="F104" s="8">
        <v>1</v>
      </c>
      <c r="G104" s="8" t="b">
        <v>0</v>
      </c>
      <c r="H104" s="8">
        <v>3</v>
      </c>
      <c r="I104" s="8">
        <v>3</v>
      </c>
      <c r="J104" s="8">
        <v>0.22</v>
      </c>
      <c r="K104" s="8">
        <v>0.93</v>
      </c>
      <c r="L104" s="8">
        <v>0.19400000000000001</v>
      </c>
      <c r="M104" s="8">
        <v>0</v>
      </c>
      <c r="N104" s="8">
        <v>3</v>
      </c>
      <c r="O104" s="8">
        <v>3</v>
      </c>
    </row>
    <row r="105" spans="1:15">
      <c r="A105" s="13">
        <v>714</v>
      </c>
      <c r="B105" s="11">
        <v>40576</v>
      </c>
      <c r="C105" s="8">
        <v>1</v>
      </c>
      <c r="D105" s="8">
        <v>0</v>
      </c>
      <c r="E105" s="8">
        <v>2</v>
      </c>
      <c r="F105" s="8">
        <v>2</v>
      </c>
      <c r="G105" s="8" t="b">
        <v>0</v>
      </c>
      <c r="H105" s="8">
        <v>3</v>
      </c>
      <c r="I105" s="8">
        <v>3</v>
      </c>
      <c r="J105" s="8">
        <v>0.22</v>
      </c>
      <c r="K105" s="8">
        <v>0.93</v>
      </c>
      <c r="L105" s="8">
        <v>0.1343</v>
      </c>
      <c r="M105" s="8">
        <v>4</v>
      </c>
      <c r="N105" s="8">
        <v>0</v>
      </c>
      <c r="O105" s="8">
        <v>4</v>
      </c>
    </row>
    <row r="106" spans="1:15">
      <c r="A106" s="13">
        <v>715</v>
      </c>
      <c r="B106" s="11">
        <v>40576</v>
      </c>
      <c r="C106" s="8">
        <v>1</v>
      </c>
      <c r="D106" s="8">
        <v>0</v>
      </c>
      <c r="E106" s="8">
        <v>2</v>
      </c>
      <c r="F106" s="8">
        <v>3</v>
      </c>
      <c r="G106" s="8" t="b">
        <v>0</v>
      </c>
      <c r="H106" s="8">
        <v>3</v>
      </c>
      <c r="I106" s="8">
        <v>3</v>
      </c>
      <c r="J106" s="8">
        <v>0.22</v>
      </c>
      <c r="K106" s="8">
        <v>0.93</v>
      </c>
      <c r="L106" s="8">
        <v>0.1343</v>
      </c>
      <c r="M106" s="8">
        <v>0</v>
      </c>
      <c r="N106" s="8">
        <v>1</v>
      </c>
      <c r="O106" s="8">
        <v>1</v>
      </c>
    </row>
    <row r="107" spans="1:15">
      <c r="A107" s="13">
        <v>716</v>
      </c>
      <c r="B107" s="11">
        <v>40576</v>
      </c>
      <c r="C107" s="8">
        <v>1</v>
      </c>
      <c r="D107" s="8">
        <v>0</v>
      </c>
      <c r="E107" s="8">
        <v>2</v>
      </c>
      <c r="F107" s="8">
        <v>4</v>
      </c>
      <c r="G107" s="8" t="b">
        <v>0</v>
      </c>
      <c r="H107" s="8">
        <v>3</v>
      </c>
      <c r="I107" s="8">
        <v>3</v>
      </c>
      <c r="J107" s="8">
        <v>0.22</v>
      </c>
      <c r="K107" s="8">
        <v>0.93</v>
      </c>
      <c r="L107" s="8">
        <v>0.28360000000000002</v>
      </c>
      <c r="M107" s="8">
        <v>0</v>
      </c>
      <c r="N107" s="8">
        <v>1</v>
      </c>
      <c r="O107" s="8">
        <v>1</v>
      </c>
    </row>
    <row r="108" spans="1:15">
      <c r="A108" s="13">
        <v>717</v>
      </c>
      <c r="B108" s="11">
        <v>40576</v>
      </c>
      <c r="C108" s="8">
        <v>1</v>
      </c>
      <c r="D108" s="8">
        <v>0</v>
      </c>
      <c r="E108" s="8">
        <v>2</v>
      </c>
      <c r="F108" s="8">
        <v>5</v>
      </c>
      <c r="G108" s="8" t="b">
        <v>0</v>
      </c>
      <c r="H108" s="8">
        <v>3</v>
      </c>
      <c r="I108" s="8">
        <v>3</v>
      </c>
      <c r="J108" s="8">
        <v>0.22</v>
      </c>
      <c r="K108" s="8">
        <v>0.93</v>
      </c>
      <c r="L108" s="8">
        <v>0.1045</v>
      </c>
      <c r="M108" s="8">
        <v>0</v>
      </c>
      <c r="N108" s="8">
        <v>3</v>
      </c>
      <c r="O108" s="8">
        <v>3</v>
      </c>
    </row>
    <row r="109" spans="1:15">
      <c r="A109" s="13">
        <v>718</v>
      </c>
      <c r="B109" s="11">
        <v>40576</v>
      </c>
      <c r="C109" s="8">
        <v>1</v>
      </c>
      <c r="D109" s="8">
        <v>0</v>
      </c>
      <c r="E109" s="8">
        <v>2</v>
      </c>
      <c r="F109" s="8">
        <v>6</v>
      </c>
      <c r="G109" s="8" t="b">
        <v>0</v>
      </c>
      <c r="H109" s="8">
        <v>3</v>
      </c>
      <c r="I109" s="8">
        <v>3</v>
      </c>
      <c r="J109" s="8">
        <v>0.22</v>
      </c>
      <c r="K109" s="8">
        <v>0.93</v>
      </c>
      <c r="L109" s="8">
        <v>0.1045</v>
      </c>
      <c r="M109" s="8">
        <v>1</v>
      </c>
      <c r="N109" s="8">
        <v>17</v>
      </c>
      <c r="O109" s="8">
        <v>18</v>
      </c>
    </row>
    <row r="110" spans="1:15">
      <c r="A110" s="13">
        <v>719</v>
      </c>
      <c r="B110" s="11">
        <v>40576</v>
      </c>
      <c r="C110" s="8">
        <v>1</v>
      </c>
      <c r="D110" s="8">
        <v>0</v>
      </c>
      <c r="E110" s="8">
        <v>2</v>
      </c>
      <c r="F110" s="8">
        <v>7</v>
      </c>
      <c r="G110" s="8" t="b">
        <v>0</v>
      </c>
      <c r="H110" s="8">
        <v>3</v>
      </c>
      <c r="I110" s="8">
        <v>3</v>
      </c>
      <c r="J110" s="8">
        <v>0.22</v>
      </c>
      <c r="K110" s="8">
        <v>0.93</v>
      </c>
      <c r="L110" s="8">
        <v>0.22389999999999999</v>
      </c>
      <c r="M110" s="8">
        <v>1</v>
      </c>
      <c r="N110" s="8">
        <v>48</v>
      </c>
      <c r="O110" s="8">
        <v>49</v>
      </c>
    </row>
    <row r="111" spans="1:15">
      <c r="A111" s="13">
        <v>720</v>
      </c>
      <c r="B111" s="11">
        <v>40576</v>
      </c>
      <c r="C111" s="8">
        <v>1</v>
      </c>
      <c r="D111" s="8">
        <v>0</v>
      </c>
      <c r="E111" s="8">
        <v>2</v>
      </c>
      <c r="F111" s="8">
        <v>8</v>
      </c>
      <c r="G111" s="8" t="b">
        <v>0</v>
      </c>
      <c r="H111" s="8">
        <v>3</v>
      </c>
      <c r="I111" s="8">
        <v>3</v>
      </c>
      <c r="J111" s="8">
        <v>0.22</v>
      </c>
      <c r="K111" s="8">
        <v>0.93</v>
      </c>
      <c r="L111" s="8">
        <v>0.22389999999999999</v>
      </c>
      <c r="M111" s="8">
        <v>1</v>
      </c>
      <c r="N111" s="8">
        <v>154</v>
      </c>
      <c r="O111" s="8">
        <v>155</v>
      </c>
    </row>
    <row r="112" spans="1:15">
      <c r="A112" s="13">
        <v>721</v>
      </c>
      <c r="B112" s="11">
        <v>40576</v>
      </c>
      <c r="C112" s="8">
        <v>1</v>
      </c>
      <c r="D112" s="8">
        <v>0</v>
      </c>
      <c r="E112" s="8">
        <v>2</v>
      </c>
      <c r="F112" s="8">
        <v>9</v>
      </c>
      <c r="G112" s="8" t="b">
        <v>0</v>
      </c>
      <c r="H112" s="8">
        <v>3</v>
      </c>
      <c r="I112" s="8">
        <v>2</v>
      </c>
      <c r="J112" s="8">
        <v>0.24</v>
      </c>
      <c r="K112" s="8">
        <v>0.93</v>
      </c>
      <c r="L112" s="8">
        <v>8.9599999999999999E-2</v>
      </c>
      <c r="M112" s="8">
        <v>4</v>
      </c>
      <c r="N112" s="8">
        <v>119</v>
      </c>
      <c r="O112" s="8">
        <v>123</v>
      </c>
    </row>
    <row r="113" spans="1:15">
      <c r="A113" s="13">
        <v>722</v>
      </c>
      <c r="B113" s="11">
        <v>40576</v>
      </c>
      <c r="C113" s="8">
        <v>1</v>
      </c>
      <c r="D113" s="8">
        <v>0</v>
      </c>
      <c r="E113" s="8">
        <v>2</v>
      </c>
      <c r="F113" s="8">
        <v>10</v>
      </c>
      <c r="G113" s="8" t="b">
        <v>0</v>
      </c>
      <c r="H113" s="8">
        <v>3</v>
      </c>
      <c r="I113" s="8">
        <v>2</v>
      </c>
      <c r="J113" s="8">
        <v>0.22</v>
      </c>
      <c r="K113" s="8">
        <v>1</v>
      </c>
      <c r="L113" s="8">
        <v>0</v>
      </c>
      <c r="M113" s="8">
        <v>2</v>
      </c>
      <c r="N113" s="8">
        <v>59</v>
      </c>
      <c r="O113" s="8">
        <v>61</v>
      </c>
    </row>
    <row r="114" spans="1:15">
      <c r="A114" s="13">
        <v>723</v>
      </c>
      <c r="B114" s="11">
        <v>40576</v>
      </c>
      <c r="C114" s="8">
        <v>1</v>
      </c>
      <c r="D114" s="8">
        <v>0</v>
      </c>
      <c r="E114" s="8">
        <v>2</v>
      </c>
      <c r="F114" s="8">
        <v>11</v>
      </c>
      <c r="G114" s="8" t="b">
        <v>0</v>
      </c>
      <c r="H114" s="8">
        <v>3</v>
      </c>
      <c r="I114" s="8">
        <v>2</v>
      </c>
      <c r="J114" s="8">
        <v>0.24</v>
      </c>
      <c r="K114" s="8">
        <v>0.93</v>
      </c>
      <c r="L114" s="8">
        <v>0.19400000000000001</v>
      </c>
      <c r="M114" s="8">
        <v>5</v>
      </c>
      <c r="N114" s="8">
        <v>47</v>
      </c>
      <c r="O114" s="8">
        <v>52</v>
      </c>
    </row>
    <row r="115" spans="1:15">
      <c r="A115" s="13">
        <v>724</v>
      </c>
      <c r="B115" s="11">
        <v>40576</v>
      </c>
      <c r="C115" s="8">
        <v>1</v>
      </c>
      <c r="D115" s="8">
        <v>0</v>
      </c>
      <c r="E115" s="8">
        <v>2</v>
      </c>
      <c r="F115" s="8">
        <v>12</v>
      </c>
      <c r="G115" s="8" t="b">
        <v>0</v>
      </c>
      <c r="H115" s="8">
        <v>3</v>
      </c>
      <c r="I115" s="8">
        <v>2</v>
      </c>
      <c r="J115" s="8">
        <v>0.24</v>
      </c>
      <c r="K115" s="8">
        <v>0.93</v>
      </c>
      <c r="L115" s="8">
        <v>0.22389999999999999</v>
      </c>
      <c r="M115" s="8">
        <v>3</v>
      </c>
      <c r="N115" s="8">
        <v>61</v>
      </c>
      <c r="O115" s="8">
        <v>64</v>
      </c>
    </row>
    <row r="116" spans="1:15">
      <c r="A116" s="13">
        <v>725</v>
      </c>
      <c r="B116" s="11">
        <v>40576</v>
      </c>
      <c r="C116" s="8">
        <v>1</v>
      </c>
      <c r="D116" s="8">
        <v>0</v>
      </c>
      <c r="E116" s="8">
        <v>2</v>
      </c>
      <c r="F116" s="8">
        <v>13</v>
      </c>
      <c r="G116" s="8" t="b">
        <v>0</v>
      </c>
      <c r="H116" s="8">
        <v>3</v>
      </c>
      <c r="I116" s="8">
        <v>1</v>
      </c>
      <c r="J116" s="8">
        <v>0.34</v>
      </c>
      <c r="K116" s="8">
        <v>0.93</v>
      </c>
      <c r="L116" s="8">
        <v>0.16420000000000001</v>
      </c>
      <c r="M116" s="8">
        <v>1</v>
      </c>
      <c r="N116" s="8">
        <v>74</v>
      </c>
      <c r="O116" s="8">
        <v>75</v>
      </c>
    </row>
    <row r="117" spans="1:15">
      <c r="A117" s="13">
        <v>726</v>
      </c>
      <c r="B117" s="11">
        <v>40576</v>
      </c>
      <c r="C117" s="8">
        <v>1</v>
      </c>
      <c r="D117" s="8">
        <v>0</v>
      </c>
      <c r="E117" s="8">
        <v>2</v>
      </c>
      <c r="F117" s="8">
        <v>14</v>
      </c>
      <c r="G117" s="8" t="b">
        <v>0</v>
      </c>
      <c r="H117" s="8">
        <v>3</v>
      </c>
      <c r="I117" s="8">
        <v>1</v>
      </c>
      <c r="J117" s="8">
        <v>0.38</v>
      </c>
      <c r="K117" s="8">
        <v>0.82</v>
      </c>
      <c r="L117" s="8">
        <v>0.3881</v>
      </c>
      <c r="M117" s="8">
        <v>2</v>
      </c>
      <c r="N117" s="8">
        <v>61</v>
      </c>
      <c r="O117" s="8">
        <v>63</v>
      </c>
    </row>
    <row r="118" spans="1:15">
      <c r="A118" s="13">
        <v>727</v>
      </c>
      <c r="B118" s="11">
        <v>40576</v>
      </c>
      <c r="C118" s="8">
        <v>1</v>
      </c>
      <c r="D118" s="8">
        <v>0</v>
      </c>
      <c r="E118" s="8">
        <v>2</v>
      </c>
      <c r="F118" s="8">
        <v>15</v>
      </c>
      <c r="G118" s="8" t="b">
        <v>0</v>
      </c>
      <c r="H118" s="8">
        <v>3</v>
      </c>
      <c r="I118" s="8">
        <v>1</v>
      </c>
      <c r="J118" s="8">
        <v>0.38</v>
      </c>
      <c r="K118" s="8">
        <v>0.76</v>
      </c>
      <c r="L118" s="8">
        <v>0.32840000000000003</v>
      </c>
      <c r="M118" s="8">
        <v>10</v>
      </c>
      <c r="N118" s="8">
        <v>66</v>
      </c>
      <c r="O118" s="8">
        <v>76</v>
      </c>
    </row>
    <row r="119" spans="1:15">
      <c r="A119" s="13">
        <v>728</v>
      </c>
      <c r="B119" s="11">
        <v>40576</v>
      </c>
      <c r="C119" s="8">
        <v>1</v>
      </c>
      <c r="D119" s="8">
        <v>0</v>
      </c>
      <c r="E119" s="8">
        <v>2</v>
      </c>
      <c r="F119" s="8">
        <v>16</v>
      </c>
      <c r="G119" s="8" t="b">
        <v>0</v>
      </c>
      <c r="H119" s="8">
        <v>3</v>
      </c>
      <c r="I119" s="8">
        <v>1</v>
      </c>
      <c r="J119" s="8">
        <v>0.36</v>
      </c>
      <c r="K119" s="8">
        <v>0.71</v>
      </c>
      <c r="L119" s="8">
        <v>0.29849999999999999</v>
      </c>
      <c r="M119" s="8">
        <v>8</v>
      </c>
      <c r="N119" s="8">
        <v>95</v>
      </c>
      <c r="O119" s="8">
        <v>103</v>
      </c>
    </row>
    <row r="120" spans="1:15">
      <c r="A120" s="13">
        <v>729</v>
      </c>
      <c r="B120" s="11">
        <v>40576</v>
      </c>
      <c r="C120" s="8">
        <v>1</v>
      </c>
      <c r="D120" s="8">
        <v>0</v>
      </c>
      <c r="E120" s="8">
        <v>2</v>
      </c>
      <c r="F120" s="8">
        <v>17</v>
      </c>
      <c r="G120" s="8" t="b">
        <v>0</v>
      </c>
      <c r="H120" s="8">
        <v>3</v>
      </c>
      <c r="I120" s="8">
        <v>1</v>
      </c>
      <c r="J120" s="8">
        <v>0.36</v>
      </c>
      <c r="K120" s="8">
        <v>0.53</v>
      </c>
      <c r="L120" s="8">
        <v>0.52239999999999998</v>
      </c>
      <c r="M120" s="8">
        <v>7</v>
      </c>
      <c r="N120" s="8">
        <v>183</v>
      </c>
      <c r="O120" s="8">
        <v>190</v>
      </c>
    </row>
    <row r="121" spans="1:15">
      <c r="A121" s="13">
        <v>730</v>
      </c>
      <c r="B121" s="11">
        <v>40576</v>
      </c>
      <c r="C121" s="8">
        <v>1</v>
      </c>
      <c r="D121" s="8">
        <v>0</v>
      </c>
      <c r="E121" s="8">
        <v>2</v>
      </c>
      <c r="F121" s="8">
        <v>18</v>
      </c>
      <c r="G121" s="8" t="b">
        <v>0</v>
      </c>
      <c r="H121" s="8">
        <v>3</v>
      </c>
      <c r="I121" s="8">
        <v>1</v>
      </c>
      <c r="J121" s="8">
        <v>0.34</v>
      </c>
      <c r="K121" s="8">
        <v>0.42</v>
      </c>
      <c r="L121" s="8">
        <v>0.55220000000000002</v>
      </c>
      <c r="M121" s="8">
        <v>7</v>
      </c>
      <c r="N121" s="8">
        <v>175</v>
      </c>
      <c r="O121" s="8">
        <v>182</v>
      </c>
    </row>
    <row r="122" spans="1:15">
      <c r="A122" s="13">
        <v>731</v>
      </c>
      <c r="B122" s="11">
        <v>40576</v>
      </c>
      <c r="C122" s="8">
        <v>1</v>
      </c>
      <c r="D122" s="8">
        <v>0</v>
      </c>
      <c r="E122" s="8">
        <v>2</v>
      </c>
      <c r="F122" s="8">
        <v>19</v>
      </c>
      <c r="G122" s="8" t="b">
        <v>0</v>
      </c>
      <c r="H122" s="8">
        <v>3</v>
      </c>
      <c r="I122" s="8">
        <v>1</v>
      </c>
      <c r="J122" s="8">
        <v>0.28000000000000003</v>
      </c>
      <c r="K122" s="8">
        <v>0.45</v>
      </c>
      <c r="L122" s="8">
        <v>0.49249999999999999</v>
      </c>
      <c r="M122" s="8">
        <v>3</v>
      </c>
      <c r="N122" s="8">
        <v>88</v>
      </c>
      <c r="O122" s="8">
        <v>91</v>
      </c>
    </row>
    <row r="123" spans="1:15">
      <c r="A123" s="13">
        <v>732</v>
      </c>
      <c r="B123" s="11">
        <v>40576</v>
      </c>
      <c r="C123" s="8">
        <v>1</v>
      </c>
      <c r="D123" s="8">
        <v>0</v>
      </c>
      <c r="E123" s="8">
        <v>2</v>
      </c>
      <c r="F123" s="8">
        <v>20</v>
      </c>
      <c r="G123" s="8" t="b">
        <v>0</v>
      </c>
      <c r="H123" s="8">
        <v>3</v>
      </c>
      <c r="I123" s="8">
        <v>1</v>
      </c>
      <c r="J123" s="8">
        <v>0.24</v>
      </c>
      <c r="K123" s="8">
        <v>0.48</v>
      </c>
      <c r="L123" s="8">
        <v>0.55220000000000002</v>
      </c>
      <c r="M123" s="8">
        <v>4</v>
      </c>
      <c r="N123" s="8">
        <v>71</v>
      </c>
      <c r="O123" s="8">
        <v>75</v>
      </c>
    </row>
    <row r="124" spans="1:15">
      <c r="A124" s="13">
        <v>733</v>
      </c>
      <c r="B124" s="11">
        <v>40576</v>
      </c>
      <c r="C124" s="8">
        <v>1</v>
      </c>
      <c r="D124" s="8">
        <v>0</v>
      </c>
      <c r="E124" s="8">
        <v>2</v>
      </c>
      <c r="F124" s="8">
        <v>21</v>
      </c>
      <c r="G124" s="8" t="b">
        <v>0</v>
      </c>
      <c r="H124" s="8">
        <v>3</v>
      </c>
      <c r="I124" s="8">
        <v>1</v>
      </c>
      <c r="J124" s="8">
        <v>0.22</v>
      </c>
      <c r="K124" s="8">
        <v>0.47</v>
      </c>
      <c r="L124" s="8">
        <v>0.32840000000000003</v>
      </c>
      <c r="M124" s="8">
        <v>1</v>
      </c>
      <c r="N124" s="8">
        <v>62</v>
      </c>
      <c r="O124" s="8">
        <v>63</v>
      </c>
    </row>
    <row r="125" spans="1:15">
      <c r="A125" s="13">
        <v>734</v>
      </c>
      <c r="B125" s="11">
        <v>40576</v>
      </c>
      <c r="C125" s="8">
        <v>1</v>
      </c>
      <c r="D125" s="8">
        <v>0</v>
      </c>
      <c r="E125" s="8">
        <v>2</v>
      </c>
      <c r="F125" s="8">
        <v>22</v>
      </c>
      <c r="G125" s="8" t="b">
        <v>0</v>
      </c>
      <c r="H125" s="8">
        <v>3</v>
      </c>
      <c r="I125" s="8">
        <v>1</v>
      </c>
      <c r="J125" s="8">
        <v>0.22</v>
      </c>
      <c r="K125" s="8">
        <v>0.44</v>
      </c>
      <c r="L125" s="8">
        <v>0.25369999999999998</v>
      </c>
      <c r="M125" s="8">
        <v>5</v>
      </c>
      <c r="N125" s="8">
        <v>35</v>
      </c>
      <c r="O125" s="8">
        <v>40</v>
      </c>
    </row>
    <row r="126" spans="1:15">
      <c r="A126" s="13">
        <v>735</v>
      </c>
      <c r="B126" s="11">
        <v>40576</v>
      </c>
      <c r="C126" s="8">
        <v>1</v>
      </c>
      <c r="D126" s="8">
        <v>0</v>
      </c>
      <c r="E126" s="8">
        <v>2</v>
      </c>
      <c r="F126" s="8">
        <v>23</v>
      </c>
      <c r="G126" s="8" t="b">
        <v>0</v>
      </c>
      <c r="H126" s="8">
        <v>3</v>
      </c>
      <c r="I126" s="8">
        <v>1</v>
      </c>
      <c r="J126" s="8">
        <v>0.2</v>
      </c>
      <c r="K126" s="8">
        <v>0.44</v>
      </c>
      <c r="L126" s="8">
        <v>0.44779999999999998</v>
      </c>
      <c r="M126" s="8">
        <v>3</v>
      </c>
      <c r="N126" s="8">
        <v>29</v>
      </c>
      <c r="O126" s="8">
        <v>32</v>
      </c>
    </row>
    <row r="127" spans="1:15">
      <c r="A127" s="13">
        <v>736</v>
      </c>
      <c r="B127" s="11">
        <v>40577</v>
      </c>
      <c r="C127" s="8">
        <v>1</v>
      </c>
      <c r="D127" s="8">
        <v>0</v>
      </c>
      <c r="E127" s="8">
        <v>2</v>
      </c>
      <c r="F127" s="8">
        <v>0</v>
      </c>
      <c r="G127" s="8" t="b">
        <v>0</v>
      </c>
      <c r="H127" s="8">
        <v>4</v>
      </c>
      <c r="I127" s="8">
        <v>1</v>
      </c>
      <c r="J127" s="8">
        <v>0.2</v>
      </c>
      <c r="K127" s="8">
        <v>0.4</v>
      </c>
      <c r="L127" s="8">
        <v>0.44779999999999998</v>
      </c>
      <c r="M127" s="8">
        <v>1</v>
      </c>
      <c r="N127" s="8">
        <v>11</v>
      </c>
      <c r="O127" s="8">
        <v>12</v>
      </c>
    </row>
    <row r="128" spans="1:15">
      <c r="A128" s="13">
        <v>737</v>
      </c>
      <c r="B128" s="11">
        <v>40577</v>
      </c>
      <c r="C128" s="8">
        <v>1</v>
      </c>
      <c r="D128" s="8">
        <v>0</v>
      </c>
      <c r="E128" s="8">
        <v>2</v>
      </c>
      <c r="F128" s="8">
        <v>1</v>
      </c>
      <c r="G128" s="8" t="b">
        <v>0</v>
      </c>
      <c r="H128" s="8">
        <v>4</v>
      </c>
      <c r="I128" s="8">
        <v>1</v>
      </c>
      <c r="J128" s="8">
        <v>0.2</v>
      </c>
      <c r="K128" s="8">
        <v>0.44</v>
      </c>
      <c r="L128" s="8">
        <v>0.52239999999999998</v>
      </c>
      <c r="M128" s="8">
        <v>0</v>
      </c>
      <c r="N128" s="8">
        <v>5</v>
      </c>
      <c r="O128" s="8">
        <v>5</v>
      </c>
    </row>
    <row r="129" spans="1:15">
      <c r="A129" s="13">
        <v>738</v>
      </c>
      <c r="B129" s="11">
        <v>40577</v>
      </c>
      <c r="C129" s="8">
        <v>1</v>
      </c>
      <c r="D129" s="8">
        <v>0</v>
      </c>
      <c r="E129" s="8">
        <v>2</v>
      </c>
      <c r="F129" s="8">
        <v>2</v>
      </c>
      <c r="G129" s="8" t="b">
        <v>0</v>
      </c>
      <c r="H129" s="8">
        <v>4</v>
      </c>
      <c r="I129" s="8">
        <v>1</v>
      </c>
      <c r="J129" s="8">
        <v>0.18</v>
      </c>
      <c r="K129" s="8">
        <v>0.43</v>
      </c>
      <c r="L129" s="8">
        <v>0.25369999999999998</v>
      </c>
      <c r="M129" s="8">
        <v>0</v>
      </c>
      <c r="N129" s="8">
        <v>2</v>
      </c>
      <c r="O129" s="8">
        <v>2</v>
      </c>
    </row>
    <row r="130" spans="1:15">
      <c r="A130" s="13">
        <v>739</v>
      </c>
      <c r="B130" s="11">
        <v>40577</v>
      </c>
      <c r="C130" s="8">
        <v>1</v>
      </c>
      <c r="D130" s="8">
        <v>0</v>
      </c>
      <c r="E130" s="8">
        <v>2</v>
      </c>
      <c r="F130" s="8">
        <v>3</v>
      </c>
      <c r="G130" s="8" t="b">
        <v>0</v>
      </c>
      <c r="H130" s="8">
        <v>4</v>
      </c>
      <c r="I130" s="8">
        <v>1</v>
      </c>
      <c r="J130" s="8">
        <v>0.18</v>
      </c>
      <c r="K130" s="8">
        <v>0.43</v>
      </c>
      <c r="L130" s="8">
        <v>0.25369999999999998</v>
      </c>
      <c r="M130" s="8">
        <v>0</v>
      </c>
      <c r="N130" s="8">
        <v>1</v>
      </c>
      <c r="O130" s="8">
        <v>1</v>
      </c>
    </row>
    <row r="131" spans="1:15">
      <c r="A131" s="13">
        <v>740</v>
      </c>
      <c r="B131" s="11">
        <v>40577</v>
      </c>
      <c r="C131" s="8">
        <v>1</v>
      </c>
      <c r="D131" s="8">
        <v>0</v>
      </c>
      <c r="E131" s="8">
        <v>2</v>
      </c>
      <c r="F131" s="8">
        <v>5</v>
      </c>
      <c r="G131" s="8" t="b">
        <v>0</v>
      </c>
      <c r="H131" s="8">
        <v>4</v>
      </c>
      <c r="I131" s="8">
        <v>1</v>
      </c>
      <c r="J131" s="8">
        <v>0.16</v>
      </c>
      <c r="K131" s="8">
        <v>0.5</v>
      </c>
      <c r="L131" s="8">
        <v>0.29849999999999999</v>
      </c>
      <c r="M131" s="8">
        <v>0</v>
      </c>
      <c r="N131" s="8">
        <v>2</v>
      </c>
      <c r="O131" s="8">
        <v>2</v>
      </c>
    </row>
    <row r="132" spans="1:15">
      <c r="A132" s="13">
        <v>741</v>
      </c>
      <c r="B132" s="11">
        <v>40577</v>
      </c>
      <c r="C132" s="8">
        <v>1</v>
      </c>
      <c r="D132" s="8">
        <v>0</v>
      </c>
      <c r="E132" s="8">
        <v>2</v>
      </c>
      <c r="F132" s="8">
        <v>6</v>
      </c>
      <c r="G132" s="8" t="b">
        <v>0</v>
      </c>
      <c r="H132" s="8">
        <v>4</v>
      </c>
      <c r="I132" s="8">
        <v>1</v>
      </c>
      <c r="J132" s="8">
        <v>0.16</v>
      </c>
      <c r="K132" s="8">
        <v>0.43</v>
      </c>
      <c r="L132" s="8">
        <v>0.35820000000000002</v>
      </c>
      <c r="M132" s="8">
        <v>0</v>
      </c>
      <c r="N132" s="8">
        <v>39</v>
      </c>
      <c r="O132" s="8">
        <v>39</v>
      </c>
    </row>
    <row r="133" spans="1:15">
      <c r="A133" s="13">
        <v>742</v>
      </c>
      <c r="B133" s="11">
        <v>40577</v>
      </c>
      <c r="C133" s="8">
        <v>1</v>
      </c>
      <c r="D133" s="8">
        <v>0</v>
      </c>
      <c r="E133" s="8">
        <v>2</v>
      </c>
      <c r="F133" s="8">
        <v>7</v>
      </c>
      <c r="G133" s="8" t="b">
        <v>0</v>
      </c>
      <c r="H133" s="8">
        <v>4</v>
      </c>
      <c r="I133" s="8">
        <v>1</v>
      </c>
      <c r="J133" s="8">
        <v>0.14000000000000001</v>
      </c>
      <c r="K133" s="8">
        <v>0.5</v>
      </c>
      <c r="L133" s="8">
        <v>0.32840000000000003</v>
      </c>
      <c r="M133" s="8">
        <v>1</v>
      </c>
      <c r="N133" s="8">
        <v>86</v>
      </c>
      <c r="O133" s="8">
        <v>87</v>
      </c>
    </row>
    <row r="134" spans="1:15">
      <c r="A134" s="13">
        <v>743</v>
      </c>
      <c r="B134" s="11">
        <v>40577</v>
      </c>
      <c r="C134" s="8">
        <v>1</v>
      </c>
      <c r="D134" s="8">
        <v>0</v>
      </c>
      <c r="E134" s="8">
        <v>2</v>
      </c>
      <c r="F134" s="8">
        <v>8</v>
      </c>
      <c r="G134" s="8" t="b">
        <v>0</v>
      </c>
      <c r="H134" s="8">
        <v>4</v>
      </c>
      <c r="I134" s="8">
        <v>1</v>
      </c>
      <c r="J134" s="8">
        <v>0.14000000000000001</v>
      </c>
      <c r="K134" s="8">
        <v>0.5</v>
      </c>
      <c r="L134" s="8">
        <v>0.35820000000000002</v>
      </c>
      <c r="M134" s="8">
        <v>4</v>
      </c>
      <c r="N134" s="8">
        <v>184</v>
      </c>
      <c r="O134" s="8">
        <v>188</v>
      </c>
    </row>
    <row r="135" spans="1:15">
      <c r="A135" s="13">
        <v>744</v>
      </c>
      <c r="B135" s="11">
        <v>40577</v>
      </c>
      <c r="C135" s="8">
        <v>1</v>
      </c>
      <c r="D135" s="8">
        <v>0</v>
      </c>
      <c r="E135" s="8">
        <v>2</v>
      </c>
      <c r="F135" s="8">
        <v>9</v>
      </c>
      <c r="G135" s="8" t="b">
        <v>0</v>
      </c>
      <c r="H135" s="8">
        <v>4</v>
      </c>
      <c r="I135" s="8">
        <v>1</v>
      </c>
      <c r="J135" s="8">
        <v>0.16</v>
      </c>
      <c r="K135" s="8">
        <v>0.47</v>
      </c>
      <c r="L135" s="8">
        <v>0.29849999999999999</v>
      </c>
      <c r="M135" s="8">
        <v>6</v>
      </c>
      <c r="N135" s="8">
        <v>127</v>
      </c>
      <c r="O135" s="8">
        <v>133</v>
      </c>
    </row>
    <row r="136" spans="1:15">
      <c r="A136" s="13">
        <v>745</v>
      </c>
      <c r="B136" s="11">
        <v>40577</v>
      </c>
      <c r="C136" s="8">
        <v>1</v>
      </c>
      <c r="D136" s="8">
        <v>0</v>
      </c>
      <c r="E136" s="8">
        <v>2</v>
      </c>
      <c r="F136" s="8">
        <v>10</v>
      </c>
      <c r="G136" s="8" t="b">
        <v>0</v>
      </c>
      <c r="H136" s="8">
        <v>4</v>
      </c>
      <c r="I136" s="8">
        <v>1</v>
      </c>
      <c r="J136" s="8">
        <v>0.18</v>
      </c>
      <c r="K136" s="8">
        <v>0.43</v>
      </c>
      <c r="L136" s="8">
        <v>0.32840000000000003</v>
      </c>
      <c r="M136" s="8">
        <v>2</v>
      </c>
      <c r="N136" s="8">
        <v>50</v>
      </c>
      <c r="O136" s="8">
        <v>52</v>
      </c>
    </row>
    <row r="137" spans="1:15">
      <c r="A137" s="13">
        <v>746</v>
      </c>
      <c r="B137" s="11">
        <v>40577</v>
      </c>
      <c r="C137" s="8">
        <v>1</v>
      </c>
      <c r="D137" s="8">
        <v>0</v>
      </c>
      <c r="E137" s="8">
        <v>2</v>
      </c>
      <c r="F137" s="8">
        <v>11</v>
      </c>
      <c r="G137" s="8" t="b">
        <v>0</v>
      </c>
      <c r="H137" s="8">
        <v>4</v>
      </c>
      <c r="I137" s="8">
        <v>1</v>
      </c>
      <c r="J137" s="8">
        <v>0.18</v>
      </c>
      <c r="K137" s="8">
        <v>0.43</v>
      </c>
      <c r="L137" s="8">
        <v>0.44779999999999998</v>
      </c>
      <c r="M137" s="8">
        <v>9</v>
      </c>
      <c r="N137" s="8">
        <v>55</v>
      </c>
      <c r="O137" s="8">
        <v>64</v>
      </c>
    </row>
    <row r="138" spans="1:15">
      <c r="A138" s="13">
        <v>747</v>
      </c>
      <c r="B138" s="11">
        <v>40577</v>
      </c>
      <c r="C138" s="8">
        <v>1</v>
      </c>
      <c r="D138" s="8">
        <v>0</v>
      </c>
      <c r="E138" s="8">
        <v>2</v>
      </c>
      <c r="F138" s="8">
        <v>12</v>
      </c>
      <c r="G138" s="8" t="b">
        <v>0</v>
      </c>
      <c r="H138" s="8">
        <v>4</v>
      </c>
      <c r="I138" s="8">
        <v>1</v>
      </c>
      <c r="J138" s="8">
        <v>0.2</v>
      </c>
      <c r="K138" s="8">
        <v>0.4</v>
      </c>
      <c r="L138" s="8">
        <v>0.35820000000000002</v>
      </c>
      <c r="M138" s="8">
        <v>2</v>
      </c>
      <c r="N138" s="8">
        <v>67</v>
      </c>
      <c r="O138" s="8">
        <v>69</v>
      </c>
    </row>
    <row r="139" spans="1:15">
      <c r="A139" s="13">
        <v>748</v>
      </c>
      <c r="B139" s="11">
        <v>40577</v>
      </c>
      <c r="C139" s="8">
        <v>1</v>
      </c>
      <c r="D139" s="8">
        <v>0</v>
      </c>
      <c r="E139" s="8">
        <v>2</v>
      </c>
      <c r="F139" s="8">
        <v>13</v>
      </c>
      <c r="G139" s="8" t="b">
        <v>0</v>
      </c>
      <c r="H139" s="8">
        <v>4</v>
      </c>
      <c r="I139" s="8">
        <v>1</v>
      </c>
      <c r="J139" s="8">
        <v>0.2</v>
      </c>
      <c r="K139" s="8">
        <v>0.4</v>
      </c>
      <c r="L139" s="8">
        <v>0.41789999999999999</v>
      </c>
      <c r="M139" s="8">
        <v>4</v>
      </c>
      <c r="N139" s="8">
        <v>47</v>
      </c>
      <c r="O139" s="8">
        <v>51</v>
      </c>
    </row>
    <row r="140" spans="1:15">
      <c r="A140" s="13">
        <v>749</v>
      </c>
      <c r="B140" s="11">
        <v>40577</v>
      </c>
      <c r="C140" s="8">
        <v>1</v>
      </c>
      <c r="D140" s="8">
        <v>0</v>
      </c>
      <c r="E140" s="8">
        <v>2</v>
      </c>
      <c r="F140" s="8">
        <v>14</v>
      </c>
      <c r="G140" s="8" t="b">
        <v>0</v>
      </c>
      <c r="H140" s="8">
        <v>4</v>
      </c>
      <c r="I140" s="8">
        <v>1</v>
      </c>
      <c r="J140" s="8">
        <v>0.22</v>
      </c>
      <c r="K140" s="8">
        <v>0.37</v>
      </c>
      <c r="L140" s="8">
        <v>0.3881</v>
      </c>
      <c r="M140" s="8">
        <v>4</v>
      </c>
      <c r="N140" s="8">
        <v>43</v>
      </c>
      <c r="O140" s="8">
        <v>47</v>
      </c>
    </row>
    <row r="141" spans="1:15">
      <c r="A141" s="13">
        <v>750</v>
      </c>
      <c r="B141" s="11">
        <v>40577</v>
      </c>
      <c r="C141" s="8">
        <v>1</v>
      </c>
      <c r="D141" s="8">
        <v>0</v>
      </c>
      <c r="E141" s="8">
        <v>2</v>
      </c>
      <c r="F141" s="8">
        <v>15</v>
      </c>
      <c r="G141" s="8" t="b">
        <v>0</v>
      </c>
      <c r="H141" s="8">
        <v>4</v>
      </c>
      <c r="I141" s="8">
        <v>1</v>
      </c>
      <c r="J141" s="8">
        <v>0.22</v>
      </c>
      <c r="K141" s="8">
        <v>0.37</v>
      </c>
      <c r="L141" s="8">
        <v>0.32840000000000003</v>
      </c>
      <c r="M141" s="8">
        <v>4</v>
      </c>
      <c r="N141" s="8">
        <v>56</v>
      </c>
      <c r="O141" s="8">
        <v>60</v>
      </c>
    </row>
    <row r="142" spans="1:15">
      <c r="A142" s="13">
        <v>751</v>
      </c>
      <c r="B142" s="11">
        <v>40577</v>
      </c>
      <c r="C142" s="8">
        <v>1</v>
      </c>
      <c r="D142" s="8">
        <v>0</v>
      </c>
      <c r="E142" s="8">
        <v>2</v>
      </c>
      <c r="F142" s="8">
        <v>16</v>
      </c>
      <c r="G142" s="8" t="b">
        <v>0</v>
      </c>
      <c r="H142" s="8">
        <v>4</v>
      </c>
      <c r="I142" s="8">
        <v>1</v>
      </c>
      <c r="J142" s="8">
        <v>0.22</v>
      </c>
      <c r="K142" s="8">
        <v>0.37</v>
      </c>
      <c r="L142" s="8">
        <v>0.25369999999999998</v>
      </c>
      <c r="M142" s="8">
        <v>5</v>
      </c>
      <c r="N142" s="8">
        <v>73</v>
      </c>
      <c r="O142" s="8">
        <v>78</v>
      </c>
    </row>
    <row r="143" spans="1:15">
      <c r="A143" s="13">
        <v>752</v>
      </c>
      <c r="B143" s="11">
        <v>40577</v>
      </c>
      <c r="C143" s="8">
        <v>1</v>
      </c>
      <c r="D143" s="8">
        <v>0</v>
      </c>
      <c r="E143" s="8">
        <v>2</v>
      </c>
      <c r="F143" s="8">
        <v>17</v>
      </c>
      <c r="G143" s="8" t="b">
        <v>0</v>
      </c>
      <c r="H143" s="8">
        <v>4</v>
      </c>
      <c r="I143" s="8">
        <v>1</v>
      </c>
      <c r="J143" s="8">
        <v>0.2</v>
      </c>
      <c r="K143" s="8">
        <v>0.4</v>
      </c>
      <c r="L143" s="8">
        <v>0.19400000000000001</v>
      </c>
      <c r="M143" s="8">
        <v>5</v>
      </c>
      <c r="N143" s="8">
        <v>170</v>
      </c>
      <c r="O143" s="8">
        <v>175</v>
      </c>
    </row>
    <row r="144" spans="1:15">
      <c r="A144" s="13">
        <v>753</v>
      </c>
      <c r="B144" s="11">
        <v>40577</v>
      </c>
      <c r="C144" s="8">
        <v>1</v>
      </c>
      <c r="D144" s="8">
        <v>0</v>
      </c>
      <c r="E144" s="8">
        <v>2</v>
      </c>
      <c r="F144" s="8">
        <v>18</v>
      </c>
      <c r="G144" s="8" t="b">
        <v>0</v>
      </c>
      <c r="H144" s="8">
        <v>4</v>
      </c>
      <c r="I144" s="8">
        <v>1</v>
      </c>
      <c r="J144" s="8">
        <v>0.2</v>
      </c>
      <c r="K144" s="8">
        <v>0.4</v>
      </c>
      <c r="L144" s="8">
        <v>0.16420000000000001</v>
      </c>
      <c r="M144" s="8">
        <v>2</v>
      </c>
      <c r="N144" s="8">
        <v>145</v>
      </c>
      <c r="O144" s="8">
        <v>147</v>
      </c>
    </row>
    <row r="145" spans="1:15">
      <c r="A145" s="13">
        <v>754</v>
      </c>
      <c r="B145" s="11">
        <v>40577</v>
      </c>
      <c r="C145" s="8">
        <v>1</v>
      </c>
      <c r="D145" s="8">
        <v>0</v>
      </c>
      <c r="E145" s="8">
        <v>2</v>
      </c>
      <c r="F145" s="8">
        <v>19</v>
      </c>
      <c r="G145" s="8" t="b">
        <v>0</v>
      </c>
      <c r="H145" s="8">
        <v>4</v>
      </c>
      <c r="I145" s="8">
        <v>1</v>
      </c>
      <c r="J145" s="8">
        <v>0.2</v>
      </c>
      <c r="K145" s="8">
        <v>0.4</v>
      </c>
      <c r="L145" s="8">
        <v>0</v>
      </c>
      <c r="M145" s="8">
        <v>4</v>
      </c>
      <c r="N145" s="8">
        <v>92</v>
      </c>
      <c r="O145" s="8">
        <v>96</v>
      </c>
    </row>
    <row r="146" spans="1:15">
      <c r="A146" s="13">
        <v>755</v>
      </c>
      <c r="B146" s="11">
        <v>40577</v>
      </c>
      <c r="C146" s="8">
        <v>1</v>
      </c>
      <c r="D146" s="8">
        <v>0</v>
      </c>
      <c r="E146" s="8">
        <v>2</v>
      </c>
      <c r="F146" s="8">
        <v>20</v>
      </c>
      <c r="G146" s="8" t="b">
        <v>0</v>
      </c>
      <c r="H146" s="8">
        <v>4</v>
      </c>
      <c r="I146" s="8">
        <v>1</v>
      </c>
      <c r="J146" s="8">
        <v>0.2</v>
      </c>
      <c r="K146" s="8">
        <v>0.47</v>
      </c>
      <c r="L146" s="8">
        <v>8.9599999999999999E-2</v>
      </c>
      <c r="M146" s="8">
        <v>1</v>
      </c>
      <c r="N146" s="8">
        <v>108</v>
      </c>
      <c r="O146" s="8">
        <v>109</v>
      </c>
    </row>
    <row r="147" spans="1:15">
      <c r="A147" s="13">
        <v>756</v>
      </c>
      <c r="B147" s="11">
        <v>40577</v>
      </c>
      <c r="C147" s="8">
        <v>1</v>
      </c>
      <c r="D147" s="8">
        <v>0</v>
      </c>
      <c r="E147" s="8">
        <v>2</v>
      </c>
      <c r="F147" s="8">
        <v>21</v>
      </c>
      <c r="G147" s="8" t="b">
        <v>0</v>
      </c>
      <c r="H147" s="8">
        <v>4</v>
      </c>
      <c r="I147" s="8">
        <v>1</v>
      </c>
      <c r="J147" s="8">
        <v>0.18</v>
      </c>
      <c r="K147" s="8">
        <v>0.55000000000000004</v>
      </c>
      <c r="L147" s="8">
        <v>0.1045</v>
      </c>
      <c r="M147" s="8">
        <v>1</v>
      </c>
      <c r="N147" s="8">
        <v>53</v>
      </c>
      <c r="O147" s="8">
        <v>54</v>
      </c>
    </row>
    <row r="148" spans="1:15">
      <c r="A148" s="13">
        <v>757</v>
      </c>
      <c r="B148" s="11">
        <v>40577</v>
      </c>
      <c r="C148" s="8">
        <v>1</v>
      </c>
      <c r="D148" s="8">
        <v>0</v>
      </c>
      <c r="E148" s="8">
        <v>2</v>
      </c>
      <c r="F148" s="8">
        <v>22</v>
      </c>
      <c r="G148" s="8" t="b">
        <v>0</v>
      </c>
      <c r="H148" s="8">
        <v>4</v>
      </c>
      <c r="I148" s="8">
        <v>1</v>
      </c>
      <c r="J148" s="8">
        <v>0.18</v>
      </c>
      <c r="K148" s="8">
        <v>0.51</v>
      </c>
      <c r="L148" s="8">
        <v>8.9599999999999999E-2</v>
      </c>
      <c r="M148" s="8">
        <v>2</v>
      </c>
      <c r="N148" s="8">
        <v>39</v>
      </c>
      <c r="O148" s="8">
        <v>41</v>
      </c>
    </row>
    <row r="149" spans="1:15">
      <c r="A149" s="13">
        <v>758</v>
      </c>
      <c r="B149" s="11">
        <v>40577</v>
      </c>
      <c r="C149" s="8">
        <v>1</v>
      </c>
      <c r="D149" s="8">
        <v>0</v>
      </c>
      <c r="E149" s="8">
        <v>2</v>
      </c>
      <c r="F149" s="8">
        <v>23</v>
      </c>
      <c r="G149" s="8" t="b">
        <v>0</v>
      </c>
      <c r="H149" s="8">
        <v>4</v>
      </c>
      <c r="I149" s="8">
        <v>1</v>
      </c>
      <c r="J149" s="8">
        <v>0.2</v>
      </c>
      <c r="K149" s="8">
        <v>0.47</v>
      </c>
      <c r="L149" s="8">
        <v>0.1045</v>
      </c>
      <c r="M149" s="8">
        <v>4</v>
      </c>
      <c r="N149" s="8">
        <v>34</v>
      </c>
      <c r="O149" s="8">
        <v>38</v>
      </c>
    </row>
    <row r="150" spans="1:15">
      <c r="A150" s="13">
        <v>759</v>
      </c>
      <c r="B150" s="11">
        <v>40578</v>
      </c>
      <c r="C150" s="8">
        <v>1</v>
      </c>
      <c r="D150" s="8">
        <v>0</v>
      </c>
      <c r="E150" s="8">
        <v>2</v>
      </c>
      <c r="F150" s="8">
        <v>0</v>
      </c>
      <c r="G150" s="8" t="b">
        <v>0</v>
      </c>
      <c r="H150" s="8">
        <v>5</v>
      </c>
      <c r="I150" s="8">
        <v>2</v>
      </c>
      <c r="J150" s="8">
        <v>0.2</v>
      </c>
      <c r="K150" s="8">
        <v>0.44</v>
      </c>
      <c r="L150" s="8">
        <v>0</v>
      </c>
      <c r="M150" s="8">
        <v>3</v>
      </c>
      <c r="N150" s="8">
        <v>10</v>
      </c>
      <c r="O150" s="8">
        <v>13</v>
      </c>
    </row>
    <row r="151" spans="1:15">
      <c r="A151" s="13">
        <v>760</v>
      </c>
      <c r="B151" s="11">
        <v>40578</v>
      </c>
      <c r="C151" s="8">
        <v>1</v>
      </c>
      <c r="D151" s="8">
        <v>0</v>
      </c>
      <c r="E151" s="8">
        <v>2</v>
      </c>
      <c r="F151" s="8">
        <v>1</v>
      </c>
      <c r="G151" s="8" t="b">
        <v>0</v>
      </c>
      <c r="H151" s="8">
        <v>5</v>
      </c>
      <c r="I151" s="8">
        <v>2</v>
      </c>
      <c r="J151" s="8">
        <v>0.16</v>
      </c>
      <c r="K151" s="8">
        <v>0.59</v>
      </c>
      <c r="L151" s="8">
        <v>0</v>
      </c>
      <c r="M151" s="8">
        <v>0</v>
      </c>
      <c r="N151" s="8">
        <v>7</v>
      </c>
      <c r="O151" s="8">
        <v>7</v>
      </c>
    </row>
    <row r="152" spans="1:15">
      <c r="A152" s="13">
        <v>761</v>
      </c>
      <c r="B152" s="11">
        <v>40578</v>
      </c>
      <c r="C152" s="8">
        <v>1</v>
      </c>
      <c r="D152" s="8">
        <v>0</v>
      </c>
      <c r="E152" s="8">
        <v>2</v>
      </c>
      <c r="F152" s="8">
        <v>2</v>
      </c>
      <c r="G152" s="8" t="b">
        <v>0</v>
      </c>
      <c r="H152" s="8">
        <v>5</v>
      </c>
      <c r="I152" s="8">
        <v>2</v>
      </c>
      <c r="J152" s="8">
        <v>0.14000000000000001</v>
      </c>
      <c r="K152" s="8">
        <v>0.63</v>
      </c>
      <c r="L152" s="8">
        <v>0.1045</v>
      </c>
      <c r="M152" s="8">
        <v>0</v>
      </c>
      <c r="N152" s="8">
        <v>1</v>
      </c>
      <c r="O152" s="8">
        <v>1</v>
      </c>
    </row>
    <row r="153" spans="1:15">
      <c r="A153" s="13">
        <v>762</v>
      </c>
      <c r="B153" s="11">
        <v>40578</v>
      </c>
      <c r="C153" s="8">
        <v>1</v>
      </c>
      <c r="D153" s="8">
        <v>0</v>
      </c>
      <c r="E153" s="8">
        <v>2</v>
      </c>
      <c r="F153" s="8">
        <v>3</v>
      </c>
      <c r="G153" s="8" t="b">
        <v>0</v>
      </c>
      <c r="H153" s="8">
        <v>5</v>
      </c>
      <c r="I153" s="8">
        <v>2</v>
      </c>
      <c r="J153" s="8">
        <v>0.14000000000000001</v>
      </c>
      <c r="K153" s="8">
        <v>0.63</v>
      </c>
      <c r="L153" s="8">
        <v>0.1045</v>
      </c>
      <c r="M153" s="8">
        <v>0</v>
      </c>
      <c r="N153" s="8">
        <v>1</v>
      </c>
      <c r="O153" s="8">
        <v>1</v>
      </c>
    </row>
    <row r="154" spans="1:15">
      <c r="A154" s="13">
        <v>763</v>
      </c>
      <c r="B154" s="11">
        <v>40578</v>
      </c>
      <c r="C154" s="8">
        <v>1</v>
      </c>
      <c r="D154" s="8">
        <v>0</v>
      </c>
      <c r="E154" s="8">
        <v>2</v>
      </c>
      <c r="F154" s="8">
        <v>5</v>
      </c>
      <c r="G154" s="8" t="b">
        <v>0</v>
      </c>
      <c r="H154" s="8">
        <v>5</v>
      </c>
      <c r="I154" s="8">
        <v>2</v>
      </c>
      <c r="J154" s="8">
        <v>0.14000000000000001</v>
      </c>
      <c r="K154" s="8">
        <v>0.63</v>
      </c>
      <c r="L154" s="8">
        <v>0.1343</v>
      </c>
      <c r="M154" s="8">
        <v>0</v>
      </c>
      <c r="N154" s="8">
        <v>7</v>
      </c>
      <c r="O154" s="8">
        <v>7</v>
      </c>
    </row>
    <row r="155" spans="1:15">
      <c r="A155" s="13">
        <v>764</v>
      </c>
      <c r="B155" s="11">
        <v>40578</v>
      </c>
      <c r="C155" s="8">
        <v>1</v>
      </c>
      <c r="D155" s="8">
        <v>0</v>
      </c>
      <c r="E155" s="8">
        <v>2</v>
      </c>
      <c r="F155" s="8">
        <v>6</v>
      </c>
      <c r="G155" s="8" t="b">
        <v>0</v>
      </c>
      <c r="H155" s="8">
        <v>5</v>
      </c>
      <c r="I155" s="8">
        <v>2</v>
      </c>
      <c r="J155" s="8">
        <v>0.16</v>
      </c>
      <c r="K155" s="8">
        <v>0.55000000000000004</v>
      </c>
      <c r="L155" s="8">
        <v>0</v>
      </c>
      <c r="M155" s="8">
        <v>2</v>
      </c>
      <c r="N155" s="8">
        <v>26</v>
      </c>
      <c r="O155" s="8">
        <v>28</v>
      </c>
    </row>
    <row r="156" spans="1:15">
      <c r="A156" s="13">
        <v>765</v>
      </c>
      <c r="B156" s="11">
        <v>40578</v>
      </c>
      <c r="C156" s="8">
        <v>1</v>
      </c>
      <c r="D156" s="8">
        <v>0</v>
      </c>
      <c r="E156" s="8">
        <v>2</v>
      </c>
      <c r="F156" s="8">
        <v>7</v>
      </c>
      <c r="G156" s="8" t="b">
        <v>0</v>
      </c>
      <c r="H156" s="8">
        <v>5</v>
      </c>
      <c r="I156" s="8">
        <v>1</v>
      </c>
      <c r="J156" s="8">
        <v>0.14000000000000001</v>
      </c>
      <c r="K156" s="8">
        <v>0.59</v>
      </c>
      <c r="L156" s="8">
        <v>0</v>
      </c>
      <c r="M156" s="8">
        <v>0</v>
      </c>
      <c r="N156" s="8">
        <v>87</v>
      </c>
      <c r="O156" s="8">
        <v>87</v>
      </c>
    </row>
    <row r="157" spans="1:15">
      <c r="A157" s="13">
        <v>766</v>
      </c>
      <c r="B157" s="11">
        <v>40578</v>
      </c>
      <c r="C157" s="8">
        <v>1</v>
      </c>
      <c r="D157" s="8">
        <v>0</v>
      </c>
      <c r="E157" s="8">
        <v>2</v>
      </c>
      <c r="F157" s="8">
        <v>8</v>
      </c>
      <c r="G157" s="8" t="b">
        <v>0</v>
      </c>
      <c r="H157" s="8">
        <v>5</v>
      </c>
      <c r="I157" s="8">
        <v>1</v>
      </c>
      <c r="J157" s="8">
        <v>0.14000000000000001</v>
      </c>
      <c r="K157" s="8">
        <v>0.74</v>
      </c>
      <c r="L157" s="8">
        <v>0.1343</v>
      </c>
      <c r="M157" s="8">
        <v>3</v>
      </c>
      <c r="N157" s="8">
        <v>217</v>
      </c>
      <c r="O157" s="8">
        <v>220</v>
      </c>
    </row>
    <row r="158" spans="1:15">
      <c r="A158" s="13">
        <v>767</v>
      </c>
      <c r="B158" s="11">
        <v>40578</v>
      </c>
      <c r="C158" s="8">
        <v>1</v>
      </c>
      <c r="D158" s="8">
        <v>0</v>
      </c>
      <c r="E158" s="8">
        <v>2</v>
      </c>
      <c r="F158" s="8">
        <v>9</v>
      </c>
      <c r="G158" s="8" t="b">
        <v>0</v>
      </c>
      <c r="H158" s="8">
        <v>5</v>
      </c>
      <c r="I158" s="8">
        <v>2</v>
      </c>
      <c r="J158" s="8">
        <v>0.16</v>
      </c>
      <c r="K158" s="8">
        <v>0.8</v>
      </c>
      <c r="L158" s="8">
        <v>0.1343</v>
      </c>
      <c r="M158" s="8">
        <v>3</v>
      </c>
      <c r="N158" s="8">
        <v>124</v>
      </c>
      <c r="O158" s="8">
        <v>127</v>
      </c>
    </row>
    <row r="159" spans="1:15">
      <c r="A159" s="13">
        <v>768</v>
      </c>
      <c r="B159" s="11">
        <v>40578</v>
      </c>
      <c r="C159" s="8">
        <v>1</v>
      </c>
      <c r="D159" s="8">
        <v>0</v>
      </c>
      <c r="E159" s="8">
        <v>2</v>
      </c>
      <c r="F159" s="8">
        <v>10</v>
      </c>
      <c r="G159" s="8" t="b">
        <v>0</v>
      </c>
      <c r="H159" s="8">
        <v>5</v>
      </c>
      <c r="I159" s="8">
        <v>2</v>
      </c>
      <c r="J159" s="8">
        <v>0.2</v>
      </c>
      <c r="K159" s="8">
        <v>0.51</v>
      </c>
      <c r="L159" s="8">
        <v>0.1343</v>
      </c>
      <c r="M159" s="8">
        <v>5</v>
      </c>
      <c r="N159" s="8">
        <v>46</v>
      </c>
      <c r="O159" s="8">
        <v>51</v>
      </c>
    </row>
    <row r="160" spans="1:15">
      <c r="A160" s="13">
        <v>769</v>
      </c>
      <c r="B160" s="11">
        <v>40578</v>
      </c>
      <c r="C160" s="8">
        <v>1</v>
      </c>
      <c r="D160" s="8">
        <v>0</v>
      </c>
      <c r="E160" s="8">
        <v>2</v>
      </c>
      <c r="F160" s="8">
        <v>11</v>
      </c>
      <c r="G160" s="8" t="b">
        <v>0</v>
      </c>
      <c r="H160" s="8">
        <v>5</v>
      </c>
      <c r="I160" s="8">
        <v>1</v>
      </c>
      <c r="J160" s="8">
        <v>0.22</v>
      </c>
      <c r="K160" s="8">
        <v>0.51</v>
      </c>
      <c r="L160" s="8">
        <v>0.16420000000000001</v>
      </c>
      <c r="M160" s="8">
        <v>3</v>
      </c>
      <c r="N160" s="8">
        <v>61</v>
      </c>
      <c r="O160" s="8">
        <v>64</v>
      </c>
    </row>
    <row r="161" spans="1:15">
      <c r="A161" s="13">
        <v>770</v>
      </c>
      <c r="B161" s="11">
        <v>40578</v>
      </c>
      <c r="C161" s="8">
        <v>1</v>
      </c>
      <c r="D161" s="8">
        <v>0</v>
      </c>
      <c r="E161" s="8">
        <v>2</v>
      </c>
      <c r="F161" s="8">
        <v>12</v>
      </c>
      <c r="G161" s="8" t="b">
        <v>0</v>
      </c>
      <c r="H161" s="8">
        <v>5</v>
      </c>
      <c r="I161" s="8">
        <v>2</v>
      </c>
      <c r="J161" s="8">
        <v>0.24</v>
      </c>
      <c r="K161" s="8">
        <v>0.48</v>
      </c>
      <c r="L161" s="8">
        <v>0.16420000000000001</v>
      </c>
      <c r="M161" s="8">
        <v>8</v>
      </c>
      <c r="N161" s="8">
        <v>78</v>
      </c>
      <c r="O161" s="8">
        <v>86</v>
      </c>
    </row>
    <row r="162" spans="1:15">
      <c r="A162" s="13">
        <v>771</v>
      </c>
      <c r="B162" s="11">
        <v>40578</v>
      </c>
      <c r="C162" s="8">
        <v>1</v>
      </c>
      <c r="D162" s="8">
        <v>0</v>
      </c>
      <c r="E162" s="8">
        <v>2</v>
      </c>
      <c r="F162" s="8">
        <v>13</v>
      </c>
      <c r="G162" s="8" t="b">
        <v>0</v>
      </c>
      <c r="H162" s="8">
        <v>5</v>
      </c>
      <c r="I162" s="8">
        <v>2</v>
      </c>
      <c r="J162" s="8">
        <v>0.26</v>
      </c>
      <c r="K162" s="8">
        <v>0.5</v>
      </c>
      <c r="L162" s="8">
        <v>0.22389999999999999</v>
      </c>
      <c r="M162" s="8">
        <v>9</v>
      </c>
      <c r="N162" s="8">
        <v>73</v>
      </c>
      <c r="O162" s="8">
        <v>82</v>
      </c>
    </row>
    <row r="163" spans="1:15">
      <c r="A163" s="13">
        <v>772</v>
      </c>
      <c r="B163" s="11">
        <v>40578</v>
      </c>
      <c r="C163" s="8">
        <v>1</v>
      </c>
      <c r="D163" s="8">
        <v>0</v>
      </c>
      <c r="E163" s="8">
        <v>2</v>
      </c>
      <c r="F163" s="8">
        <v>14</v>
      </c>
      <c r="G163" s="8" t="b">
        <v>0</v>
      </c>
      <c r="H163" s="8">
        <v>5</v>
      </c>
      <c r="I163" s="8">
        <v>2</v>
      </c>
      <c r="J163" s="8">
        <v>0.28000000000000003</v>
      </c>
      <c r="K163" s="8">
        <v>0.45</v>
      </c>
      <c r="L163" s="8">
        <v>0.16420000000000001</v>
      </c>
      <c r="M163" s="8">
        <v>15</v>
      </c>
      <c r="N163" s="8">
        <v>76</v>
      </c>
      <c r="O163" s="8">
        <v>91</v>
      </c>
    </row>
    <row r="164" spans="1:15">
      <c r="A164" s="13">
        <v>773</v>
      </c>
      <c r="B164" s="11">
        <v>40578</v>
      </c>
      <c r="C164" s="8">
        <v>1</v>
      </c>
      <c r="D164" s="8">
        <v>0</v>
      </c>
      <c r="E164" s="8">
        <v>2</v>
      </c>
      <c r="F164" s="8">
        <v>15</v>
      </c>
      <c r="G164" s="8" t="b">
        <v>0</v>
      </c>
      <c r="H164" s="8">
        <v>5</v>
      </c>
      <c r="I164" s="8">
        <v>2</v>
      </c>
      <c r="J164" s="8">
        <v>0.28000000000000003</v>
      </c>
      <c r="K164" s="8">
        <v>0.48</v>
      </c>
      <c r="L164" s="8">
        <v>0.25369999999999998</v>
      </c>
      <c r="M164" s="8">
        <v>9</v>
      </c>
      <c r="N164" s="8">
        <v>81</v>
      </c>
      <c r="O164" s="8">
        <v>90</v>
      </c>
    </row>
    <row r="165" spans="1:15">
      <c r="A165" s="13">
        <v>774</v>
      </c>
      <c r="B165" s="11">
        <v>40578</v>
      </c>
      <c r="C165" s="8">
        <v>1</v>
      </c>
      <c r="D165" s="8">
        <v>0</v>
      </c>
      <c r="E165" s="8">
        <v>2</v>
      </c>
      <c r="F165" s="8">
        <v>16</v>
      </c>
      <c r="G165" s="8" t="b">
        <v>0</v>
      </c>
      <c r="H165" s="8">
        <v>5</v>
      </c>
      <c r="I165" s="8">
        <v>2</v>
      </c>
      <c r="J165" s="8">
        <v>0.3</v>
      </c>
      <c r="K165" s="8">
        <v>0.42</v>
      </c>
      <c r="L165" s="8">
        <v>0.22389999999999999</v>
      </c>
      <c r="M165" s="8">
        <v>8</v>
      </c>
      <c r="N165" s="8">
        <v>91</v>
      </c>
      <c r="O165" s="8">
        <v>99</v>
      </c>
    </row>
    <row r="166" spans="1:15">
      <c r="A166" s="13">
        <v>775</v>
      </c>
      <c r="B166" s="11">
        <v>40578</v>
      </c>
      <c r="C166" s="8">
        <v>1</v>
      </c>
      <c r="D166" s="8">
        <v>0</v>
      </c>
      <c r="E166" s="8">
        <v>2</v>
      </c>
      <c r="F166" s="8">
        <v>17</v>
      </c>
      <c r="G166" s="8" t="b">
        <v>0</v>
      </c>
      <c r="H166" s="8">
        <v>5</v>
      </c>
      <c r="I166" s="8">
        <v>2</v>
      </c>
      <c r="J166" s="8">
        <v>0.26</v>
      </c>
      <c r="K166" s="8">
        <v>0.56000000000000005</v>
      </c>
      <c r="L166" s="8">
        <v>0.1343</v>
      </c>
      <c r="M166" s="8">
        <v>10</v>
      </c>
      <c r="N166" s="8">
        <v>195</v>
      </c>
      <c r="O166" s="8">
        <v>205</v>
      </c>
    </row>
    <row r="167" spans="1:15">
      <c r="A167" s="13">
        <v>776</v>
      </c>
      <c r="B167" s="11">
        <v>40578</v>
      </c>
      <c r="C167" s="8">
        <v>1</v>
      </c>
      <c r="D167" s="8">
        <v>0</v>
      </c>
      <c r="E167" s="8">
        <v>2</v>
      </c>
      <c r="F167" s="8">
        <v>18</v>
      </c>
      <c r="G167" s="8" t="b">
        <v>0</v>
      </c>
      <c r="H167" s="8">
        <v>5</v>
      </c>
      <c r="I167" s="8">
        <v>2</v>
      </c>
      <c r="J167" s="8">
        <v>0.24</v>
      </c>
      <c r="K167" s="8">
        <v>0.6</v>
      </c>
      <c r="L167" s="8">
        <v>0.1045</v>
      </c>
      <c r="M167" s="8">
        <v>3</v>
      </c>
      <c r="N167" s="8">
        <v>152</v>
      </c>
      <c r="O167" s="8">
        <v>155</v>
      </c>
    </row>
    <row r="168" spans="1:15">
      <c r="A168" s="13">
        <v>777</v>
      </c>
      <c r="B168" s="11">
        <v>40578</v>
      </c>
      <c r="C168" s="8">
        <v>1</v>
      </c>
      <c r="D168" s="8">
        <v>0</v>
      </c>
      <c r="E168" s="8">
        <v>2</v>
      </c>
      <c r="F168" s="8">
        <v>19</v>
      </c>
      <c r="G168" s="8" t="b">
        <v>0</v>
      </c>
      <c r="H168" s="8">
        <v>5</v>
      </c>
      <c r="I168" s="8">
        <v>2</v>
      </c>
      <c r="J168" s="8">
        <v>0.24</v>
      </c>
      <c r="K168" s="8">
        <v>0.65</v>
      </c>
      <c r="L168" s="8">
        <v>0.1343</v>
      </c>
      <c r="M168" s="8">
        <v>1</v>
      </c>
      <c r="N168" s="8">
        <v>102</v>
      </c>
      <c r="O168" s="8">
        <v>103</v>
      </c>
    </row>
    <row r="169" spans="1:15">
      <c r="A169" s="13">
        <v>778</v>
      </c>
      <c r="B169" s="11">
        <v>40578</v>
      </c>
      <c r="C169" s="8">
        <v>1</v>
      </c>
      <c r="D169" s="8">
        <v>0</v>
      </c>
      <c r="E169" s="8">
        <v>2</v>
      </c>
      <c r="F169" s="8">
        <v>20</v>
      </c>
      <c r="G169" s="8" t="b">
        <v>0</v>
      </c>
      <c r="H169" s="8">
        <v>5</v>
      </c>
      <c r="I169" s="8">
        <v>2</v>
      </c>
      <c r="J169" s="8">
        <v>0.24</v>
      </c>
      <c r="K169" s="8">
        <v>0.65</v>
      </c>
      <c r="L169" s="8">
        <v>0.16420000000000001</v>
      </c>
      <c r="M169" s="8">
        <v>2</v>
      </c>
      <c r="N169" s="8">
        <v>69</v>
      </c>
      <c r="O169" s="8">
        <v>71</v>
      </c>
    </row>
    <row r="170" spans="1:15">
      <c r="A170" s="13">
        <v>779</v>
      </c>
      <c r="B170" s="11">
        <v>40578</v>
      </c>
      <c r="C170" s="8">
        <v>1</v>
      </c>
      <c r="D170" s="8">
        <v>0</v>
      </c>
      <c r="E170" s="8">
        <v>2</v>
      </c>
      <c r="F170" s="8">
        <v>21</v>
      </c>
      <c r="G170" s="8" t="b">
        <v>0</v>
      </c>
      <c r="H170" s="8">
        <v>5</v>
      </c>
      <c r="I170" s="8">
        <v>2</v>
      </c>
      <c r="J170" s="8">
        <v>0.24</v>
      </c>
      <c r="K170" s="8">
        <v>0.7</v>
      </c>
      <c r="L170" s="8">
        <v>0.16420000000000001</v>
      </c>
      <c r="M170" s="8">
        <v>2</v>
      </c>
      <c r="N170" s="8">
        <v>41</v>
      </c>
      <c r="O170" s="8">
        <v>43</v>
      </c>
    </row>
    <row r="171" spans="1:15">
      <c r="A171" s="13">
        <v>780</v>
      </c>
      <c r="B171" s="11">
        <v>40578</v>
      </c>
      <c r="C171" s="8">
        <v>1</v>
      </c>
      <c r="D171" s="8">
        <v>0</v>
      </c>
      <c r="E171" s="8">
        <v>2</v>
      </c>
      <c r="F171" s="8">
        <v>22</v>
      </c>
      <c r="G171" s="8" t="b">
        <v>0</v>
      </c>
      <c r="H171" s="8">
        <v>5</v>
      </c>
      <c r="I171" s="8">
        <v>2</v>
      </c>
      <c r="J171" s="8">
        <v>0.24</v>
      </c>
      <c r="K171" s="8">
        <v>0.65</v>
      </c>
      <c r="L171" s="8">
        <v>0.16420000000000001</v>
      </c>
      <c r="M171" s="8">
        <v>1</v>
      </c>
      <c r="N171" s="8">
        <v>45</v>
      </c>
      <c r="O171" s="8">
        <v>46</v>
      </c>
    </row>
    <row r="172" spans="1:15">
      <c r="A172" s="13">
        <v>781</v>
      </c>
      <c r="B172" s="11">
        <v>40578</v>
      </c>
      <c r="C172" s="8">
        <v>1</v>
      </c>
      <c r="D172" s="8">
        <v>0</v>
      </c>
      <c r="E172" s="8">
        <v>2</v>
      </c>
      <c r="F172" s="8">
        <v>23</v>
      </c>
      <c r="G172" s="8" t="b">
        <v>0</v>
      </c>
      <c r="H172" s="8">
        <v>5</v>
      </c>
      <c r="I172" s="8">
        <v>2</v>
      </c>
      <c r="J172" s="8">
        <v>0.24</v>
      </c>
      <c r="K172" s="8">
        <v>0.7</v>
      </c>
      <c r="L172" s="8">
        <v>0.1343</v>
      </c>
      <c r="M172" s="8">
        <v>1</v>
      </c>
      <c r="N172" s="8">
        <v>30</v>
      </c>
      <c r="O172" s="8">
        <v>31</v>
      </c>
    </row>
    <row r="173" spans="1:15">
      <c r="A173" s="13">
        <v>782</v>
      </c>
      <c r="B173" s="11">
        <v>40579</v>
      </c>
      <c r="C173" s="8">
        <v>1</v>
      </c>
      <c r="D173" s="8">
        <v>0</v>
      </c>
      <c r="E173" s="8">
        <v>2</v>
      </c>
      <c r="F173" s="8">
        <v>0</v>
      </c>
      <c r="G173" s="8" t="b">
        <v>0</v>
      </c>
      <c r="H173" s="8">
        <v>6</v>
      </c>
      <c r="I173" s="8">
        <v>2</v>
      </c>
      <c r="J173" s="8">
        <v>0.24</v>
      </c>
      <c r="K173" s="8">
        <v>0.7</v>
      </c>
      <c r="L173" s="8">
        <v>0.16420000000000001</v>
      </c>
      <c r="M173" s="8">
        <v>3</v>
      </c>
      <c r="N173" s="8">
        <v>36</v>
      </c>
      <c r="O173" s="8">
        <v>39</v>
      </c>
    </row>
    <row r="174" spans="1:15">
      <c r="A174" s="13">
        <v>783</v>
      </c>
      <c r="B174" s="11">
        <v>40579</v>
      </c>
      <c r="C174" s="8">
        <v>1</v>
      </c>
      <c r="D174" s="8">
        <v>0</v>
      </c>
      <c r="E174" s="8">
        <v>2</v>
      </c>
      <c r="F174" s="8">
        <v>1</v>
      </c>
      <c r="G174" s="8" t="b">
        <v>0</v>
      </c>
      <c r="H174" s="8">
        <v>6</v>
      </c>
      <c r="I174" s="8">
        <v>2</v>
      </c>
      <c r="J174" s="8">
        <v>0.24</v>
      </c>
      <c r="K174" s="8">
        <v>0.65</v>
      </c>
      <c r="L174" s="8">
        <v>0.16420000000000001</v>
      </c>
      <c r="M174" s="8">
        <v>1</v>
      </c>
      <c r="N174" s="8">
        <v>17</v>
      </c>
      <c r="O174" s="8">
        <v>18</v>
      </c>
    </row>
    <row r="175" spans="1:15">
      <c r="A175" s="13">
        <v>784</v>
      </c>
      <c r="B175" s="11">
        <v>40579</v>
      </c>
      <c r="C175" s="8">
        <v>1</v>
      </c>
      <c r="D175" s="8">
        <v>0</v>
      </c>
      <c r="E175" s="8">
        <v>2</v>
      </c>
      <c r="F175" s="8">
        <v>2</v>
      </c>
      <c r="G175" s="8" t="b">
        <v>0</v>
      </c>
      <c r="H175" s="8">
        <v>6</v>
      </c>
      <c r="I175" s="8">
        <v>2</v>
      </c>
      <c r="J175" s="8">
        <v>0.24</v>
      </c>
      <c r="K175" s="8">
        <v>0.75</v>
      </c>
      <c r="L175" s="8">
        <v>0.16420000000000001</v>
      </c>
      <c r="M175" s="8">
        <v>5</v>
      </c>
      <c r="N175" s="8">
        <v>12</v>
      </c>
      <c r="O175" s="8">
        <v>17</v>
      </c>
    </row>
    <row r="176" spans="1:15">
      <c r="A176" s="13">
        <v>785</v>
      </c>
      <c r="B176" s="11">
        <v>40579</v>
      </c>
      <c r="C176" s="8">
        <v>1</v>
      </c>
      <c r="D176" s="8">
        <v>0</v>
      </c>
      <c r="E176" s="8">
        <v>2</v>
      </c>
      <c r="F176" s="8">
        <v>3</v>
      </c>
      <c r="G176" s="8" t="b">
        <v>0</v>
      </c>
      <c r="H176" s="8">
        <v>6</v>
      </c>
      <c r="I176" s="8">
        <v>2</v>
      </c>
      <c r="J176" s="8">
        <v>0.24</v>
      </c>
      <c r="K176" s="8">
        <v>0.75</v>
      </c>
      <c r="L176" s="8">
        <v>0.16420000000000001</v>
      </c>
      <c r="M176" s="8">
        <v>1</v>
      </c>
      <c r="N176" s="8">
        <v>10</v>
      </c>
      <c r="O176" s="8">
        <v>11</v>
      </c>
    </row>
    <row r="177" spans="1:15">
      <c r="A177" s="13">
        <v>786</v>
      </c>
      <c r="B177" s="11">
        <v>40579</v>
      </c>
      <c r="C177" s="8">
        <v>1</v>
      </c>
      <c r="D177" s="8">
        <v>0</v>
      </c>
      <c r="E177" s="8">
        <v>2</v>
      </c>
      <c r="F177" s="8">
        <v>4</v>
      </c>
      <c r="G177" s="8" t="b">
        <v>0</v>
      </c>
      <c r="H177" s="8">
        <v>6</v>
      </c>
      <c r="I177" s="8">
        <v>3</v>
      </c>
      <c r="J177" s="8">
        <v>0.22</v>
      </c>
      <c r="K177" s="8">
        <v>0.93</v>
      </c>
      <c r="L177" s="8">
        <v>0.1343</v>
      </c>
      <c r="M177" s="8">
        <v>0</v>
      </c>
      <c r="N177" s="8">
        <v>8</v>
      </c>
      <c r="O177" s="8">
        <v>8</v>
      </c>
    </row>
    <row r="178" spans="1:15">
      <c r="A178" s="13">
        <v>787</v>
      </c>
      <c r="B178" s="11">
        <v>40579</v>
      </c>
      <c r="C178" s="8">
        <v>1</v>
      </c>
      <c r="D178" s="8">
        <v>0</v>
      </c>
      <c r="E178" s="8">
        <v>2</v>
      </c>
      <c r="F178" s="8">
        <v>5</v>
      </c>
      <c r="G178" s="8" t="b">
        <v>0</v>
      </c>
      <c r="H178" s="8">
        <v>6</v>
      </c>
      <c r="I178" s="8">
        <v>3</v>
      </c>
      <c r="J178" s="8">
        <v>0.2</v>
      </c>
      <c r="K178" s="8">
        <v>1</v>
      </c>
      <c r="L178" s="8">
        <v>8.9599999999999999E-2</v>
      </c>
      <c r="M178" s="8">
        <v>0</v>
      </c>
      <c r="N178" s="8">
        <v>9</v>
      </c>
      <c r="O178" s="8">
        <v>9</v>
      </c>
    </row>
    <row r="179" spans="1:15">
      <c r="A179" s="13">
        <v>788</v>
      </c>
      <c r="B179" s="11">
        <v>40579</v>
      </c>
      <c r="C179" s="8">
        <v>1</v>
      </c>
      <c r="D179" s="8">
        <v>0</v>
      </c>
      <c r="E179" s="8">
        <v>2</v>
      </c>
      <c r="F179" s="8">
        <v>6</v>
      </c>
      <c r="G179" s="8" t="b">
        <v>0</v>
      </c>
      <c r="H179" s="8">
        <v>6</v>
      </c>
      <c r="I179" s="8">
        <v>3</v>
      </c>
      <c r="J179" s="8">
        <v>0.2</v>
      </c>
      <c r="K179" s="8">
        <v>1</v>
      </c>
      <c r="L179" s="8">
        <v>0</v>
      </c>
      <c r="M179" s="8">
        <v>0</v>
      </c>
      <c r="N179" s="8">
        <v>4</v>
      </c>
      <c r="O179" s="8">
        <v>4</v>
      </c>
    </row>
    <row r="180" spans="1:15">
      <c r="A180" s="13">
        <v>789</v>
      </c>
      <c r="B180" s="11">
        <v>40579</v>
      </c>
      <c r="C180" s="8">
        <v>1</v>
      </c>
      <c r="D180" s="8">
        <v>0</v>
      </c>
      <c r="E180" s="8">
        <v>2</v>
      </c>
      <c r="F180" s="8">
        <v>7</v>
      </c>
      <c r="G180" s="8" t="b">
        <v>0</v>
      </c>
      <c r="H180" s="8">
        <v>6</v>
      </c>
      <c r="I180" s="8">
        <v>3</v>
      </c>
      <c r="J180" s="8">
        <v>0.22</v>
      </c>
      <c r="K180" s="8">
        <v>0.93</v>
      </c>
      <c r="L180" s="8">
        <v>8.9599999999999999E-2</v>
      </c>
      <c r="M180" s="8">
        <v>0</v>
      </c>
      <c r="N180" s="8">
        <v>4</v>
      </c>
      <c r="O180" s="8">
        <v>4</v>
      </c>
    </row>
    <row r="181" spans="1:15">
      <c r="A181" s="13">
        <v>790</v>
      </c>
      <c r="B181" s="11">
        <v>40579</v>
      </c>
      <c r="C181" s="8">
        <v>1</v>
      </c>
      <c r="D181" s="8">
        <v>0</v>
      </c>
      <c r="E181" s="8">
        <v>2</v>
      </c>
      <c r="F181" s="8">
        <v>8</v>
      </c>
      <c r="G181" s="8" t="b">
        <v>0</v>
      </c>
      <c r="H181" s="8">
        <v>6</v>
      </c>
      <c r="I181" s="8">
        <v>3</v>
      </c>
      <c r="J181" s="8">
        <v>0.2</v>
      </c>
      <c r="K181" s="8">
        <v>1</v>
      </c>
      <c r="L181" s="8">
        <v>8.9599999999999999E-2</v>
      </c>
      <c r="M181" s="8">
        <v>0</v>
      </c>
      <c r="N181" s="8">
        <v>10</v>
      </c>
      <c r="O181" s="8">
        <v>10</v>
      </c>
    </row>
    <row r="182" spans="1:15">
      <c r="A182" s="13">
        <v>791</v>
      </c>
      <c r="B182" s="11">
        <v>40579</v>
      </c>
      <c r="C182" s="8">
        <v>1</v>
      </c>
      <c r="D182" s="8">
        <v>0</v>
      </c>
      <c r="E182" s="8">
        <v>2</v>
      </c>
      <c r="F182" s="8">
        <v>9</v>
      </c>
      <c r="G182" s="8" t="b">
        <v>0</v>
      </c>
      <c r="H182" s="8">
        <v>6</v>
      </c>
      <c r="I182" s="8">
        <v>3</v>
      </c>
      <c r="J182" s="8">
        <v>0.2</v>
      </c>
      <c r="K182" s="8">
        <v>1</v>
      </c>
      <c r="L182" s="8">
        <v>8.9599999999999999E-2</v>
      </c>
      <c r="M182" s="8">
        <v>3</v>
      </c>
      <c r="N182" s="8">
        <v>17</v>
      </c>
      <c r="O182" s="8">
        <v>20</v>
      </c>
    </row>
    <row r="183" spans="1:15">
      <c r="A183" s="13">
        <v>792</v>
      </c>
      <c r="B183" s="11">
        <v>40579</v>
      </c>
      <c r="C183" s="8">
        <v>1</v>
      </c>
      <c r="D183" s="8">
        <v>0</v>
      </c>
      <c r="E183" s="8">
        <v>2</v>
      </c>
      <c r="F183" s="8">
        <v>10</v>
      </c>
      <c r="G183" s="8" t="b">
        <v>0</v>
      </c>
      <c r="H183" s="8">
        <v>6</v>
      </c>
      <c r="I183" s="8">
        <v>3</v>
      </c>
      <c r="J183" s="8">
        <v>0.2</v>
      </c>
      <c r="K183" s="8">
        <v>1</v>
      </c>
      <c r="L183" s="8">
        <v>0.1343</v>
      </c>
      <c r="M183" s="8">
        <v>3</v>
      </c>
      <c r="N183" s="8">
        <v>31</v>
      </c>
      <c r="O183" s="8">
        <v>34</v>
      </c>
    </row>
    <row r="184" spans="1:15">
      <c r="A184" s="13">
        <v>793</v>
      </c>
      <c r="B184" s="11">
        <v>40579</v>
      </c>
      <c r="C184" s="8">
        <v>1</v>
      </c>
      <c r="D184" s="8">
        <v>0</v>
      </c>
      <c r="E184" s="8">
        <v>2</v>
      </c>
      <c r="F184" s="8">
        <v>11</v>
      </c>
      <c r="G184" s="8" t="b">
        <v>0</v>
      </c>
      <c r="H184" s="8">
        <v>6</v>
      </c>
      <c r="I184" s="8">
        <v>3</v>
      </c>
      <c r="J184" s="8">
        <v>0.22</v>
      </c>
      <c r="K184" s="8">
        <v>1</v>
      </c>
      <c r="L184" s="8">
        <v>0.1343</v>
      </c>
      <c r="M184" s="8">
        <v>1</v>
      </c>
      <c r="N184" s="8">
        <v>46</v>
      </c>
      <c r="O184" s="8">
        <v>47</v>
      </c>
    </row>
    <row r="185" spans="1:15">
      <c r="A185" s="13">
        <v>794</v>
      </c>
      <c r="B185" s="11">
        <v>40579</v>
      </c>
      <c r="C185" s="8">
        <v>1</v>
      </c>
      <c r="D185" s="8">
        <v>0</v>
      </c>
      <c r="E185" s="8">
        <v>2</v>
      </c>
      <c r="F185" s="8">
        <v>12</v>
      </c>
      <c r="G185" s="8" t="b">
        <v>0</v>
      </c>
      <c r="H185" s="8">
        <v>6</v>
      </c>
      <c r="I185" s="8">
        <v>3</v>
      </c>
      <c r="J185" s="8">
        <v>0.22</v>
      </c>
      <c r="K185" s="8">
        <v>1</v>
      </c>
      <c r="L185" s="8">
        <v>0.16420000000000001</v>
      </c>
      <c r="M185" s="8">
        <v>10</v>
      </c>
      <c r="N185" s="8">
        <v>42</v>
      </c>
      <c r="O185" s="8">
        <v>52</v>
      </c>
    </row>
    <row r="186" spans="1:15">
      <c r="A186" s="13">
        <v>795</v>
      </c>
      <c r="B186" s="11">
        <v>40579</v>
      </c>
      <c r="C186" s="8">
        <v>1</v>
      </c>
      <c r="D186" s="8">
        <v>0</v>
      </c>
      <c r="E186" s="8">
        <v>2</v>
      </c>
      <c r="F186" s="8">
        <v>13</v>
      </c>
      <c r="G186" s="8" t="b">
        <v>0</v>
      </c>
      <c r="H186" s="8">
        <v>6</v>
      </c>
      <c r="I186" s="8">
        <v>3</v>
      </c>
      <c r="J186" s="8">
        <v>0.22</v>
      </c>
      <c r="K186" s="8">
        <v>1</v>
      </c>
      <c r="L186" s="8">
        <v>0.16420000000000001</v>
      </c>
      <c r="M186" s="8">
        <v>10</v>
      </c>
      <c r="N186" s="8">
        <v>62</v>
      </c>
      <c r="O186" s="8">
        <v>72</v>
      </c>
    </row>
    <row r="187" spans="1:15">
      <c r="A187" s="13">
        <v>796</v>
      </c>
      <c r="B187" s="11">
        <v>40579</v>
      </c>
      <c r="C187" s="8">
        <v>1</v>
      </c>
      <c r="D187" s="8">
        <v>0</v>
      </c>
      <c r="E187" s="8">
        <v>2</v>
      </c>
      <c r="F187" s="8">
        <v>14</v>
      </c>
      <c r="G187" s="8" t="b">
        <v>0</v>
      </c>
      <c r="H187" s="8">
        <v>6</v>
      </c>
      <c r="I187" s="8">
        <v>3</v>
      </c>
      <c r="J187" s="8">
        <v>0.22</v>
      </c>
      <c r="K187" s="8">
        <v>1</v>
      </c>
      <c r="L187" s="8">
        <v>0</v>
      </c>
      <c r="M187" s="8">
        <v>5</v>
      </c>
      <c r="N187" s="8">
        <v>50</v>
      </c>
      <c r="O187" s="8">
        <v>55</v>
      </c>
    </row>
    <row r="188" spans="1:15">
      <c r="A188" s="13">
        <v>797</v>
      </c>
      <c r="B188" s="11">
        <v>40579</v>
      </c>
      <c r="C188" s="8">
        <v>1</v>
      </c>
      <c r="D188" s="8">
        <v>0</v>
      </c>
      <c r="E188" s="8">
        <v>2</v>
      </c>
      <c r="F188" s="8">
        <v>15</v>
      </c>
      <c r="G188" s="8" t="b">
        <v>0</v>
      </c>
      <c r="H188" s="8">
        <v>6</v>
      </c>
      <c r="I188" s="8">
        <v>3</v>
      </c>
      <c r="J188" s="8">
        <v>0.22</v>
      </c>
      <c r="K188" s="8">
        <v>1</v>
      </c>
      <c r="L188" s="8">
        <v>0</v>
      </c>
      <c r="M188" s="8">
        <v>11</v>
      </c>
      <c r="N188" s="8">
        <v>49</v>
      </c>
      <c r="O188" s="8">
        <v>60</v>
      </c>
    </row>
    <row r="189" spans="1:15">
      <c r="A189" s="13">
        <v>798</v>
      </c>
      <c r="B189" s="11">
        <v>40579</v>
      </c>
      <c r="C189" s="8">
        <v>1</v>
      </c>
      <c r="D189" s="8">
        <v>0</v>
      </c>
      <c r="E189" s="8">
        <v>2</v>
      </c>
      <c r="F189" s="8">
        <v>16</v>
      </c>
      <c r="G189" s="8" t="b">
        <v>0</v>
      </c>
      <c r="H189" s="8">
        <v>6</v>
      </c>
      <c r="I189" s="8">
        <v>3</v>
      </c>
      <c r="J189" s="8">
        <v>0.22</v>
      </c>
      <c r="K189" s="8">
        <v>1</v>
      </c>
      <c r="L189" s="8">
        <v>0.1343</v>
      </c>
      <c r="M189" s="8">
        <v>8</v>
      </c>
      <c r="N189" s="8">
        <v>63</v>
      </c>
      <c r="O189" s="8">
        <v>71</v>
      </c>
    </row>
    <row r="190" spans="1:15">
      <c r="A190" s="13">
        <v>799</v>
      </c>
      <c r="B190" s="11">
        <v>40579</v>
      </c>
      <c r="C190" s="8">
        <v>1</v>
      </c>
      <c r="D190" s="8">
        <v>0</v>
      </c>
      <c r="E190" s="8">
        <v>2</v>
      </c>
      <c r="F190" s="8">
        <v>17</v>
      </c>
      <c r="G190" s="8" t="b">
        <v>0</v>
      </c>
      <c r="H190" s="8">
        <v>6</v>
      </c>
      <c r="I190" s="8">
        <v>2</v>
      </c>
      <c r="J190" s="8">
        <v>0.24</v>
      </c>
      <c r="K190" s="8">
        <v>1</v>
      </c>
      <c r="L190" s="8">
        <v>0.28360000000000002</v>
      </c>
      <c r="M190" s="8">
        <v>14</v>
      </c>
      <c r="N190" s="8">
        <v>64</v>
      </c>
      <c r="O190" s="8">
        <v>78</v>
      </c>
    </row>
    <row r="191" spans="1:15">
      <c r="A191" s="13">
        <v>800</v>
      </c>
      <c r="B191" s="11">
        <v>40579</v>
      </c>
      <c r="C191" s="8">
        <v>1</v>
      </c>
      <c r="D191" s="8">
        <v>0</v>
      </c>
      <c r="E191" s="8">
        <v>2</v>
      </c>
      <c r="F191" s="8">
        <v>18</v>
      </c>
      <c r="G191" s="8" t="b">
        <v>0</v>
      </c>
      <c r="H191" s="8">
        <v>6</v>
      </c>
      <c r="I191" s="8">
        <v>2</v>
      </c>
      <c r="J191" s="8">
        <v>0.28000000000000003</v>
      </c>
      <c r="K191" s="8">
        <v>0.93</v>
      </c>
      <c r="L191" s="8">
        <v>0.44779999999999998</v>
      </c>
      <c r="M191" s="8">
        <v>2</v>
      </c>
      <c r="N191" s="8">
        <v>81</v>
      </c>
      <c r="O191" s="8">
        <v>83</v>
      </c>
    </row>
    <row r="192" spans="1:15">
      <c r="A192" s="13">
        <v>801</v>
      </c>
      <c r="B192" s="11">
        <v>40579</v>
      </c>
      <c r="C192" s="8">
        <v>1</v>
      </c>
      <c r="D192" s="8">
        <v>0</v>
      </c>
      <c r="E192" s="8">
        <v>2</v>
      </c>
      <c r="F192" s="8">
        <v>19</v>
      </c>
      <c r="G192" s="8" t="b">
        <v>0</v>
      </c>
      <c r="H192" s="8">
        <v>6</v>
      </c>
      <c r="I192" s="8">
        <v>2</v>
      </c>
      <c r="J192" s="8">
        <v>0.28000000000000003</v>
      </c>
      <c r="K192" s="8">
        <v>0.93</v>
      </c>
      <c r="L192" s="8">
        <v>0.44779999999999998</v>
      </c>
      <c r="M192" s="8">
        <v>6</v>
      </c>
      <c r="N192" s="8">
        <v>78</v>
      </c>
      <c r="O192" s="8">
        <v>84</v>
      </c>
    </row>
    <row r="193" spans="1:15">
      <c r="A193" s="13">
        <v>802</v>
      </c>
      <c r="B193" s="11">
        <v>40579</v>
      </c>
      <c r="C193" s="8">
        <v>1</v>
      </c>
      <c r="D193" s="8">
        <v>0</v>
      </c>
      <c r="E193" s="8">
        <v>2</v>
      </c>
      <c r="F193" s="8">
        <v>20</v>
      </c>
      <c r="G193" s="8" t="b">
        <v>0</v>
      </c>
      <c r="H193" s="8">
        <v>6</v>
      </c>
      <c r="I193" s="8">
        <v>1</v>
      </c>
      <c r="J193" s="8">
        <v>0.3</v>
      </c>
      <c r="K193" s="8">
        <v>0.87</v>
      </c>
      <c r="L193" s="8">
        <v>0.25369999999999998</v>
      </c>
      <c r="M193" s="8">
        <v>5</v>
      </c>
      <c r="N193" s="8">
        <v>64</v>
      </c>
      <c r="O193" s="8">
        <v>69</v>
      </c>
    </row>
    <row r="194" spans="1:15">
      <c r="A194" s="13">
        <v>803</v>
      </c>
      <c r="B194" s="11">
        <v>40579</v>
      </c>
      <c r="C194" s="8">
        <v>1</v>
      </c>
      <c r="D194" s="8">
        <v>0</v>
      </c>
      <c r="E194" s="8">
        <v>2</v>
      </c>
      <c r="F194" s="8">
        <v>21</v>
      </c>
      <c r="G194" s="8" t="b">
        <v>0</v>
      </c>
      <c r="H194" s="8">
        <v>6</v>
      </c>
      <c r="I194" s="8">
        <v>1</v>
      </c>
      <c r="J194" s="8">
        <v>0.26</v>
      </c>
      <c r="K194" s="8">
        <v>1</v>
      </c>
      <c r="L194" s="8">
        <v>0.19400000000000001</v>
      </c>
      <c r="M194" s="8">
        <v>3</v>
      </c>
      <c r="N194" s="8">
        <v>53</v>
      </c>
      <c r="O194" s="8">
        <v>56</v>
      </c>
    </row>
    <row r="195" spans="1:15">
      <c r="A195" s="13">
        <v>804</v>
      </c>
      <c r="B195" s="11">
        <v>40579</v>
      </c>
      <c r="C195" s="8">
        <v>1</v>
      </c>
      <c r="D195" s="8">
        <v>0</v>
      </c>
      <c r="E195" s="8">
        <v>2</v>
      </c>
      <c r="F195" s="8">
        <v>22</v>
      </c>
      <c r="G195" s="8" t="b">
        <v>0</v>
      </c>
      <c r="H195" s="8">
        <v>6</v>
      </c>
      <c r="I195" s="8">
        <v>1</v>
      </c>
      <c r="J195" s="8">
        <v>0.26</v>
      </c>
      <c r="K195" s="8">
        <v>0.93</v>
      </c>
      <c r="L195" s="8">
        <v>0.1343</v>
      </c>
      <c r="M195" s="8">
        <v>2</v>
      </c>
      <c r="N195" s="8">
        <v>43</v>
      </c>
      <c r="O195" s="8">
        <v>45</v>
      </c>
    </row>
    <row r="196" spans="1:15">
      <c r="A196" s="13">
        <v>805</v>
      </c>
      <c r="B196" s="11">
        <v>40579</v>
      </c>
      <c r="C196" s="8">
        <v>1</v>
      </c>
      <c r="D196" s="8">
        <v>0</v>
      </c>
      <c r="E196" s="8">
        <v>2</v>
      </c>
      <c r="F196" s="8">
        <v>23</v>
      </c>
      <c r="G196" s="8" t="b">
        <v>0</v>
      </c>
      <c r="H196" s="8">
        <v>6</v>
      </c>
      <c r="I196" s="8">
        <v>1</v>
      </c>
      <c r="J196" s="8">
        <v>0.26</v>
      </c>
      <c r="K196" s="8">
        <v>0.93</v>
      </c>
      <c r="L196" s="8">
        <v>0.22389999999999999</v>
      </c>
      <c r="M196" s="8">
        <v>7</v>
      </c>
      <c r="N196" s="8">
        <v>52</v>
      </c>
      <c r="O196" s="8">
        <v>59</v>
      </c>
    </row>
    <row r="197" spans="1:15">
      <c r="A197" s="13">
        <v>806</v>
      </c>
      <c r="B197" s="11">
        <v>40580</v>
      </c>
      <c r="C197" s="8">
        <v>1</v>
      </c>
      <c r="D197" s="8">
        <v>0</v>
      </c>
      <c r="E197" s="8">
        <v>2</v>
      </c>
      <c r="F197" s="8">
        <v>0</v>
      </c>
      <c r="G197" s="8" t="b">
        <v>0</v>
      </c>
      <c r="H197" s="8">
        <v>0</v>
      </c>
      <c r="I197" s="8">
        <v>1</v>
      </c>
      <c r="J197" s="8">
        <v>0.26</v>
      </c>
      <c r="K197" s="8">
        <v>0.7</v>
      </c>
      <c r="L197" s="8">
        <v>0.19400000000000001</v>
      </c>
      <c r="M197" s="8">
        <v>2</v>
      </c>
      <c r="N197" s="8">
        <v>37</v>
      </c>
      <c r="O197" s="8">
        <v>39</v>
      </c>
    </row>
    <row r="198" spans="1:15">
      <c r="A198" s="13">
        <v>807</v>
      </c>
      <c r="B198" s="11">
        <v>40580</v>
      </c>
      <c r="C198" s="8">
        <v>1</v>
      </c>
      <c r="D198" s="8">
        <v>0</v>
      </c>
      <c r="E198" s="8">
        <v>2</v>
      </c>
      <c r="F198" s="8">
        <v>1</v>
      </c>
      <c r="G198" s="8" t="b">
        <v>0</v>
      </c>
      <c r="H198" s="8">
        <v>0</v>
      </c>
      <c r="I198" s="8">
        <v>1</v>
      </c>
      <c r="J198" s="8">
        <v>0.26</v>
      </c>
      <c r="K198" s="8">
        <v>0.65</v>
      </c>
      <c r="L198" s="8">
        <v>0.41789999999999999</v>
      </c>
      <c r="M198" s="8">
        <v>4</v>
      </c>
      <c r="N198" s="8">
        <v>40</v>
      </c>
      <c r="O198" s="8">
        <v>44</v>
      </c>
    </row>
    <row r="199" spans="1:15">
      <c r="A199" s="13">
        <v>808</v>
      </c>
      <c r="B199" s="11">
        <v>40580</v>
      </c>
      <c r="C199" s="8">
        <v>1</v>
      </c>
      <c r="D199" s="8">
        <v>0</v>
      </c>
      <c r="E199" s="8">
        <v>2</v>
      </c>
      <c r="F199" s="8">
        <v>2</v>
      </c>
      <c r="G199" s="8" t="b">
        <v>0</v>
      </c>
      <c r="H199" s="8">
        <v>0</v>
      </c>
      <c r="I199" s="8">
        <v>1</v>
      </c>
      <c r="J199" s="8">
        <v>0.26</v>
      </c>
      <c r="K199" s="8">
        <v>0.6</v>
      </c>
      <c r="L199" s="8">
        <v>0.32840000000000003</v>
      </c>
      <c r="M199" s="8">
        <v>0</v>
      </c>
      <c r="N199" s="8">
        <v>20</v>
      </c>
      <c r="O199" s="8">
        <v>20</v>
      </c>
    </row>
    <row r="200" spans="1:15">
      <c r="A200" s="13">
        <v>809</v>
      </c>
      <c r="B200" s="11">
        <v>40580</v>
      </c>
      <c r="C200" s="8">
        <v>1</v>
      </c>
      <c r="D200" s="8">
        <v>0</v>
      </c>
      <c r="E200" s="8">
        <v>2</v>
      </c>
      <c r="F200" s="8">
        <v>3</v>
      </c>
      <c r="G200" s="8" t="b">
        <v>0</v>
      </c>
      <c r="H200" s="8">
        <v>0</v>
      </c>
      <c r="I200" s="8">
        <v>1</v>
      </c>
      <c r="J200" s="8">
        <v>0.26</v>
      </c>
      <c r="K200" s="8">
        <v>0.6</v>
      </c>
      <c r="L200" s="8">
        <v>8.9599999999999999E-2</v>
      </c>
      <c r="M200" s="8">
        <v>3</v>
      </c>
      <c r="N200" s="8">
        <v>10</v>
      </c>
      <c r="O200" s="8">
        <v>13</v>
      </c>
    </row>
    <row r="201" spans="1:15">
      <c r="A201" s="13">
        <v>810</v>
      </c>
      <c r="B201" s="11">
        <v>40580</v>
      </c>
      <c r="C201" s="8">
        <v>1</v>
      </c>
      <c r="D201" s="8">
        <v>0</v>
      </c>
      <c r="E201" s="8">
        <v>2</v>
      </c>
      <c r="F201" s="8">
        <v>4</v>
      </c>
      <c r="G201" s="8" t="b">
        <v>0</v>
      </c>
      <c r="H201" s="8">
        <v>0</v>
      </c>
      <c r="I201" s="8">
        <v>1</v>
      </c>
      <c r="J201" s="8">
        <v>0.26</v>
      </c>
      <c r="K201" s="8">
        <v>0.6</v>
      </c>
      <c r="L201" s="8">
        <v>0.35820000000000002</v>
      </c>
      <c r="M201" s="8">
        <v>0</v>
      </c>
      <c r="N201" s="8">
        <v>2</v>
      </c>
      <c r="O201" s="8">
        <v>2</v>
      </c>
    </row>
    <row r="202" spans="1:15">
      <c r="A202" s="13">
        <v>811</v>
      </c>
      <c r="B202" s="11">
        <v>40580</v>
      </c>
      <c r="C202" s="8">
        <v>1</v>
      </c>
      <c r="D202" s="8">
        <v>0</v>
      </c>
      <c r="E202" s="8">
        <v>2</v>
      </c>
      <c r="F202" s="8">
        <v>5</v>
      </c>
      <c r="G202" s="8" t="b">
        <v>0</v>
      </c>
      <c r="H202" s="8">
        <v>0</v>
      </c>
      <c r="I202" s="8">
        <v>1</v>
      </c>
      <c r="J202" s="8">
        <v>0.26</v>
      </c>
      <c r="K202" s="8">
        <v>0.6</v>
      </c>
      <c r="L202" s="8">
        <v>0.22389999999999999</v>
      </c>
      <c r="M202" s="8">
        <v>0</v>
      </c>
      <c r="N202" s="8">
        <v>1</v>
      </c>
      <c r="O202" s="8">
        <v>1</v>
      </c>
    </row>
    <row r="203" spans="1:15">
      <c r="A203" s="13">
        <v>812</v>
      </c>
      <c r="B203" s="11">
        <v>40580</v>
      </c>
      <c r="C203" s="8">
        <v>1</v>
      </c>
      <c r="D203" s="8">
        <v>0</v>
      </c>
      <c r="E203" s="8">
        <v>2</v>
      </c>
      <c r="F203" s="8">
        <v>6</v>
      </c>
      <c r="G203" s="8" t="b">
        <v>0</v>
      </c>
      <c r="H203" s="8">
        <v>0</v>
      </c>
      <c r="I203" s="8">
        <v>1</v>
      </c>
      <c r="J203" s="8">
        <v>0.26</v>
      </c>
      <c r="K203" s="8">
        <v>0.6</v>
      </c>
      <c r="L203" s="8">
        <v>0.22389999999999999</v>
      </c>
      <c r="M203" s="8">
        <v>0</v>
      </c>
      <c r="N203" s="8">
        <v>1</v>
      </c>
      <c r="O203" s="8">
        <v>1</v>
      </c>
    </row>
    <row r="204" spans="1:15">
      <c r="A204" s="13">
        <v>813</v>
      </c>
      <c r="B204" s="11">
        <v>40580</v>
      </c>
      <c r="C204" s="8">
        <v>1</v>
      </c>
      <c r="D204" s="8">
        <v>0</v>
      </c>
      <c r="E204" s="8">
        <v>2</v>
      </c>
      <c r="F204" s="8">
        <v>7</v>
      </c>
      <c r="G204" s="8" t="b">
        <v>0</v>
      </c>
      <c r="H204" s="8">
        <v>0</v>
      </c>
      <c r="I204" s="8">
        <v>1</v>
      </c>
      <c r="J204" s="8">
        <v>0.24</v>
      </c>
      <c r="K204" s="8">
        <v>0.65</v>
      </c>
      <c r="L204" s="8">
        <v>0.16420000000000001</v>
      </c>
      <c r="M204" s="8">
        <v>0</v>
      </c>
      <c r="N204" s="8">
        <v>8</v>
      </c>
      <c r="O204" s="8">
        <v>8</v>
      </c>
    </row>
    <row r="205" spans="1:15">
      <c r="A205" s="13">
        <v>814</v>
      </c>
      <c r="B205" s="11">
        <v>40580</v>
      </c>
      <c r="C205" s="8">
        <v>1</v>
      </c>
      <c r="D205" s="8">
        <v>0</v>
      </c>
      <c r="E205" s="8">
        <v>2</v>
      </c>
      <c r="F205" s="8">
        <v>8</v>
      </c>
      <c r="G205" s="8" t="b">
        <v>0</v>
      </c>
      <c r="H205" s="8">
        <v>0</v>
      </c>
      <c r="I205" s="8">
        <v>1</v>
      </c>
      <c r="J205" s="8">
        <v>0.24</v>
      </c>
      <c r="K205" s="8">
        <v>0.65</v>
      </c>
      <c r="L205" s="8">
        <v>0.1045</v>
      </c>
      <c r="M205" s="8">
        <v>2</v>
      </c>
      <c r="N205" s="8">
        <v>21</v>
      </c>
      <c r="O205" s="8">
        <v>23</v>
      </c>
    </row>
    <row r="206" spans="1:15">
      <c r="A206" s="13">
        <v>815</v>
      </c>
      <c r="B206" s="11">
        <v>40580</v>
      </c>
      <c r="C206" s="8">
        <v>1</v>
      </c>
      <c r="D206" s="8">
        <v>0</v>
      </c>
      <c r="E206" s="8">
        <v>2</v>
      </c>
      <c r="F206" s="8">
        <v>9</v>
      </c>
      <c r="G206" s="8" t="b">
        <v>0</v>
      </c>
      <c r="H206" s="8">
        <v>0</v>
      </c>
      <c r="I206" s="8">
        <v>1</v>
      </c>
      <c r="J206" s="8">
        <v>0.28000000000000003</v>
      </c>
      <c r="K206" s="8">
        <v>0.56000000000000005</v>
      </c>
      <c r="L206" s="8">
        <v>0.1045</v>
      </c>
      <c r="M206" s="8">
        <v>7</v>
      </c>
      <c r="N206" s="8">
        <v>38</v>
      </c>
      <c r="O206" s="8">
        <v>45</v>
      </c>
    </row>
    <row r="207" spans="1:15">
      <c r="A207" s="13">
        <v>816</v>
      </c>
      <c r="B207" s="11">
        <v>40580</v>
      </c>
      <c r="C207" s="8">
        <v>1</v>
      </c>
      <c r="D207" s="8">
        <v>0</v>
      </c>
      <c r="E207" s="8">
        <v>2</v>
      </c>
      <c r="F207" s="8">
        <v>10</v>
      </c>
      <c r="G207" s="8" t="b">
        <v>0</v>
      </c>
      <c r="H207" s="8">
        <v>0</v>
      </c>
      <c r="I207" s="8">
        <v>1</v>
      </c>
      <c r="J207" s="8">
        <v>0.3</v>
      </c>
      <c r="K207" s="8">
        <v>0.52</v>
      </c>
      <c r="L207" s="8">
        <v>0.25369999999999998</v>
      </c>
      <c r="M207" s="8">
        <v>15</v>
      </c>
      <c r="N207" s="8">
        <v>74</v>
      </c>
      <c r="O207" s="8">
        <v>89</v>
      </c>
    </row>
    <row r="208" spans="1:15">
      <c r="A208" s="13">
        <v>817</v>
      </c>
      <c r="B208" s="11">
        <v>40580</v>
      </c>
      <c r="C208" s="8">
        <v>1</v>
      </c>
      <c r="D208" s="8">
        <v>0</v>
      </c>
      <c r="E208" s="8">
        <v>2</v>
      </c>
      <c r="F208" s="8">
        <v>11</v>
      </c>
      <c r="G208" s="8" t="b">
        <v>0</v>
      </c>
      <c r="H208" s="8">
        <v>0</v>
      </c>
      <c r="I208" s="8">
        <v>1</v>
      </c>
      <c r="J208" s="8">
        <v>0.32</v>
      </c>
      <c r="K208" s="8">
        <v>0.49</v>
      </c>
      <c r="L208" s="8">
        <v>0.25369999999999998</v>
      </c>
      <c r="M208" s="8">
        <v>28</v>
      </c>
      <c r="N208" s="8">
        <v>89</v>
      </c>
      <c r="O208" s="8">
        <v>117</v>
      </c>
    </row>
    <row r="209" spans="1:15">
      <c r="A209" s="13">
        <v>818</v>
      </c>
      <c r="B209" s="11">
        <v>40580</v>
      </c>
      <c r="C209" s="8">
        <v>1</v>
      </c>
      <c r="D209" s="8">
        <v>0</v>
      </c>
      <c r="E209" s="8">
        <v>2</v>
      </c>
      <c r="F209" s="8">
        <v>12</v>
      </c>
      <c r="G209" s="8" t="b">
        <v>0</v>
      </c>
      <c r="H209" s="8">
        <v>0</v>
      </c>
      <c r="I209" s="8">
        <v>1</v>
      </c>
      <c r="J209" s="8">
        <v>0.34</v>
      </c>
      <c r="K209" s="8">
        <v>0.46</v>
      </c>
      <c r="L209" s="8">
        <v>0</v>
      </c>
      <c r="M209" s="8">
        <v>48</v>
      </c>
      <c r="N209" s="8">
        <v>126</v>
      </c>
      <c r="O209" s="8">
        <v>174</v>
      </c>
    </row>
    <row r="210" spans="1:15">
      <c r="A210" s="13">
        <v>819</v>
      </c>
      <c r="B210" s="11">
        <v>40580</v>
      </c>
      <c r="C210" s="8">
        <v>1</v>
      </c>
      <c r="D210" s="8">
        <v>0</v>
      </c>
      <c r="E210" s="8">
        <v>2</v>
      </c>
      <c r="F210" s="8">
        <v>13</v>
      </c>
      <c r="G210" s="8" t="b">
        <v>0</v>
      </c>
      <c r="H210" s="8">
        <v>0</v>
      </c>
      <c r="I210" s="8">
        <v>1</v>
      </c>
      <c r="J210" s="8">
        <v>0.34</v>
      </c>
      <c r="K210" s="8">
        <v>0.46</v>
      </c>
      <c r="L210" s="8">
        <v>0</v>
      </c>
      <c r="M210" s="8">
        <v>47</v>
      </c>
      <c r="N210" s="8">
        <v>135</v>
      </c>
      <c r="O210" s="8">
        <v>182</v>
      </c>
    </row>
    <row r="211" spans="1:15">
      <c r="A211" s="13">
        <v>820</v>
      </c>
      <c r="B211" s="11">
        <v>40580</v>
      </c>
      <c r="C211" s="8">
        <v>1</v>
      </c>
      <c r="D211" s="8">
        <v>0</v>
      </c>
      <c r="E211" s="8">
        <v>2</v>
      </c>
      <c r="F211" s="8">
        <v>14</v>
      </c>
      <c r="G211" s="8" t="b">
        <v>0</v>
      </c>
      <c r="H211" s="8">
        <v>0</v>
      </c>
      <c r="I211" s="8">
        <v>1</v>
      </c>
      <c r="J211" s="8">
        <v>0.34</v>
      </c>
      <c r="K211" s="8">
        <v>0.46</v>
      </c>
      <c r="L211" s="8">
        <v>8.9599999999999999E-2</v>
      </c>
      <c r="M211" s="8">
        <v>47</v>
      </c>
      <c r="N211" s="8">
        <v>114</v>
      </c>
      <c r="O211" s="8">
        <v>161</v>
      </c>
    </row>
    <row r="212" spans="1:15">
      <c r="A212" s="13">
        <v>821</v>
      </c>
      <c r="B212" s="11">
        <v>40580</v>
      </c>
      <c r="C212" s="8">
        <v>1</v>
      </c>
      <c r="D212" s="8">
        <v>0</v>
      </c>
      <c r="E212" s="8">
        <v>2</v>
      </c>
      <c r="F212" s="8">
        <v>15</v>
      </c>
      <c r="G212" s="8" t="b">
        <v>0</v>
      </c>
      <c r="H212" s="8">
        <v>0</v>
      </c>
      <c r="I212" s="8">
        <v>1</v>
      </c>
      <c r="J212" s="8">
        <v>0.34</v>
      </c>
      <c r="K212" s="8">
        <v>0.46</v>
      </c>
      <c r="L212" s="8">
        <v>8.9599999999999999E-2</v>
      </c>
      <c r="M212" s="8">
        <v>52</v>
      </c>
      <c r="N212" s="8">
        <v>130</v>
      </c>
      <c r="O212" s="8">
        <v>182</v>
      </c>
    </row>
    <row r="213" spans="1:15">
      <c r="A213" s="13">
        <v>822</v>
      </c>
      <c r="B213" s="11">
        <v>40580</v>
      </c>
      <c r="C213" s="8">
        <v>1</v>
      </c>
      <c r="D213" s="8">
        <v>0</v>
      </c>
      <c r="E213" s="8">
        <v>2</v>
      </c>
      <c r="F213" s="8">
        <v>16</v>
      </c>
      <c r="G213" s="8" t="b">
        <v>0</v>
      </c>
      <c r="H213" s="8">
        <v>0</v>
      </c>
      <c r="I213" s="8">
        <v>1</v>
      </c>
      <c r="J213" s="8">
        <v>0.34</v>
      </c>
      <c r="K213" s="8">
        <v>0.49</v>
      </c>
      <c r="L213" s="8">
        <v>0.1045</v>
      </c>
      <c r="M213" s="8">
        <v>42</v>
      </c>
      <c r="N213" s="8">
        <v>115</v>
      </c>
      <c r="O213" s="8">
        <v>157</v>
      </c>
    </row>
    <row r="214" spans="1:15">
      <c r="A214" s="13">
        <v>823</v>
      </c>
      <c r="B214" s="11">
        <v>40580</v>
      </c>
      <c r="C214" s="8">
        <v>1</v>
      </c>
      <c r="D214" s="8">
        <v>0</v>
      </c>
      <c r="E214" s="8">
        <v>2</v>
      </c>
      <c r="F214" s="8">
        <v>17</v>
      </c>
      <c r="G214" s="8" t="b">
        <v>0</v>
      </c>
      <c r="H214" s="8">
        <v>0</v>
      </c>
      <c r="I214" s="8">
        <v>1</v>
      </c>
      <c r="J214" s="8">
        <v>0.34</v>
      </c>
      <c r="K214" s="8">
        <v>0.46</v>
      </c>
      <c r="L214" s="8">
        <v>0</v>
      </c>
      <c r="M214" s="8">
        <v>24</v>
      </c>
      <c r="N214" s="8">
        <v>97</v>
      </c>
      <c r="O214" s="8">
        <v>121</v>
      </c>
    </row>
    <row r="215" spans="1:15">
      <c r="A215" s="13">
        <v>824</v>
      </c>
      <c r="B215" s="11">
        <v>40580</v>
      </c>
      <c r="C215" s="8">
        <v>1</v>
      </c>
      <c r="D215" s="8">
        <v>0</v>
      </c>
      <c r="E215" s="8">
        <v>2</v>
      </c>
      <c r="F215" s="8">
        <v>18</v>
      </c>
      <c r="G215" s="8" t="b">
        <v>0</v>
      </c>
      <c r="H215" s="8">
        <v>0</v>
      </c>
      <c r="I215" s="8">
        <v>1</v>
      </c>
      <c r="J215" s="8">
        <v>0.3</v>
      </c>
      <c r="K215" s="8">
        <v>0.56000000000000005</v>
      </c>
      <c r="L215" s="8">
        <v>0.16420000000000001</v>
      </c>
      <c r="M215" s="8">
        <v>13</v>
      </c>
      <c r="N215" s="8">
        <v>65</v>
      </c>
      <c r="O215" s="8">
        <v>78</v>
      </c>
    </row>
    <row r="216" spans="1:15">
      <c r="A216" s="13">
        <v>825</v>
      </c>
      <c r="B216" s="11">
        <v>40580</v>
      </c>
      <c r="C216" s="8">
        <v>1</v>
      </c>
      <c r="D216" s="8">
        <v>0</v>
      </c>
      <c r="E216" s="8">
        <v>2</v>
      </c>
      <c r="F216" s="8">
        <v>19</v>
      </c>
      <c r="G216" s="8" t="b">
        <v>0</v>
      </c>
      <c r="H216" s="8">
        <v>0</v>
      </c>
      <c r="I216" s="8">
        <v>1</v>
      </c>
      <c r="J216" s="8">
        <v>0.28000000000000003</v>
      </c>
      <c r="K216" s="8">
        <v>0.61</v>
      </c>
      <c r="L216" s="8">
        <v>0.1343</v>
      </c>
      <c r="M216" s="8">
        <v>1</v>
      </c>
      <c r="N216" s="8">
        <v>20</v>
      </c>
      <c r="O216" s="8">
        <v>21</v>
      </c>
    </row>
    <row r="217" spans="1:15">
      <c r="A217" s="13">
        <v>826</v>
      </c>
      <c r="B217" s="11">
        <v>40580</v>
      </c>
      <c r="C217" s="8">
        <v>1</v>
      </c>
      <c r="D217" s="8">
        <v>0</v>
      </c>
      <c r="E217" s="8">
        <v>2</v>
      </c>
      <c r="F217" s="8">
        <v>20</v>
      </c>
      <c r="G217" s="8" t="b">
        <v>0</v>
      </c>
      <c r="H217" s="8">
        <v>0</v>
      </c>
      <c r="I217" s="8">
        <v>1</v>
      </c>
      <c r="J217" s="8">
        <v>0.28000000000000003</v>
      </c>
      <c r="K217" s="8">
        <v>0.61</v>
      </c>
      <c r="L217" s="8">
        <v>0.1045</v>
      </c>
      <c r="M217" s="8">
        <v>5</v>
      </c>
      <c r="N217" s="8">
        <v>21</v>
      </c>
      <c r="O217" s="8">
        <v>26</v>
      </c>
    </row>
    <row r="218" spans="1:15">
      <c r="A218" s="13">
        <v>827</v>
      </c>
      <c r="B218" s="11">
        <v>40580</v>
      </c>
      <c r="C218" s="8">
        <v>1</v>
      </c>
      <c r="D218" s="8">
        <v>0</v>
      </c>
      <c r="E218" s="8">
        <v>2</v>
      </c>
      <c r="F218" s="8">
        <v>21</v>
      </c>
      <c r="G218" s="8" t="b">
        <v>0</v>
      </c>
      <c r="H218" s="8">
        <v>0</v>
      </c>
      <c r="I218" s="8">
        <v>1</v>
      </c>
      <c r="J218" s="8">
        <v>0.26</v>
      </c>
      <c r="K218" s="8">
        <v>0.6</v>
      </c>
      <c r="L218" s="8">
        <v>0</v>
      </c>
      <c r="M218" s="8">
        <v>5</v>
      </c>
      <c r="N218" s="8">
        <v>22</v>
      </c>
      <c r="O218" s="8">
        <v>27</v>
      </c>
    </row>
    <row r="219" spans="1:15">
      <c r="A219" s="13">
        <v>828</v>
      </c>
      <c r="B219" s="11">
        <v>40580</v>
      </c>
      <c r="C219" s="8">
        <v>1</v>
      </c>
      <c r="D219" s="8">
        <v>0</v>
      </c>
      <c r="E219" s="8">
        <v>2</v>
      </c>
      <c r="F219" s="8">
        <v>22</v>
      </c>
      <c r="G219" s="8" t="b">
        <v>0</v>
      </c>
      <c r="H219" s="8">
        <v>0</v>
      </c>
      <c r="I219" s="8">
        <v>1</v>
      </c>
      <c r="J219" s="8">
        <v>0.26</v>
      </c>
      <c r="K219" s="8">
        <v>0.6</v>
      </c>
      <c r="L219" s="8">
        <v>0</v>
      </c>
      <c r="M219" s="8">
        <v>5</v>
      </c>
      <c r="N219" s="8">
        <v>57</v>
      </c>
      <c r="O219" s="8">
        <v>62</v>
      </c>
    </row>
    <row r="220" spans="1:15">
      <c r="A220" s="13">
        <v>829</v>
      </c>
      <c r="B220" s="11">
        <v>40580</v>
      </c>
      <c r="C220" s="8">
        <v>1</v>
      </c>
      <c r="D220" s="8">
        <v>0</v>
      </c>
      <c r="E220" s="8">
        <v>2</v>
      </c>
      <c r="F220" s="8">
        <v>23</v>
      </c>
      <c r="G220" s="8" t="b">
        <v>0</v>
      </c>
      <c r="H220" s="8">
        <v>0</v>
      </c>
      <c r="I220" s="8">
        <v>1</v>
      </c>
      <c r="J220" s="8">
        <v>0.24</v>
      </c>
      <c r="K220" s="8">
        <v>0.65</v>
      </c>
      <c r="L220" s="8">
        <v>0</v>
      </c>
      <c r="M220" s="8">
        <v>4</v>
      </c>
      <c r="N220" s="8">
        <v>26</v>
      </c>
      <c r="O220" s="8">
        <v>30</v>
      </c>
    </row>
    <row r="221" spans="1:15">
      <c r="A221" s="13">
        <v>830</v>
      </c>
      <c r="B221" s="11">
        <v>40581</v>
      </c>
      <c r="C221" s="8">
        <v>1</v>
      </c>
      <c r="D221" s="8">
        <v>0</v>
      </c>
      <c r="E221" s="8">
        <v>2</v>
      </c>
      <c r="F221" s="8">
        <v>0</v>
      </c>
      <c r="G221" s="8" t="b">
        <v>0</v>
      </c>
      <c r="H221" s="8">
        <v>1</v>
      </c>
      <c r="I221" s="8">
        <v>1</v>
      </c>
      <c r="J221" s="8">
        <v>0.24</v>
      </c>
      <c r="K221" s="8">
        <v>0.65</v>
      </c>
      <c r="L221" s="8">
        <v>0</v>
      </c>
      <c r="M221" s="8">
        <v>1</v>
      </c>
      <c r="N221" s="8">
        <v>14</v>
      </c>
      <c r="O221" s="8">
        <v>15</v>
      </c>
    </row>
    <row r="222" spans="1:15">
      <c r="A222" s="13">
        <v>831</v>
      </c>
      <c r="B222" s="11">
        <v>40581</v>
      </c>
      <c r="C222" s="8">
        <v>1</v>
      </c>
      <c r="D222" s="8">
        <v>0</v>
      </c>
      <c r="E222" s="8">
        <v>2</v>
      </c>
      <c r="F222" s="8">
        <v>1</v>
      </c>
      <c r="G222" s="8" t="b">
        <v>0</v>
      </c>
      <c r="H222" s="8">
        <v>1</v>
      </c>
      <c r="I222" s="8">
        <v>1</v>
      </c>
      <c r="J222" s="8">
        <v>0.22</v>
      </c>
      <c r="K222" s="8">
        <v>0.75</v>
      </c>
      <c r="L222" s="8">
        <v>0</v>
      </c>
      <c r="M222" s="8">
        <v>1</v>
      </c>
      <c r="N222" s="8">
        <v>4</v>
      </c>
      <c r="O222" s="8">
        <v>5</v>
      </c>
    </row>
    <row r="223" spans="1:15">
      <c r="A223" s="13">
        <v>832</v>
      </c>
      <c r="B223" s="11">
        <v>40581</v>
      </c>
      <c r="C223" s="8">
        <v>1</v>
      </c>
      <c r="D223" s="8">
        <v>0</v>
      </c>
      <c r="E223" s="8">
        <v>2</v>
      </c>
      <c r="F223" s="8">
        <v>2</v>
      </c>
      <c r="G223" s="8" t="b">
        <v>0</v>
      </c>
      <c r="H223" s="8">
        <v>1</v>
      </c>
      <c r="I223" s="8">
        <v>1</v>
      </c>
      <c r="J223" s="8">
        <v>0.2</v>
      </c>
      <c r="K223" s="8">
        <v>0.8</v>
      </c>
      <c r="L223" s="8">
        <v>0</v>
      </c>
      <c r="M223" s="8">
        <v>0</v>
      </c>
      <c r="N223" s="8">
        <v>3</v>
      </c>
      <c r="O223" s="8">
        <v>3</v>
      </c>
    </row>
    <row r="224" spans="1:15">
      <c r="A224" s="13">
        <v>833</v>
      </c>
      <c r="B224" s="11">
        <v>40581</v>
      </c>
      <c r="C224" s="8">
        <v>1</v>
      </c>
      <c r="D224" s="8">
        <v>0</v>
      </c>
      <c r="E224" s="8">
        <v>2</v>
      </c>
      <c r="F224" s="8">
        <v>3</v>
      </c>
      <c r="G224" s="8" t="b">
        <v>0</v>
      </c>
      <c r="H224" s="8">
        <v>1</v>
      </c>
      <c r="I224" s="8">
        <v>1</v>
      </c>
      <c r="J224" s="8">
        <v>0.2</v>
      </c>
      <c r="K224" s="8">
        <v>0.86</v>
      </c>
      <c r="L224" s="8">
        <v>0</v>
      </c>
      <c r="M224" s="8">
        <v>0</v>
      </c>
      <c r="N224" s="8">
        <v>1</v>
      </c>
      <c r="O224" s="8">
        <v>1</v>
      </c>
    </row>
    <row r="225" spans="1:15">
      <c r="A225" s="13">
        <v>834</v>
      </c>
      <c r="B225" s="11">
        <v>40581</v>
      </c>
      <c r="C225" s="8">
        <v>1</v>
      </c>
      <c r="D225" s="8">
        <v>0</v>
      </c>
      <c r="E225" s="8">
        <v>2</v>
      </c>
      <c r="F225" s="8">
        <v>4</v>
      </c>
      <c r="G225" s="8" t="b">
        <v>0</v>
      </c>
      <c r="H225" s="8">
        <v>1</v>
      </c>
      <c r="I225" s="8">
        <v>1</v>
      </c>
      <c r="J225" s="8">
        <v>0.2</v>
      </c>
      <c r="K225" s="8">
        <v>0.86</v>
      </c>
      <c r="L225" s="8">
        <v>0</v>
      </c>
      <c r="M225" s="8">
        <v>1</v>
      </c>
      <c r="N225" s="8">
        <v>1</v>
      </c>
      <c r="O225" s="8">
        <v>2</v>
      </c>
    </row>
    <row r="226" spans="1:15">
      <c r="A226" s="13">
        <v>835</v>
      </c>
      <c r="B226" s="11">
        <v>40581</v>
      </c>
      <c r="C226" s="8">
        <v>1</v>
      </c>
      <c r="D226" s="8">
        <v>0</v>
      </c>
      <c r="E226" s="8">
        <v>2</v>
      </c>
      <c r="F226" s="8">
        <v>5</v>
      </c>
      <c r="G226" s="8" t="b">
        <v>0</v>
      </c>
      <c r="H226" s="8">
        <v>1</v>
      </c>
      <c r="I226" s="8">
        <v>1</v>
      </c>
      <c r="J226" s="8">
        <v>0.2</v>
      </c>
      <c r="K226" s="8">
        <v>0.86</v>
      </c>
      <c r="L226" s="8">
        <v>0</v>
      </c>
      <c r="M226" s="8">
        <v>1</v>
      </c>
      <c r="N226" s="8">
        <v>9</v>
      </c>
      <c r="O226" s="8">
        <v>10</v>
      </c>
    </row>
    <row r="227" spans="1:15">
      <c r="A227" s="13">
        <v>836</v>
      </c>
      <c r="B227" s="11">
        <v>40581</v>
      </c>
      <c r="C227" s="8">
        <v>1</v>
      </c>
      <c r="D227" s="8">
        <v>0</v>
      </c>
      <c r="E227" s="8">
        <v>2</v>
      </c>
      <c r="F227" s="8">
        <v>6</v>
      </c>
      <c r="G227" s="8" t="b">
        <v>0</v>
      </c>
      <c r="H227" s="8">
        <v>1</v>
      </c>
      <c r="I227" s="8">
        <v>1</v>
      </c>
      <c r="J227" s="8">
        <v>0.18</v>
      </c>
      <c r="K227" s="8">
        <v>0.93</v>
      </c>
      <c r="L227" s="8">
        <v>0</v>
      </c>
      <c r="M227" s="8">
        <v>1</v>
      </c>
      <c r="N227" s="8">
        <v>29</v>
      </c>
      <c r="O227" s="8">
        <v>30</v>
      </c>
    </row>
    <row r="228" spans="1:15">
      <c r="A228" s="13">
        <v>837</v>
      </c>
      <c r="B228" s="11">
        <v>40581</v>
      </c>
      <c r="C228" s="8">
        <v>1</v>
      </c>
      <c r="D228" s="8">
        <v>0</v>
      </c>
      <c r="E228" s="8">
        <v>2</v>
      </c>
      <c r="F228" s="8">
        <v>7</v>
      </c>
      <c r="G228" s="8" t="b">
        <v>0</v>
      </c>
      <c r="H228" s="8">
        <v>1</v>
      </c>
      <c r="I228" s="8">
        <v>1</v>
      </c>
      <c r="J228" s="8">
        <v>0.18</v>
      </c>
      <c r="K228" s="8">
        <v>0.86</v>
      </c>
      <c r="L228" s="8">
        <v>0</v>
      </c>
      <c r="M228" s="8">
        <v>6</v>
      </c>
      <c r="N228" s="8">
        <v>89</v>
      </c>
      <c r="O228" s="8">
        <v>95</v>
      </c>
    </row>
    <row r="229" spans="1:15">
      <c r="A229" s="13">
        <v>838</v>
      </c>
      <c r="B229" s="11">
        <v>40581</v>
      </c>
      <c r="C229" s="8">
        <v>1</v>
      </c>
      <c r="D229" s="8">
        <v>0</v>
      </c>
      <c r="E229" s="8">
        <v>2</v>
      </c>
      <c r="F229" s="8">
        <v>8</v>
      </c>
      <c r="G229" s="8" t="b">
        <v>0</v>
      </c>
      <c r="H229" s="8">
        <v>1</v>
      </c>
      <c r="I229" s="8">
        <v>2</v>
      </c>
      <c r="J229" s="8">
        <v>0.16</v>
      </c>
      <c r="K229" s="8">
        <v>1</v>
      </c>
      <c r="L229" s="8">
        <v>0</v>
      </c>
      <c r="M229" s="8">
        <v>7</v>
      </c>
      <c r="N229" s="8">
        <v>223</v>
      </c>
      <c r="O229" s="8">
        <v>230</v>
      </c>
    </row>
    <row r="230" spans="1:15">
      <c r="A230" s="13">
        <v>839</v>
      </c>
      <c r="B230" s="11">
        <v>40581</v>
      </c>
      <c r="C230" s="8">
        <v>1</v>
      </c>
      <c r="D230" s="8">
        <v>0</v>
      </c>
      <c r="E230" s="8">
        <v>2</v>
      </c>
      <c r="F230" s="8">
        <v>9</v>
      </c>
      <c r="G230" s="8" t="b">
        <v>0</v>
      </c>
      <c r="H230" s="8">
        <v>1</v>
      </c>
      <c r="I230" s="8">
        <v>1</v>
      </c>
      <c r="J230" s="8">
        <v>0.22</v>
      </c>
      <c r="K230" s="8">
        <v>0.8</v>
      </c>
      <c r="L230" s="8">
        <v>0</v>
      </c>
      <c r="M230" s="8">
        <v>3</v>
      </c>
      <c r="N230" s="8">
        <v>115</v>
      </c>
      <c r="O230" s="8">
        <v>118</v>
      </c>
    </row>
    <row r="231" spans="1:15">
      <c r="A231" s="13">
        <v>840</v>
      </c>
      <c r="B231" s="11">
        <v>40581</v>
      </c>
      <c r="C231" s="8">
        <v>1</v>
      </c>
      <c r="D231" s="8">
        <v>0</v>
      </c>
      <c r="E231" s="8">
        <v>2</v>
      </c>
      <c r="F231" s="8">
        <v>10</v>
      </c>
      <c r="G231" s="8" t="b">
        <v>0</v>
      </c>
      <c r="H231" s="8">
        <v>1</v>
      </c>
      <c r="I231" s="8">
        <v>1</v>
      </c>
      <c r="J231" s="8">
        <v>0.24</v>
      </c>
      <c r="K231" s="8">
        <v>0.75</v>
      </c>
      <c r="L231" s="8">
        <v>0.1045</v>
      </c>
      <c r="M231" s="8">
        <v>6</v>
      </c>
      <c r="N231" s="8">
        <v>49</v>
      </c>
      <c r="O231" s="8">
        <v>55</v>
      </c>
    </row>
    <row r="232" spans="1:15">
      <c r="A232" s="13">
        <v>841</v>
      </c>
      <c r="B232" s="11">
        <v>40581</v>
      </c>
      <c r="C232" s="8">
        <v>1</v>
      </c>
      <c r="D232" s="8">
        <v>0</v>
      </c>
      <c r="E232" s="8">
        <v>2</v>
      </c>
      <c r="F232" s="8">
        <v>11</v>
      </c>
      <c r="G232" s="8" t="b">
        <v>0</v>
      </c>
      <c r="H232" s="8">
        <v>1</v>
      </c>
      <c r="I232" s="8">
        <v>1</v>
      </c>
      <c r="J232" s="8">
        <v>0.3</v>
      </c>
      <c r="K232" s="8">
        <v>0.65</v>
      </c>
      <c r="L232" s="8">
        <v>8.9599999999999999E-2</v>
      </c>
      <c r="M232" s="8">
        <v>11</v>
      </c>
      <c r="N232" s="8">
        <v>36</v>
      </c>
      <c r="O232" s="8">
        <v>47</v>
      </c>
    </row>
    <row r="233" spans="1:15">
      <c r="A233" s="13">
        <v>842</v>
      </c>
      <c r="B233" s="11">
        <v>40581</v>
      </c>
      <c r="C233" s="8">
        <v>1</v>
      </c>
      <c r="D233" s="8">
        <v>0</v>
      </c>
      <c r="E233" s="8">
        <v>2</v>
      </c>
      <c r="F233" s="8">
        <v>12</v>
      </c>
      <c r="G233" s="8" t="b">
        <v>0</v>
      </c>
      <c r="H233" s="8">
        <v>1</v>
      </c>
      <c r="I233" s="8">
        <v>2</v>
      </c>
      <c r="J233" s="8">
        <v>0.32</v>
      </c>
      <c r="K233" s="8">
        <v>0.62</v>
      </c>
      <c r="L233" s="8">
        <v>0</v>
      </c>
      <c r="M233" s="8">
        <v>7</v>
      </c>
      <c r="N233" s="8">
        <v>59</v>
      </c>
      <c r="O233" s="8">
        <v>66</v>
      </c>
    </row>
    <row r="234" spans="1:15">
      <c r="A234" s="13">
        <v>843</v>
      </c>
      <c r="B234" s="11">
        <v>40581</v>
      </c>
      <c r="C234" s="8">
        <v>1</v>
      </c>
      <c r="D234" s="8">
        <v>0</v>
      </c>
      <c r="E234" s="8">
        <v>2</v>
      </c>
      <c r="F234" s="8">
        <v>13</v>
      </c>
      <c r="G234" s="8" t="b">
        <v>0</v>
      </c>
      <c r="H234" s="8">
        <v>1</v>
      </c>
      <c r="I234" s="8">
        <v>2</v>
      </c>
      <c r="J234" s="8">
        <v>0.36</v>
      </c>
      <c r="K234" s="8">
        <v>0.56999999999999995</v>
      </c>
      <c r="L234" s="8">
        <v>8.9599999999999999E-2</v>
      </c>
      <c r="M234" s="8">
        <v>10</v>
      </c>
      <c r="N234" s="8">
        <v>54</v>
      </c>
      <c r="O234" s="8">
        <v>64</v>
      </c>
    </row>
    <row r="235" spans="1:15">
      <c r="A235" s="13">
        <v>844</v>
      </c>
      <c r="B235" s="11">
        <v>40581</v>
      </c>
      <c r="C235" s="8">
        <v>1</v>
      </c>
      <c r="D235" s="8">
        <v>0</v>
      </c>
      <c r="E235" s="8">
        <v>2</v>
      </c>
      <c r="F235" s="8">
        <v>14</v>
      </c>
      <c r="G235" s="8" t="b">
        <v>0</v>
      </c>
      <c r="H235" s="8">
        <v>1</v>
      </c>
      <c r="I235" s="8">
        <v>2</v>
      </c>
      <c r="J235" s="8">
        <v>0.36</v>
      </c>
      <c r="K235" s="8">
        <v>0.56999999999999995</v>
      </c>
      <c r="L235" s="8">
        <v>8.9599999999999999E-2</v>
      </c>
      <c r="M235" s="8">
        <v>8</v>
      </c>
      <c r="N235" s="8">
        <v>52</v>
      </c>
      <c r="O235" s="8">
        <v>60</v>
      </c>
    </row>
    <row r="236" spans="1:15">
      <c r="A236" s="13">
        <v>845</v>
      </c>
      <c r="B236" s="11">
        <v>40581</v>
      </c>
      <c r="C236" s="8">
        <v>1</v>
      </c>
      <c r="D236" s="8">
        <v>0</v>
      </c>
      <c r="E236" s="8">
        <v>2</v>
      </c>
      <c r="F236" s="8">
        <v>15</v>
      </c>
      <c r="G236" s="8" t="b">
        <v>0</v>
      </c>
      <c r="H236" s="8">
        <v>1</v>
      </c>
      <c r="I236" s="8">
        <v>2</v>
      </c>
      <c r="J236" s="8">
        <v>0.38</v>
      </c>
      <c r="K236" s="8">
        <v>0.54</v>
      </c>
      <c r="L236" s="8">
        <v>8.9599999999999999E-2</v>
      </c>
      <c r="M236" s="8">
        <v>4</v>
      </c>
      <c r="N236" s="8">
        <v>46</v>
      </c>
      <c r="O236" s="8">
        <v>50</v>
      </c>
    </row>
    <row r="237" spans="1:15">
      <c r="A237" s="13">
        <v>846</v>
      </c>
      <c r="B237" s="11">
        <v>40581</v>
      </c>
      <c r="C237" s="8">
        <v>1</v>
      </c>
      <c r="D237" s="8">
        <v>0</v>
      </c>
      <c r="E237" s="8">
        <v>2</v>
      </c>
      <c r="F237" s="8">
        <v>16</v>
      </c>
      <c r="G237" s="8" t="b">
        <v>0</v>
      </c>
      <c r="H237" s="8">
        <v>1</v>
      </c>
      <c r="I237" s="8">
        <v>2</v>
      </c>
      <c r="J237" s="8">
        <v>0.36</v>
      </c>
      <c r="K237" s="8">
        <v>0.56999999999999995</v>
      </c>
      <c r="L237" s="8">
        <v>0.1343</v>
      </c>
      <c r="M237" s="8">
        <v>16</v>
      </c>
      <c r="N237" s="8">
        <v>98</v>
      </c>
      <c r="O237" s="8">
        <v>114</v>
      </c>
    </row>
    <row r="238" spans="1:15">
      <c r="A238" s="13">
        <v>847</v>
      </c>
      <c r="B238" s="11">
        <v>40581</v>
      </c>
      <c r="C238" s="8">
        <v>1</v>
      </c>
      <c r="D238" s="8">
        <v>0</v>
      </c>
      <c r="E238" s="8">
        <v>2</v>
      </c>
      <c r="F238" s="8">
        <v>17</v>
      </c>
      <c r="G238" s="8" t="b">
        <v>0</v>
      </c>
      <c r="H238" s="8">
        <v>1</v>
      </c>
      <c r="I238" s="8">
        <v>2</v>
      </c>
      <c r="J238" s="8">
        <v>0.32</v>
      </c>
      <c r="K238" s="8">
        <v>0.7</v>
      </c>
      <c r="L238" s="8">
        <v>0.16420000000000001</v>
      </c>
      <c r="M238" s="8">
        <v>9</v>
      </c>
      <c r="N238" s="8">
        <v>207</v>
      </c>
      <c r="O238" s="8">
        <v>216</v>
      </c>
    </row>
    <row r="239" spans="1:15">
      <c r="A239" s="13">
        <v>848</v>
      </c>
      <c r="B239" s="11">
        <v>40581</v>
      </c>
      <c r="C239" s="8">
        <v>1</v>
      </c>
      <c r="D239" s="8">
        <v>0</v>
      </c>
      <c r="E239" s="8">
        <v>2</v>
      </c>
      <c r="F239" s="8">
        <v>18</v>
      </c>
      <c r="G239" s="8" t="b">
        <v>0</v>
      </c>
      <c r="H239" s="8">
        <v>1</v>
      </c>
      <c r="I239" s="8">
        <v>2</v>
      </c>
      <c r="J239" s="8">
        <v>0.34</v>
      </c>
      <c r="K239" s="8">
        <v>0.66</v>
      </c>
      <c r="L239" s="8">
        <v>0.1343</v>
      </c>
      <c r="M239" s="8">
        <v>5</v>
      </c>
      <c r="N239" s="8">
        <v>170</v>
      </c>
      <c r="O239" s="8">
        <v>175</v>
      </c>
    </row>
    <row r="240" spans="1:15">
      <c r="A240" s="13">
        <v>849</v>
      </c>
      <c r="B240" s="11">
        <v>40581</v>
      </c>
      <c r="C240" s="8">
        <v>1</v>
      </c>
      <c r="D240" s="8">
        <v>0</v>
      </c>
      <c r="E240" s="8">
        <v>2</v>
      </c>
      <c r="F240" s="8">
        <v>19</v>
      </c>
      <c r="G240" s="8" t="b">
        <v>0</v>
      </c>
      <c r="H240" s="8">
        <v>1</v>
      </c>
      <c r="I240" s="8">
        <v>2</v>
      </c>
      <c r="J240" s="8">
        <v>0.32</v>
      </c>
      <c r="K240" s="8">
        <v>0.7</v>
      </c>
      <c r="L240" s="8">
        <v>0</v>
      </c>
      <c r="M240" s="8">
        <v>5</v>
      </c>
      <c r="N240" s="8">
        <v>123</v>
      </c>
      <c r="O240" s="8">
        <v>128</v>
      </c>
    </row>
    <row r="241" spans="1:15">
      <c r="A241" s="13">
        <v>850</v>
      </c>
      <c r="B241" s="11">
        <v>40581</v>
      </c>
      <c r="C241" s="8">
        <v>1</v>
      </c>
      <c r="D241" s="8">
        <v>0</v>
      </c>
      <c r="E241" s="8">
        <v>2</v>
      </c>
      <c r="F241" s="8">
        <v>20</v>
      </c>
      <c r="G241" s="8" t="b">
        <v>0</v>
      </c>
      <c r="H241" s="8">
        <v>1</v>
      </c>
      <c r="I241" s="8">
        <v>2</v>
      </c>
      <c r="J241" s="8">
        <v>0.32</v>
      </c>
      <c r="K241" s="8">
        <v>0.7</v>
      </c>
      <c r="L241" s="8">
        <v>0.1045</v>
      </c>
      <c r="M241" s="8">
        <v>6</v>
      </c>
      <c r="N241" s="8">
        <v>82</v>
      </c>
      <c r="O241" s="8">
        <v>88</v>
      </c>
    </row>
    <row r="242" spans="1:15">
      <c r="A242" s="13">
        <v>851</v>
      </c>
      <c r="B242" s="11">
        <v>40581</v>
      </c>
      <c r="C242" s="8">
        <v>1</v>
      </c>
      <c r="D242" s="8">
        <v>0</v>
      </c>
      <c r="E242" s="8">
        <v>2</v>
      </c>
      <c r="F242" s="8">
        <v>21</v>
      </c>
      <c r="G242" s="8" t="b">
        <v>0</v>
      </c>
      <c r="H242" s="8">
        <v>1</v>
      </c>
      <c r="I242" s="8">
        <v>1</v>
      </c>
      <c r="J242" s="8">
        <v>0.32</v>
      </c>
      <c r="K242" s="8">
        <v>0.7</v>
      </c>
      <c r="L242" s="8">
        <v>0</v>
      </c>
      <c r="M242" s="8">
        <v>3</v>
      </c>
      <c r="N242" s="8">
        <v>75</v>
      </c>
      <c r="O242" s="8">
        <v>78</v>
      </c>
    </row>
    <row r="243" spans="1:15">
      <c r="A243" s="13">
        <v>852</v>
      </c>
      <c r="B243" s="11">
        <v>40581</v>
      </c>
      <c r="C243" s="8">
        <v>1</v>
      </c>
      <c r="D243" s="8">
        <v>0</v>
      </c>
      <c r="E243" s="8">
        <v>2</v>
      </c>
      <c r="F243" s="8">
        <v>22</v>
      </c>
      <c r="G243" s="8" t="b">
        <v>0</v>
      </c>
      <c r="H243" s="8">
        <v>1</v>
      </c>
      <c r="I243" s="8">
        <v>1</v>
      </c>
      <c r="J243" s="8">
        <v>0.28000000000000003</v>
      </c>
      <c r="K243" s="8">
        <v>0.81</v>
      </c>
      <c r="L243" s="8">
        <v>8.9599999999999999E-2</v>
      </c>
      <c r="M243" s="8">
        <v>3</v>
      </c>
      <c r="N243" s="8">
        <v>34</v>
      </c>
      <c r="O243" s="8">
        <v>37</v>
      </c>
    </row>
    <row r="244" spans="1:15">
      <c r="A244" s="13">
        <v>853</v>
      </c>
      <c r="B244" s="11">
        <v>40581</v>
      </c>
      <c r="C244" s="8">
        <v>1</v>
      </c>
      <c r="D244" s="8">
        <v>0</v>
      </c>
      <c r="E244" s="8">
        <v>2</v>
      </c>
      <c r="F244" s="8">
        <v>23</v>
      </c>
      <c r="G244" s="8" t="b">
        <v>0</v>
      </c>
      <c r="H244" s="8">
        <v>1</v>
      </c>
      <c r="I244" s="8">
        <v>2</v>
      </c>
      <c r="J244" s="8">
        <v>0.3</v>
      </c>
      <c r="K244" s="8">
        <v>0.81</v>
      </c>
      <c r="L244" s="8">
        <v>0</v>
      </c>
      <c r="M244" s="8">
        <v>6</v>
      </c>
      <c r="N244" s="8">
        <v>19</v>
      </c>
      <c r="O244" s="8">
        <v>25</v>
      </c>
    </row>
    <row r="245" spans="1:15">
      <c r="A245" s="13">
        <v>854</v>
      </c>
      <c r="B245" s="11">
        <v>40582</v>
      </c>
      <c r="C245" s="8">
        <v>1</v>
      </c>
      <c r="D245" s="8">
        <v>0</v>
      </c>
      <c r="E245" s="8">
        <v>2</v>
      </c>
      <c r="F245" s="8">
        <v>0</v>
      </c>
      <c r="G245" s="8" t="b">
        <v>0</v>
      </c>
      <c r="H245" s="8">
        <v>2</v>
      </c>
      <c r="I245" s="8">
        <v>2</v>
      </c>
      <c r="J245" s="8">
        <v>0.28000000000000003</v>
      </c>
      <c r="K245" s="8">
        <v>0.87</v>
      </c>
      <c r="L245" s="8">
        <v>0</v>
      </c>
      <c r="M245" s="8">
        <v>4</v>
      </c>
      <c r="N245" s="8">
        <v>6</v>
      </c>
      <c r="O245" s="8">
        <v>10</v>
      </c>
    </row>
    <row r="246" spans="1:15">
      <c r="A246" s="13">
        <v>855</v>
      </c>
      <c r="B246" s="11">
        <v>40582</v>
      </c>
      <c r="C246" s="8">
        <v>1</v>
      </c>
      <c r="D246" s="8">
        <v>0</v>
      </c>
      <c r="E246" s="8">
        <v>2</v>
      </c>
      <c r="F246" s="8">
        <v>1</v>
      </c>
      <c r="G246" s="8" t="b">
        <v>0</v>
      </c>
      <c r="H246" s="8">
        <v>2</v>
      </c>
      <c r="I246" s="8">
        <v>2</v>
      </c>
      <c r="J246" s="8">
        <v>0.28000000000000003</v>
      </c>
      <c r="K246" s="8">
        <v>0.87</v>
      </c>
      <c r="L246" s="8">
        <v>0</v>
      </c>
      <c r="M246" s="8">
        <v>0</v>
      </c>
      <c r="N246" s="8">
        <v>4</v>
      </c>
      <c r="O246" s="8">
        <v>4</v>
      </c>
    </row>
    <row r="247" spans="1:15">
      <c r="A247" s="13">
        <v>856</v>
      </c>
      <c r="B247" s="11">
        <v>40582</v>
      </c>
      <c r="C247" s="8">
        <v>1</v>
      </c>
      <c r="D247" s="8">
        <v>0</v>
      </c>
      <c r="E247" s="8">
        <v>2</v>
      </c>
      <c r="F247" s="8">
        <v>2</v>
      </c>
      <c r="G247" s="8" t="b">
        <v>0</v>
      </c>
      <c r="H247" s="8">
        <v>2</v>
      </c>
      <c r="I247" s="8">
        <v>2</v>
      </c>
      <c r="J247" s="8">
        <v>0.26</v>
      </c>
      <c r="K247" s="8">
        <v>0.93</v>
      </c>
      <c r="L247" s="8">
        <v>0.1045</v>
      </c>
      <c r="M247" s="8">
        <v>1</v>
      </c>
      <c r="N247" s="8">
        <v>1</v>
      </c>
      <c r="O247" s="8">
        <v>2</v>
      </c>
    </row>
    <row r="248" spans="1:15">
      <c r="A248" s="13">
        <v>857</v>
      </c>
      <c r="B248" s="11">
        <v>40582</v>
      </c>
      <c r="C248" s="8">
        <v>1</v>
      </c>
      <c r="D248" s="8">
        <v>0</v>
      </c>
      <c r="E248" s="8">
        <v>2</v>
      </c>
      <c r="F248" s="8">
        <v>3</v>
      </c>
      <c r="G248" s="8" t="b">
        <v>0</v>
      </c>
      <c r="H248" s="8">
        <v>2</v>
      </c>
      <c r="I248" s="8">
        <v>3</v>
      </c>
      <c r="J248" s="8">
        <v>0.28000000000000003</v>
      </c>
      <c r="K248" s="8">
        <v>0.93</v>
      </c>
      <c r="L248" s="8">
        <v>0.16420000000000001</v>
      </c>
      <c r="M248" s="8">
        <v>0</v>
      </c>
      <c r="N248" s="8">
        <v>1</v>
      </c>
      <c r="O248" s="8">
        <v>1</v>
      </c>
    </row>
    <row r="249" spans="1:15">
      <c r="A249" s="13">
        <v>858</v>
      </c>
      <c r="B249" s="11">
        <v>40582</v>
      </c>
      <c r="C249" s="8">
        <v>1</v>
      </c>
      <c r="D249" s="8">
        <v>0</v>
      </c>
      <c r="E249" s="8">
        <v>2</v>
      </c>
      <c r="F249" s="8">
        <v>4</v>
      </c>
      <c r="G249" s="8" t="b">
        <v>0</v>
      </c>
      <c r="H249" s="8">
        <v>2</v>
      </c>
      <c r="I249" s="8">
        <v>1</v>
      </c>
      <c r="J249" s="8">
        <v>0.26</v>
      </c>
      <c r="K249" s="8">
        <v>0.93</v>
      </c>
      <c r="L249" s="8">
        <v>0.16420000000000001</v>
      </c>
      <c r="M249" s="8">
        <v>0</v>
      </c>
      <c r="N249" s="8">
        <v>3</v>
      </c>
      <c r="O249" s="8">
        <v>3</v>
      </c>
    </row>
    <row r="250" spans="1:15">
      <c r="A250" s="13">
        <v>859</v>
      </c>
      <c r="B250" s="11">
        <v>40582</v>
      </c>
      <c r="C250" s="8">
        <v>1</v>
      </c>
      <c r="D250" s="8">
        <v>0</v>
      </c>
      <c r="E250" s="8">
        <v>2</v>
      </c>
      <c r="F250" s="8">
        <v>5</v>
      </c>
      <c r="G250" s="8" t="b">
        <v>0</v>
      </c>
      <c r="H250" s="8">
        <v>2</v>
      </c>
      <c r="I250" s="8">
        <v>1</v>
      </c>
      <c r="J250" s="8">
        <v>0.26</v>
      </c>
      <c r="K250" s="8">
        <v>0.81</v>
      </c>
      <c r="L250" s="8">
        <v>0.32840000000000003</v>
      </c>
      <c r="M250" s="8">
        <v>0</v>
      </c>
      <c r="N250" s="8">
        <v>2</v>
      </c>
      <c r="O250" s="8">
        <v>2</v>
      </c>
    </row>
    <row r="251" spans="1:15">
      <c r="A251" s="13">
        <v>860</v>
      </c>
      <c r="B251" s="11">
        <v>40582</v>
      </c>
      <c r="C251" s="8">
        <v>1</v>
      </c>
      <c r="D251" s="8">
        <v>0</v>
      </c>
      <c r="E251" s="8">
        <v>2</v>
      </c>
      <c r="F251" s="8">
        <v>6</v>
      </c>
      <c r="G251" s="8" t="b">
        <v>0</v>
      </c>
      <c r="H251" s="8">
        <v>2</v>
      </c>
      <c r="I251" s="8">
        <v>1</v>
      </c>
      <c r="J251" s="8">
        <v>0.26</v>
      </c>
      <c r="K251" s="8">
        <v>0.7</v>
      </c>
      <c r="L251" s="8">
        <v>0.32840000000000003</v>
      </c>
      <c r="M251" s="8">
        <v>0</v>
      </c>
      <c r="N251" s="8">
        <v>39</v>
      </c>
      <c r="O251" s="8">
        <v>39</v>
      </c>
    </row>
    <row r="252" spans="1:15">
      <c r="A252" s="13">
        <v>861</v>
      </c>
      <c r="B252" s="11">
        <v>40582</v>
      </c>
      <c r="C252" s="8">
        <v>1</v>
      </c>
      <c r="D252" s="8">
        <v>0</v>
      </c>
      <c r="E252" s="8">
        <v>2</v>
      </c>
      <c r="F252" s="8">
        <v>7</v>
      </c>
      <c r="G252" s="8" t="b">
        <v>0</v>
      </c>
      <c r="H252" s="8">
        <v>2</v>
      </c>
      <c r="I252" s="8">
        <v>1</v>
      </c>
      <c r="J252" s="8">
        <v>0.24</v>
      </c>
      <c r="K252" s="8">
        <v>0.65</v>
      </c>
      <c r="L252" s="8">
        <v>0.41789999999999999</v>
      </c>
      <c r="M252" s="8">
        <v>3</v>
      </c>
      <c r="N252" s="8">
        <v>97</v>
      </c>
      <c r="O252" s="8">
        <v>100</v>
      </c>
    </row>
    <row r="253" spans="1:15">
      <c r="A253" s="13">
        <v>862</v>
      </c>
      <c r="B253" s="11">
        <v>40582</v>
      </c>
      <c r="C253" s="8">
        <v>1</v>
      </c>
      <c r="D253" s="8">
        <v>0</v>
      </c>
      <c r="E253" s="8">
        <v>2</v>
      </c>
      <c r="F253" s="8">
        <v>8</v>
      </c>
      <c r="G253" s="8" t="b">
        <v>0</v>
      </c>
      <c r="H253" s="8">
        <v>2</v>
      </c>
      <c r="I253" s="8">
        <v>1</v>
      </c>
      <c r="J253" s="8">
        <v>0.24</v>
      </c>
      <c r="K253" s="8">
        <v>0.56000000000000005</v>
      </c>
      <c r="L253" s="8">
        <v>0.49249999999999999</v>
      </c>
      <c r="M253" s="8">
        <v>7</v>
      </c>
      <c r="N253" s="8">
        <v>236</v>
      </c>
      <c r="O253" s="8">
        <v>243</v>
      </c>
    </row>
    <row r="254" spans="1:15">
      <c r="A254" s="13">
        <v>863</v>
      </c>
      <c r="B254" s="11">
        <v>40582</v>
      </c>
      <c r="C254" s="8">
        <v>1</v>
      </c>
      <c r="D254" s="8">
        <v>0</v>
      </c>
      <c r="E254" s="8">
        <v>2</v>
      </c>
      <c r="F254" s="8">
        <v>9</v>
      </c>
      <c r="G254" s="8" t="b">
        <v>0</v>
      </c>
      <c r="H254" s="8">
        <v>2</v>
      </c>
      <c r="I254" s="8">
        <v>1</v>
      </c>
      <c r="J254" s="8">
        <v>0.24</v>
      </c>
      <c r="K254" s="8">
        <v>0.52</v>
      </c>
      <c r="L254" s="8">
        <v>0.49249999999999999</v>
      </c>
      <c r="M254" s="8">
        <v>7</v>
      </c>
      <c r="N254" s="8">
        <v>128</v>
      </c>
      <c r="O254" s="8">
        <v>135</v>
      </c>
    </row>
    <row r="255" spans="1:15">
      <c r="A255" s="13">
        <v>864</v>
      </c>
      <c r="B255" s="11">
        <v>40582</v>
      </c>
      <c r="C255" s="8">
        <v>1</v>
      </c>
      <c r="D255" s="8">
        <v>0</v>
      </c>
      <c r="E255" s="8">
        <v>2</v>
      </c>
      <c r="F255" s="8">
        <v>10</v>
      </c>
      <c r="G255" s="8" t="b">
        <v>0</v>
      </c>
      <c r="H255" s="8">
        <v>2</v>
      </c>
      <c r="I255" s="8">
        <v>1</v>
      </c>
      <c r="J255" s="8">
        <v>0.22</v>
      </c>
      <c r="K255" s="8">
        <v>0.47</v>
      </c>
      <c r="L255" s="8">
        <v>0.55220000000000002</v>
      </c>
      <c r="M255" s="8">
        <v>4</v>
      </c>
      <c r="N255" s="8">
        <v>44</v>
      </c>
      <c r="O255" s="8">
        <v>48</v>
      </c>
    </row>
    <row r="256" spans="1:15">
      <c r="A256" s="13">
        <v>865</v>
      </c>
      <c r="B256" s="11">
        <v>40582</v>
      </c>
      <c r="C256" s="8">
        <v>1</v>
      </c>
      <c r="D256" s="8">
        <v>0</v>
      </c>
      <c r="E256" s="8">
        <v>2</v>
      </c>
      <c r="F256" s="8">
        <v>11</v>
      </c>
      <c r="G256" s="8" t="b">
        <v>0</v>
      </c>
      <c r="H256" s="8">
        <v>2</v>
      </c>
      <c r="I256" s="8">
        <v>1</v>
      </c>
      <c r="J256" s="8">
        <v>0.22</v>
      </c>
      <c r="K256" s="8">
        <v>0.47</v>
      </c>
      <c r="L256" s="8">
        <v>0.4627</v>
      </c>
      <c r="M256" s="8">
        <v>1</v>
      </c>
      <c r="N256" s="8">
        <v>49</v>
      </c>
      <c r="O256" s="8">
        <v>50</v>
      </c>
    </row>
    <row r="257" spans="1:15">
      <c r="A257" s="13">
        <v>866</v>
      </c>
      <c r="B257" s="11">
        <v>40582</v>
      </c>
      <c r="C257" s="8">
        <v>1</v>
      </c>
      <c r="D257" s="8">
        <v>0</v>
      </c>
      <c r="E257" s="8">
        <v>2</v>
      </c>
      <c r="F257" s="8">
        <v>12</v>
      </c>
      <c r="G257" s="8" t="b">
        <v>0</v>
      </c>
      <c r="H257" s="8">
        <v>2</v>
      </c>
      <c r="I257" s="8">
        <v>1</v>
      </c>
      <c r="J257" s="8">
        <v>0.24</v>
      </c>
      <c r="K257" s="8">
        <v>0.38</v>
      </c>
      <c r="L257" s="8">
        <v>0.49249999999999999</v>
      </c>
      <c r="M257" s="8">
        <v>2</v>
      </c>
      <c r="N257" s="8">
        <v>63</v>
      </c>
      <c r="O257" s="8">
        <v>65</v>
      </c>
    </row>
    <row r="258" spans="1:15">
      <c r="A258" s="13">
        <v>867</v>
      </c>
      <c r="B258" s="11">
        <v>40582</v>
      </c>
      <c r="C258" s="8">
        <v>1</v>
      </c>
      <c r="D258" s="8">
        <v>0</v>
      </c>
      <c r="E258" s="8">
        <v>2</v>
      </c>
      <c r="F258" s="8">
        <v>13</v>
      </c>
      <c r="G258" s="8" t="b">
        <v>0</v>
      </c>
      <c r="H258" s="8">
        <v>2</v>
      </c>
      <c r="I258" s="8">
        <v>2</v>
      </c>
      <c r="J258" s="8">
        <v>0.24</v>
      </c>
      <c r="K258" s="8">
        <v>0.32</v>
      </c>
      <c r="L258" s="8">
        <v>0.44779999999999998</v>
      </c>
      <c r="M258" s="8">
        <v>2</v>
      </c>
      <c r="N258" s="8">
        <v>48</v>
      </c>
      <c r="O258" s="8">
        <v>50</v>
      </c>
    </row>
    <row r="259" spans="1:15">
      <c r="A259" s="13">
        <v>868</v>
      </c>
      <c r="B259" s="11">
        <v>40582</v>
      </c>
      <c r="C259" s="8">
        <v>1</v>
      </c>
      <c r="D259" s="8">
        <v>0</v>
      </c>
      <c r="E259" s="8">
        <v>2</v>
      </c>
      <c r="F259" s="8">
        <v>14</v>
      </c>
      <c r="G259" s="8" t="b">
        <v>0</v>
      </c>
      <c r="H259" s="8">
        <v>2</v>
      </c>
      <c r="I259" s="8">
        <v>1</v>
      </c>
      <c r="J259" s="8">
        <v>0.22</v>
      </c>
      <c r="K259" s="8">
        <v>0.37</v>
      </c>
      <c r="L259" s="8">
        <v>0.41789999999999999</v>
      </c>
      <c r="M259" s="8">
        <v>3</v>
      </c>
      <c r="N259" s="8">
        <v>61</v>
      </c>
      <c r="O259" s="8">
        <v>64</v>
      </c>
    </row>
    <row r="260" spans="1:15">
      <c r="A260" s="13">
        <v>869</v>
      </c>
      <c r="B260" s="11">
        <v>40582</v>
      </c>
      <c r="C260" s="8">
        <v>1</v>
      </c>
      <c r="D260" s="8">
        <v>0</v>
      </c>
      <c r="E260" s="8">
        <v>2</v>
      </c>
      <c r="F260" s="8">
        <v>15</v>
      </c>
      <c r="G260" s="8" t="b">
        <v>0</v>
      </c>
      <c r="H260" s="8">
        <v>2</v>
      </c>
      <c r="I260" s="8">
        <v>1</v>
      </c>
      <c r="J260" s="8">
        <v>0.22</v>
      </c>
      <c r="K260" s="8">
        <v>0.35</v>
      </c>
      <c r="L260" s="8">
        <v>0.3881</v>
      </c>
      <c r="M260" s="8">
        <v>6</v>
      </c>
      <c r="N260" s="8">
        <v>45</v>
      </c>
      <c r="O260" s="8">
        <v>51</v>
      </c>
    </row>
    <row r="261" spans="1:15">
      <c r="A261" s="13">
        <v>870</v>
      </c>
      <c r="B261" s="11">
        <v>40582</v>
      </c>
      <c r="C261" s="8">
        <v>1</v>
      </c>
      <c r="D261" s="8">
        <v>0</v>
      </c>
      <c r="E261" s="8">
        <v>2</v>
      </c>
      <c r="F261" s="8">
        <v>16</v>
      </c>
      <c r="G261" s="8" t="b">
        <v>0</v>
      </c>
      <c r="H261" s="8">
        <v>2</v>
      </c>
      <c r="I261" s="8">
        <v>1</v>
      </c>
      <c r="J261" s="8">
        <v>0.22</v>
      </c>
      <c r="K261" s="8">
        <v>0.35</v>
      </c>
      <c r="L261" s="8">
        <v>0.52239999999999998</v>
      </c>
      <c r="M261" s="8">
        <v>4</v>
      </c>
      <c r="N261" s="8">
        <v>79</v>
      </c>
      <c r="O261" s="8">
        <v>83</v>
      </c>
    </row>
    <row r="262" spans="1:15">
      <c r="A262" s="13">
        <v>871</v>
      </c>
      <c r="B262" s="11">
        <v>40582</v>
      </c>
      <c r="C262" s="8">
        <v>1</v>
      </c>
      <c r="D262" s="8">
        <v>0</v>
      </c>
      <c r="E262" s="8">
        <v>2</v>
      </c>
      <c r="F262" s="8">
        <v>17</v>
      </c>
      <c r="G262" s="8" t="b">
        <v>0</v>
      </c>
      <c r="H262" s="8">
        <v>2</v>
      </c>
      <c r="I262" s="8">
        <v>1</v>
      </c>
      <c r="J262" s="8">
        <v>0.22</v>
      </c>
      <c r="K262" s="8">
        <v>0.32</v>
      </c>
      <c r="L262" s="8">
        <v>0.58209999999999995</v>
      </c>
      <c r="M262" s="8">
        <v>4</v>
      </c>
      <c r="N262" s="8">
        <v>172</v>
      </c>
      <c r="O262" s="8">
        <v>176</v>
      </c>
    </row>
    <row r="263" spans="1:15">
      <c r="A263" s="13">
        <v>872</v>
      </c>
      <c r="B263" s="11">
        <v>40582</v>
      </c>
      <c r="C263" s="8">
        <v>1</v>
      </c>
      <c r="D263" s="8">
        <v>0</v>
      </c>
      <c r="E263" s="8">
        <v>2</v>
      </c>
      <c r="F263" s="8">
        <v>18</v>
      </c>
      <c r="G263" s="8" t="b">
        <v>0</v>
      </c>
      <c r="H263" s="8">
        <v>2</v>
      </c>
      <c r="I263" s="8">
        <v>1</v>
      </c>
      <c r="J263" s="8">
        <v>0.2</v>
      </c>
      <c r="K263" s="8">
        <v>0.32</v>
      </c>
      <c r="L263" s="8">
        <v>0.3881</v>
      </c>
      <c r="M263" s="8">
        <v>1</v>
      </c>
      <c r="N263" s="8">
        <v>151</v>
      </c>
      <c r="O263" s="8">
        <v>152</v>
      </c>
    </row>
    <row r="264" spans="1:15">
      <c r="A264" s="13">
        <v>873</v>
      </c>
      <c r="B264" s="11">
        <v>40582</v>
      </c>
      <c r="C264" s="8">
        <v>1</v>
      </c>
      <c r="D264" s="8">
        <v>0</v>
      </c>
      <c r="E264" s="8">
        <v>2</v>
      </c>
      <c r="F264" s="8">
        <v>19</v>
      </c>
      <c r="G264" s="8" t="b">
        <v>0</v>
      </c>
      <c r="H264" s="8">
        <v>2</v>
      </c>
      <c r="I264" s="8">
        <v>1</v>
      </c>
      <c r="J264" s="8">
        <v>0.16</v>
      </c>
      <c r="K264" s="8">
        <v>0.4</v>
      </c>
      <c r="L264" s="8">
        <v>0.4627</v>
      </c>
      <c r="M264" s="8">
        <v>1</v>
      </c>
      <c r="N264" s="8">
        <v>100</v>
      </c>
      <c r="O264" s="8">
        <v>101</v>
      </c>
    </row>
    <row r="265" spans="1:15">
      <c r="A265" s="13">
        <v>874</v>
      </c>
      <c r="B265" s="11">
        <v>40582</v>
      </c>
      <c r="C265" s="8">
        <v>1</v>
      </c>
      <c r="D265" s="8">
        <v>0</v>
      </c>
      <c r="E265" s="8">
        <v>2</v>
      </c>
      <c r="F265" s="8">
        <v>20</v>
      </c>
      <c r="G265" s="8" t="b">
        <v>0</v>
      </c>
      <c r="H265" s="8">
        <v>2</v>
      </c>
      <c r="I265" s="8">
        <v>1</v>
      </c>
      <c r="J265" s="8">
        <v>0.16</v>
      </c>
      <c r="K265" s="8">
        <v>0.4</v>
      </c>
      <c r="L265" s="8">
        <v>0.32840000000000003</v>
      </c>
      <c r="M265" s="8">
        <v>3</v>
      </c>
      <c r="N265" s="8">
        <v>53</v>
      </c>
      <c r="O265" s="8">
        <v>56</v>
      </c>
    </row>
    <row r="266" spans="1:15">
      <c r="A266" s="13">
        <v>875</v>
      </c>
      <c r="B266" s="11">
        <v>40582</v>
      </c>
      <c r="C266" s="8">
        <v>1</v>
      </c>
      <c r="D266" s="8">
        <v>0</v>
      </c>
      <c r="E266" s="8">
        <v>2</v>
      </c>
      <c r="F266" s="8">
        <v>21</v>
      </c>
      <c r="G266" s="8" t="b">
        <v>0</v>
      </c>
      <c r="H266" s="8">
        <v>2</v>
      </c>
      <c r="I266" s="8">
        <v>1</v>
      </c>
      <c r="J266" s="8">
        <v>0.14000000000000001</v>
      </c>
      <c r="K266" s="8">
        <v>0.33</v>
      </c>
      <c r="L266" s="8">
        <v>0.4627</v>
      </c>
      <c r="M266" s="8">
        <v>8</v>
      </c>
      <c r="N266" s="8">
        <v>46</v>
      </c>
      <c r="O266" s="8">
        <v>54</v>
      </c>
    </row>
    <row r="267" spans="1:15">
      <c r="A267" s="13">
        <v>876</v>
      </c>
      <c r="B267" s="11">
        <v>40582</v>
      </c>
      <c r="C267" s="8">
        <v>1</v>
      </c>
      <c r="D267" s="8">
        <v>0</v>
      </c>
      <c r="E267" s="8">
        <v>2</v>
      </c>
      <c r="F267" s="8">
        <v>22</v>
      </c>
      <c r="G267" s="8" t="b">
        <v>0</v>
      </c>
      <c r="H267" s="8">
        <v>2</v>
      </c>
      <c r="I267" s="8">
        <v>1</v>
      </c>
      <c r="J267" s="8">
        <v>0.12</v>
      </c>
      <c r="K267" s="8">
        <v>0.33</v>
      </c>
      <c r="L267" s="8">
        <v>0.35820000000000002</v>
      </c>
      <c r="M267" s="8">
        <v>0</v>
      </c>
      <c r="N267" s="8">
        <v>29</v>
      </c>
      <c r="O267" s="8">
        <v>29</v>
      </c>
    </row>
    <row r="268" spans="1:15">
      <c r="A268" s="13">
        <v>877</v>
      </c>
      <c r="B268" s="11">
        <v>40582</v>
      </c>
      <c r="C268" s="8">
        <v>1</v>
      </c>
      <c r="D268" s="8">
        <v>0</v>
      </c>
      <c r="E268" s="8">
        <v>2</v>
      </c>
      <c r="F268" s="8">
        <v>23</v>
      </c>
      <c r="G268" s="8" t="b">
        <v>0</v>
      </c>
      <c r="H268" s="8">
        <v>2</v>
      </c>
      <c r="I268" s="8">
        <v>1</v>
      </c>
      <c r="J268" s="8">
        <v>0.12</v>
      </c>
      <c r="K268" s="8">
        <v>0.33</v>
      </c>
      <c r="L268" s="8">
        <v>0.32840000000000003</v>
      </c>
      <c r="M268" s="8">
        <v>3</v>
      </c>
      <c r="N268" s="8">
        <v>9</v>
      </c>
      <c r="O268" s="8">
        <v>12</v>
      </c>
    </row>
    <row r="269" spans="1:15">
      <c r="A269" s="13">
        <v>878</v>
      </c>
      <c r="B269" s="11">
        <v>40583</v>
      </c>
      <c r="C269" s="8">
        <v>1</v>
      </c>
      <c r="D269" s="8">
        <v>0</v>
      </c>
      <c r="E269" s="8">
        <v>2</v>
      </c>
      <c r="F269" s="8">
        <v>0</v>
      </c>
      <c r="G269" s="8" t="b">
        <v>0</v>
      </c>
      <c r="H269" s="8">
        <v>3</v>
      </c>
      <c r="I269" s="8">
        <v>1</v>
      </c>
      <c r="J269" s="8">
        <v>0.1</v>
      </c>
      <c r="K269" s="8">
        <v>0.36</v>
      </c>
      <c r="L269" s="8">
        <v>0.35820000000000002</v>
      </c>
      <c r="M269" s="8">
        <v>0</v>
      </c>
      <c r="N269" s="8">
        <v>17</v>
      </c>
      <c r="O269" s="8">
        <v>17</v>
      </c>
    </row>
    <row r="270" spans="1:15">
      <c r="A270" s="13">
        <v>879</v>
      </c>
      <c r="B270" s="11">
        <v>40583</v>
      </c>
      <c r="C270" s="8">
        <v>1</v>
      </c>
      <c r="D270" s="8">
        <v>0</v>
      </c>
      <c r="E270" s="8">
        <v>2</v>
      </c>
      <c r="F270" s="8">
        <v>1</v>
      </c>
      <c r="G270" s="8" t="b">
        <v>0</v>
      </c>
      <c r="H270" s="8">
        <v>3</v>
      </c>
      <c r="I270" s="8">
        <v>1</v>
      </c>
      <c r="J270" s="8">
        <v>0.1</v>
      </c>
      <c r="K270" s="8">
        <v>0.36</v>
      </c>
      <c r="L270" s="8">
        <v>0.22389999999999999</v>
      </c>
      <c r="M270" s="8">
        <v>0</v>
      </c>
      <c r="N270" s="8">
        <v>7</v>
      </c>
      <c r="O270" s="8">
        <v>7</v>
      </c>
    </row>
    <row r="271" spans="1:15">
      <c r="A271" s="13">
        <v>880</v>
      </c>
      <c r="B271" s="11">
        <v>40583</v>
      </c>
      <c r="C271" s="8">
        <v>1</v>
      </c>
      <c r="D271" s="8">
        <v>0</v>
      </c>
      <c r="E271" s="8">
        <v>2</v>
      </c>
      <c r="F271" s="8">
        <v>2</v>
      </c>
      <c r="G271" s="8" t="b">
        <v>0</v>
      </c>
      <c r="H271" s="8">
        <v>3</v>
      </c>
      <c r="I271" s="8">
        <v>1</v>
      </c>
      <c r="J271" s="8">
        <v>0.08</v>
      </c>
      <c r="K271" s="8">
        <v>0.38</v>
      </c>
      <c r="L271" s="8">
        <v>0.28360000000000002</v>
      </c>
      <c r="M271" s="8">
        <v>1</v>
      </c>
      <c r="N271" s="8">
        <v>2</v>
      </c>
      <c r="O271" s="8">
        <v>3</v>
      </c>
    </row>
    <row r="272" spans="1:15">
      <c r="A272" s="13">
        <v>881</v>
      </c>
      <c r="B272" s="11">
        <v>40583</v>
      </c>
      <c r="C272" s="8">
        <v>1</v>
      </c>
      <c r="D272" s="8">
        <v>0</v>
      </c>
      <c r="E272" s="8">
        <v>2</v>
      </c>
      <c r="F272" s="8">
        <v>3</v>
      </c>
      <c r="G272" s="8" t="b">
        <v>0</v>
      </c>
      <c r="H272" s="8">
        <v>3</v>
      </c>
      <c r="I272" s="8">
        <v>1</v>
      </c>
      <c r="J272" s="8">
        <v>0.06</v>
      </c>
      <c r="K272" s="8">
        <v>0.45</v>
      </c>
      <c r="L272" s="8">
        <v>0.1343</v>
      </c>
      <c r="M272" s="8">
        <v>0</v>
      </c>
      <c r="N272" s="8">
        <v>2</v>
      </c>
      <c r="O272" s="8">
        <v>2</v>
      </c>
    </row>
    <row r="273" spans="1:15">
      <c r="A273" s="13">
        <v>882</v>
      </c>
      <c r="B273" s="11">
        <v>40583</v>
      </c>
      <c r="C273" s="8">
        <v>1</v>
      </c>
      <c r="D273" s="8">
        <v>0</v>
      </c>
      <c r="E273" s="8">
        <v>2</v>
      </c>
      <c r="F273" s="8">
        <v>5</v>
      </c>
      <c r="G273" s="8" t="b">
        <v>0</v>
      </c>
      <c r="H273" s="8">
        <v>3</v>
      </c>
      <c r="I273" s="8">
        <v>1</v>
      </c>
      <c r="J273" s="8">
        <v>0.06</v>
      </c>
      <c r="K273" s="8">
        <v>0.45</v>
      </c>
      <c r="L273" s="8">
        <v>0.1045</v>
      </c>
      <c r="M273" s="8">
        <v>0</v>
      </c>
      <c r="N273" s="8">
        <v>7</v>
      </c>
      <c r="O273" s="8">
        <v>7</v>
      </c>
    </row>
    <row r="274" spans="1:15">
      <c r="A274" s="13">
        <v>883</v>
      </c>
      <c r="B274" s="11">
        <v>40583</v>
      </c>
      <c r="C274" s="8">
        <v>1</v>
      </c>
      <c r="D274" s="8">
        <v>0</v>
      </c>
      <c r="E274" s="8">
        <v>2</v>
      </c>
      <c r="F274" s="8">
        <v>6</v>
      </c>
      <c r="G274" s="8" t="b">
        <v>0</v>
      </c>
      <c r="H274" s="8">
        <v>3</v>
      </c>
      <c r="I274" s="8">
        <v>1</v>
      </c>
      <c r="J274" s="8">
        <v>0.06</v>
      </c>
      <c r="K274" s="8">
        <v>0.45</v>
      </c>
      <c r="L274" s="8">
        <v>0</v>
      </c>
      <c r="M274" s="8">
        <v>0</v>
      </c>
      <c r="N274" s="8">
        <v>43</v>
      </c>
      <c r="O274" s="8">
        <v>43</v>
      </c>
    </row>
    <row r="275" spans="1:15">
      <c r="A275" s="13">
        <v>884</v>
      </c>
      <c r="B275" s="11">
        <v>40583</v>
      </c>
      <c r="C275" s="8">
        <v>1</v>
      </c>
      <c r="D275" s="8">
        <v>0</v>
      </c>
      <c r="E275" s="8">
        <v>2</v>
      </c>
      <c r="F275" s="8">
        <v>7</v>
      </c>
      <c r="G275" s="8" t="b">
        <v>0</v>
      </c>
      <c r="H275" s="8">
        <v>3</v>
      </c>
      <c r="I275" s="8">
        <v>1</v>
      </c>
      <c r="J275" s="8">
        <v>0.06</v>
      </c>
      <c r="K275" s="8">
        <v>0.49</v>
      </c>
      <c r="L275" s="8">
        <v>0.1045</v>
      </c>
      <c r="M275" s="8">
        <v>4</v>
      </c>
      <c r="N275" s="8">
        <v>95</v>
      </c>
      <c r="O275" s="8">
        <v>99</v>
      </c>
    </row>
    <row r="276" spans="1:15">
      <c r="A276" s="13">
        <v>885</v>
      </c>
      <c r="B276" s="11">
        <v>40583</v>
      </c>
      <c r="C276" s="8">
        <v>1</v>
      </c>
      <c r="D276" s="8">
        <v>0</v>
      </c>
      <c r="E276" s="8">
        <v>2</v>
      </c>
      <c r="F276" s="8">
        <v>8</v>
      </c>
      <c r="G276" s="8" t="b">
        <v>0</v>
      </c>
      <c r="H276" s="8">
        <v>3</v>
      </c>
      <c r="I276" s="8">
        <v>1</v>
      </c>
      <c r="J276" s="8">
        <v>0.1</v>
      </c>
      <c r="K276" s="8">
        <v>0.42</v>
      </c>
      <c r="L276" s="8">
        <v>0</v>
      </c>
      <c r="M276" s="8">
        <v>1</v>
      </c>
      <c r="N276" s="8">
        <v>198</v>
      </c>
      <c r="O276" s="8">
        <v>199</v>
      </c>
    </row>
    <row r="277" spans="1:15">
      <c r="A277" s="13">
        <v>886</v>
      </c>
      <c r="B277" s="11">
        <v>40583</v>
      </c>
      <c r="C277" s="8">
        <v>1</v>
      </c>
      <c r="D277" s="8">
        <v>0</v>
      </c>
      <c r="E277" s="8">
        <v>2</v>
      </c>
      <c r="F277" s="8">
        <v>9</v>
      </c>
      <c r="G277" s="8" t="b">
        <v>0</v>
      </c>
      <c r="H277" s="8">
        <v>3</v>
      </c>
      <c r="I277" s="8">
        <v>1</v>
      </c>
      <c r="J277" s="8">
        <v>0.12</v>
      </c>
      <c r="K277" s="8">
        <v>0.39</v>
      </c>
      <c r="L277" s="8">
        <v>0.16420000000000001</v>
      </c>
      <c r="M277" s="8">
        <v>4</v>
      </c>
      <c r="N277" s="8">
        <v>119</v>
      </c>
      <c r="O277" s="8">
        <v>123</v>
      </c>
    </row>
    <row r="278" spans="1:15">
      <c r="A278" s="13">
        <v>887</v>
      </c>
      <c r="B278" s="11">
        <v>40583</v>
      </c>
      <c r="C278" s="8">
        <v>1</v>
      </c>
      <c r="D278" s="8">
        <v>0</v>
      </c>
      <c r="E278" s="8">
        <v>2</v>
      </c>
      <c r="F278" s="8">
        <v>10</v>
      </c>
      <c r="G278" s="8" t="b">
        <v>0</v>
      </c>
      <c r="H278" s="8">
        <v>3</v>
      </c>
      <c r="I278" s="8">
        <v>1</v>
      </c>
      <c r="J278" s="8">
        <v>0.14000000000000001</v>
      </c>
      <c r="K278" s="8">
        <v>0.36</v>
      </c>
      <c r="L278" s="8">
        <v>0</v>
      </c>
      <c r="M278" s="8">
        <v>8</v>
      </c>
      <c r="N278" s="8">
        <v>51</v>
      </c>
      <c r="O278" s="8">
        <v>59</v>
      </c>
    </row>
    <row r="279" spans="1:15">
      <c r="A279" s="13">
        <v>888</v>
      </c>
      <c r="B279" s="11">
        <v>40583</v>
      </c>
      <c r="C279" s="8">
        <v>1</v>
      </c>
      <c r="D279" s="8">
        <v>0</v>
      </c>
      <c r="E279" s="8">
        <v>2</v>
      </c>
      <c r="F279" s="8">
        <v>11</v>
      </c>
      <c r="G279" s="8" t="b">
        <v>0</v>
      </c>
      <c r="H279" s="8">
        <v>3</v>
      </c>
      <c r="I279" s="8">
        <v>2</v>
      </c>
      <c r="J279" s="8">
        <v>0.14000000000000001</v>
      </c>
      <c r="K279" s="8">
        <v>0.43</v>
      </c>
      <c r="L279" s="8">
        <v>0.16420000000000001</v>
      </c>
      <c r="M279" s="8">
        <v>1</v>
      </c>
      <c r="N279" s="8">
        <v>40</v>
      </c>
      <c r="O279" s="8">
        <v>41</v>
      </c>
    </row>
    <row r="280" spans="1:15">
      <c r="A280" s="13">
        <v>889</v>
      </c>
      <c r="B280" s="11">
        <v>40583</v>
      </c>
      <c r="C280" s="8">
        <v>1</v>
      </c>
      <c r="D280" s="8">
        <v>0</v>
      </c>
      <c r="E280" s="8">
        <v>2</v>
      </c>
      <c r="F280" s="8">
        <v>12</v>
      </c>
      <c r="G280" s="8" t="b">
        <v>0</v>
      </c>
      <c r="H280" s="8">
        <v>3</v>
      </c>
      <c r="I280" s="8">
        <v>2</v>
      </c>
      <c r="J280" s="8">
        <v>0.18</v>
      </c>
      <c r="K280" s="8">
        <v>0.4</v>
      </c>
      <c r="L280" s="8">
        <v>0.22389999999999999</v>
      </c>
      <c r="M280" s="8">
        <v>4</v>
      </c>
      <c r="N280" s="8">
        <v>57</v>
      </c>
      <c r="O280" s="8">
        <v>61</v>
      </c>
    </row>
    <row r="281" spans="1:15">
      <c r="A281" s="13">
        <v>890</v>
      </c>
      <c r="B281" s="11">
        <v>40583</v>
      </c>
      <c r="C281" s="8">
        <v>1</v>
      </c>
      <c r="D281" s="8">
        <v>0</v>
      </c>
      <c r="E281" s="8">
        <v>2</v>
      </c>
      <c r="F281" s="8">
        <v>13</v>
      </c>
      <c r="G281" s="8" t="b">
        <v>0</v>
      </c>
      <c r="H281" s="8">
        <v>3</v>
      </c>
      <c r="I281" s="8">
        <v>1</v>
      </c>
      <c r="J281" s="8">
        <v>0.18</v>
      </c>
      <c r="K281" s="8">
        <v>0.4</v>
      </c>
      <c r="L281" s="8">
        <v>0.25369999999999998</v>
      </c>
      <c r="M281" s="8">
        <v>2</v>
      </c>
      <c r="N281" s="8">
        <v>67</v>
      </c>
      <c r="O281" s="8">
        <v>69</v>
      </c>
    </row>
    <row r="282" spans="1:15">
      <c r="A282" s="13">
        <v>891</v>
      </c>
      <c r="B282" s="11">
        <v>40583</v>
      </c>
      <c r="C282" s="8">
        <v>1</v>
      </c>
      <c r="D282" s="8">
        <v>0</v>
      </c>
      <c r="E282" s="8">
        <v>2</v>
      </c>
      <c r="F282" s="8">
        <v>14</v>
      </c>
      <c r="G282" s="8" t="b">
        <v>0</v>
      </c>
      <c r="H282" s="8">
        <v>3</v>
      </c>
      <c r="I282" s="8">
        <v>1</v>
      </c>
      <c r="J282" s="8">
        <v>0.2</v>
      </c>
      <c r="K282" s="8">
        <v>0.34</v>
      </c>
      <c r="L282" s="8">
        <v>0.29849999999999999</v>
      </c>
      <c r="M282" s="8">
        <v>2</v>
      </c>
      <c r="N282" s="8">
        <v>56</v>
      </c>
      <c r="O282" s="8">
        <v>58</v>
      </c>
    </row>
    <row r="283" spans="1:15">
      <c r="A283" s="13">
        <v>892</v>
      </c>
      <c r="B283" s="11">
        <v>40583</v>
      </c>
      <c r="C283" s="8">
        <v>1</v>
      </c>
      <c r="D283" s="8">
        <v>0</v>
      </c>
      <c r="E283" s="8">
        <v>2</v>
      </c>
      <c r="F283" s="8">
        <v>15</v>
      </c>
      <c r="G283" s="8" t="b">
        <v>0</v>
      </c>
      <c r="H283" s="8">
        <v>3</v>
      </c>
      <c r="I283" s="8">
        <v>2</v>
      </c>
      <c r="J283" s="8">
        <v>0.2</v>
      </c>
      <c r="K283" s="8">
        <v>0.34</v>
      </c>
      <c r="L283" s="8">
        <v>0.28360000000000002</v>
      </c>
      <c r="M283" s="8">
        <v>3</v>
      </c>
      <c r="N283" s="8">
        <v>61</v>
      </c>
      <c r="O283" s="8">
        <v>64</v>
      </c>
    </row>
    <row r="284" spans="1:15">
      <c r="A284" s="13">
        <v>893</v>
      </c>
      <c r="B284" s="11">
        <v>40583</v>
      </c>
      <c r="C284" s="8">
        <v>1</v>
      </c>
      <c r="D284" s="8">
        <v>0</v>
      </c>
      <c r="E284" s="8">
        <v>2</v>
      </c>
      <c r="F284" s="8">
        <v>16</v>
      </c>
      <c r="G284" s="8" t="b">
        <v>0</v>
      </c>
      <c r="H284" s="8">
        <v>3</v>
      </c>
      <c r="I284" s="8">
        <v>2</v>
      </c>
      <c r="J284" s="8">
        <v>0.2</v>
      </c>
      <c r="K284" s="8">
        <v>0.37</v>
      </c>
      <c r="L284" s="8">
        <v>0.25369999999999998</v>
      </c>
      <c r="M284" s="8">
        <v>7</v>
      </c>
      <c r="N284" s="8">
        <v>72</v>
      </c>
      <c r="O284" s="8">
        <v>79</v>
      </c>
    </row>
    <row r="285" spans="1:15">
      <c r="A285" s="13">
        <v>894</v>
      </c>
      <c r="B285" s="11">
        <v>40583</v>
      </c>
      <c r="C285" s="8">
        <v>1</v>
      </c>
      <c r="D285" s="8">
        <v>0</v>
      </c>
      <c r="E285" s="8">
        <v>2</v>
      </c>
      <c r="F285" s="8">
        <v>17</v>
      </c>
      <c r="G285" s="8" t="b">
        <v>0</v>
      </c>
      <c r="H285" s="8">
        <v>3</v>
      </c>
      <c r="I285" s="8">
        <v>2</v>
      </c>
      <c r="J285" s="8">
        <v>0.2</v>
      </c>
      <c r="K285" s="8">
        <v>0.34</v>
      </c>
      <c r="L285" s="8">
        <v>0.25369999999999998</v>
      </c>
      <c r="M285" s="8">
        <v>9</v>
      </c>
      <c r="N285" s="8">
        <v>157</v>
      </c>
      <c r="O285" s="8">
        <v>166</v>
      </c>
    </row>
    <row r="286" spans="1:15">
      <c r="A286" s="13">
        <v>895</v>
      </c>
      <c r="B286" s="11">
        <v>40583</v>
      </c>
      <c r="C286" s="8">
        <v>1</v>
      </c>
      <c r="D286" s="8">
        <v>0</v>
      </c>
      <c r="E286" s="8">
        <v>2</v>
      </c>
      <c r="F286" s="8">
        <v>18</v>
      </c>
      <c r="G286" s="8" t="b">
        <v>0</v>
      </c>
      <c r="H286" s="8">
        <v>3</v>
      </c>
      <c r="I286" s="8">
        <v>2</v>
      </c>
      <c r="J286" s="8">
        <v>0.18</v>
      </c>
      <c r="K286" s="8">
        <v>0.47</v>
      </c>
      <c r="L286" s="8">
        <v>0.29849999999999999</v>
      </c>
      <c r="M286" s="8">
        <v>2</v>
      </c>
      <c r="N286" s="8">
        <v>168</v>
      </c>
      <c r="O286" s="8">
        <v>170</v>
      </c>
    </row>
    <row r="287" spans="1:15">
      <c r="A287" s="13">
        <v>896</v>
      </c>
      <c r="B287" s="11">
        <v>40583</v>
      </c>
      <c r="C287" s="8">
        <v>1</v>
      </c>
      <c r="D287" s="8">
        <v>0</v>
      </c>
      <c r="E287" s="8">
        <v>2</v>
      </c>
      <c r="F287" s="8">
        <v>19</v>
      </c>
      <c r="G287" s="8" t="b">
        <v>0</v>
      </c>
      <c r="H287" s="8">
        <v>3</v>
      </c>
      <c r="I287" s="8">
        <v>3</v>
      </c>
      <c r="J287" s="8">
        <v>0.14000000000000001</v>
      </c>
      <c r="K287" s="8">
        <v>0.86</v>
      </c>
      <c r="L287" s="8">
        <v>0.25369999999999998</v>
      </c>
      <c r="M287" s="8">
        <v>1</v>
      </c>
      <c r="N287" s="8">
        <v>87</v>
      </c>
      <c r="O287" s="8">
        <v>88</v>
      </c>
    </row>
    <row r="288" spans="1:15">
      <c r="A288" s="13">
        <v>897</v>
      </c>
      <c r="B288" s="11">
        <v>40583</v>
      </c>
      <c r="C288" s="8">
        <v>1</v>
      </c>
      <c r="D288" s="8">
        <v>0</v>
      </c>
      <c r="E288" s="8">
        <v>2</v>
      </c>
      <c r="F288" s="8">
        <v>20</v>
      </c>
      <c r="G288" s="8" t="b">
        <v>0</v>
      </c>
      <c r="H288" s="8">
        <v>3</v>
      </c>
      <c r="I288" s="8">
        <v>3</v>
      </c>
      <c r="J288" s="8">
        <v>0.14000000000000001</v>
      </c>
      <c r="K288" s="8">
        <v>0.86</v>
      </c>
      <c r="L288" s="8">
        <v>0.16420000000000001</v>
      </c>
      <c r="M288" s="8">
        <v>0</v>
      </c>
      <c r="N288" s="8">
        <v>84</v>
      </c>
      <c r="O288" s="8">
        <v>84</v>
      </c>
    </row>
    <row r="289" spans="1:15">
      <c r="A289" s="13">
        <v>898</v>
      </c>
      <c r="B289" s="11">
        <v>40583</v>
      </c>
      <c r="C289" s="8">
        <v>1</v>
      </c>
      <c r="D289" s="8">
        <v>0</v>
      </c>
      <c r="E289" s="8">
        <v>2</v>
      </c>
      <c r="F289" s="8">
        <v>21</v>
      </c>
      <c r="G289" s="8" t="b">
        <v>0</v>
      </c>
      <c r="H289" s="8">
        <v>3</v>
      </c>
      <c r="I289" s="8">
        <v>2</v>
      </c>
      <c r="J289" s="8">
        <v>0.14000000000000001</v>
      </c>
      <c r="K289" s="8">
        <v>0.86</v>
      </c>
      <c r="L289" s="8">
        <v>0.16420000000000001</v>
      </c>
      <c r="M289" s="8">
        <v>0</v>
      </c>
      <c r="N289" s="8">
        <v>83</v>
      </c>
      <c r="O289" s="8">
        <v>83</v>
      </c>
    </row>
    <row r="290" spans="1:15">
      <c r="A290" s="13">
        <v>899</v>
      </c>
      <c r="B290" s="11">
        <v>40583</v>
      </c>
      <c r="C290" s="8">
        <v>1</v>
      </c>
      <c r="D290" s="8">
        <v>0</v>
      </c>
      <c r="E290" s="8">
        <v>2</v>
      </c>
      <c r="F290" s="8">
        <v>22</v>
      </c>
      <c r="G290" s="8" t="b">
        <v>0</v>
      </c>
      <c r="H290" s="8">
        <v>3</v>
      </c>
      <c r="I290" s="8">
        <v>3</v>
      </c>
      <c r="J290" s="8">
        <v>0.16</v>
      </c>
      <c r="K290" s="8">
        <v>0.8</v>
      </c>
      <c r="L290" s="8">
        <v>0.16420000000000001</v>
      </c>
      <c r="M290" s="8">
        <v>4</v>
      </c>
      <c r="N290" s="8">
        <v>42</v>
      </c>
      <c r="O290" s="8">
        <v>46</v>
      </c>
    </row>
    <row r="291" spans="1:15">
      <c r="A291" s="13">
        <v>900</v>
      </c>
      <c r="B291" s="11">
        <v>40583</v>
      </c>
      <c r="C291" s="8">
        <v>1</v>
      </c>
      <c r="D291" s="8">
        <v>0</v>
      </c>
      <c r="E291" s="8">
        <v>2</v>
      </c>
      <c r="F291" s="8">
        <v>23</v>
      </c>
      <c r="G291" s="8" t="b">
        <v>0</v>
      </c>
      <c r="H291" s="8">
        <v>3</v>
      </c>
      <c r="I291" s="8">
        <v>3</v>
      </c>
      <c r="J291" s="8">
        <v>0.16</v>
      </c>
      <c r="K291" s="8">
        <v>0.8</v>
      </c>
      <c r="L291" s="8">
        <v>0.19400000000000001</v>
      </c>
      <c r="M291" s="8">
        <v>0</v>
      </c>
      <c r="N291" s="8">
        <v>37</v>
      </c>
      <c r="O291" s="8">
        <v>37</v>
      </c>
    </row>
    <row r="292" spans="1:15">
      <c r="A292" s="13">
        <v>901</v>
      </c>
      <c r="B292" s="11">
        <v>40584</v>
      </c>
      <c r="C292" s="8">
        <v>1</v>
      </c>
      <c r="D292" s="8">
        <v>0</v>
      </c>
      <c r="E292" s="8">
        <v>2</v>
      </c>
      <c r="F292" s="8">
        <v>0</v>
      </c>
      <c r="G292" s="8" t="b">
        <v>0</v>
      </c>
      <c r="H292" s="8">
        <v>4</v>
      </c>
      <c r="I292" s="8">
        <v>3</v>
      </c>
      <c r="J292" s="8">
        <v>0.14000000000000001</v>
      </c>
      <c r="K292" s="8">
        <v>0.86</v>
      </c>
      <c r="L292" s="8">
        <v>0.19400000000000001</v>
      </c>
      <c r="M292" s="8">
        <v>0</v>
      </c>
      <c r="N292" s="8">
        <v>16</v>
      </c>
      <c r="O292" s="8">
        <v>16</v>
      </c>
    </row>
    <row r="293" spans="1:15">
      <c r="A293" s="13">
        <v>902</v>
      </c>
      <c r="B293" s="11">
        <v>40584</v>
      </c>
      <c r="C293" s="8">
        <v>1</v>
      </c>
      <c r="D293" s="8">
        <v>0</v>
      </c>
      <c r="E293" s="8">
        <v>2</v>
      </c>
      <c r="F293" s="8">
        <v>1</v>
      </c>
      <c r="G293" s="8" t="b">
        <v>0</v>
      </c>
      <c r="H293" s="8">
        <v>4</v>
      </c>
      <c r="I293" s="8">
        <v>3</v>
      </c>
      <c r="J293" s="8">
        <v>0.14000000000000001</v>
      </c>
      <c r="K293" s="8">
        <v>0.8</v>
      </c>
      <c r="L293" s="8">
        <v>0.1343</v>
      </c>
      <c r="M293" s="8">
        <v>0</v>
      </c>
      <c r="N293" s="8">
        <v>7</v>
      </c>
      <c r="O293" s="8">
        <v>7</v>
      </c>
    </row>
    <row r="294" spans="1:15">
      <c r="A294" s="13">
        <v>903</v>
      </c>
      <c r="B294" s="11">
        <v>40584</v>
      </c>
      <c r="C294" s="8">
        <v>1</v>
      </c>
      <c r="D294" s="8">
        <v>0</v>
      </c>
      <c r="E294" s="8">
        <v>2</v>
      </c>
      <c r="F294" s="8">
        <v>2</v>
      </c>
      <c r="G294" s="8" t="b">
        <v>0</v>
      </c>
      <c r="H294" s="8">
        <v>4</v>
      </c>
      <c r="I294" s="8">
        <v>3</v>
      </c>
      <c r="J294" s="8">
        <v>0.14000000000000001</v>
      </c>
      <c r="K294" s="8">
        <v>0.8</v>
      </c>
      <c r="L294" s="8">
        <v>0.1343</v>
      </c>
      <c r="M294" s="8">
        <v>0</v>
      </c>
      <c r="N294" s="8">
        <v>3</v>
      </c>
      <c r="O294" s="8">
        <v>3</v>
      </c>
    </row>
    <row r="295" spans="1:15">
      <c r="A295" s="13">
        <v>904</v>
      </c>
      <c r="B295" s="11">
        <v>40584</v>
      </c>
      <c r="C295" s="8">
        <v>1</v>
      </c>
      <c r="D295" s="8">
        <v>0</v>
      </c>
      <c r="E295" s="8">
        <v>2</v>
      </c>
      <c r="F295" s="8">
        <v>4</v>
      </c>
      <c r="G295" s="8" t="b">
        <v>0</v>
      </c>
      <c r="H295" s="8">
        <v>4</v>
      </c>
      <c r="I295" s="8">
        <v>2</v>
      </c>
      <c r="J295" s="8">
        <v>0.14000000000000001</v>
      </c>
      <c r="K295" s="8">
        <v>0.59</v>
      </c>
      <c r="L295" s="8">
        <v>0.22389999999999999</v>
      </c>
      <c r="M295" s="8">
        <v>0</v>
      </c>
      <c r="N295" s="8">
        <v>1</v>
      </c>
      <c r="O295" s="8">
        <v>1</v>
      </c>
    </row>
    <row r="296" spans="1:15">
      <c r="A296" s="13">
        <v>905</v>
      </c>
      <c r="B296" s="11">
        <v>40584</v>
      </c>
      <c r="C296" s="8">
        <v>1</v>
      </c>
      <c r="D296" s="8">
        <v>0</v>
      </c>
      <c r="E296" s="8">
        <v>2</v>
      </c>
      <c r="F296" s="8">
        <v>5</v>
      </c>
      <c r="G296" s="8" t="b">
        <v>0</v>
      </c>
      <c r="H296" s="8">
        <v>4</v>
      </c>
      <c r="I296" s="8">
        <v>2</v>
      </c>
      <c r="J296" s="8">
        <v>0.12</v>
      </c>
      <c r="K296" s="8">
        <v>0.5</v>
      </c>
      <c r="L296" s="8">
        <v>0.22389999999999999</v>
      </c>
      <c r="M296" s="8">
        <v>0</v>
      </c>
      <c r="N296" s="8">
        <v>6</v>
      </c>
      <c r="O296" s="8">
        <v>6</v>
      </c>
    </row>
    <row r="297" spans="1:15">
      <c r="A297" s="13">
        <v>906</v>
      </c>
      <c r="B297" s="11">
        <v>40584</v>
      </c>
      <c r="C297" s="8">
        <v>1</v>
      </c>
      <c r="D297" s="8">
        <v>0</v>
      </c>
      <c r="E297" s="8">
        <v>2</v>
      </c>
      <c r="F297" s="8">
        <v>6</v>
      </c>
      <c r="G297" s="8" t="b">
        <v>0</v>
      </c>
      <c r="H297" s="8">
        <v>4</v>
      </c>
      <c r="I297" s="8">
        <v>2</v>
      </c>
      <c r="J297" s="8">
        <v>0.12</v>
      </c>
      <c r="K297" s="8">
        <v>0.54</v>
      </c>
      <c r="L297" s="8">
        <v>0.28360000000000002</v>
      </c>
      <c r="M297" s="8">
        <v>0</v>
      </c>
      <c r="N297" s="8">
        <v>26</v>
      </c>
      <c r="O297" s="8">
        <v>26</v>
      </c>
    </row>
    <row r="298" spans="1:15">
      <c r="A298" s="13">
        <v>907</v>
      </c>
      <c r="B298" s="11">
        <v>40584</v>
      </c>
      <c r="C298" s="8">
        <v>1</v>
      </c>
      <c r="D298" s="8">
        <v>0</v>
      </c>
      <c r="E298" s="8">
        <v>2</v>
      </c>
      <c r="F298" s="8">
        <v>7</v>
      </c>
      <c r="G298" s="8" t="b">
        <v>0</v>
      </c>
      <c r="H298" s="8">
        <v>4</v>
      </c>
      <c r="I298" s="8">
        <v>1</v>
      </c>
      <c r="J298" s="8">
        <v>0.1</v>
      </c>
      <c r="K298" s="8">
        <v>0.5</v>
      </c>
      <c r="L298" s="8">
        <v>0.41789999999999999</v>
      </c>
      <c r="M298" s="8">
        <v>0</v>
      </c>
      <c r="N298" s="8">
        <v>99</v>
      </c>
      <c r="O298" s="8">
        <v>99</v>
      </c>
    </row>
    <row r="299" spans="1:15">
      <c r="A299" s="13">
        <v>908</v>
      </c>
      <c r="B299" s="11">
        <v>40584</v>
      </c>
      <c r="C299" s="8">
        <v>1</v>
      </c>
      <c r="D299" s="8">
        <v>0</v>
      </c>
      <c r="E299" s="8">
        <v>2</v>
      </c>
      <c r="F299" s="8">
        <v>8</v>
      </c>
      <c r="G299" s="8" t="b">
        <v>0</v>
      </c>
      <c r="H299" s="8">
        <v>4</v>
      </c>
      <c r="I299" s="8">
        <v>1</v>
      </c>
      <c r="J299" s="8">
        <v>0.1</v>
      </c>
      <c r="K299" s="8">
        <v>0.49</v>
      </c>
      <c r="L299" s="8">
        <v>0.32840000000000003</v>
      </c>
      <c r="M299" s="8">
        <v>5</v>
      </c>
      <c r="N299" s="8">
        <v>173</v>
      </c>
      <c r="O299" s="8">
        <v>178</v>
      </c>
    </row>
    <row r="300" spans="1:15">
      <c r="A300" s="13">
        <v>909</v>
      </c>
      <c r="B300" s="11">
        <v>40584</v>
      </c>
      <c r="C300" s="8">
        <v>1</v>
      </c>
      <c r="D300" s="8">
        <v>0</v>
      </c>
      <c r="E300" s="8">
        <v>2</v>
      </c>
      <c r="F300" s="8">
        <v>9</v>
      </c>
      <c r="G300" s="8" t="b">
        <v>0</v>
      </c>
      <c r="H300" s="8">
        <v>4</v>
      </c>
      <c r="I300" s="8">
        <v>1</v>
      </c>
      <c r="J300" s="8">
        <v>0.12</v>
      </c>
      <c r="K300" s="8">
        <v>0.42</v>
      </c>
      <c r="L300" s="8">
        <v>0.35820000000000002</v>
      </c>
      <c r="M300" s="8">
        <v>1</v>
      </c>
      <c r="N300" s="8">
        <v>121</v>
      </c>
      <c r="O300" s="8">
        <v>122</v>
      </c>
    </row>
    <row r="301" spans="1:15">
      <c r="A301" s="13">
        <v>910</v>
      </c>
      <c r="B301" s="11">
        <v>40584</v>
      </c>
      <c r="C301" s="8">
        <v>1</v>
      </c>
      <c r="D301" s="8">
        <v>0</v>
      </c>
      <c r="E301" s="8">
        <v>2</v>
      </c>
      <c r="F301" s="8">
        <v>10</v>
      </c>
      <c r="G301" s="8" t="b">
        <v>0</v>
      </c>
      <c r="H301" s="8">
        <v>4</v>
      </c>
      <c r="I301" s="8">
        <v>1</v>
      </c>
      <c r="J301" s="8">
        <v>0.12</v>
      </c>
      <c r="K301" s="8">
        <v>0.42</v>
      </c>
      <c r="L301" s="8">
        <v>0.29849999999999999</v>
      </c>
      <c r="M301" s="8">
        <v>1</v>
      </c>
      <c r="N301" s="8">
        <v>34</v>
      </c>
      <c r="O301" s="8">
        <v>35</v>
      </c>
    </row>
    <row r="302" spans="1:15">
      <c r="A302" s="13">
        <v>911</v>
      </c>
      <c r="B302" s="11">
        <v>40584</v>
      </c>
      <c r="C302" s="8">
        <v>1</v>
      </c>
      <c r="D302" s="8">
        <v>0</v>
      </c>
      <c r="E302" s="8">
        <v>2</v>
      </c>
      <c r="F302" s="8">
        <v>11</v>
      </c>
      <c r="G302" s="8" t="b">
        <v>0</v>
      </c>
      <c r="H302" s="8">
        <v>4</v>
      </c>
      <c r="I302" s="8">
        <v>1</v>
      </c>
      <c r="J302" s="8">
        <v>0.14000000000000001</v>
      </c>
      <c r="K302" s="8">
        <v>0.39</v>
      </c>
      <c r="L302" s="8">
        <v>0.35820000000000002</v>
      </c>
      <c r="M302" s="8">
        <v>1</v>
      </c>
      <c r="N302" s="8">
        <v>44</v>
      </c>
      <c r="O302" s="8">
        <v>45</v>
      </c>
    </row>
    <row r="303" spans="1:15">
      <c r="A303" s="13">
        <v>912</v>
      </c>
      <c r="B303" s="11">
        <v>40584</v>
      </c>
      <c r="C303" s="8">
        <v>1</v>
      </c>
      <c r="D303" s="8">
        <v>0</v>
      </c>
      <c r="E303" s="8">
        <v>2</v>
      </c>
      <c r="F303" s="8">
        <v>12</v>
      </c>
      <c r="G303" s="8" t="b">
        <v>0</v>
      </c>
      <c r="H303" s="8">
        <v>4</v>
      </c>
      <c r="I303" s="8">
        <v>1</v>
      </c>
      <c r="J303" s="8">
        <v>0.16</v>
      </c>
      <c r="K303" s="8">
        <v>0.34</v>
      </c>
      <c r="L303" s="8">
        <v>0.3881</v>
      </c>
      <c r="M303" s="8">
        <v>4</v>
      </c>
      <c r="N303" s="8">
        <v>65</v>
      </c>
      <c r="O303" s="8">
        <v>69</v>
      </c>
    </row>
    <row r="304" spans="1:15">
      <c r="A304" s="13">
        <v>913</v>
      </c>
      <c r="B304" s="11">
        <v>40584</v>
      </c>
      <c r="C304" s="8">
        <v>1</v>
      </c>
      <c r="D304" s="8">
        <v>0</v>
      </c>
      <c r="E304" s="8">
        <v>2</v>
      </c>
      <c r="F304" s="8">
        <v>13</v>
      </c>
      <c r="G304" s="8" t="b">
        <v>0</v>
      </c>
      <c r="H304" s="8">
        <v>4</v>
      </c>
      <c r="I304" s="8">
        <v>1</v>
      </c>
      <c r="J304" s="8">
        <v>0.18</v>
      </c>
      <c r="K304" s="8">
        <v>0.28999999999999998</v>
      </c>
      <c r="L304" s="8">
        <v>0.29849999999999999</v>
      </c>
      <c r="M304" s="8">
        <v>3</v>
      </c>
      <c r="N304" s="8">
        <v>59</v>
      </c>
      <c r="O304" s="8">
        <v>62</v>
      </c>
    </row>
    <row r="305" spans="1:15">
      <c r="A305" s="13">
        <v>914</v>
      </c>
      <c r="B305" s="11">
        <v>40584</v>
      </c>
      <c r="C305" s="8">
        <v>1</v>
      </c>
      <c r="D305" s="8">
        <v>0</v>
      </c>
      <c r="E305" s="8">
        <v>2</v>
      </c>
      <c r="F305" s="8">
        <v>14</v>
      </c>
      <c r="G305" s="8" t="b">
        <v>0</v>
      </c>
      <c r="H305" s="8">
        <v>4</v>
      </c>
      <c r="I305" s="8">
        <v>1</v>
      </c>
      <c r="J305" s="8">
        <v>0.2</v>
      </c>
      <c r="K305" s="8">
        <v>0.27</v>
      </c>
      <c r="L305" s="8">
        <v>0.28360000000000002</v>
      </c>
      <c r="M305" s="8">
        <v>6</v>
      </c>
      <c r="N305" s="8">
        <v>42</v>
      </c>
      <c r="O305" s="8">
        <v>48</v>
      </c>
    </row>
    <row r="306" spans="1:15">
      <c r="A306" s="13">
        <v>915</v>
      </c>
      <c r="B306" s="11">
        <v>40584</v>
      </c>
      <c r="C306" s="8">
        <v>1</v>
      </c>
      <c r="D306" s="8">
        <v>0</v>
      </c>
      <c r="E306" s="8">
        <v>2</v>
      </c>
      <c r="F306" s="8">
        <v>15</v>
      </c>
      <c r="G306" s="8" t="b">
        <v>0</v>
      </c>
      <c r="H306" s="8">
        <v>4</v>
      </c>
      <c r="I306" s="8">
        <v>1</v>
      </c>
      <c r="J306" s="8">
        <v>0.2</v>
      </c>
      <c r="K306" s="8">
        <v>0.25</v>
      </c>
      <c r="L306" s="8">
        <v>0.25369999999999998</v>
      </c>
      <c r="M306" s="8">
        <v>0</v>
      </c>
      <c r="N306" s="8">
        <v>50</v>
      </c>
      <c r="O306" s="8">
        <v>50</v>
      </c>
    </row>
    <row r="307" spans="1:15">
      <c r="A307" s="13">
        <v>916</v>
      </c>
      <c r="B307" s="11">
        <v>40584</v>
      </c>
      <c r="C307" s="8">
        <v>1</v>
      </c>
      <c r="D307" s="8">
        <v>0</v>
      </c>
      <c r="E307" s="8">
        <v>2</v>
      </c>
      <c r="F307" s="8">
        <v>16</v>
      </c>
      <c r="G307" s="8" t="b">
        <v>0</v>
      </c>
      <c r="H307" s="8">
        <v>4</v>
      </c>
      <c r="I307" s="8">
        <v>1</v>
      </c>
      <c r="J307" s="8">
        <v>0.2</v>
      </c>
      <c r="K307" s="8">
        <v>0.27</v>
      </c>
      <c r="L307" s="8">
        <v>0.29849999999999999</v>
      </c>
      <c r="M307" s="8">
        <v>4</v>
      </c>
      <c r="N307" s="8">
        <v>76</v>
      </c>
      <c r="O307" s="8">
        <v>80</v>
      </c>
    </row>
    <row r="308" spans="1:15">
      <c r="A308" s="13">
        <v>917</v>
      </c>
      <c r="B308" s="11">
        <v>40584</v>
      </c>
      <c r="C308" s="8">
        <v>1</v>
      </c>
      <c r="D308" s="8">
        <v>0</v>
      </c>
      <c r="E308" s="8">
        <v>2</v>
      </c>
      <c r="F308" s="8">
        <v>17</v>
      </c>
      <c r="G308" s="8" t="b">
        <v>0</v>
      </c>
      <c r="H308" s="8">
        <v>4</v>
      </c>
      <c r="I308" s="8">
        <v>1</v>
      </c>
      <c r="J308" s="8">
        <v>0.18</v>
      </c>
      <c r="K308" s="8">
        <v>0.26</v>
      </c>
      <c r="L308" s="8">
        <v>0.19400000000000001</v>
      </c>
      <c r="M308" s="8">
        <v>6</v>
      </c>
      <c r="N308" s="8">
        <v>159</v>
      </c>
      <c r="O308" s="8">
        <v>165</v>
      </c>
    </row>
    <row r="309" spans="1:15">
      <c r="A309" s="13">
        <v>918</v>
      </c>
      <c r="B309" s="11">
        <v>40584</v>
      </c>
      <c r="C309" s="8">
        <v>1</v>
      </c>
      <c r="D309" s="8">
        <v>0</v>
      </c>
      <c r="E309" s="8">
        <v>2</v>
      </c>
      <c r="F309" s="8">
        <v>18</v>
      </c>
      <c r="G309" s="8" t="b">
        <v>0</v>
      </c>
      <c r="H309" s="8">
        <v>4</v>
      </c>
      <c r="I309" s="8">
        <v>1</v>
      </c>
      <c r="J309" s="8">
        <v>0.16</v>
      </c>
      <c r="K309" s="8">
        <v>0.28000000000000003</v>
      </c>
      <c r="L309" s="8">
        <v>0.1343</v>
      </c>
      <c r="M309" s="8">
        <v>3</v>
      </c>
      <c r="N309" s="8">
        <v>157</v>
      </c>
      <c r="O309" s="8">
        <v>160</v>
      </c>
    </row>
    <row r="310" spans="1:15">
      <c r="A310" s="13">
        <v>919</v>
      </c>
      <c r="B310" s="11">
        <v>40584</v>
      </c>
      <c r="C310" s="8">
        <v>1</v>
      </c>
      <c r="D310" s="8">
        <v>0</v>
      </c>
      <c r="E310" s="8">
        <v>2</v>
      </c>
      <c r="F310" s="8">
        <v>19</v>
      </c>
      <c r="G310" s="8" t="b">
        <v>0</v>
      </c>
      <c r="H310" s="8">
        <v>4</v>
      </c>
      <c r="I310" s="8">
        <v>1</v>
      </c>
      <c r="J310" s="8">
        <v>0.14000000000000001</v>
      </c>
      <c r="K310" s="8">
        <v>0.28000000000000003</v>
      </c>
      <c r="L310" s="8">
        <v>0.1045</v>
      </c>
      <c r="M310" s="8">
        <v>2</v>
      </c>
      <c r="N310" s="8">
        <v>110</v>
      </c>
      <c r="O310" s="8">
        <v>112</v>
      </c>
    </row>
    <row r="311" spans="1:15">
      <c r="A311" s="13">
        <v>920</v>
      </c>
      <c r="B311" s="11">
        <v>40584</v>
      </c>
      <c r="C311" s="8">
        <v>1</v>
      </c>
      <c r="D311" s="8">
        <v>0</v>
      </c>
      <c r="E311" s="8">
        <v>2</v>
      </c>
      <c r="F311" s="8">
        <v>20</v>
      </c>
      <c r="G311" s="8" t="b">
        <v>0</v>
      </c>
      <c r="H311" s="8">
        <v>4</v>
      </c>
      <c r="I311" s="8">
        <v>1</v>
      </c>
      <c r="J311" s="8">
        <v>0.14000000000000001</v>
      </c>
      <c r="K311" s="8">
        <v>0.31</v>
      </c>
      <c r="L311" s="8">
        <v>8.9599999999999999E-2</v>
      </c>
      <c r="M311" s="8">
        <v>4</v>
      </c>
      <c r="N311" s="8">
        <v>93</v>
      </c>
      <c r="O311" s="8">
        <v>97</v>
      </c>
    </row>
    <row r="312" spans="1:15">
      <c r="A312" s="13">
        <v>921</v>
      </c>
      <c r="B312" s="11">
        <v>40584</v>
      </c>
      <c r="C312" s="8">
        <v>1</v>
      </c>
      <c r="D312" s="8">
        <v>0</v>
      </c>
      <c r="E312" s="8">
        <v>2</v>
      </c>
      <c r="F312" s="8">
        <v>21</v>
      </c>
      <c r="G312" s="8" t="b">
        <v>0</v>
      </c>
      <c r="H312" s="8">
        <v>4</v>
      </c>
      <c r="I312" s="8">
        <v>1</v>
      </c>
      <c r="J312" s="8">
        <v>0.14000000000000001</v>
      </c>
      <c r="K312" s="8">
        <v>0.39</v>
      </c>
      <c r="L312" s="8">
        <v>0</v>
      </c>
      <c r="M312" s="8">
        <v>2</v>
      </c>
      <c r="N312" s="8">
        <v>70</v>
      </c>
      <c r="O312" s="8">
        <v>72</v>
      </c>
    </row>
    <row r="313" spans="1:15">
      <c r="A313" s="13">
        <v>922</v>
      </c>
      <c r="B313" s="11">
        <v>40584</v>
      </c>
      <c r="C313" s="8">
        <v>1</v>
      </c>
      <c r="D313" s="8">
        <v>0</v>
      </c>
      <c r="E313" s="8">
        <v>2</v>
      </c>
      <c r="F313" s="8">
        <v>22</v>
      </c>
      <c r="G313" s="8" t="b">
        <v>0</v>
      </c>
      <c r="H313" s="8">
        <v>4</v>
      </c>
      <c r="I313" s="8">
        <v>1</v>
      </c>
      <c r="J313" s="8">
        <v>0.12</v>
      </c>
      <c r="K313" s="8">
        <v>0.39</v>
      </c>
      <c r="L313" s="8">
        <v>0</v>
      </c>
      <c r="M313" s="8">
        <v>4</v>
      </c>
      <c r="N313" s="8">
        <v>47</v>
      </c>
      <c r="O313" s="8">
        <v>51</v>
      </c>
    </row>
    <row r="314" spans="1:15">
      <c r="A314" s="13">
        <v>923</v>
      </c>
      <c r="B314" s="11">
        <v>40584</v>
      </c>
      <c r="C314" s="8">
        <v>1</v>
      </c>
      <c r="D314" s="8">
        <v>0</v>
      </c>
      <c r="E314" s="8">
        <v>2</v>
      </c>
      <c r="F314" s="8">
        <v>23</v>
      </c>
      <c r="G314" s="8" t="b">
        <v>0</v>
      </c>
      <c r="H314" s="8">
        <v>4</v>
      </c>
      <c r="I314" s="8">
        <v>1</v>
      </c>
      <c r="J314" s="8">
        <v>0.12</v>
      </c>
      <c r="K314" s="8">
        <v>0.42</v>
      </c>
      <c r="L314" s="8">
        <v>0.1045</v>
      </c>
      <c r="M314" s="8">
        <v>1</v>
      </c>
      <c r="N314" s="8">
        <v>33</v>
      </c>
      <c r="O314" s="8">
        <v>34</v>
      </c>
    </row>
    <row r="315" spans="1:15">
      <c r="A315" s="13">
        <v>924</v>
      </c>
      <c r="B315" s="11">
        <v>40585</v>
      </c>
      <c r="C315" s="8">
        <v>1</v>
      </c>
      <c r="D315" s="8">
        <v>0</v>
      </c>
      <c r="E315" s="8">
        <v>2</v>
      </c>
      <c r="F315" s="8">
        <v>0</v>
      </c>
      <c r="G315" s="8" t="b">
        <v>0</v>
      </c>
      <c r="H315" s="8">
        <v>5</v>
      </c>
      <c r="I315" s="8">
        <v>1</v>
      </c>
      <c r="J315" s="8">
        <v>0.1</v>
      </c>
      <c r="K315" s="8">
        <v>0.49</v>
      </c>
      <c r="L315" s="8">
        <v>0.1045</v>
      </c>
      <c r="M315" s="8">
        <v>2</v>
      </c>
      <c r="N315" s="8">
        <v>12</v>
      </c>
      <c r="O315" s="8">
        <v>14</v>
      </c>
    </row>
    <row r="316" spans="1:15">
      <c r="A316" s="13">
        <v>925</v>
      </c>
      <c r="B316" s="11">
        <v>40585</v>
      </c>
      <c r="C316" s="8">
        <v>1</v>
      </c>
      <c r="D316" s="8">
        <v>0</v>
      </c>
      <c r="E316" s="8">
        <v>2</v>
      </c>
      <c r="F316" s="8">
        <v>1</v>
      </c>
      <c r="G316" s="8" t="b">
        <v>0</v>
      </c>
      <c r="H316" s="8">
        <v>5</v>
      </c>
      <c r="I316" s="8">
        <v>1</v>
      </c>
      <c r="J316" s="8">
        <v>0.1</v>
      </c>
      <c r="K316" s="8">
        <v>0.54</v>
      </c>
      <c r="L316" s="8">
        <v>8.9599999999999999E-2</v>
      </c>
      <c r="M316" s="8">
        <v>1</v>
      </c>
      <c r="N316" s="8">
        <v>6</v>
      </c>
      <c r="O316" s="8">
        <v>7</v>
      </c>
    </row>
    <row r="317" spans="1:15">
      <c r="A317" s="13">
        <v>926</v>
      </c>
      <c r="B317" s="11">
        <v>40585</v>
      </c>
      <c r="C317" s="8">
        <v>1</v>
      </c>
      <c r="D317" s="8">
        <v>0</v>
      </c>
      <c r="E317" s="8">
        <v>2</v>
      </c>
      <c r="F317" s="8">
        <v>2</v>
      </c>
      <c r="G317" s="8" t="b">
        <v>0</v>
      </c>
      <c r="H317" s="8">
        <v>5</v>
      </c>
      <c r="I317" s="8">
        <v>1</v>
      </c>
      <c r="J317" s="8">
        <v>0.1</v>
      </c>
      <c r="K317" s="8">
        <v>0.54</v>
      </c>
      <c r="L317" s="8">
        <v>8.9599999999999999E-2</v>
      </c>
      <c r="M317" s="8">
        <v>0</v>
      </c>
      <c r="N317" s="8">
        <v>3</v>
      </c>
      <c r="O317" s="8">
        <v>3</v>
      </c>
    </row>
    <row r="318" spans="1:15">
      <c r="A318" s="13">
        <v>927</v>
      </c>
      <c r="B318" s="11">
        <v>40585</v>
      </c>
      <c r="C318" s="8">
        <v>1</v>
      </c>
      <c r="D318" s="8">
        <v>0</v>
      </c>
      <c r="E318" s="8">
        <v>2</v>
      </c>
      <c r="F318" s="8">
        <v>5</v>
      </c>
      <c r="G318" s="8" t="b">
        <v>0</v>
      </c>
      <c r="H318" s="8">
        <v>5</v>
      </c>
      <c r="I318" s="8">
        <v>1</v>
      </c>
      <c r="J318" s="8">
        <v>0.08</v>
      </c>
      <c r="K318" s="8">
        <v>0.63</v>
      </c>
      <c r="L318" s="8">
        <v>8.9599999999999999E-2</v>
      </c>
      <c r="M318" s="8">
        <v>0</v>
      </c>
      <c r="N318" s="8">
        <v>4</v>
      </c>
      <c r="O318" s="8">
        <v>4</v>
      </c>
    </row>
    <row r="319" spans="1:15">
      <c r="A319" s="13">
        <v>928</v>
      </c>
      <c r="B319" s="11">
        <v>40585</v>
      </c>
      <c r="C319" s="8">
        <v>1</v>
      </c>
      <c r="D319" s="8">
        <v>0</v>
      </c>
      <c r="E319" s="8">
        <v>2</v>
      </c>
      <c r="F319" s="8">
        <v>6</v>
      </c>
      <c r="G319" s="8" t="b">
        <v>0</v>
      </c>
      <c r="H319" s="8">
        <v>5</v>
      </c>
      <c r="I319" s="8">
        <v>1</v>
      </c>
      <c r="J319" s="8">
        <v>0.1</v>
      </c>
      <c r="K319" s="8">
        <v>0.68</v>
      </c>
      <c r="L319" s="8">
        <v>0</v>
      </c>
      <c r="M319" s="8">
        <v>1</v>
      </c>
      <c r="N319" s="8">
        <v>23</v>
      </c>
      <c r="O319" s="8">
        <v>24</v>
      </c>
    </row>
    <row r="320" spans="1:15">
      <c r="A320" s="13">
        <v>929</v>
      </c>
      <c r="B320" s="11">
        <v>40585</v>
      </c>
      <c r="C320" s="8">
        <v>1</v>
      </c>
      <c r="D320" s="8">
        <v>0</v>
      </c>
      <c r="E320" s="8">
        <v>2</v>
      </c>
      <c r="F320" s="8">
        <v>7</v>
      </c>
      <c r="G320" s="8" t="b">
        <v>0</v>
      </c>
      <c r="H320" s="8">
        <v>5</v>
      </c>
      <c r="I320" s="8">
        <v>1</v>
      </c>
      <c r="J320" s="8">
        <v>0.08</v>
      </c>
      <c r="K320" s="8">
        <v>0.73</v>
      </c>
      <c r="L320" s="8">
        <v>0</v>
      </c>
      <c r="M320" s="8">
        <v>1</v>
      </c>
      <c r="N320" s="8">
        <v>73</v>
      </c>
      <c r="O320" s="8">
        <v>74</v>
      </c>
    </row>
    <row r="321" spans="1:15">
      <c r="A321" s="13">
        <v>930</v>
      </c>
      <c r="B321" s="11">
        <v>40585</v>
      </c>
      <c r="C321" s="8">
        <v>1</v>
      </c>
      <c r="D321" s="8">
        <v>0</v>
      </c>
      <c r="E321" s="8">
        <v>2</v>
      </c>
      <c r="F321" s="8">
        <v>8</v>
      </c>
      <c r="G321" s="8" t="b">
        <v>0</v>
      </c>
      <c r="H321" s="8">
        <v>5</v>
      </c>
      <c r="I321" s="8">
        <v>1</v>
      </c>
      <c r="J321" s="8">
        <v>0.1</v>
      </c>
      <c r="K321" s="8">
        <v>0.74</v>
      </c>
      <c r="L321" s="8">
        <v>0.16420000000000001</v>
      </c>
      <c r="M321" s="8">
        <v>4</v>
      </c>
      <c r="N321" s="8">
        <v>212</v>
      </c>
      <c r="O321" s="8">
        <v>216</v>
      </c>
    </row>
    <row r="322" spans="1:15">
      <c r="A322" s="13">
        <v>931</v>
      </c>
      <c r="B322" s="11">
        <v>40585</v>
      </c>
      <c r="C322" s="8">
        <v>1</v>
      </c>
      <c r="D322" s="8">
        <v>0</v>
      </c>
      <c r="E322" s="8">
        <v>2</v>
      </c>
      <c r="F322" s="8">
        <v>9</v>
      </c>
      <c r="G322" s="8" t="b">
        <v>0</v>
      </c>
      <c r="H322" s="8">
        <v>5</v>
      </c>
      <c r="I322" s="8">
        <v>1</v>
      </c>
      <c r="J322" s="8">
        <v>0.12</v>
      </c>
      <c r="K322" s="8">
        <v>0.74</v>
      </c>
      <c r="L322" s="8">
        <v>0.22389999999999999</v>
      </c>
      <c r="M322" s="8">
        <v>8</v>
      </c>
      <c r="N322" s="8">
        <v>132</v>
      </c>
      <c r="O322" s="8">
        <v>140</v>
      </c>
    </row>
    <row r="323" spans="1:15">
      <c r="A323" s="13">
        <v>932</v>
      </c>
      <c r="B323" s="11">
        <v>40585</v>
      </c>
      <c r="C323" s="8">
        <v>1</v>
      </c>
      <c r="D323" s="8">
        <v>0</v>
      </c>
      <c r="E323" s="8">
        <v>2</v>
      </c>
      <c r="F323" s="8">
        <v>10</v>
      </c>
      <c r="G323" s="8" t="b">
        <v>0</v>
      </c>
      <c r="H323" s="8">
        <v>5</v>
      </c>
      <c r="I323" s="8">
        <v>1</v>
      </c>
      <c r="J323" s="8">
        <v>0.14000000000000001</v>
      </c>
      <c r="K323" s="8">
        <v>0.69</v>
      </c>
      <c r="L323" s="8">
        <v>0.19400000000000001</v>
      </c>
      <c r="M323" s="8">
        <v>5</v>
      </c>
      <c r="N323" s="8">
        <v>39</v>
      </c>
      <c r="O323" s="8">
        <v>44</v>
      </c>
    </row>
    <row r="324" spans="1:15">
      <c r="A324" s="13">
        <v>933</v>
      </c>
      <c r="B324" s="11">
        <v>40585</v>
      </c>
      <c r="C324" s="8">
        <v>1</v>
      </c>
      <c r="D324" s="8">
        <v>0</v>
      </c>
      <c r="E324" s="8">
        <v>2</v>
      </c>
      <c r="F324" s="8">
        <v>11</v>
      </c>
      <c r="G324" s="8" t="b">
        <v>0</v>
      </c>
      <c r="H324" s="8">
        <v>5</v>
      </c>
      <c r="I324" s="8">
        <v>1</v>
      </c>
      <c r="J324" s="8">
        <v>0.22</v>
      </c>
      <c r="K324" s="8">
        <v>0.47</v>
      </c>
      <c r="L324" s="8">
        <v>0.1343</v>
      </c>
      <c r="M324" s="8">
        <v>12</v>
      </c>
      <c r="N324" s="8">
        <v>52</v>
      </c>
      <c r="O324" s="8">
        <v>64</v>
      </c>
    </row>
    <row r="325" spans="1:15">
      <c r="A325" s="13">
        <v>934</v>
      </c>
      <c r="B325" s="11">
        <v>40585</v>
      </c>
      <c r="C325" s="8">
        <v>1</v>
      </c>
      <c r="D325" s="8">
        <v>0</v>
      </c>
      <c r="E325" s="8">
        <v>2</v>
      </c>
      <c r="F325" s="8">
        <v>12</v>
      </c>
      <c r="G325" s="8" t="b">
        <v>0</v>
      </c>
      <c r="H325" s="8">
        <v>5</v>
      </c>
      <c r="I325" s="8">
        <v>1</v>
      </c>
      <c r="J325" s="8">
        <v>0.22</v>
      </c>
      <c r="K325" s="8">
        <v>0.47</v>
      </c>
      <c r="L325" s="8">
        <v>0.1343</v>
      </c>
      <c r="M325" s="8">
        <v>7</v>
      </c>
      <c r="N325" s="8">
        <v>64</v>
      </c>
      <c r="O325" s="8">
        <v>71</v>
      </c>
    </row>
    <row r="326" spans="1:15">
      <c r="A326" s="13">
        <v>935</v>
      </c>
      <c r="B326" s="11">
        <v>40585</v>
      </c>
      <c r="C326" s="8">
        <v>1</v>
      </c>
      <c r="D326" s="8">
        <v>0</v>
      </c>
      <c r="E326" s="8">
        <v>2</v>
      </c>
      <c r="F326" s="8">
        <v>13</v>
      </c>
      <c r="G326" s="8" t="b">
        <v>0</v>
      </c>
      <c r="H326" s="8">
        <v>5</v>
      </c>
      <c r="I326" s="8">
        <v>1</v>
      </c>
      <c r="J326" s="8">
        <v>0.24</v>
      </c>
      <c r="K326" s="8">
        <v>0.35</v>
      </c>
      <c r="L326" s="8">
        <v>0.19400000000000001</v>
      </c>
      <c r="M326" s="8">
        <v>21</v>
      </c>
      <c r="N326" s="8">
        <v>89</v>
      </c>
      <c r="O326" s="8">
        <v>110</v>
      </c>
    </row>
    <row r="327" spans="1:15">
      <c r="A327" s="13">
        <v>936</v>
      </c>
      <c r="B327" s="11">
        <v>40585</v>
      </c>
      <c r="C327" s="8">
        <v>1</v>
      </c>
      <c r="D327" s="8">
        <v>0</v>
      </c>
      <c r="E327" s="8">
        <v>2</v>
      </c>
      <c r="F327" s="8">
        <v>14</v>
      </c>
      <c r="G327" s="8" t="b">
        <v>0</v>
      </c>
      <c r="H327" s="8">
        <v>5</v>
      </c>
      <c r="I327" s="8">
        <v>1</v>
      </c>
      <c r="J327" s="8">
        <v>0.3</v>
      </c>
      <c r="K327" s="8">
        <v>0.26</v>
      </c>
      <c r="L327" s="8">
        <v>0.25369999999999998</v>
      </c>
      <c r="M327" s="8">
        <v>17</v>
      </c>
      <c r="N327" s="8">
        <v>67</v>
      </c>
      <c r="O327" s="8">
        <v>84</v>
      </c>
    </row>
    <row r="328" spans="1:15">
      <c r="A328" s="13">
        <v>937</v>
      </c>
      <c r="B328" s="11">
        <v>40585</v>
      </c>
      <c r="C328" s="8">
        <v>1</v>
      </c>
      <c r="D328" s="8">
        <v>0</v>
      </c>
      <c r="E328" s="8">
        <v>2</v>
      </c>
      <c r="F328" s="8">
        <v>15</v>
      </c>
      <c r="G328" s="8" t="b">
        <v>0</v>
      </c>
      <c r="H328" s="8">
        <v>5</v>
      </c>
      <c r="I328" s="8">
        <v>1</v>
      </c>
      <c r="J328" s="8">
        <v>0.32</v>
      </c>
      <c r="K328" s="8">
        <v>0.21</v>
      </c>
      <c r="L328" s="8">
        <v>0.16420000000000001</v>
      </c>
      <c r="M328" s="8">
        <v>12</v>
      </c>
      <c r="N328" s="8">
        <v>62</v>
      </c>
      <c r="O328" s="8">
        <v>74</v>
      </c>
    </row>
    <row r="329" spans="1:15">
      <c r="A329" s="13">
        <v>938</v>
      </c>
      <c r="B329" s="11">
        <v>40585</v>
      </c>
      <c r="C329" s="8">
        <v>1</v>
      </c>
      <c r="D329" s="8">
        <v>0</v>
      </c>
      <c r="E329" s="8">
        <v>2</v>
      </c>
      <c r="F329" s="8">
        <v>16</v>
      </c>
      <c r="G329" s="8" t="b">
        <v>0</v>
      </c>
      <c r="H329" s="8">
        <v>5</v>
      </c>
      <c r="I329" s="8">
        <v>1</v>
      </c>
      <c r="J329" s="8">
        <v>0.3</v>
      </c>
      <c r="K329" s="8">
        <v>0.28000000000000003</v>
      </c>
      <c r="L329" s="8">
        <v>0.19400000000000001</v>
      </c>
      <c r="M329" s="8">
        <v>14</v>
      </c>
      <c r="N329" s="8">
        <v>111</v>
      </c>
      <c r="O329" s="8">
        <v>125</v>
      </c>
    </row>
    <row r="330" spans="1:15">
      <c r="A330" s="13">
        <v>939</v>
      </c>
      <c r="B330" s="11">
        <v>40585</v>
      </c>
      <c r="C330" s="8">
        <v>1</v>
      </c>
      <c r="D330" s="8">
        <v>0</v>
      </c>
      <c r="E330" s="8">
        <v>2</v>
      </c>
      <c r="F330" s="8">
        <v>17</v>
      </c>
      <c r="G330" s="8" t="b">
        <v>0</v>
      </c>
      <c r="H330" s="8">
        <v>5</v>
      </c>
      <c r="I330" s="8">
        <v>1</v>
      </c>
      <c r="J330" s="8">
        <v>0.3</v>
      </c>
      <c r="K330" s="8">
        <v>0.24</v>
      </c>
      <c r="L330" s="8">
        <v>0</v>
      </c>
      <c r="M330" s="8">
        <v>18</v>
      </c>
      <c r="N330" s="8">
        <v>193</v>
      </c>
      <c r="O330" s="8">
        <v>211</v>
      </c>
    </row>
    <row r="331" spans="1:15">
      <c r="A331" s="13">
        <v>940</v>
      </c>
      <c r="B331" s="11">
        <v>40585</v>
      </c>
      <c r="C331" s="8">
        <v>1</v>
      </c>
      <c r="D331" s="8">
        <v>0</v>
      </c>
      <c r="E331" s="8">
        <v>2</v>
      </c>
      <c r="F331" s="8">
        <v>18</v>
      </c>
      <c r="G331" s="8" t="b">
        <v>0</v>
      </c>
      <c r="H331" s="8">
        <v>5</v>
      </c>
      <c r="I331" s="8">
        <v>1</v>
      </c>
      <c r="J331" s="8">
        <v>0.28000000000000003</v>
      </c>
      <c r="K331" s="8">
        <v>0.28000000000000003</v>
      </c>
      <c r="L331" s="8">
        <v>0</v>
      </c>
      <c r="M331" s="8">
        <v>9</v>
      </c>
      <c r="N331" s="8">
        <v>165</v>
      </c>
      <c r="O331" s="8">
        <v>174</v>
      </c>
    </row>
    <row r="332" spans="1:15">
      <c r="A332" s="13">
        <v>941</v>
      </c>
      <c r="B332" s="11">
        <v>40585</v>
      </c>
      <c r="C332" s="8">
        <v>1</v>
      </c>
      <c r="D332" s="8">
        <v>0</v>
      </c>
      <c r="E332" s="8">
        <v>2</v>
      </c>
      <c r="F332" s="8">
        <v>19</v>
      </c>
      <c r="G332" s="8" t="b">
        <v>0</v>
      </c>
      <c r="H332" s="8">
        <v>5</v>
      </c>
      <c r="I332" s="8">
        <v>1</v>
      </c>
      <c r="J332" s="8">
        <v>0.26</v>
      </c>
      <c r="K332" s="8">
        <v>0.33</v>
      </c>
      <c r="L332" s="8">
        <v>0</v>
      </c>
      <c r="M332" s="8">
        <v>7</v>
      </c>
      <c r="N332" s="8">
        <v>94</v>
      </c>
      <c r="O332" s="8">
        <v>101</v>
      </c>
    </row>
    <row r="333" spans="1:15">
      <c r="A333" s="13">
        <v>942</v>
      </c>
      <c r="B333" s="11">
        <v>40585</v>
      </c>
      <c r="C333" s="8">
        <v>1</v>
      </c>
      <c r="D333" s="8">
        <v>0</v>
      </c>
      <c r="E333" s="8">
        <v>2</v>
      </c>
      <c r="F333" s="8">
        <v>20</v>
      </c>
      <c r="G333" s="8" t="b">
        <v>0</v>
      </c>
      <c r="H333" s="8">
        <v>5</v>
      </c>
      <c r="I333" s="8">
        <v>1</v>
      </c>
      <c r="J333" s="8">
        <v>0.22</v>
      </c>
      <c r="K333" s="8">
        <v>0.55000000000000004</v>
      </c>
      <c r="L333" s="8">
        <v>0.1343</v>
      </c>
      <c r="M333" s="8">
        <v>2</v>
      </c>
      <c r="N333" s="8">
        <v>61</v>
      </c>
      <c r="O333" s="8">
        <v>63</v>
      </c>
    </row>
    <row r="334" spans="1:15">
      <c r="A334" s="13">
        <v>943</v>
      </c>
      <c r="B334" s="11">
        <v>40585</v>
      </c>
      <c r="C334" s="8">
        <v>1</v>
      </c>
      <c r="D334" s="8">
        <v>0</v>
      </c>
      <c r="E334" s="8">
        <v>2</v>
      </c>
      <c r="F334" s="8">
        <v>21</v>
      </c>
      <c r="G334" s="8" t="b">
        <v>0</v>
      </c>
      <c r="H334" s="8">
        <v>5</v>
      </c>
      <c r="I334" s="8">
        <v>1</v>
      </c>
      <c r="J334" s="8">
        <v>0.2</v>
      </c>
      <c r="K334" s="8">
        <v>0.59</v>
      </c>
      <c r="L334" s="8">
        <v>0.1343</v>
      </c>
      <c r="M334" s="8">
        <v>1</v>
      </c>
      <c r="N334" s="8">
        <v>46</v>
      </c>
      <c r="O334" s="8">
        <v>47</v>
      </c>
    </row>
    <row r="335" spans="1:15">
      <c r="A335" s="13">
        <v>944</v>
      </c>
      <c r="B335" s="11">
        <v>40585</v>
      </c>
      <c r="C335" s="8">
        <v>1</v>
      </c>
      <c r="D335" s="8">
        <v>0</v>
      </c>
      <c r="E335" s="8">
        <v>2</v>
      </c>
      <c r="F335" s="8">
        <v>22</v>
      </c>
      <c r="G335" s="8" t="b">
        <v>0</v>
      </c>
      <c r="H335" s="8">
        <v>5</v>
      </c>
      <c r="I335" s="8">
        <v>1</v>
      </c>
      <c r="J335" s="8">
        <v>0.2</v>
      </c>
      <c r="K335" s="8">
        <v>0.64</v>
      </c>
      <c r="L335" s="8">
        <v>8.9599999999999999E-2</v>
      </c>
      <c r="M335" s="8">
        <v>2</v>
      </c>
      <c r="N335" s="8">
        <v>41</v>
      </c>
      <c r="O335" s="8">
        <v>43</v>
      </c>
    </row>
    <row r="336" spans="1:15">
      <c r="A336" s="13">
        <v>945</v>
      </c>
      <c r="B336" s="11">
        <v>40585</v>
      </c>
      <c r="C336" s="8">
        <v>1</v>
      </c>
      <c r="D336" s="8">
        <v>0</v>
      </c>
      <c r="E336" s="8">
        <v>2</v>
      </c>
      <c r="F336" s="8">
        <v>23</v>
      </c>
      <c r="G336" s="8" t="b">
        <v>0</v>
      </c>
      <c r="H336" s="8">
        <v>5</v>
      </c>
      <c r="I336" s="8">
        <v>1</v>
      </c>
      <c r="J336" s="8">
        <v>0.18</v>
      </c>
      <c r="K336" s="8">
        <v>0.69</v>
      </c>
      <c r="L336" s="8">
        <v>0</v>
      </c>
      <c r="M336" s="8">
        <v>5</v>
      </c>
      <c r="N336" s="8">
        <v>48</v>
      </c>
      <c r="O336" s="8">
        <v>53</v>
      </c>
    </row>
    <row r="337" spans="1:15">
      <c r="A337" s="13">
        <v>946</v>
      </c>
      <c r="B337" s="11">
        <v>40586</v>
      </c>
      <c r="C337" s="8">
        <v>1</v>
      </c>
      <c r="D337" s="8">
        <v>0</v>
      </c>
      <c r="E337" s="8">
        <v>2</v>
      </c>
      <c r="F337" s="8">
        <v>0</v>
      </c>
      <c r="G337" s="8" t="b">
        <v>0</v>
      </c>
      <c r="H337" s="8">
        <v>6</v>
      </c>
      <c r="I337" s="8">
        <v>1</v>
      </c>
      <c r="J337" s="8">
        <v>0.16</v>
      </c>
      <c r="K337" s="8">
        <v>0.69</v>
      </c>
      <c r="L337" s="8">
        <v>8.9599999999999999E-2</v>
      </c>
      <c r="M337" s="8">
        <v>3</v>
      </c>
      <c r="N337" s="8">
        <v>27</v>
      </c>
      <c r="O337" s="8">
        <v>30</v>
      </c>
    </row>
    <row r="338" spans="1:15">
      <c r="A338" s="13">
        <v>947</v>
      </c>
      <c r="B338" s="11">
        <v>40586</v>
      </c>
      <c r="C338" s="8">
        <v>1</v>
      </c>
      <c r="D338" s="8">
        <v>0</v>
      </c>
      <c r="E338" s="8">
        <v>2</v>
      </c>
      <c r="F338" s="8">
        <v>1</v>
      </c>
      <c r="G338" s="8" t="b">
        <v>0</v>
      </c>
      <c r="H338" s="8">
        <v>6</v>
      </c>
      <c r="I338" s="8">
        <v>1</v>
      </c>
      <c r="J338" s="8">
        <v>0.14000000000000001</v>
      </c>
      <c r="K338" s="8">
        <v>0.86</v>
      </c>
      <c r="L338" s="8">
        <v>0</v>
      </c>
      <c r="M338" s="8">
        <v>2</v>
      </c>
      <c r="N338" s="8">
        <v>22</v>
      </c>
      <c r="O338" s="8">
        <v>24</v>
      </c>
    </row>
    <row r="339" spans="1:15">
      <c r="A339" s="13">
        <v>948</v>
      </c>
      <c r="B339" s="11">
        <v>40586</v>
      </c>
      <c r="C339" s="8">
        <v>1</v>
      </c>
      <c r="D339" s="8">
        <v>0</v>
      </c>
      <c r="E339" s="8">
        <v>2</v>
      </c>
      <c r="F339" s="8">
        <v>2</v>
      </c>
      <c r="G339" s="8" t="b">
        <v>0</v>
      </c>
      <c r="H339" s="8">
        <v>6</v>
      </c>
      <c r="I339" s="8">
        <v>1</v>
      </c>
      <c r="J339" s="8">
        <v>0.14000000000000001</v>
      </c>
      <c r="K339" s="8">
        <v>0.8</v>
      </c>
      <c r="L339" s="8">
        <v>0</v>
      </c>
      <c r="M339" s="8">
        <v>2</v>
      </c>
      <c r="N339" s="8">
        <v>13</v>
      </c>
      <c r="O339" s="8">
        <v>15</v>
      </c>
    </row>
    <row r="340" spans="1:15">
      <c r="A340" s="13">
        <v>949</v>
      </c>
      <c r="B340" s="11">
        <v>40586</v>
      </c>
      <c r="C340" s="8">
        <v>1</v>
      </c>
      <c r="D340" s="8">
        <v>0</v>
      </c>
      <c r="E340" s="8">
        <v>2</v>
      </c>
      <c r="F340" s="8">
        <v>3</v>
      </c>
      <c r="G340" s="8" t="b">
        <v>0</v>
      </c>
      <c r="H340" s="8">
        <v>6</v>
      </c>
      <c r="I340" s="8">
        <v>1</v>
      </c>
      <c r="J340" s="8">
        <v>0.12</v>
      </c>
      <c r="K340" s="8">
        <v>0.8</v>
      </c>
      <c r="L340" s="8">
        <v>0</v>
      </c>
      <c r="M340" s="8">
        <v>3</v>
      </c>
      <c r="N340" s="8">
        <v>7</v>
      </c>
      <c r="O340" s="8">
        <v>10</v>
      </c>
    </row>
    <row r="341" spans="1:15">
      <c r="A341" s="13">
        <v>950</v>
      </c>
      <c r="B341" s="11">
        <v>40586</v>
      </c>
      <c r="C341" s="8">
        <v>1</v>
      </c>
      <c r="D341" s="8">
        <v>0</v>
      </c>
      <c r="E341" s="8">
        <v>2</v>
      </c>
      <c r="F341" s="8">
        <v>4</v>
      </c>
      <c r="G341" s="8" t="b">
        <v>0</v>
      </c>
      <c r="H341" s="8">
        <v>6</v>
      </c>
      <c r="I341" s="8">
        <v>1</v>
      </c>
      <c r="J341" s="8">
        <v>0.12</v>
      </c>
      <c r="K341" s="8">
        <v>0.74</v>
      </c>
      <c r="L341" s="8">
        <v>8.9599999999999999E-2</v>
      </c>
      <c r="M341" s="8">
        <v>0</v>
      </c>
      <c r="N341" s="8">
        <v>4</v>
      </c>
      <c r="O341" s="8">
        <v>4</v>
      </c>
    </row>
    <row r="342" spans="1:15">
      <c r="A342" s="13">
        <v>951</v>
      </c>
      <c r="B342" s="11">
        <v>40586</v>
      </c>
      <c r="C342" s="8">
        <v>1</v>
      </c>
      <c r="D342" s="8">
        <v>0</v>
      </c>
      <c r="E342" s="8">
        <v>2</v>
      </c>
      <c r="F342" s="8">
        <v>5</v>
      </c>
      <c r="G342" s="8" t="b">
        <v>0</v>
      </c>
      <c r="H342" s="8">
        <v>6</v>
      </c>
      <c r="I342" s="8">
        <v>1</v>
      </c>
      <c r="J342" s="8">
        <v>0.12</v>
      </c>
      <c r="K342" s="8">
        <v>0.74</v>
      </c>
      <c r="L342" s="8">
        <v>8.9599999999999999E-2</v>
      </c>
      <c r="M342" s="8">
        <v>0</v>
      </c>
      <c r="N342" s="8">
        <v>1</v>
      </c>
      <c r="O342" s="8">
        <v>1</v>
      </c>
    </row>
    <row r="343" spans="1:15">
      <c r="A343" s="13">
        <v>952</v>
      </c>
      <c r="B343" s="11">
        <v>40586</v>
      </c>
      <c r="C343" s="8">
        <v>1</v>
      </c>
      <c r="D343" s="8">
        <v>0</v>
      </c>
      <c r="E343" s="8">
        <v>2</v>
      </c>
      <c r="F343" s="8">
        <v>6</v>
      </c>
      <c r="G343" s="8" t="b">
        <v>0</v>
      </c>
      <c r="H343" s="8">
        <v>6</v>
      </c>
      <c r="I343" s="8">
        <v>1</v>
      </c>
      <c r="J343" s="8">
        <v>0.12</v>
      </c>
      <c r="K343" s="8">
        <v>0.93</v>
      </c>
      <c r="L343" s="8">
        <v>0.19400000000000001</v>
      </c>
      <c r="M343" s="8">
        <v>1</v>
      </c>
      <c r="N343" s="8">
        <v>1</v>
      </c>
      <c r="O343" s="8">
        <v>2</v>
      </c>
    </row>
    <row r="344" spans="1:15">
      <c r="A344" s="13">
        <v>953</v>
      </c>
      <c r="B344" s="11">
        <v>40586</v>
      </c>
      <c r="C344" s="8">
        <v>1</v>
      </c>
      <c r="D344" s="8">
        <v>0</v>
      </c>
      <c r="E344" s="8">
        <v>2</v>
      </c>
      <c r="F344" s="8">
        <v>7</v>
      </c>
      <c r="G344" s="8" t="b">
        <v>0</v>
      </c>
      <c r="H344" s="8">
        <v>6</v>
      </c>
      <c r="I344" s="8">
        <v>1</v>
      </c>
      <c r="J344" s="8">
        <v>0.12</v>
      </c>
      <c r="K344" s="8">
        <v>0.8</v>
      </c>
      <c r="L344" s="8">
        <v>0.1045</v>
      </c>
      <c r="M344" s="8">
        <v>2</v>
      </c>
      <c r="N344" s="8">
        <v>9</v>
      </c>
      <c r="O344" s="8">
        <v>11</v>
      </c>
    </row>
    <row r="345" spans="1:15">
      <c r="A345" s="13">
        <v>954</v>
      </c>
      <c r="B345" s="11">
        <v>40586</v>
      </c>
      <c r="C345" s="8">
        <v>1</v>
      </c>
      <c r="D345" s="8">
        <v>0</v>
      </c>
      <c r="E345" s="8">
        <v>2</v>
      </c>
      <c r="F345" s="8">
        <v>8</v>
      </c>
      <c r="G345" s="8" t="b">
        <v>0</v>
      </c>
      <c r="H345" s="8">
        <v>6</v>
      </c>
      <c r="I345" s="8">
        <v>1</v>
      </c>
      <c r="J345" s="8">
        <v>0.14000000000000001</v>
      </c>
      <c r="K345" s="8">
        <v>0.86</v>
      </c>
      <c r="L345" s="8">
        <v>0.1343</v>
      </c>
      <c r="M345" s="8">
        <v>2</v>
      </c>
      <c r="N345" s="8">
        <v>28</v>
      </c>
      <c r="O345" s="8">
        <v>30</v>
      </c>
    </row>
    <row r="346" spans="1:15">
      <c r="A346" s="13">
        <v>955</v>
      </c>
      <c r="B346" s="11">
        <v>40586</v>
      </c>
      <c r="C346" s="8">
        <v>1</v>
      </c>
      <c r="D346" s="8">
        <v>0</v>
      </c>
      <c r="E346" s="8">
        <v>2</v>
      </c>
      <c r="F346" s="8">
        <v>9</v>
      </c>
      <c r="G346" s="8" t="b">
        <v>0</v>
      </c>
      <c r="H346" s="8">
        <v>6</v>
      </c>
      <c r="I346" s="8">
        <v>1</v>
      </c>
      <c r="J346" s="8">
        <v>0.16</v>
      </c>
      <c r="K346" s="8">
        <v>0.64</v>
      </c>
      <c r="L346" s="8">
        <v>0.1343</v>
      </c>
      <c r="M346" s="8">
        <v>5</v>
      </c>
      <c r="N346" s="8">
        <v>38</v>
      </c>
      <c r="O346" s="8">
        <v>43</v>
      </c>
    </row>
    <row r="347" spans="1:15">
      <c r="A347" s="13">
        <v>956</v>
      </c>
      <c r="B347" s="11">
        <v>40586</v>
      </c>
      <c r="C347" s="8">
        <v>1</v>
      </c>
      <c r="D347" s="8">
        <v>0</v>
      </c>
      <c r="E347" s="8">
        <v>2</v>
      </c>
      <c r="F347" s="8">
        <v>10</v>
      </c>
      <c r="G347" s="8" t="b">
        <v>0</v>
      </c>
      <c r="H347" s="8">
        <v>6</v>
      </c>
      <c r="I347" s="8">
        <v>1</v>
      </c>
      <c r="J347" s="8">
        <v>0.22</v>
      </c>
      <c r="K347" s="8">
        <v>0.41</v>
      </c>
      <c r="L347" s="8">
        <v>0.25369999999999998</v>
      </c>
      <c r="M347" s="8">
        <v>13</v>
      </c>
      <c r="N347" s="8">
        <v>71</v>
      </c>
      <c r="O347" s="8">
        <v>84</v>
      </c>
    </row>
    <row r="348" spans="1:15">
      <c r="A348" s="13">
        <v>957</v>
      </c>
      <c r="B348" s="11">
        <v>40586</v>
      </c>
      <c r="C348" s="8">
        <v>1</v>
      </c>
      <c r="D348" s="8">
        <v>0</v>
      </c>
      <c r="E348" s="8">
        <v>2</v>
      </c>
      <c r="F348" s="8">
        <v>11</v>
      </c>
      <c r="G348" s="8" t="b">
        <v>0</v>
      </c>
      <c r="H348" s="8">
        <v>6</v>
      </c>
      <c r="I348" s="8">
        <v>1</v>
      </c>
      <c r="J348" s="8">
        <v>0.3</v>
      </c>
      <c r="K348" s="8">
        <v>0.28000000000000003</v>
      </c>
      <c r="L348" s="8">
        <v>0.32840000000000003</v>
      </c>
      <c r="M348" s="8">
        <v>30</v>
      </c>
      <c r="N348" s="8">
        <v>84</v>
      </c>
      <c r="O348" s="8">
        <v>114</v>
      </c>
    </row>
    <row r="349" spans="1:15">
      <c r="A349" s="13">
        <v>958</v>
      </c>
      <c r="B349" s="11">
        <v>40586</v>
      </c>
      <c r="C349" s="8">
        <v>1</v>
      </c>
      <c r="D349" s="8">
        <v>0</v>
      </c>
      <c r="E349" s="8">
        <v>2</v>
      </c>
      <c r="F349" s="8">
        <v>12</v>
      </c>
      <c r="G349" s="8" t="b">
        <v>0</v>
      </c>
      <c r="H349" s="8">
        <v>6</v>
      </c>
      <c r="I349" s="8">
        <v>1</v>
      </c>
      <c r="J349" s="8">
        <v>0.3</v>
      </c>
      <c r="K349" s="8">
        <v>0.39</v>
      </c>
      <c r="L349" s="8">
        <v>0.4627</v>
      </c>
      <c r="M349" s="8">
        <v>27</v>
      </c>
      <c r="N349" s="8">
        <v>93</v>
      </c>
      <c r="O349" s="8">
        <v>120</v>
      </c>
    </row>
    <row r="350" spans="1:15">
      <c r="A350" s="13">
        <v>959</v>
      </c>
      <c r="B350" s="11">
        <v>40586</v>
      </c>
      <c r="C350" s="8">
        <v>1</v>
      </c>
      <c r="D350" s="8">
        <v>0</v>
      </c>
      <c r="E350" s="8">
        <v>2</v>
      </c>
      <c r="F350" s="8">
        <v>13</v>
      </c>
      <c r="G350" s="8" t="b">
        <v>0</v>
      </c>
      <c r="H350" s="8">
        <v>6</v>
      </c>
      <c r="I350" s="8">
        <v>1</v>
      </c>
      <c r="J350" s="8">
        <v>0.3</v>
      </c>
      <c r="K350" s="8">
        <v>0.39</v>
      </c>
      <c r="L350" s="8">
        <v>0.41789999999999999</v>
      </c>
      <c r="M350" s="8">
        <v>32</v>
      </c>
      <c r="N350" s="8">
        <v>103</v>
      </c>
      <c r="O350" s="8">
        <v>135</v>
      </c>
    </row>
    <row r="351" spans="1:15">
      <c r="A351" s="13">
        <v>960</v>
      </c>
      <c r="B351" s="11">
        <v>40586</v>
      </c>
      <c r="C351" s="8">
        <v>1</v>
      </c>
      <c r="D351" s="8">
        <v>0</v>
      </c>
      <c r="E351" s="8">
        <v>2</v>
      </c>
      <c r="F351" s="8">
        <v>14</v>
      </c>
      <c r="G351" s="8" t="b">
        <v>0</v>
      </c>
      <c r="H351" s="8">
        <v>6</v>
      </c>
      <c r="I351" s="8">
        <v>1</v>
      </c>
      <c r="J351" s="8">
        <v>0.34</v>
      </c>
      <c r="K351" s="8">
        <v>0.31</v>
      </c>
      <c r="L351" s="8">
        <v>0.28360000000000002</v>
      </c>
      <c r="M351" s="8">
        <v>30</v>
      </c>
      <c r="N351" s="8">
        <v>90</v>
      </c>
      <c r="O351" s="8">
        <v>120</v>
      </c>
    </row>
    <row r="352" spans="1:15">
      <c r="A352" s="13">
        <v>961</v>
      </c>
      <c r="B352" s="11">
        <v>40586</v>
      </c>
      <c r="C352" s="8">
        <v>1</v>
      </c>
      <c r="D352" s="8">
        <v>0</v>
      </c>
      <c r="E352" s="8">
        <v>2</v>
      </c>
      <c r="F352" s="8">
        <v>15</v>
      </c>
      <c r="G352" s="8" t="b">
        <v>0</v>
      </c>
      <c r="H352" s="8">
        <v>6</v>
      </c>
      <c r="I352" s="8">
        <v>1</v>
      </c>
      <c r="J352" s="8">
        <v>0.34</v>
      </c>
      <c r="K352" s="8">
        <v>0.28999999999999998</v>
      </c>
      <c r="L352" s="8">
        <v>0.41789999999999999</v>
      </c>
      <c r="M352" s="8">
        <v>47</v>
      </c>
      <c r="N352" s="8">
        <v>127</v>
      </c>
      <c r="O352" s="8">
        <v>174</v>
      </c>
    </row>
    <row r="353" spans="1:15">
      <c r="A353" s="13">
        <v>962</v>
      </c>
      <c r="B353" s="11">
        <v>40586</v>
      </c>
      <c r="C353" s="8">
        <v>1</v>
      </c>
      <c r="D353" s="8">
        <v>0</v>
      </c>
      <c r="E353" s="8">
        <v>2</v>
      </c>
      <c r="F353" s="8">
        <v>16</v>
      </c>
      <c r="G353" s="8" t="b">
        <v>0</v>
      </c>
      <c r="H353" s="8">
        <v>6</v>
      </c>
      <c r="I353" s="8">
        <v>1</v>
      </c>
      <c r="J353" s="8">
        <v>0.34</v>
      </c>
      <c r="K353" s="8">
        <v>0.28999999999999998</v>
      </c>
      <c r="L353" s="8">
        <v>0.41789999999999999</v>
      </c>
      <c r="M353" s="8">
        <v>42</v>
      </c>
      <c r="N353" s="8">
        <v>103</v>
      </c>
      <c r="O353" s="8">
        <v>145</v>
      </c>
    </row>
    <row r="354" spans="1:15">
      <c r="A354" s="13">
        <v>963</v>
      </c>
      <c r="B354" s="11">
        <v>40586</v>
      </c>
      <c r="C354" s="8">
        <v>1</v>
      </c>
      <c r="D354" s="8">
        <v>0</v>
      </c>
      <c r="E354" s="8">
        <v>2</v>
      </c>
      <c r="F354" s="8">
        <v>17</v>
      </c>
      <c r="G354" s="8" t="b">
        <v>0</v>
      </c>
      <c r="H354" s="8">
        <v>6</v>
      </c>
      <c r="I354" s="8">
        <v>1</v>
      </c>
      <c r="J354" s="8">
        <v>0.32</v>
      </c>
      <c r="K354" s="8">
        <v>0.31</v>
      </c>
      <c r="L354" s="8">
        <v>0.52239999999999998</v>
      </c>
      <c r="M354" s="8">
        <v>24</v>
      </c>
      <c r="N354" s="8">
        <v>113</v>
      </c>
      <c r="O354" s="8">
        <v>137</v>
      </c>
    </row>
    <row r="355" spans="1:15">
      <c r="A355" s="13">
        <v>964</v>
      </c>
      <c r="B355" s="11">
        <v>40586</v>
      </c>
      <c r="C355" s="8">
        <v>1</v>
      </c>
      <c r="D355" s="8">
        <v>0</v>
      </c>
      <c r="E355" s="8">
        <v>2</v>
      </c>
      <c r="F355" s="8">
        <v>18</v>
      </c>
      <c r="G355" s="8" t="b">
        <v>0</v>
      </c>
      <c r="H355" s="8">
        <v>6</v>
      </c>
      <c r="I355" s="8">
        <v>1</v>
      </c>
      <c r="J355" s="8">
        <v>0.28000000000000003</v>
      </c>
      <c r="K355" s="8">
        <v>0.38</v>
      </c>
      <c r="L355" s="8">
        <v>0.32840000000000003</v>
      </c>
      <c r="M355" s="8">
        <v>4</v>
      </c>
      <c r="N355" s="8">
        <v>60</v>
      </c>
      <c r="O355" s="8">
        <v>64</v>
      </c>
    </row>
    <row r="356" spans="1:15">
      <c r="A356" s="13">
        <v>965</v>
      </c>
      <c r="B356" s="11">
        <v>40586</v>
      </c>
      <c r="C356" s="8">
        <v>1</v>
      </c>
      <c r="D356" s="8">
        <v>0</v>
      </c>
      <c r="E356" s="8">
        <v>2</v>
      </c>
      <c r="F356" s="8">
        <v>19</v>
      </c>
      <c r="G356" s="8" t="b">
        <v>0</v>
      </c>
      <c r="H356" s="8">
        <v>6</v>
      </c>
      <c r="I356" s="8">
        <v>1</v>
      </c>
      <c r="J356" s="8">
        <v>0.28000000000000003</v>
      </c>
      <c r="K356" s="8">
        <v>0.38</v>
      </c>
      <c r="L356" s="8">
        <v>0.16420000000000001</v>
      </c>
      <c r="M356" s="8">
        <v>2</v>
      </c>
      <c r="N356" s="8">
        <v>39</v>
      </c>
      <c r="O356" s="8">
        <v>41</v>
      </c>
    </row>
    <row r="357" spans="1:15">
      <c r="A357" s="13">
        <v>966</v>
      </c>
      <c r="B357" s="11">
        <v>40586</v>
      </c>
      <c r="C357" s="8">
        <v>1</v>
      </c>
      <c r="D357" s="8">
        <v>0</v>
      </c>
      <c r="E357" s="8">
        <v>2</v>
      </c>
      <c r="F357" s="8">
        <v>20</v>
      </c>
      <c r="G357" s="8" t="b">
        <v>0</v>
      </c>
      <c r="H357" s="8">
        <v>6</v>
      </c>
      <c r="I357" s="8">
        <v>1</v>
      </c>
      <c r="J357" s="8">
        <v>0.26</v>
      </c>
      <c r="K357" s="8">
        <v>0.41</v>
      </c>
      <c r="L357" s="8">
        <v>0.22389999999999999</v>
      </c>
      <c r="M357" s="8">
        <v>1</v>
      </c>
      <c r="N357" s="8">
        <v>39</v>
      </c>
      <c r="O357" s="8">
        <v>40</v>
      </c>
    </row>
    <row r="358" spans="1:15">
      <c r="A358" s="13">
        <v>967</v>
      </c>
      <c r="B358" s="11">
        <v>40586</v>
      </c>
      <c r="C358" s="8">
        <v>1</v>
      </c>
      <c r="D358" s="8">
        <v>0</v>
      </c>
      <c r="E358" s="8">
        <v>2</v>
      </c>
      <c r="F358" s="8">
        <v>21</v>
      </c>
      <c r="G358" s="8" t="b">
        <v>0</v>
      </c>
      <c r="H358" s="8">
        <v>6</v>
      </c>
      <c r="I358" s="8">
        <v>1</v>
      </c>
      <c r="J358" s="8">
        <v>0.26</v>
      </c>
      <c r="K358" s="8">
        <v>0.41</v>
      </c>
      <c r="L358" s="8">
        <v>0</v>
      </c>
      <c r="M358" s="8">
        <v>9</v>
      </c>
      <c r="N358" s="8">
        <v>42</v>
      </c>
      <c r="O358" s="8">
        <v>51</v>
      </c>
    </row>
    <row r="359" spans="1:15">
      <c r="A359" s="13">
        <v>968</v>
      </c>
      <c r="B359" s="11">
        <v>40586</v>
      </c>
      <c r="C359" s="8">
        <v>1</v>
      </c>
      <c r="D359" s="8">
        <v>0</v>
      </c>
      <c r="E359" s="8">
        <v>2</v>
      </c>
      <c r="F359" s="8">
        <v>22</v>
      </c>
      <c r="G359" s="8" t="b">
        <v>0</v>
      </c>
      <c r="H359" s="8">
        <v>6</v>
      </c>
      <c r="I359" s="8">
        <v>1</v>
      </c>
      <c r="J359" s="8">
        <v>0.24</v>
      </c>
      <c r="K359" s="8">
        <v>0.44</v>
      </c>
      <c r="L359" s="8">
        <v>8.9599999999999999E-2</v>
      </c>
      <c r="M359" s="8">
        <v>6</v>
      </c>
      <c r="N359" s="8">
        <v>39</v>
      </c>
      <c r="O359" s="8">
        <v>45</v>
      </c>
    </row>
    <row r="360" spans="1:15">
      <c r="A360" s="13">
        <v>969</v>
      </c>
      <c r="B360" s="11">
        <v>40586</v>
      </c>
      <c r="C360" s="8">
        <v>1</v>
      </c>
      <c r="D360" s="8">
        <v>0</v>
      </c>
      <c r="E360" s="8">
        <v>2</v>
      </c>
      <c r="F360" s="8">
        <v>23</v>
      </c>
      <c r="G360" s="8" t="b">
        <v>0</v>
      </c>
      <c r="H360" s="8">
        <v>6</v>
      </c>
      <c r="I360" s="8">
        <v>1</v>
      </c>
      <c r="J360" s="8">
        <v>0.22</v>
      </c>
      <c r="K360" s="8">
        <v>0.51</v>
      </c>
      <c r="L360" s="8">
        <v>0.1343</v>
      </c>
      <c r="M360" s="8">
        <v>1</v>
      </c>
      <c r="N360" s="8">
        <v>31</v>
      </c>
      <c r="O360" s="8">
        <v>32</v>
      </c>
    </row>
    <row r="361" spans="1:15">
      <c r="A361" s="13">
        <v>970</v>
      </c>
      <c r="B361" s="11">
        <v>40587</v>
      </c>
      <c r="C361" s="8">
        <v>1</v>
      </c>
      <c r="D361" s="8">
        <v>0</v>
      </c>
      <c r="E361" s="8">
        <v>2</v>
      </c>
      <c r="F361" s="8">
        <v>0</v>
      </c>
      <c r="G361" s="8" t="b">
        <v>0</v>
      </c>
      <c r="H361" s="8">
        <v>0</v>
      </c>
      <c r="I361" s="8">
        <v>1</v>
      </c>
      <c r="J361" s="8">
        <v>0.2</v>
      </c>
      <c r="K361" s="8">
        <v>0.64</v>
      </c>
      <c r="L361" s="8">
        <v>0.1045</v>
      </c>
      <c r="M361" s="8">
        <v>5</v>
      </c>
      <c r="N361" s="8">
        <v>34</v>
      </c>
      <c r="O361" s="8">
        <v>39</v>
      </c>
    </row>
    <row r="362" spans="1:15">
      <c r="A362" s="13">
        <v>971</v>
      </c>
      <c r="B362" s="11">
        <v>40587</v>
      </c>
      <c r="C362" s="8">
        <v>1</v>
      </c>
      <c r="D362" s="8">
        <v>0</v>
      </c>
      <c r="E362" s="8">
        <v>2</v>
      </c>
      <c r="F362" s="8">
        <v>1</v>
      </c>
      <c r="G362" s="8" t="b">
        <v>0</v>
      </c>
      <c r="H362" s="8">
        <v>0</v>
      </c>
      <c r="I362" s="8">
        <v>1</v>
      </c>
      <c r="J362" s="8">
        <v>0.2</v>
      </c>
      <c r="K362" s="8">
        <v>0.59</v>
      </c>
      <c r="L362" s="8">
        <v>8.9599999999999999E-2</v>
      </c>
      <c r="M362" s="8">
        <v>1</v>
      </c>
      <c r="N362" s="8">
        <v>23</v>
      </c>
      <c r="O362" s="8">
        <v>24</v>
      </c>
    </row>
    <row r="363" spans="1:15">
      <c r="A363" s="13">
        <v>972</v>
      </c>
      <c r="B363" s="11">
        <v>40587</v>
      </c>
      <c r="C363" s="8">
        <v>1</v>
      </c>
      <c r="D363" s="8">
        <v>0</v>
      </c>
      <c r="E363" s="8">
        <v>2</v>
      </c>
      <c r="F363" s="8">
        <v>2</v>
      </c>
      <c r="G363" s="8" t="b">
        <v>0</v>
      </c>
      <c r="H363" s="8">
        <v>0</v>
      </c>
      <c r="I363" s="8">
        <v>2</v>
      </c>
      <c r="J363" s="8">
        <v>0.2</v>
      </c>
      <c r="K363" s="8">
        <v>0.75</v>
      </c>
      <c r="L363" s="8">
        <v>8.9599999999999999E-2</v>
      </c>
      <c r="M363" s="8">
        <v>1</v>
      </c>
      <c r="N363" s="8">
        <v>19</v>
      </c>
      <c r="O363" s="8">
        <v>20</v>
      </c>
    </row>
    <row r="364" spans="1:15">
      <c r="A364" s="13">
        <v>973</v>
      </c>
      <c r="B364" s="11">
        <v>40587</v>
      </c>
      <c r="C364" s="8">
        <v>1</v>
      </c>
      <c r="D364" s="8">
        <v>0</v>
      </c>
      <c r="E364" s="8">
        <v>2</v>
      </c>
      <c r="F364" s="8">
        <v>3</v>
      </c>
      <c r="G364" s="8" t="b">
        <v>0</v>
      </c>
      <c r="H364" s="8">
        <v>0</v>
      </c>
      <c r="I364" s="8">
        <v>2</v>
      </c>
      <c r="J364" s="8">
        <v>0.2</v>
      </c>
      <c r="K364" s="8">
        <v>0.69</v>
      </c>
      <c r="L364" s="8">
        <v>0.1045</v>
      </c>
      <c r="M364" s="8">
        <v>4</v>
      </c>
      <c r="N364" s="8">
        <v>8</v>
      </c>
      <c r="O364" s="8">
        <v>12</v>
      </c>
    </row>
    <row r="365" spans="1:15">
      <c r="A365" s="13">
        <v>974</v>
      </c>
      <c r="B365" s="11">
        <v>40587</v>
      </c>
      <c r="C365" s="8">
        <v>1</v>
      </c>
      <c r="D365" s="8">
        <v>0</v>
      </c>
      <c r="E365" s="8">
        <v>2</v>
      </c>
      <c r="F365" s="8">
        <v>4</v>
      </c>
      <c r="G365" s="8" t="b">
        <v>0</v>
      </c>
      <c r="H365" s="8">
        <v>0</v>
      </c>
      <c r="I365" s="8">
        <v>2</v>
      </c>
      <c r="J365" s="8">
        <v>0.2</v>
      </c>
      <c r="K365" s="8">
        <v>0.69</v>
      </c>
      <c r="L365" s="8">
        <v>0.16420000000000001</v>
      </c>
      <c r="M365" s="8">
        <v>0</v>
      </c>
      <c r="N365" s="8">
        <v>2</v>
      </c>
      <c r="O365" s="8">
        <v>2</v>
      </c>
    </row>
    <row r="366" spans="1:15">
      <c r="A366" s="13">
        <v>975</v>
      </c>
      <c r="B366" s="11">
        <v>40587</v>
      </c>
      <c r="C366" s="8">
        <v>1</v>
      </c>
      <c r="D366" s="8">
        <v>0</v>
      </c>
      <c r="E366" s="8">
        <v>2</v>
      </c>
      <c r="F366" s="8">
        <v>6</v>
      </c>
      <c r="G366" s="8" t="b">
        <v>0</v>
      </c>
      <c r="H366" s="8">
        <v>0</v>
      </c>
      <c r="I366" s="8">
        <v>2</v>
      </c>
      <c r="J366" s="8">
        <v>0.2</v>
      </c>
      <c r="K366" s="8">
        <v>0.69</v>
      </c>
      <c r="L366" s="8">
        <v>0.1343</v>
      </c>
      <c r="M366" s="8">
        <v>2</v>
      </c>
      <c r="N366" s="8">
        <v>3</v>
      </c>
      <c r="O366" s="8">
        <v>5</v>
      </c>
    </row>
    <row r="367" spans="1:15">
      <c r="A367" s="13">
        <v>976</v>
      </c>
      <c r="B367" s="11">
        <v>40587</v>
      </c>
      <c r="C367" s="8">
        <v>1</v>
      </c>
      <c r="D367" s="8">
        <v>0</v>
      </c>
      <c r="E367" s="8">
        <v>2</v>
      </c>
      <c r="F367" s="8">
        <v>7</v>
      </c>
      <c r="G367" s="8" t="b">
        <v>0</v>
      </c>
      <c r="H367" s="8">
        <v>0</v>
      </c>
      <c r="I367" s="8">
        <v>2</v>
      </c>
      <c r="J367" s="8">
        <v>0.22</v>
      </c>
      <c r="K367" s="8">
        <v>0.55000000000000004</v>
      </c>
      <c r="L367" s="8">
        <v>0</v>
      </c>
      <c r="M367" s="8">
        <v>0</v>
      </c>
      <c r="N367" s="8">
        <v>3</v>
      </c>
      <c r="O367" s="8">
        <v>3</v>
      </c>
    </row>
    <row r="368" spans="1:15">
      <c r="A368" s="13">
        <v>977</v>
      </c>
      <c r="B368" s="11">
        <v>40587</v>
      </c>
      <c r="C368" s="8">
        <v>1</v>
      </c>
      <c r="D368" s="8">
        <v>0</v>
      </c>
      <c r="E368" s="8">
        <v>2</v>
      </c>
      <c r="F368" s="8">
        <v>8</v>
      </c>
      <c r="G368" s="8" t="b">
        <v>0</v>
      </c>
      <c r="H368" s="8">
        <v>0</v>
      </c>
      <c r="I368" s="8">
        <v>2</v>
      </c>
      <c r="J368" s="8">
        <v>0.22</v>
      </c>
      <c r="K368" s="8">
        <v>0.64</v>
      </c>
      <c r="L368" s="8">
        <v>0.19400000000000001</v>
      </c>
      <c r="M368" s="8">
        <v>1</v>
      </c>
      <c r="N368" s="8">
        <v>11</v>
      </c>
      <c r="O368" s="8">
        <v>12</v>
      </c>
    </row>
    <row r="369" spans="1:15">
      <c r="A369" s="13">
        <v>978</v>
      </c>
      <c r="B369" s="11">
        <v>40587</v>
      </c>
      <c r="C369" s="8">
        <v>1</v>
      </c>
      <c r="D369" s="8">
        <v>0</v>
      </c>
      <c r="E369" s="8">
        <v>2</v>
      </c>
      <c r="F369" s="8">
        <v>9</v>
      </c>
      <c r="G369" s="8" t="b">
        <v>0</v>
      </c>
      <c r="H369" s="8">
        <v>0</v>
      </c>
      <c r="I369" s="8">
        <v>2</v>
      </c>
      <c r="J369" s="8">
        <v>0.24</v>
      </c>
      <c r="K369" s="8">
        <v>0.6</v>
      </c>
      <c r="L369" s="8">
        <v>0.22389999999999999</v>
      </c>
      <c r="M369" s="8">
        <v>12</v>
      </c>
      <c r="N369" s="8">
        <v>35</v>
      </c>
      <c r="O369" s="8">
        <v>47</v>
      </c>
    </row>
    <row r="370" spans="1:15">
      <c r="A370" s="13">
        <v>979</v>
      </c>
      <c r="B370" s="11">
        <v>40587</v>
      </c>
      <c r="C370" s="8">
        <v>1</v>
      </c>
      <c r="D370" s="8">
        <v>0</v>
      </c>
      <c r="E370" s="8">
        <v>2</v>
      </c>
      <c r="F370" s="8">
        <v>10</v>
      </c>
      <c r="G370" s="8" t="b">
        <v>0</v>
      </c>
      <c r="H370" s="8">
        <v>0</v>
      </c>
      <c r="I370" s="8">
        <v>1</v>
      </c>
      <c r="J370" s="8">
        <v>0.3</v>
      </c>
      <c r="K370" s="8">
        <v>0.45</v>
      </c>
      <c r="L370" s="8">
        <v>0.32840000000000003</v>
      </c>
      <c r="M370" s="8">
        <v>19</v>
      </c>
      <c r="N370" s="8">
        <v>86</v>
      </c>
      <c r="O370" s="8">
        <v>105</v>
      </c>
    </row>
    <row r="371" spans="1:15">
      <c r="A371" s="13">
        <v>980</v>
      </c>
      <c r="B371" s="11">
        <v>40587</v>
      </c>
      <c r="C371" s="8">
        <v>1</v>
      </c>
      <c r="D371" s="8">
        <v>0</v>
      </c>
      <c r="E371" s="8">
        <v>2</v>
      </c>
      <c r="F371" s="8">
        <v>11</v>
      </c>
      <c r="G371" s="8" t="b">
        <v>0</v>
      </c>
      <c r="H371" s="8">
        <v>0</v>
      </c>
      <c r="I371" s="8">
        <v>1</v>
      </c>
      <c r="J371" s="8">
        <v>0.32</v>
      </c>
      <c r="K371" s="8">
        <v>0.39</v>
      </c>
      <c r="L371" s="8">
        <v>0.44779999999999998</v>
      </c>
      <c r="M371" s="8">
        <v>26</v>
      </c>
      <c r="N371" s="8">
        <v>86</v>
      </c>
      <c r="O371" s="8">
        <v>112</v>
      </c>
    </row>
    <row r="372" spans="1:15">
      <c r="A372" s="13">
        <v>981</v>
      </c>
      <c r="B372" s="11">
        <v>40587</v>
      </c>
      <c r="C372" s="8">
        <v>1</v>
      </c>
      <c r="D372" s="8">
        <v>0</v>
      </c>
      <c r="E372" s="8">
        <v>2</v>
      </c>
      <c r="F372" s="8">
        <v>12</v>
      </c>
      <c r="G372" s="8" t="b">
        <v>0</v>
      </c>
      <c r="H372" s="8">
        <v>0</v>
      </c>
      <c r="I372" s="8">
        <v>1</v>
      </c>
      <c r="J372" s="8">
        <v>0.36</v>
      </c>
      <c r="K372" s="8">
        <v>0.32</v>
      </c>
      <c r="L372" s="8">
        <v>0.4627</v>
      </c>
      <c r="M372" s="8">
        <v>58</v>
      </c>
      <c r="N372" s="8">
        <v>94</v>
      </c>
      <c r="O372" s="8">
        <v>152</v>
      </c>
    </row>
    <row r="373" spans="1:15">
      <c r="A373" s="13">
        <v>982</v>
      </c>
      <c r="B373" s="11">
        <v>40587</v>
      </c>
      <c r="C373" s="8">
        <v>1</v>
      </c>
      <c r="D373" s="8">
        <v>0</v>
      </c>
      <c r="E373" s="8">
        <v>2</v>
      </c>
      <c r="F373" s="8">
        <v>13</v>
      </c>
      <c r="G373" s="8" t="b">
        <v>0</v>
      </c>
      <c r="H373" s="8">
        <v>0</v>
      </c>
      <c r="I373" s="8">
        <v>1</v>
      </c>
      <c r="J373" s="8">
        <v>0.38</v>
      </c>
      <c r="K373" s="8">
        <v>0.28999999999999998</v>
      </c>
      <c r="L373" s="8">
        <v>0.35820000000000002</v>
      </c>
      <c r="M373" s="8">
        <v>62</v>
      </c>
      <c r="N373" s="8">
        <v>92</v>
      </c>
      <c r="O373" s="8">
        <v>154</v>
      </c>
    </row>
    <row r="374" spans="1:15">
      <c r="A374" s="13">
        <v>983</v>
      </c>
      <c r="B374" s="11">
        <v>40587</v>
      </c>
      <c r="C374" s="8">
        <v>1</v>
      </c>
      <c r="D374" s="8">
        <v>0</v>
      </c>
      <c r="E374" s="8">
        <v>2</v>
      </c>
      <c r="F374" s="8">
        <v>14</v>
      </c>
      <c r="G374" s="8" t="b">
        <v>0</v>
      </c>
      <c r="H374" s="8">
        <v>0</v>
      </c>
      <c r="I374" s="8">
        <v>2</v>
      </c>
      <c r="J374" s="8">
        <v>0.4</v>
      </c>
      <c r="K374" s="8">
        <v>0.3</v>
      </c>
      <c r="L374" s="8">
        <v>0.41789999999999999</v>
      </c>
      <c r="M374" s="8">
        <v>51</v>
      </c>
      <c r="N374" s="8">
        <v>110</v>
      </c>
      <c r="O374" s="8">
        <v>161</v>
      </c>
    </row>
    <row r="375" spans="1:15">
      <c r="A375" s="13">
        <v>984</v>
      </c>
      <c r="B375" s="11">
        <v>40587</v>
      </c>
      <c r="C375" s="8">
        <v>1</v>
      </c>
      <c r="D375" s="8">
        <v>0</v>
      </c>
      <c r="E375" s="8">
        <v>2</v>
      </c>
      <c r="F375" s="8">
        <v>15</v>
      </c>
      <c r="G375" s="8" t="b">
        <v>0</v>
      </c>
      <c r="H375" s="8">
        <v>0</v>
      </c>
      <c r="I375" s="8">
        <v>2</v>
      </c>
      <c r="J375" s="8">
        <v>0.4</v>
      </c>
      <c r="K375" s="8">
        <v>0.3</v>
      </c>
      <c r="L375" s="8">
        <v>0.29849999999999999</v>
      </c>
      <c r="M375" s="8">
        <v>40</v>
      </c>
      <c r="N375" s="8">
        <v>122</v>
      </c>
      <c r="O375" s="8">
        <v>162</v>
      </c>
    </row>
    <row r="376" spans="1:15">
      <c r="A376" s="13">
        <v>985</v>
      </c>
      <c r="B376" s="11">
        <v>40587</v>
      </c>
      <c r="C376" s="8">
        <v>1</v>
      </c>
      <c r="D376" s="8">
        <v>0</v>
      </c>
      <c r="E376" s="8">
        <v>2</v>
      </c>
      <c r="F376" s="8">
        <v>16</v>
      </c>
      <c r="G376" s="8" t="b">
        <v>0</v>
      </c>
      <c r="H376" s="8">
        <v>0</v>
      </c>
      <c r="I376" s="8">
        <v>2</v>
      </c>
      <c r="J376" s="8">
        <v>0.42</v>
      </c>
      <c r="K376" s="8">
        <v>0.28000000000000003</v>
      </c>
      <c r="L376" s="8">
        <v>0.32840000000000003</v>
      </c>
      <c r="M376" s="8">
        <v>28</v>
      </c>
      <c r="N376" s="8">
        <v>106</v>
      </c>
      <c r="O376" s="8">
        <v>134</v>
      </c>
    </row>
    <row r="377" spans="1:15">
      <c r="A377" s="13">
        <v>986</v>
      </c>
      <c r="B377" s="11">
        <v>40587</v>
      </c>
      <c r="C377" s="8">
        <v>1</v>
      </c>
      <c r="D377" s="8">
        <v>0</v>
      </c>
      <c r="E377" s="8">
        <v>2</v>
      </c>
      <c r="F377" s="8">
        <v>17</v>
      </c>
      <c r="G377" s="8" t="b">
        <v>0</v>
      </c>
      <c r="H377" s="8">
        <v>0</v>
      </c>
      <c r="I377" s="8">
        <v>1</v>
      </c>
      <c r="J377" s="8">
        <v>0.42</v>
      </c>
      <c r="K377" s="8">
        <v>0.28000000000000003</v>
      </c>
      <c r="L377" s="8">
        <v>0.32840000000000003</v>
      </c>
      <c r="M377" s="8">
        <v>30</v>
      </c>
      <c r="N377" s="8">
        <v>95</v>
      </c>
      <c r="O377" s="8">
        <v>125</v>
      </c>
    </row>
    <row r="378" spans="1:15">
      <c r="A378" s="13">
        <v>987</v>
      </c>
      <c r="B378" s="11">
        <v>40587</v>
      </c>
      <c r="C378" s="8">
        <v>1</v>
      </c>
      <c r="D378" s="8">
        <v>0</v>
      </c>
      <c r="E378" s="8">
        <v>2</v>
      </c>
      <c r="F378" s="8">
        <v>18</v>
      </c>
      <c r="G378" s="8" t="b">
        <v>0</v>
      </c>
      <c r="H378" s="8">
        <v>0</v>
      </c>
      <c r="I378" s="8">
        <v>1</v>
      </c>
      <c r="J378" s="8">
        <v>0.4</v>
      </c>
      <c r="K378" s="8">
        <v>0.32</v>
      </c>
      <c r="L378" s="8">
        <v>0.29849999999999999</v>
      </c>
      <c r="M378" s="8">
        <v>17</v>
      </c>
      <c r="N378" s="8">
        <v>78</v>
      </c>
      <c r="O378" s="8">
        <v>95</v>
      </c>
    </row>
    <row r="379" spans="1:15">
      <c r="A379" s="13">
        <v>988</v>
      </c>
      <c r="B379" s="11">
        <v>40587</v>
      </c>
      <c r="C379" s="8">
        <v>1</v>
      </c>
      <c r="D379" s="8">
        <v>0</v>
      </c>
      <c r="E379" s="8">
        <v>2</v>
      </c>
      <c r="F379" s="8">
        <v>19</v>
      </c>
      <c r="G379" s="8" t="b">
        <v>0</v>
      </c>
      <c r="H379" s="8">
        <v>0</v>
      </c>
      <c r="I379" s="8">
        <v>1</v>
      </c>
      <c r="J379" s="8">
        <v>0.4</v>
      </c>
      <c r="K379" s="8">
        <v>0.35</v>
      </c>
      <c r="L379" s="8">
        <v>0.28360000000000002</v>
      </c>
      <c r="M379" s="8">
        <v>11</v>
      </c>
      <c r="N379" s="8">
        <v>50</v>
      </c>
      <c r="O379" s="8">
        <v>61</v>
      </c>
    </row>
    <row r="380" spans="1:15">
      <c r="A380" s="13">
        <v>989</v>
      </c>
      <c r="B380" s="11">
        <v>40587</v>
      </c>
      <c r="C380" s="8">
        <v>1</v>
      </c>
      <c r="D380" s="8">
        <v>0</v>
      </c>
      <c r="E380" s="8">
        <v>2</v>
      </c>
      <c r="F380" s="8">
        <v>20</v>
      </c>
      <c r="G380" s="8" t="b">
        <v>0</v>
      </c>
      <c r="H380" s="8">
        <v>0</v>
      </c>
      <c r="I380" s="8">
        <v>1</v>
      </c>
      <c r="J380" s="8">
        <v>0.4</v>
      </c>
      <c r="K380" s="8">
        <v>0.35</v>
      </c>
      <c r="L380" s="8">
        <v>0.32840000000000003</v>
      </c>
      <c r="M380" s="8">
        <v>15</v>
      </c>
      <c r="N380" s="8">
        <v>32</v>
      </c>
      <c r="O380" s="8">
        <v>47</v>
      </c>
    </row>
    <row r="381" spans="1:15">
      <c r="A381" s="13">
        <v>990</v>
      </c>
      <c r="B381" s="11">
        <v>40587</v>
      </c>
      <c r="C381" s="8">
        <v>1</v>
      </c>
      <c r="D381" s="8">
        <v>0</v>
      </c>
      <c r="E381" s="8">
        <v>2</v>
      </c>
      <c r="F381" s="8">
        <v>21</v>
      </c>
      <c r="G381" s="8" t="b">
        <v>0</v>
      </c>
      <c r="H381" s="8">
        <v>0</v>
      </c>
      <c r="I381" s="8">
        <v>1</v>
      </c>
      <c r="J381" s="8">
        <v>0.4</v>
      </c>
      <c r="K381" s="8">
        <v>0.35</v>
      </c>
      <c r="L381" s="8">
        <v>0.35820000000000002</v>
      </c>
      <c r="M381" s="8">
        <v>6</v>
      </c>
      <c r="N381" s="8">
        <v>45</v>
      </c>
      <c r="O381" s="8">
        <v>51</v>
      </c>
    </row>
    <row r="382" spans="1:15">
      <c r="A382" s="13">
        <v>991</v>
      </c>
      <c r="B382" s="11">
        <v>40587</v>
      </c>
      <c r="C382" s="8">
        <v>1</v>
      </c>
      <c r="D382" s="8">
        <v>0</v>
      </c>
      <c r="E382" s="8">
        <v>2</v>
      </c>
      <c r="F382" s="8">
        <v>22</v>
      </c>
      <c r="G382" s="8" t="b">
        <v>0</v>
      </c>
      <c r="H382" s="8">
        <v>0</v>
      </c>
      <c r="I382" s="8">
        <v>1</v>
      </c>
      <c r="J382" s="8">
        <v>0.4</v>
      </c>
      <c r="K382" s="8">
        <v>0.35</v>
      </c>
      <c r="L382" s="8">
        <v>0.29849999999999999</v>
      </c>
      <c r="M382" s="8">
        <v>5</v>
      </c>
      <c r="N382" s="8">
        <v>31</v>
      </c>
      <c r="O382" s="8">
        <v>36</v>
      </c>
    </row>
    <row r="383" spans="1:15">
      <c r="A383" s="13">
        <v>992</v>
      </c>
      <c r="B383" s="11">
        <v>40587</v>
      </c>
      <c r="C383" s="8">
        <v>1</v>
      </c>
      <c r="D383" s="8">
        <v>0</v>
      </c>
      <c r="E383" s="8">
        <v>2</v>
      </c>
      <c r="F383" s="8">
        <v>23</v>
      </c>
      <c r="G383" s="8" t="b">
        <v>0</v>
      </c>
      <c r="H383" s="8">
        <v>0</v>
      </c>
      <c r="I383" s="8">
        <v>1</v>
      </c>
      <c r="J383" s="8">
        <v>0.4</v>
      </c>
      <c r="K383" s="8">
        <v>0.35</v>
      </c>
      <c r="L383" s="8">
        <v>0.35820000000000002</v>
      </c>
      <c r="M383" s="8">
        <v>3</v>
      </c>
      <c r="N383" s="8">
        <v>27</v>
      </c>
      <c r="O383" s="8">
        <v>30</v>
      </c>
    </row>
    <row r="384" spans="1:15">
      <c r="A384" s="13">
        <v>993</v>
      </c>
      <c r="B384" s="11">
        <v>40588</v>
      </c>
      <c r="C384" s="8">
        <v>1</v>
      </c>
      <c r="D384" s="8">
        <v>0</v>
      </c>
      <c r="E384" s="8">
        <v>2</v>
      </c>
      <c r="F384" s="8">
        <v>0</v>
      </c>
      <c r="G384" s="8" t="b">
        <v>0</v>
      </c>
      <c r="H384" s="8">
        <v>1</v>
      </c>
      <c r="I384" s="8">
        <v>1</v>
      </c>
      <c r="J384" s="8">
        <v>0.38</v>
      </c>
      <c r="K384" s="8">
        <v>0.37</v>
      </c>
      <c r="L384" s="8">
        <v>0.35820000000000002</v>
      </c>
      <c r="M384" s="8">
        <v>3</v>
      </c>
      <c r="N384" s="8">
        <v>8</v>
      </c>
      <c r="O384" s="8">
        <v>11</v>
      </c>
    </row>
    <row r="385" spans="1:15">
      <c r="A385" s="13">
        <v>994</v>
      </c>
      <c r="B385" s="11">
        <v>40588</v>
      </c>
      <c r="C385" s="8">
        <v>1</v>
      </c>
      <c r="D385" s="8">
        <v>0</v>
      </c>
      <c r="E385" s="8">
        <v>2</v>
      </c>
      <c r="F385" s="8">
        <v>1</v>
      </c>
      <c r="G385" s="8" t="b">
        <v>0</v>
      </c>
      <c r="H385" s="8">
        <v>1</v>
      </c>
      <c r="I385" s="8">
        <v>1</v>
      </c>
      <c r="J385" s="8">
        <v>0.38</v>
      </c>
      <c r="K385" s="8">
        <v>0.37</v>
      </c>
      <c r="L385" s="8">
        <v>0.35820000000000002</v>
      </c>
      <c r="M385" s="8">
        <v>1</v>
      </c>
      <c r="N385" s="8">
        <v>6</v>
      </c>
      <c r="O385" s="8">
        <v>7</v>
      </c>
    </row>
    <row r="386" spans="1:15">
      <c r="A386" s="13">
        <v>995</v>
      </c>
      <c r="B386" s="11">
        <v>40588</v>
      </c>
      <c r="C386" s="8">
        <v>1</v>
      </c>
      <c r="D386" s="8">
        <v>0</v>
      </c>
      <c r="E386" s="8">
        <v>2</v>
      </c>
      <c r="F386" s="8">
        <v>2</v>
      </c>
      <c r="G386" s="8" t="b">
        <v>0</v>
      </c>
      <c r="H386" s="8">
        <v>1</v>
      </c>
      <c r="I386" s="8">
        <v>1</v>
      </c>
      <c r="J386" s="8">
        <v>0.36</v>
      </c>
      <c r="K386" s="8">
        <v>0.4</v>
      </c>
      <c r="L386" s="8">
        <v>0.29849999999999999</v>
      </c>
      <c r="M386" s="8">
        <v>0</v>
      </c>
      <c r="N386" s="8">
        <v>2</v>
      </c>
      <c r="O386" s="8">
        <v>2</v>
      </c>
    </row>
    <row r="387" spans="1:15">
      <c r="A387" s="13">
        <v>996</v>
      </c>
      <c r="B387" s="11">
        <v>40588</v>
      </c>
      <c r="C387" s="8">
        <v>1</v>
      </c>
      <c r="D387" s="8">
        <v>0</v>
      </c>
      <c r="E387" s="8">
        <v>2</v>
      </c>
      <c r="F387" s="8">
        <v>3</v>
      </c>
      <c r="G387" s="8" t="b">
        <v>0</v>
      </c>
      <c r="H387" s="8">
        <v>1</v>
      </c>
      <c r="I387" s="8">
        <v>1</v>
      </c>
      <c r="J387" s="8">
        <v>0.34</v>
      </c>
      <c r="K387" s="8">
        <v>0.46</v>
      </c>
      <c r="L387" s="8">
        <v>0.22389999999999999</v>
      </c>
      <c r="M387" s="8">
        <v>1</v>
      </c>
      <c r="N387" s="8">
        <v>1</v>
      </c>
      <c r="O387" s="8">
        <v>2</v>
      </c>
    </row>
    <row r="388" spans="1:15">
      <c r="A388" s="13">
        <v>997</v>
      </c>
      <c r="B388" s="11">
        <v>40588</v>
      </c>
      <c r="C388" s="8">
        <v>1</v>
      </c>
      <c r="D388" s="8">
        <v>0</v>
      </c>
      <c r="E388" s="8">
        <v>2</v>
      </c>
      <c r="F388" s="8">
        <v>4</v>
      </c>
      <c r="G388" s="8" t="b">
        <v>0</v>
      </c>
      <c r="H388" s="8">
        <v>1</v>
      </c>
      <c r="I388" s="8">
        <v>1</v>
      </c>
      <c r="J388" s="8">
        <v>0.32</v>
      </c>
      <c r="K388" s="8">
        <v>0.53</v>
      </c>
      <c r="L388" s="8">
        <v>0.28360000000000002</v>
      </c>
      <c r="M388" s="8">
        <v>0</v>
      </c>
      <c r="N388" s="8">
        <v>2</v>
      </c>
      <c r="O388" s="8">
        <v>2</v>
      </c>
    </row>
    <row r="389" spans="1:15">
      <c r="A389" s="13">
        <v>998</v>
      </c>
      <c r="B389" s="11">
        <v>40588</v>
      </c>
      <c r="C389" s="8">
        <v>1</v>
      </c>
      <c r="D389" s="8">
        <v>0</v>
      </c>
      <c r="E389" s="8">
        <v>2</v>
      </c>
      <c r="F389" s="8">
        <v>5</v>
      </c>
      <c r="G389" s="8" t="b">
        <v>0</v>
      </c>
      <c r="H389" s="8">
        <v>1</v>
      </c>
      <c r="I389" s="8">
        <v>1</v>
      </c>
      <c r="J389" s="8">
        <v>0.32</v>
      </c>
      <c r="K389" s="8">
        <v>0.53</v>
      </c>
      <c r="L389" s="8">
        <v>0.28360000000000002</v>
      </c>
      <c r="M389" s="8">
        <v>0</v>
      </c>
      <c r="N389" s="8">
        <v>3</v>
      </c>
      <c r="O389" s="8">
        <v>3</v>
      </c>
    </row>
    <row r="390" spans="1:15">
      <c r="A390" s="13">
        <v>999</v>
      </c>
      <c r="B390" s="11">
        <v>40588</v>
      </c>
      <c r="C390" s="8">
        <v>1</v>
      </c>
      <c r="D390" s="8">
        <v>0</v>
      </c>
      <c r="E390" s="8">
        <v>2</v>
      </c>
      <c r="F390" s="8">
        <v>6</v>
      </c>
      <c r="G390" s="8" t="b">
        <v>0</v>
      </c>
      <c r="H390" s="8">
        <v>1</v>
      </c>
      <c r="I390" s="8">
        <v>1</v>
      </c>
      <c r="J390" s="8">
        <v>0.34</v>
      </c>
      <c r="K390" s="8">
        <v>0.46</v>
      </c>
      <c r="L390" s="8">
        <v>0.29849999999999999</v>
      </c>
      <c r="M390" s="8">
        <v>1</v>
      </c>
      <c r="N390" s="8">
        <v>25</v>
      </c>
      <c r="O390" s="8">
        <v>26</v>
      </c>
    </row>
    <row r="391" spans="1:15">
      <c r="A391" s="13">
        <v>1000</v>
      </c>
      <c r="B391" s="11">
        <v>40588</v>
      </c>
      <c r="C391" s="8">
        <v>1</v>
      </c>
      <c r="D391" s="8">
        <v>0</v>
      </c>
      <c r="E391" s="8">
        <v>2</v>
      </c>
      <c r="F391" s="8">
        <v>7</v>
      </c>
      <c r="G391" s="8" t="b">
        <v>0</v>
      </c>
      <c r="H391" s="8">
        <v>1</v>
      </c>
      <c r="I391" s="8">
        <v>1</v>
      </c>
      <c r="J391" s="8">
        <v>0.34</v>
      </c>
      <c r="K391" s="8">
        <v>0.46</v>
      </c>
      <c r="L391" s="8">
        <v>0.29849999999999999</v>
      </c>
      <c r="M391" s="8">
        <v>2</v>
      </c>
      <c r="N391" s="8">
        <v>96</v>
      </c>
      <c r="O391" s="8">
        <v>98</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D93EC-2AE8-4172-9438-59D65DA811A9}">
  <sheetPr>
    <tabColor theme="1" tint="0.34998626667073579"/>
  </sheetPr>
  <dimension ref="A1:O611"/>
  <sheetViews>
    <sheetView topLeftCell="I1" workbookViewId="0">
      <selection activeCell="R7" sqref="R7"/>
    </sheetView>
  </sheetViews>
  <sheetFormatPr defaultRowHeight="14.4"/>
  <cols>
    <col min="1" max="1" width="11.21875" bestFit="1" customWidth="1"/>
    <col min="2" max="2" width="11.33203125" bestFit="1" customWidth="1"/>
    <col min="3" max="3" width="11.21875" bestFit="1" customWidth="1"/>
    <col min="4" max="4" width="7.109375" bestFit="1" customWidth="1"/>
    <col min="5" max="5" width="10" bestFit="1" customWidth="1"/>
    <col min="6" max="6" width="7.21875" bestFit="1" customWidth="1"/>
    <col min="7" max="7" width="11.6640625" bestFit="1" customWidth="1"/>
    <col min="8" max="8" width="13" bestFit="1" customWidth="1"/>
    <col min="9" max="9" width="14.21875" bestFit="1" customWidth="1"/>
    <col min="10" max="10" width="9.88671875" bestFit="1" customWidth="1"/>
    <col min="11" max="11" width="9.33203125" bestFit="1" customWidth="1"/>
    <col min="12" max="12" width="14.5546875" bestFit="1" customWidth="1"/>
    <col min="13" max="13" width="10.6640625" bestFit="1" customWidth="1"/>
    <col min="14" max="14" width="13.77734375" bestFit="1" customWidth="1"/>
    <col min="15" max="15" width="8.109375" bestFit="1" customWidth="1"/>
  </cols>
  <sheetData>
    <row r="1" spans="1:15">
      <c r="A1" s="8" t="s">
        <v>0</v>
      </c>
      <c r="B1" s="8" t="s">
        <v>1</v>
      </c>
      <c r="C1" s="8" t="s">
        <v>2</v>
      </c>
      <c r="D1" s="8" t="s">
        <v>3</v>
      </c>
      <c r="E1" s="8" t="s">
        <v>4</v>
      </c>
      <c r="F1" s="8" t="s">
        <v>5</v>
      </c>
      <c r="G1" s="8" t="s">
        <v>6</v>
      </c>
      <c r="H1" s="8" t="s">
        <v>7</v>
      </c>
      <c r="I1" s="8" t="s">
        <v>8</v>
      </c>
      <c r="J1" s="8" t="s">
        <v>9</v>
      </c>
      <c r="K1" s="8" t="s">
        <v>12</v>
      </c>
      <c r="L1" s="8" t="s">
        <v>13</v>
      </c>
      <c r="M1" s="8" t="s">
        <v>14</v>
      </c>
      <c r="N1" s="8" t="s">
        <v>15</v>
      </c>
      <c r="O1" s="8" t="s">
        <v>16</v>
      </c>
    </row>
    <row r="2" spans="1:15">
      <c r="A2" s="14">
        <v>1</v>
      </c>
      <c r="B2" s="11">
        <v>40544</v>
      </c>
      <c r="C2" s="8">
        <v>1</v>
      </c>
      <c r="D2" s="8">
        <v>0</v>
      </c>
      <c r="E2" s="8">
        <v>1</v>
      </c>
      <c r="F2" s="8">
        <v>0</v>
      </c>
      <c r="G2" s="8" t="b">
        <v>0</v>
      </c>
      <c r="H2" s="8">
        <v>6</v>
      </c>
      <c r="I2" s="8">
        <v>1</v>
      </c>
      <c r="J2" s="8">
        <v>0.24</v>
      </c>
      <c r="K2" s="8">
        <v>0.81</v>
      </c>
      <c r="L2" s="8">
        <v>0</v>
      </c>
      <c r="M2" s="8">
        <v>3</v>
      </c>
      <c r="N2" s="8">
        <v>13</v>
      </c>
      <c r="O2" s="8">
        <v>16</v>
      </c>
    </row>
    <row r="3" spans="1:15">
      <c r="A3" s="14">
        <v>2</v>
      </c>
      <c r="B3" s="11">
        <v>40544</v>
      </c>
      <c r="C3" s="8">
        <v>1</v>
      </c>
      <c r="D3" s="8">
        <v>0</v>
      </c>
      <c r="E3" s="8">
        <v>1</v>
      </c>
      <c r="F3" s="8">
        <v>1</v>
      </c>
      <c r="G3" s="8" t="b">
        <v>0</v>
      </c>
      <c r="H3" s="8">
        <v>6</v>
      </c>
      <c r="I3" s="8">
        <v>1</v>
      </c>
      <c r="J3" s="8">
        <v>0.22</v>
      </c>
      <c r="K3" s="8">
        <v>0.8</v>
      </c>
      <c r="L3" s="8">
        <v>0</v>
      </c>
      <c r="M3" s="8">
        <v>8</v>
      </c>
      <c r="N3" s="8">
        <v>32</v>
      </c>
      <c r="O3" s="8">
        <v>40</v>
      </c>
    </row>
    <row r="4" spans="1:15">
      <c r="A4" s="14">
        <v>3</v>
      </c>
      <c r="B4" s="11">
        <v>40544</v>
      </c>
      <c r="C4" s="8">
        <v>1</v>
      </c>
      <c r="D4" s="8">
        <v>0</v>
      </c>
      <c r="E4" s="8">
        <v>1</v>
      </c>
      <c r="F4" s="8">
        <v>2</v>
      </c>
      <c r="G4" s="8" t="b">
        <v>0</v>
      </c>
      <c r="H4" s="8">
        <v>6</v>
      </c>
      <c r="I4" s="8">
        <v>1</v>
      </c>
      <c r="J4" s="8">
        <v>0.22</v>
      </c>
      <c r="K4" s="8">
        <v>0.8</v>
      </c>
      <c r="L4" s="8">
        <v>0</v>
      </c>
      <c r="M4" s="8">
        <v>5</v>
      </c>
      <c r="N4" s="8">
        <v>27</v>
      </c>
      <c r="O4" s="8">
        <v>32</v>
      </c>
    </row>
    <row r="5" spans="1:15">
      <c r="A5" s="14">
        <v>4</v>
      </c>
      <c r="B5" s="11">
        <v>40544</v>
      </c>
      <c r="C5" s="8">
        <v>1</v>
      </c>
      <c r="D5" s="8">
        <v>0</v>
      </c>
      <c r="E5" s="8">
        <v>1</v>
      </c>
      <c r="F5" s="8">
        <v>3</v>
      </c>
      <c r="G5" s="8" t="b">
        <v>0</v>
      </c>
      <c r="H5" s="8">
        <v>6</v>
      </c>
      <c r="I5" s="8">
        <v>1</v>
      </c>
      <c r="J5" s="8">
        <v>0.24</v>
      </c>
      <c r="K5" s="8">
        <v>0.75</v>
      </c>
      <c r="L5" s="8">
        <v>0</v>
      </c>
      <c r="M5" s="8">
        <v>3</v>
      </c>
      <c r="N5" s="8">
        <v>10</v>
      </c>
      <c r="O5" s="8">
        <v>13</v>
      </c>
    </row>
    <row r="6" spans="1:15">
      <c r="A6" s="14">
        <v>5</v>
      </c>
      <c r="B6" s="11">
        <v>40544</v>
      </c>
      <c r="C6" s="8">
        <v>1</v>
      </c>
      <c r="D6" s="8">
        <v>0</v>
      </c>
      <c r="E6" s="8">
        <v>1</v>
      </c>
      <c r="F6" s="8">
        <v>4</v>
      </c>
      <c r="G6" s="8" t="b">
        <v>0</v>
      </c>
      <c r="H6" s="8">
        <v>6</v>
      </c>
      <c r="I6" s="8">
        <v>1</v>
      </c>
      <c r="J6" s="8">
        <v>0.24</v>
      </c>
      <c r="K6" s="8">
        <v>0.75</v>
      </c>
      <c r="L6" s="8">
        <v>0</v>
      </c>
      <c r="M6" s="8">
        <v>0</v>
      </c>
      <c r="N6" s="8">
        <v>1</v>
      </c>
      <c r="O6" s="8">
        <v>1</v>
      </c>
    </row>
    <row r="7" spans="1:15">
      <c r="A7" s="14">
        <v>6</v>
      </c>
      <c r="B7" s="11">
        <v>40544</v>
      </c>
      <c r="C7" s="8">
        <v>1</v>
      </c>
      <c r="D7" s="8">
        <v>0</v>
      </c>
      <c r="E7" s="8">
        <v>1</v>
      </c>
      <c r="F7" s="8">
        <v>5</v>
      </c>
      <c r="G7" s="8" t="b">
        <v>0</v>
      </c>
      <c r="H7" s="8">
        <v>6</v>
      </c>
      <c r="I7" s="8">
        <v>2</v>
      </c>
      <c r="J7" s="8">
        <v>0.24</v>
      </c>
      <c r="K7" s="8">
        <v>0.75</v>
      </c>
      <c r="L7" s="8">
        <v>8.9599999999999999E-2</v>
      </c>
      <c r="M7" s="8">
        <v>0</v>
      </c>
      <c r="N7" s="8">
        <v>1</v>
      </c>
      <c r="O7" s="8">
        <v>1</v>
      </c>
    </row>
    <row r="8" spans="1:15">
      <c r="A8" s="14">
        <v>7</v>
      </c>
      <c r="B8" s="11">
        <v>40544</v>
      </c>
      <c r="C8" s="8">
        <v>1</v>
      </c>
      <c r="D8" s="8">
        <v>0</v>
      </c>
      <c r="E8" s="8">
        <v>1</v>
      </c>
      <c r="F8" s="8">
        <v>6</v>
      </c>
      <c r="G8" s="8" t="b">
        <v>0</v>
      </c>
      <c r="H8" s="8">
        <v>6</v>
      </c>
      <c r="I8" s="8">
        <v>1</v>
      </c>
      <c r="J8" s="8">
        <v>0.22</v>
      </c>
      <c r="K8" s="8">
        <v>0.8</v>
      </c>
      <c r="L8" s="8">
        <v>0</v>
      </c>
      <c r="M8" s="8">
        <v>2</v>
      </c>
      <c r="N8" s="8">
        <v>0</v>
      </c>
      <c r="O8" s="8">
        <v>2</v>
      </c>
    </row>
    <row r="9" spans="1:15">
      <c r="A9" s="14">
        <v>8</v>
      </c>
      <c r="B9" s="11">
        <v>40544</v>
      </c>
      <c r="C9" s="8">
        <v>1</v>
      </c>
      <c r="D9" s="8">
        <v>0</v>
      </c>
      <c r="E9" s="8">
        <v>1</v>
      </c>
      <c r="F9" s="8">
        <v>7</v>
      </c>
      <c r="G9" s="8" t="b">
        <v>0</v>
      </c>
      <c r="H9" s="8">
        <v>6</v>
      </c>
      <c r="I9" s="8">
        <v>1</v>
      </c>
      <c r="J9" s="8">
        <v>0.2</v>
      </c>
      <c r="K9" s="8">
        <v>0.86</v>
      </c>
      <c r="L9" s="8">
        <v>0</v>
      </c>
      <c r="M9" s="8">
        <v>1</v>
      </c>
      <c r="N9" s="8">
        <v>2</v>
      </c>
      <c r="O9" s="8">
        <v>3</v>
      </c>
    </row>
    <row r="10" spans="1:15">
      <c r="A10" s="14">
        <v>9</v>
      </c>
      <c r="B10" s="11">
        <v>40544</v>
      </c>
      <c r="C10" s="8">
        <v>1</v>
      </c>
      <c r="D10" s="8">
        <v>0</v>
      </c>
      <c r="E10" s="8">
        <v>1</v>
      </c>
      <c r="F10" s="8">
        <v>8</v>
      </c>
      <c r="G10" s="8" t="b">
        <v>0</v>
      </c>
      <c r="H10" s="8">
        <v>6</v>
      </c>
      <c r="I10" s="8">
        <v>1</v>
      </c>
      <c r="J10" s="8">
        <v>0.24</v>
      </c>
      <c r="K10" s="8">
        <v>0.75</v>
      </c>
      <c r="L10" s="8">
        <v>0</v>
      </c>
      <c r="M10" s="8">
        <v>1</v>
      </c>
      <c r="N10" s="8">
        <v>7</v>
      </c>
      <c r="O10" s="8">
        <v>8</v>
      </c>
    </row>
    <row r="11" spans="1:15">
      <c r="A11" s="14">
        <v>10</v>
      </c>
      <c r="B11" s="11">
        <v>40544</v>
      </c>
      <c r="C11" s="8">
        <v>1</v>
      </c>
      <c r="D11" s="8">
        <v>0</v>
      </c>
      <c r="E11" s="8">
        <v>1</v>
      </c>
      <c r="F11" s="8">
        <v>9</v>
      </c>
      <c r="G11" s="8" t="b">
        <v>0</v>
      </c>
      <c r="H11" s="8">
        <v>6</v>
      </c>
      <c r="I11" s="8">
        <v>1</v>
      </c>
      <c r="J11" s="8">
        <v>0.32</v>
      </c>
      <c r="K11" s="8">
        <v>0.76</v>
      </c>
      <c r="L11" s="8">
        <v>0</v>
      </c>
      <c r="M11" s="8">
        <v>8</v>
      </c>
      <c r="N11" s="8">
        <v>6</v>
      </c>
      <c r="O11" s="8">
        <v>14</v>
      </c>
    </row>
    <row r="12" spans="1:15">
      <c r="A12" s="14">
        <v>11</v>
      </c>
      <c r="B12" s="11">
        <v>40544</v>
      </c>
      <c r="C12" s="8">
        <v>1</v>
      </c>
      <c r="D12" s="8">
        <v>0</v>
      </c>
      <c r="E12" s="8">
        <v>1</v>
      </c>
      <c r="F12" s="8">
        <v>10</v>
      </c>
      <c r="G12" s="8" t="b">
        <v>0</v>
      </c>
      <c r="H12" s="8">
        <v>6</v>
      </c>
      <c r="I12" s="8">
        <v>1</v>
      </c>
      <c r="J12" s="8">
        <v>0.38</v>
      </c>
      <c r="K12" s="8">
        <v>0.76</v>
      </c>
      <c r="L12" s="8">
        <v>0.25369999999999998</v>
      </c>
      <c r="M12" s="8">
        <v>12</v>
      </c>
      <c r="N12" s="8">
        <v>24</v>
      </c>
      <c r="O12" s="8">
        <v>36</v>
      </c>
    </row>
    <row r="13" spans="1:15">
      <c r="A13" s="14">
        <v>12</v>
      </c>
      <c r="B13" s="11">
        <v>40544</v>
      </c>
      <c r="C13" s="8">
        <v>1</v>
      </c>
      <c r="D13" s="8">
        <v>0</v>
      </c>
      <c r="E13" s="8">
        <v>1</v>
      </c>
      <c r="F13" s="8">
        <v>11</v>
      </c>
      <c r="G13" s="8" t="b">
        <v>0</v>
      </c>
      <c r="H13" s="8">
        <v>6</v>
      </c>
      <c r="I13" s="8">
        <v>1</v>
      </c>
      <c r="J13" s="8">
        <v>0.36</v>
      </c>
      <c r="K13" s="8">
        <v>0.81</v>
      </c>
      <c r="L13" s="8">
        <v>0.28360000000000002</v>
      </c>
      <c r="M13" s="8">
        <v>26</v>
      </c>
      <c r="N13" s="8">
        <v>30</v>
      </c>
      <c r="O13" s="8">
        <v>56</v>
      </c>
    </row>
    <row r="14" spans="1:15">
      <c r="A14" s="14">
        <v>13</v>
      </c>
      <c r="B14" s="11">
        <v>40544</v>
      </c>
      <c r="C14" s="8">
        <v>1</v>
      </c>
      <c r="D14" s="8">
        <v>0</v>
      </c>
      <c r="E14" s="8">
        <v>1</v>
      </c>
      <c r="F14" s="8">
        <v>12</v>
      </c>
      <c r="G14" s="8" t="b">
        <v>0</v>
      </c>
      <c r="H14" s="8">
        <v>6</v>
      </c>
      <c r="I14" s="8">
        <v>1</v>
      </c>
      <c r="J14" s="8">
        <v>0.42</v>
      </c>
      <c r="K14" s="8">
        <v>0.77</v>
      </c>
      <c r="L14" s="8">
        <v>0.28360000000000002</v>
      </c>
      <c r="M14" s="8">
        <v>29</v>
      </c>
      <c r="N14" s="8">
        <v>55</v>
      </c>
      <c r="O14" s="8">
        <v>84</v>
      </c>
    </row>
    <row r="15" spans="1:15">
      <c r="A15" s="14">
        <v>14</v>
      </c>
      <c r="B15" s="11">
        <v>40544</v>
      </c>
      <c r="C15" s="8">
        <v>1</v>
      </c>
      <c r="D15" s="8">
        <v>0</v>
      </c>
      <c r="E15" s="8">
        <v>1</v>
      </c>
      <c r="F15" s="8">
        <v>13</v>
      </c>
      <c r="G15" s="8" t="b">
        <v>0</v>
      </c>
      <c r="H15" s="8">
        <v>6</v>
      </c>
      <c r="I15" s="8">
        <v>2</v>
      </c>
      <c r="J15" s="8">
        <v>0.46</v>
      </c>
      <c r="K15" s="8">
        <v>0.72</v>
      </c>
      <c r="L15" s="8">
        <v>0.29849999999999999</v>
      </c>
      <c r="M15" s="8">
        <v>47</v>
      </c>
      <c r="N15" s="8">
        <v>47</v>
      </c>
      <c r="O15" s="8">
        <v>94</v>
      </c>
    </row>
    <row r="16" spans="1:15">
      <c r="A16" s="14">
        <v>15</v>
      </c>
      <c r="B16" s="11">
        <v>40544</v>
      </c>
      <c r="C16" s="8">
        <v>1</v>
      </c>
      <c r="D16" s="8">
        <v>0</v>
      </c>
      <c r="E16" s="8">
        <v>1</v>
      </c>
      <c r="F16" s="8">
        <v>14</v>
      </c>
      <c r="G16" s="8" t="b">
        <v>0</v>
      </c>
      <c r="H16" s="8">
        <v>6</v>
      </c>
      <c r="I16" s="8">
        <v>2</v>
      </c>
      <c r="J16" s="8">
        <v>0.46</v>
      </c>
      <c r="K16" s="8">
        <v>0.72</v>
      </c>
      <c r="L16" s="8">
        <v>0.28360000000000002</v>
      </c>
      <c r="M16" s="8">
        <v>35</v>
      </c>
      <c r="N16" s="8">
        <v>71</v>
      </c>
      <c r="O16" s="8">
        <v>106</v>
      </c>
    </row>
    <row r="17" spans="1:15">
      <c r="A17" s="14">
        <v>16</v>
      </c>
      <c r="B17" s="11">
        <v>40544</v>
      </c>
      <c r="C17" s="8">
        <v>1</v>
      </c>
      <c r="D17" s="8">
        <v>0</v>
      </c>
      <c r="E17" s="8">
        <v>1</v>
      </c>
      <c r="F17" s="8">
        <v>15</v>
      </c>
      <c r="G17" s="8" t="b">
        <v>0</v>
      </c>
      <c r="H17" s="8">
        <v>6</v>
      </c>
      <c r="I17" s="8">
        <v>2</v>
      </c>
      <c r="J17" s="8">
        <v>0.44</v>
      </c>
      <c r="K17" s="8">
        <v>0.77</v>
      </c>
      <c r="L17" s="8">
        <v>0.29849999999999999</v>
      </c>
      <c r="M17" s="8">
        <v>40</v>
      </c>
      <c r="N17" s="8">
        <v>70</v>
      </c>
      <c r="O17" s="8">
        <v>110</v>
      </c>
    </row>
    <row r="18" spans="1:15">
      <c r="A18" s="14">
        <v>17</v>
      </c>
      <c r="B18" s="11">
        <v>40544</v>
      </c>
      <c r="C18" s="8">
        <v>1</v>
      </c>
      <c r="D18" s="8">
        <v>0</v>
      </c>
      <c r="E18" s="8">
        <v>1</v>
      </c>
      <c r="F18" s="8">
        <v>16</v>
      </c>
      <c r="G18" s="8" t="b">
        <v>0</v>
      </c>
      <c r="H18" s="8">
        <v>6</v>
      </c>
      <c r="I18" s="8">
        <v>2</v>
      </c>
      <c r="J18" s="8">
        <v>0.42</v>
      </c>
      <c r="K18" s="8">
        <v>0.82</v>
      </c>
      <c r="L18" s="8">
        <v>0.29849999999999999</v>
      </c>
      <c r="M18" s="8">
        <v>41</v>
      </c>
      <c r="N18" s="8">
        <v>52</v>
      </c>
      <c r="O18" s="8">
        <v>93</v>
      </c>
    </row>
    <row r="19" spans="1:15">
      <c r="A19" s="14">
        <v>18</v>
      </c>
      <c r="B19" s="11">
        <v>40544</v>
      </c>
      <c r="C19" s="8">
        <v>1</v>
      </c>
      <c r="D19" s="8">
        <v>0</v>
      </c>
      <c r="E19" s="8">
        <v>1</v>
      </c>
      <c r="F19" s="8">
        <v>17</v>
      </c>
      <c r="G19" s="8" t="b">
        <v>0</v>
      </c>
      <c r="H19" s="8">
        <v>6</v>
      </c>
      <c r="I19" s="8">
        <v>2</v>
      </c>
      <c r="J19" s="8">
        <v>0.44</v>
      </c>
      <c r="K19" s="8">
        <v>0.82</v>
      </c>
      <c r="L19" s="8">
        <v>0.28360000000000002</v>
      </c>
      <c r="M19" s="8">
        <v>15</v>
      </c>
      <c r="N19" s="8">
        <v>52</v>
      </c>
      <c r="O19" s="8">
        <v>67</v>
      </c>
    </row>
    <row r="20" spans="1:15">
      <c r="A20" s="14">
        <v>19</v>
      </c>
      <c r="B20" s="11">
        <v>40544</v>
      </c>
      <c r="C20" s="8">
        <v>1</v>
      </c>
      <c r="D20" s="8">
        <v>0</v>
      </c>
      <c r="E20" s="8">
        <v>1</v>
      </c>
      <c r="F20" s="8">
        <v>18</v>
      </c>
      <c r="G20" s="8" t="b">
        <v>0</v>
      </c>
      <c r="H20" s="8">
        <v>6</v>
      </c>
      <c r="I20" s="8">
        <v>3</v>
      </c>
      <c r="J20" s="8">
        <v>0.42</v>
      </c>
      <c r="K20" s="8">
        <v>0.88</v>
      </c>
      <c r="L20" s="8">
        <v>0.25369999999999998</v>
      </c>
      <c r="M20" s="8">
        <v>9</v>
      </c>
      <c r="N20" s="8">
        <v>26</v>
      </c>
      <c r="O20" s="8">
        <v>35</v>
      </c>
    </row>
    <row r="21" spans="1:15">
      <c r="A21" s="14">
        <v>20</v>
      </c>
      <c r="B21" s="11">
        <v>40544</v>
      </c>
      <c r="C21" s="8">
        <v>1</v>
      </c>
      <c r="D21" s="8">
        <v>0</v>
      </c>
      <c r="E21" s="8">
        <v>1</v>
      </c>
      <c r="F21" s="8">
        <v>19</v>
      </c>
      <c r="G21" s="8" t="b">
        <v>0</v>
      </c>
      <c r="H21" s="8">
        <v>6</v>
      </c>
      <c r="I21" s="8">
        <v>3</v>
      </c>
      <c r="J21" s="8">
        <v>0.42</v>
      </c>
      <c r="K21" s="8">
        <v>0.88</v>
      </c>
      <c r="L21" s="8">
        <v>0.25369999999999998</v>
      </c>
      <c r="M21" s="8">
        <v>6</v>
      </c>
      <c r="N21" s="8">
        <v>31</v>
      </c>
      <c r="O21" s="8">
        <v>37</v>
      </c>
    </row>
    <row r="22" spans="1:15">
      <c r="A22" s="14">
        <v>21</v>
      </c>
      <c r="B22" s="11">
        <v>40544</v>
      </c>
      <c r="C22" s="8">
        <v>1</v>
      </c>
      <c r="D22" s="8">
        <v>0</v>
      </c>
      <c r="E22" s="8">
        <v>1</v>
      </c>
      <c r="F22" s="8">
        <v>20</v>
      </c>
      <c r="G22" s="8" t="b">
        <v>0</v>
      </c>
      <c r="H22" s="8">
        <v>6</v>
      </c>
      <c r="I22" s="8">
        <v>2</v>
      </c>
      <c r="J22" s="8">
        <v>0.4</v>
      </c>
      <c r="K22" s="8">
        <v>0.87</v>
      </c>
      <c r="L22" s="8">
        <v>0.25369999999999998</v>
      </c>
      <c r="M22" s="8">
        <v>11</v>
      </c>
      <c r="N22" s="8">
        <v>25</v>
      </c>
      <c r="O22" s="8">
        <v>36</v>
      </c>
    </row>
    <row r="23" spans="1:15">
      <c r="A23" s="14">
        <v>22</v>
      </c>
      <c r="B23" s="11">
        <v>40544</v>
      </c>
      <c r="C23" s="8">
        <v>1</v>
      </c>
      <c r="D23" s="8">
        <v>0</v>
      </c>
      <c r="E23" s="8">
        <v>1</v>
      </c>
      <c r="F23" s="8">
        <v>21</v>
      </c>
      <c r="G23" s="8" t="b">
        <v>0</v>
      </c>
      <c r="H23" s="8">
        <v>6</v>
      </c>
      <c r="I23" s="8">
        <v>2</v>
      </c>
      <c r="J23" s="8">
        <v>0.4</v>
      </c>
      <c r="K23" s="8">
        <v>0.87</v>
      </c>
      <c r="L23" s="8">
        <v>0.19400000000000001</v>
      </c>
      <c r="M23" s="8">
        <v>3</v>
      </c>
      <c r="N23" s="8">
        <v>31</v>
      </c>
      <c r="O23" s="8">
        <v>34</v>
      </c>
    </row>
    <row r="24" spans="1:15">
      <c r="A24" s="14">
        <v>23</v>
      </c>
      <c r="B24" s="11">
        <v>40544</v>
      </c>
      <c r="C24" s="8">
        <v>1</v>
      </c>
      <c r="D24" s="8">
        <v>0</v>
      </c>
      <c r="E24" s="8">
        <v>1</v>
      </c>
      <c r="F24" s="8">
        <v>22</v>
      </c>
      <c r="G24" s="8" t="b">
        <v>0</v>
      </c>
      <c r="H24" s="8">
        <v>6</v>
      </c>
      <c r="I24" s="8">
        <v>2</v>
      </c>
      <c r="J24" s="8">
        <v>0.4</v>
      </c>
      <c r="K24" s="8">
        <v>0.94</v>
      </c>
      <c r="L24" s="8">
        <v>0.22389999999999999</v>
      </c>
      <c r="M24" s="8">
        <v>11</v>
      </c>
      <c r="N24" s="8">
        <v>17</v>
      </c>
      <c r="O24" s="8">
        <v>28</v>
      </c>
    </row>
    <row r="25" spans="1:15">
      <c r="A25" s="14">
        <v>24</v>
      </c>
      <c r="B25" s="11">
        <v>40544</v>
      </c>
      <c r="C25" s="8">
        <v>1</v>
      </c>
      <c r="D25" s="8">
        <v>0</v>
      </c>
      <c r="E25" s="8">
        <v>1</v>
      </c>
      <c r="F25" s="8">
        <v>23</v>
      </c>
      <c r="G25" s="8" t="b">
        <v>0</v>
      </c>
      <c r="H25" s="8">
        <v>6</v>
      </c>
      <c r="I25" s="8">
        <v>2</v>
      </c>
      <c r="J25" s="8">
        <v>0.46</v>
      </c>
      <c r="K25" s="8">
        <v>0.88</v>
      </c>
      <c r="L25" s="8">
        <v>0.29849999999999999</v>
      </c>
      <c r="M25" s="8">
        <v>15</v>
      </c>
      <c r="N25" s="8">
        <v>24</v>
      </c>
      <c r="O25" s="8">
        <v>39</v>
      </c>
    </row>
    <row r="26" spans="1:15">
      <c r="A26" s="14">
        <v>25</v>
      </c>
      <c r="B26" s="11">
        <v>40545</v>
      </c>
      <c r="C26" s="8">
        <v>1</v>
      </c>
      <c r="D26" s="8">
        <v>0</v>
      </c>
      <c r="E26" s="8">
        <v>1</v>
      </c>
      <c r="F26" s="8">
        <v>0</v>
      </c>
      <c r="G26" s="8" t="b">
        <v>0</v>
      </c>
      <c r="H26" s="8">
        <v>0</v>
      </c>
      <c r="I26" s="8">
        <v>2</v>
      </c>
      <c r="J26" s="8">
        <v>0.46</v>
      </c>
      <c r="K26" s="8">
        <v>0.88</v>
      </c>
      <c r="L26" s="8">
        <v>0.29849999999999999</v>
      </c>
      <c r="M26" s="8">
        <v>4</v>
      </c>
      <c r="N26" s="8">
        <v>13</v>
      </c>
      <c r="O26" s="8">
        <v>17</v>
      </c>
    </row>
    <row r="27" spans="1:15">
      <c r="A27" s="14">
        <v>26</v>
      </c>
      <c r="B27" s="11">
        <v>40545</v>
      </c>
      <c r="C27" s="8">
        <v>1</v>
      </c>
      <c r="D27" s="8">
        <v>0</v>
      </c>
      <c r="E27" s="8">
        <v>1</v>
      </c>
      <c r="F27" s="8">
        <v>1</v>
      </c>
      <c r="G27" s="8" t="b">
        <v>0</v>
      </c>
      <c r="H27" s="8">
        <v>0</v>
      </c>
      <c r="I27" s="8">
        <v>2</v>
      </c>
      <c r="J27" s="8">
        <v>0.44</v>
      </c>
      <c r="K27" s="8">
        <v>0.94</v>
      </c>
      <c r="L27" s="8">
        <v>0.25369999999999998</v>
      </c>
      <c r="M27" s="8">
        <v>1</v>
      </c>
      <c r="N27" s="8">
        <v>16</v>
      </c>
      <c r="O27" s="8">
        <v>17</v>
      </c>
    </row>
    <row r="28" spans="1:15">
      <c r="A28" s="14">
        <v>27</v>
      </c>
      <c r="B28" s="11">
        <v>40545</v>
      </c>
      <c r="C28" s="8">
        <v>1</v>
      </c>
      <c r="D28" s="8">
        <v>0</v>
      </c>
      <c r="E28" s="8">
        <v>1</v>
      </c>
      <c r="F28" s="8">
        <v>2</v>
      </c>
      <c r="G28" s="8" t="b">
        <v>0</v>
      </c>
      <c r="H28" s="8">
        <v>0</v>
      </c>
      <c r="I28" s="8">
        <v>2</v>
      </c>
      <c r="J28" s="8">
        <v>0.42</v>
      </c>
      <c r="K28" s="8">
        <v>1</v>
      </c>
      <c r="L28" s="8">
        <v>0.28360000000000002</v>
      </c>
      <c r="M28" s="8">
        <v>1</v>
      </c>
      <c r="N28" s="8">
        <v>8</v>
      </c>
      <c r="O28" s="8">
        <v>9</v>
      </c>
    </row>
    <row r="29" spans="1:15">
      <c r="A29" s="14">
        <v>28</v>
      </c>
      <c r="B29" s="11">
        <v>40545</v>
      </c>
      <c r="C29" s="8">
        <v>1</v>
      </c>
      <c r="D29" s="8">
        <v>0</v>
      </c>
      <c r="E29" s="8">
        <v>1</v>
      </c>
      <c r="F29" s="8">
        <v>3</v>
      </c>
      <c r="G29" s="8" t="b">
        <v>0</v>
      </c>
      <c r="H29" s="8">
        <v>0</v>
      </c>
      <c r="I29" s="8">
        <v>2</v>
      </c>
      <c r="J29" s="8">
        <v>0.46</v>
      </c>
      <c r="K29" s="8">
        <v>0.94</v>
      </c>
      <c r="L29" s="8">
        <v>0.19400000000000001</v>
      </c>
      <c r="M29" s="8">
        <v>2</v>
      </c>
      <c r="N29" s="8">
        <v>4</v>
      </c>
      <c r="O29" s="8">
        <v>6</v>
      </c>
    </row>
    <row r="30" spans="1:15">
      <c r="A30" s="14">
        <v>29</v>
      </c>
      <c r="B30" s="11">
        <v>40545</v>
      </c>
      <c r="C30" s="8">
        <v>1</v>
      </c>
      <c r="D30" s="8">
        <v>0</v>
      </c>
      <c r="E30" s="8">
        <v>1</v>
      </c>
      <c r="F30" s="8">
        <v>4</v>
      </c>
      <c r="G30" s="8" t="b">
        <v>0</v>
      </c>
      <c r="H30" s="8">
        <v>0</v>
      </c>
      <c r="I30" s="8">
        <v>2</v>
      </c>
      <c r="J30" s="8">
        <v>0.46</v>
      </c>
      <c r="K30" s="8">
        <v>0.94</v>
      </c>
      <c r="L30" s="8">
        <v>0.19400000000000001</v>
      </c>
      <c r="M30" s="8">
        <v>2</v>
      </c>
      <c r="N30" s="8">
        <v>1</v>
      </c>
      <c r="O30" s="8">
        <v>3</v>
      </c>
    </row>
    <row r="31" spans="1:15">
      <c r="A31" s="14">
        <v>30</v>
      </c>
      <c r="B31" s="11">
        <v>40545</v>
      </c>
      <c r="C31" s="8">
        <v>1</v>
      </c>
      <c r="D31" s="8">
        <v>0</v>
      </c>
      <c r="E31" s="8">
        <v>1</v>
      </c>
      <c r="F31" s="8">
        <v>6</v>
      </c>
      <c r="G31" s="8" t="b">
        <v>0</v>
      </c>
      <c r="H31" s="8">
        <v>0</v>
      </c>
      <c r="I31" s="8">
        <v>3</v>
      </c>
      <c r="J31" s="8">
        <v>0.42</v>
      </c>
      <c r="K31" s="8">
        <v>0.77</v>
      </c>
      <c r="L31" s="8">
        <v>0.29849999999999999</v>
      </c>
      <c r="M31" s="8">
        <v>0</v>
      </c>
      <c r="N31" s="8">
        <v>2</v>
      </c>
      <c r="O31" s="8">
        <v>2</v>
      </c>
    </row>
    <row r="32" spans="1:15">
      <c r="A32" s="14">
        <v>31</v>
      </c>
      <c r="B32" s="11">
        <v>40545</v>
      </c>
      <c r="C32" s="8">
        <v>1</v>
      </c>
      <c r="D32" s="8">
        <v>0</v>
      </c>
      <c r="E32" s="8">
        <v>1</v>
      </c>
      <c r="F32" s="8">
        <v>7</v>
      </c>
      <c r="G32" s="8" t="b">
        <v>0</v>
      </c>
      <c r="H32" s="8">
        <v>0</v>
      </c>
      <c r="I32" s="8">
        <v>2</v>
      </c>
      <c r="J32" s="8">
        <v>0.4</v>
      </c>
      <c r="K32" s="8">
        <v>0.76</v>
      </c>
      <c r="L32" s="8">
        <v>0.19400000000000001</v>
      </c>
      <c r="M32" s="8">
        <v>0</v>
      </c>
      <c r="N32" s="8">
        <v>1</v>
      </c>
      <c r="O32" s="8">
        <v>1</v>
      </c>
    </row>
    <row r="33" spans="1:15">
      <c r="A33" s="14">
        <v>32</v>
      </c>
      <c r="B33" s="11">
        <v>40545</v>
      </c>
      <c r="C33" s="8">
        <v>1</v>
      </c>
      <c r="D33" s="8">
        <v>0</v>
      </c>
      <c r="E33" s="8">
        <v>1</v>
      </c>
      <c r="F33" s="8">
        <v>8</v>
      </c>
      <c r="G33" s="8" t="b">
        <v>0</v>
      </c>
      <c r="H33" s="8">
        <v>0</v>
      </c>
      <c r="I33" s="8">
        <v>3</v>
      </c>
      <c r="J33" s="8">
        <v>0.4</v>
      </c>
      <c r="K33" s="8">
        <v>0.71</v>
      </c>
      <c r="L33" s="8">
        <v>0.22389999999999999</v>
      </c>
      <c r="M33" s="8">
        <v>0</v>
      </c>
      <c r="N33" s="8">
        <v>8</v>
      </c>
      <c r="O33" s="8">
        <v>8</v>
      </c>
    </row>
    <row r="34" spans="1:15">
      <c r="A34" s="14">
        <v>33</v>
      </c>
      <c r="B34" s="11">
        <v>40545</v>
      </c>
      <c r="C34" s="8">
        <v>1</v>
      </c>
      <c r="D34" s="8">
        <v>0</v>
      </c>
      <c r="E34" s="8">
        <v>1</v>
      </c>
      <c r="F34" s="8">
        <v>9</v>
      </c>
      <c r="G34" s="8" t="b">
        <v>0</v>
      </c>
      <c r="H34" s="8">
        <v>0</v>
      </c>
      <c r="I34" s="8">
        <v>2</v>
      </c>
      <c r="J34" s="8">
        <v>0.38</v>
      </c>
      <c r="K34" s="8">
        <v>0.76</v>
      </c>
      <c r="L34" s="8">
        <v>0.22389999999999999</v>
      </c>
      <c r="M34" s="8">
        <v>1</v>
      </c>
      <c r="N34" s="8">
        <v>19</v>
      </c>
      <c r="O34" s="8">
        <v>20</v>
      </c>
    </row>
    <row r="35" spans="1:15">
      <c r="A35" s="14">
        <v>34</v>
      </c>
      <c r="B35" s="11">
        <v>40545</v>
      </c>
      <c r="C35" s="8">
        <v>1</v>
      </c>
      <c r="D35" s="8">
        <v>0</v>
      </c>
      <c r="E35" s="8">
        <v>1</v>
      </c>
      <c r="F35" s="8">
        <v>10</v>
      </c>
      <c r="G35" s="8" t="b">
        <v>0</v>
      </c>
      <c r="H35" s="8">
        <v>0</v>
      </c>
      <c r="I35" s="8">
        <v>2</v>
      </c>
      <c r="J35" s="8">
        <v>0.36</v>
      </c>
      <c r="K35" s="8">
        <v>0.81</v>
      </c>
      <c r="L35" s="8">
        <v>0.22389999999999999</v>
      </c>
      <c r="M35" s="8">
        <v>7</v>
      </c>
      <c r="N35" s="8">
        <v>46</v>
      </c>
      <c r="O35" s="8">
        <v>53</v>
      </c>
    </row>
    <row r="36" spans="1:15">
      <c r="A36" s="14">
        <v>35</v>
      </c>
      <c r="B36" s="11">
        <v>40545</v>
      </c>
      <c r="C36" s="8">
        <v>1</v>
      </c>
      <c r="D36" s="8">
        <v>0</v>
      </c>
      <c r="E36" s="8">
        <v>1</v>
      </c>
      <c r="F36" s="8">
        <v>11</v>
      </c>
      <c r="G36" s="8" t="b">
        <v>0</v>
      </c>
      <c r="H36" s="8">
        <v>0</v>
      </c>
      <c r="I36" s="8">
        <v>2</v>
      </c>
      <c r="J36" s="8">
        <v>0.36</v>
      </c>
      <c r="K36" s="8">
        <v>0.71</v>
      </c>
      <c r="L36" s="8">
        <v>0.25369999999999998</v>
      </c>
      <c r="M36" s="8">
        <v>16</v>
      </c>
      <c r="N36" s="8">
        <v>54</v>
      </c>
      <c r="O36" s="8">
        <v>70</v>
      </c>
    </row>
    <row r="37" spans="1:15">
      <c r="A37" s="14">
        <v>36</v>
      </c>
      <c r="B37" s="11">
        <v>40545</v>
      </c>
      <c r="C37" s="8">
        <v>1</v>
      </c>
      <c r="D37" s="8">
        <v>0</v>
      </c>
      <c r="E37" s="8">
        <v>1</v>
      </c>
      <c r="F37" s="8">
        <v>12</v>
      </c>
      <c r="G37" s="8" t="b">
        <v>0</v>
      </c>
      <c r="H37" s="8">
        <v>0</v>
      </c>
      <c r="I37" s="8">
        <v>2</v>
      </c>
      <c r="J37" s="8">
        <v>0.36</v>
      </c>
      <c r="K37" s="8">
        <v>0.66</v>
      </c>
      <c r="L37" s="8">
        <v>0.29849999999999999</v>
      </c>
      <c r="M37" s="8">
        <v>20</v>
      </c>
      <c r="N37" s="8">
        <v>73</v>
      </c>
      <c r="O37" s="8">
        <v>93</v>
      </c>
    </row>
    <row r="38" spans="1:15">
      <c r="A38" s="14">
        <v>37</v>
      </c>
      <c r="B38" s="11">
        <v>40545</v>
      </c>
      <c r="C38" s="8">
        <v>1</v>
      </c>
      <c r="D38" s="8">
        <v>0</v>
      </c>
      <c r="E38" s="8">
        <v>1</v>
      </c>
      <c r="F38" s="8">
        <v>13</v>
      </c>
      <c r="G38" s="8" t="b">
        <v>0</v>
      </c>
      <c r="H38" s="8">
        <v>0</v>
      </c>
      <c r="I38" s="8">
        <v>2</v>
      </c>
      <c r="J38" s="8">
        <v>0.36</v>
      </c>
      <c r="K38" s="8">
        <v>0.66</v>
      </c>
      <c r="L38" s="8">
        <v>0.1343</v>
      </c>
      <c r="M38" s="8">
        <v>11</v>
      </c>
      <c r="N38" s="8">
        <v>64</v>
      </c>
      <c r="O38" s="8">
        <v>75</v>
      </c>
    </row>
    <row r="39" spans="1:15">
      <c r="A39" s="14">
        <v>38</v>
      </c>
      <c r="B39" s="11">
        <v>40545</v>
      </c>
      <c r="C39" s="8">
        <v>1</v>
      </c>
      <c r="D39" s="8">
        <v>0</v>
      </c>
      <c r="E39" s="8">
        <v>1</v>
      </c>
      <c r="F39" s="8">
        <v>14</v>
      </c>
      <c r="G39" s="8" t="b">
        <v>0</v>
      </c>
      <c r="H39" s="8">
        <v>0</v>
      </c>
      <c r="I39" s="8">
        <v>3</v>
      </c>
      <c r="J39" s="8">
        <v>0.36</v>
      </c>
      <c r="K39" s="8">
        <v>0.76</v>
      </c>
      <c r="L39" s="8">
        <v>0.19400000000000001</v>
      </c>
      <c r="M39" s="8">
        <v>4</v>
      </c>
      <c r="N39" s="8">
        <v>55</v>
      </c>
      <c r="O39" s="8">
        <v>59</v>
      </c>
    </row>
    <row r="40" spans="1:15">
      <c r="A40" s="14">
        <v>39</v>
      </c>
      <c r="B40" s="11">
        <v>40545</v>
      </c>
      <c r="C40" s="8">
        <v>1</v>
      </c>
      <c r="D40" s="8">
        <v>0</v>
      </c>
      <c r="E40" s="8">
        <v>1</v>
      </c>
      <c r="F40" s="8">
        <v>15</v>
      </c>
      <c r="G40" s="8" t="b">
        <v>0</v>
      </c>
      <c r="H40" s="8">
        <v>0</v>
      </c>
      <c r="I40" s="8">
        <v>3</v>
      </c>
      <c r="J40" s="8">
        <v>0.34</v>
      </c>
      <c r="K40" s="8">
        <v>0.81</v>
      </c>
      <c r="L40" s="8">
        <v>0.16420000000000001</v>
      </c>
      <c r="M40" s="8">
        <v>19</v>
      </c>
      <c r="N40" s="8">
        <v>55</v>
      </c>
      <c r="O40" s="8">
        <v>74</v>
      </c>
    </row>
    <row r="41" spans="1:15">
      <c r="A41" s="14">
        <v>40</v>
      </c>
      <c r="B41" s="11">
        <v>40545</v>
      </c>
      <c r="C41" s="8">
        <v>1</v>
      </c>
      <c r="D41" s="8">
        <v>0</v>
      </c>
      <c r="E41" s="8">
        <v>1</v>
      </c>
      <c r="F41" s="8">
        <v>16</v>
      </c>
      <c r="G41" s="8" t="b">
        <v>0</v>
      </c>
      <c r="H41" s="8">
        <v>0</v>
      </c>
      <c r="I41" s="8">
        <v>3</v>
      </c>
      <c r="J41" s="8">
        <v>0.34</v>
      </c>
      <c r="K41" s="8">
        <v>0.71</v>
      </c>
      <c r="L41" s="8">
        <v>0.16420000000000001</v>
      </c>
      <c r="M41" s="8">
        <v>9</v>
      </c>
      <c r="N41" s="8">
        <v>67</v>
      </c>
      <c r="O41" s="8">
        <v>76</v>
      </c>
    </row>
    <row r="42" spans="1:15">
      <c r="A42" s="14">
        <v>41</v>
      </c>
      <c r="B42" s="11">
        <v>40545</v>
      </c>
      <c r="C42" s="8">
        <v>1</v>
      </c>
      <c r="D42" s="8">
        <v>0</v>
      </c>
      <c r="E42" s="8">
        <v>1</v>
      </c>
      <c r="F42" s="8">
        <v>17</v>
      </c>
      <c r="G42" s="8" t="b">
        <v>0</v>
      </c>
      <c r="H42" s="8">
        <v>0</v>
      </c>
      <c r="I42" s="8">
        <v>1</v>
      </c>
      <c r="J42" s="8">
        <v>0.34</v>
      </c>
      <c r="K42" s="8">
        <v>0.56999999999999995</v>
      </c>
      <c r="L42" s="8">
        <v>0.19400000000000001</v>
      </c>
      <c r="M42" s="8">
        <v>7</v>
      </c>
      <c r="N42" s="8">
        <v>58</v>
      </c>
      <c r="O42" s="8">
        <v>65</v>
      </c>
    </row>
    <row r="43" spans="1:15">
      <c r="A43" s="14">
        <v>42</v>
      </c>
      <c r="B43" s="11">
        <v>40545</v>
      </c>
      <c r="C43" s="8">
        <v>1</v>
      </c>
      <c r="D43" s="8">
        <v>0</v>
      </c>
      <c r="E43" s="8">
        <v>1</v>
      </c>
      <c r="F43" s="8">
        <v>18</v>
      </c>
      <c r="G43" s="8" t="b">
        <v>0</v>
      </c>
      <c r="H43" s="8">
        <v>0</v>
      </c>
      <c r="I43" s="8">
        <v>2</v>
      </c>
      <c r="J43" s="8">
        <v>0.36</v>
      </c>
      <c r="K43" s="8">
        <v>0.46</v>
      </c>
      <c r="L43" s="8">
        <v>0.32840000000000003</v>
      </c>
      <c r="M43" s="8">
        <v>10</v>
      </c>
      <c r="N43" s="8">
        <v>43</v>
      </c>
      <c r="O43" s="8">
        <v>53</v>
      </c>
    </row>
    <row r="44" spans="1:15">
      <c r="A44" s="14">
        <v>43</v>
      </c>
      <c r="B44" s="11">
        <v>40545</v>
      </c>
      <c r="C44" s="8">
        <v>1</v>
      </c>
      <c r="D44" s="8">
        <v>0</v>
      </c>
      <c r="E44" s="8">
        <v>1</v>
      </c>
      <c r="F44" s="8">
        <v>19</v>
      </c>
      <c r="G44" s="8" t="b">
        <v>0</v>
      </c>
      <c r="H44" s="8">
        <v>0</v>
      </c>
      <c r="I44" s="8">
        <v>1</v>
      </c>
      <c r="J44" s="8">
        <v>0.32</v>
      </c>
      <c r="K44" s="8">
        <v>0.42</v>
      </c>
      <c r="L44" s="8">
        <v>0.44779999999999998</v>
      </c>
      <c r="M44" s="8">
        <v>1</v>
      </c>
      <c r="N44" s="8">
        <v>29</v>
      </c>
      <c r="O44" s="8">
        <v>30</v>
      </c>
    </row>
    <row r="45" spans="1:15">
      <c r="A45" s="14">
        <v>44</v>
      </c>
      <c r="B45" s="11">
        <v>40545</v>
      </c>
      <c r="C45" s="8">
        <v>1</v>
      </c>
      <c r="D45" s="8">
        <v>0</v>
      </c>
      <c r="E45" s="8">
        <v>1</v>
      </c>
      <c r="F45" s="8">
        <v>20</v>
      </c>
      <c r="G45" s="8" t="b">
        <v>0</v>
      </c>
      <c r="H45" s="8">
        <v>0</v>
      </c>
      <c r="I45" s="8">
        <v>1</v>
      </c>
      <c r="J45" s="8">
        <v>0.3</v>
      </c>
      <c r="K45" s="8">
        <v>0.39</v>
      </c>
      <c r="L45" s="8">
        <v>0.35820000000000002</v>
      </c>
      <c r="M45" s="8">
        <v>5</v>
      </c>
      <c r="N45" s="8">
        <v>17</v>
      </c>
      <c r="O45" s="8">
        <v>22</v>
      </c>
    </row>
    <row r="46" spans="1:15">
      <c r="A46" s="14">
        <v>45</v>
      </c>
      <c r="B46" s="11">
        <v>40545</v>
      </c>
      <c r="C46" s="8">
        <v>1</v>
      </c>
      <c r="D46" s="8">
        <v>0</v>
      </c>
      <c r="E46" s="8">
        <v>1</v>
      </c>
      <c r="F46" s="8">
        <v>21</v>
      </c>
      <c r="G46" s="8" t="b">
        <v>0</v>
      </c>
      <c r="H46" s="8">
        <v>0</v>
      </c>
      <c r="I46" s="8">
        <v>1</v>
      </c>
      <c r="J46" s="8">
        <v>0.26</v>
      </c>
      <c r="K46" s="8">
        <v>0.44</v>
      </c>
      <c r="L46" s="8">
        <v>0.32840000000000003</v>
      </c>
      <c r="M46" s="8">
        <v>11</v>
      </c>
      <c r="N46" s="8">
        <v>20</v>
      </c>
      <c r="O46" s="8">
        <v>31</v>
      </c>
    </row>
    <row r="47" spans="1:15">
      <c r="A47" s="14">
        <v>46</v>
      </c>
      <c r="B47" s="11">
        <v>40545</v>
      </c>
      <c r="C47" s="8">
        <v>1</v>
      </c>
      <c r="D47" s="8">
        <v>0</v>
      </c>
      <c r="E47" s="8">
        <v>1</v>
      </c>
      <c r="F47" s="8">
        <v>22</v>
      </c>
      <c r="G47" s="8" t="b">
        <v>0</v>
      </c>
      <c r="H47" s="8">
        <v>0</v>
      </c>
      <c r="I47" s="8">
        <v>1</v>
      </c>
      <c r="J47" s="8">
        <v>0.24</v>
      </c>
      <c r="K47" s="8">
        <v>0.44</v>
      </c>
      <c r="L47" s="8">
        <v>0.29849999999999999</v>
      </c>
      <c r="M47" s="8">
        <v>0</v>
      </c>
      <c r="N47" s="8">
        <v>9</v>
      </c>
      <c r="O47" s="8">
        <v>9</v>
      </c>
    </row>
    <row r="48" spans="1:15">
      <c r="A48" s="14">
        <v>47</v>
      </c>
      <c r="B48" s="11">
        <v>40545</v>
      </c>
      <c r="C48" s="8">
        <v>1</v>
      </c>
      <c r="D48" s="8">
        <v>0</v>
      </c>
      <c r="E48" s="8">
        <v>1</v>
      </c>
      <c r="F48" s="8">
        <v>23</v>
      </c>
      <c r="G48" s="8" t="b">
        <v>0</v>
      </c>
      <c r="H48" s="8">
        <v>0</v>
      </c>
      <c r="I48" s="8">
        <v>1</v>
      </c>
      <c r="J48" s="8">
        <v>0.22</v>
      </c>
      <c r="K48" s="8">
        <v>0.47</v>
      </c>
      <c r="L48" s="8">
        <v>0.16420000000000001</v>
      </c>
      <c r="M48" s="8">
        <v>0</v>
      </c>
      <c r="N48" s="8">
        <v>8</v>
      </c>
      <c r="O48" s="8">
        <v>8</v>
      </c>
    </row>
    <row r="49" spans="1:15">
      <c r="A49" s="14">
        <v>48</v>
      </c>
      <c r="B49" s="11">
        <v>40546</v>
      </c>
      <c r="C49" s="8">
        <v>1</v>
      </c>
      <c r="D49" s="8">
        <v>0</v>
      </c>
      <c r="E49" s="8">
        <v>1</v>
      </c>
      <c r="F49" s="8">
        <v>0</v>
      </c>
      <c r="G49" s="8" t="b">
        <v>0</v>
      </c>
      <c r="H49" s="8">
        <v>1</v>
      </c>
      <c r="I49" s="8">
        <v>1</v>
      </c>
      <c r="J49" s="8">
        <v>0.22</v>
      </c>
      <c r="K49" s="8">
        <v>0.44</v>
      </c>
      <c r="L49" s="8">
        <v>0.35820000000000002</v>
      </c>
      <c r="M49" s="8">
        <v>0</v>
      </c>
      <c r="N49" s="8">
        <v>5</v>
      </c>
      <c r="O49" s="8">
        <v>5</v>
      </c>
    </row>
    <row r="50" spans="1:15">
      <c r="A50" s="14">
        <v>49</v>
      </c>
      <c r="B50" s="11">
        <v>40546</v>
      </c>
      <c r="C50" s="8">
        <v>1</v>
      </c>
      <c r="D50" s="8">
        <v>0</v>
      </c>
      <c r="E50" s="8">
        <v>1</v>
      </c>
      <c r="F50" s="8">
        <v>1</v>
      </c>
      <c r="G50" s="8" t="b">
        <v>0</v>
      </c>
      <c r="H50" s="8">
        <v>1</v>
      </c>
      <c r="I50" s="8">
        <v>1</v>
      </c>
      <c r="J50" s="8">
        <v>0.2</v>
      </c>
      <c r="K50" s="8">
        <v>0.44</v>
      </c>
      <c r="L50" s="8">
        <v>0.41789999999999999</v>
      </c>
      <c r="M50" s="8">
        <v>0</v>
      </c>
      <c r="N50" s="8">
        <v>2</v>
      </c>
      <c r="O50" s="8">
        <v>2</v>
      </c>
    </row>
    <row r="51" spans="1:15">
      <c r="A51" s="14">
        <v>50</v>
      </c>
      <c r="B51" s="11">
        <v>40546</v>
      </c>
      <c r="C51" s="8">
        <v>1</v>
      </c>
      <c r="D51" s="8">
        <v>0</v>
      </c>
      <c r="E51" s="8">
        <v>1</v>
      </c>
      <c r="F51" s="8">
        <v>4</v>
      </c>
      <c r="G51" s="8" t="b">
        <v>0</v>
      </c>
      <c r="H51" s="8">
        <v>1</v>
      </c>
      <c r="I51" s="8">
        <v>1</v>
      </c>
      <c r="J51" s="8">
        <v>0.16</v>
      </c>
      <c r="K51" s="8">
        <v>0.47</v>
      </c>
      <c r="L51" s="8">
        <v>0.3881</v>
      </c>
      <c r="M51" s="8">
        <v>0</v>
      </c>
      <c r="N51" s="8">
        <v>1</v>
      </c>
      <c r="O51" s="8">
        <v>1</v>
      </c>
    </row>
    <row r="52" spans="1:15">
      <c r="A52" s="14">
        <v>51</v>
      </c>
      <c r="B52" s="11">
        <v>40546</v>
      </c>
      <c r="C52" s="8">
        <v>1</v>
      </c>
      <c r="D52" s="8">
        <v>0</v>
      </c>
      <c r="E52" s="8">
        <v>1</v>
      </c>
      <c r="F52" s="8">
        <v>5</v>
      </c>
      <c r="G52" s="8" t="b">
        <v>0</v>
      </c>
      <c r="H52" s="8">
        <v>1</v>
      </c>
      <c r="I52" s="8">
        <v>1</v>
      </c>
      <c r="J52" s="8">
        <v>0.16</v>
      </c>
      <c r="K52" s="8">
        <v>0.47</v>
      </c>
      <c r="L52" s="8">
        <v>0.28360000000000002</v>
      </c>
      <c r="M52" s="8">
        <v>0</v>
      </c>
      <c r="N52" s="8">
        <v>3</v>
      </c>
      <c r="O52" s="8">
        <v>3</v>
      </c>
    </row>
    <row r="53" spans="1:15">
      <c r="A53" s="14">
        <v>52</v>
      </c>
      <c r="B53" s="11">
        <v>40546</v>
      </c>
      <c r="C53" s="8">
        <v>1</v>
      </c>
      <c r="D53" s="8">
        <v>0</v>
      </c>
      <c r="E53" s="8">
        <v>1</v>
      </c>
      <c r="F53" s="8">
        <v>6</v>
      </c>
      <c r="G53" s="8" t="b">
        <v>0</v>
      </c>
      <c r="H53" s="8">
        <v>1</v>
      </c>
      <c r="I53" s="8">
        <v>1</v>
      </c>
      <c r="J53" s="8">
        <v>0.14000000000000001</v>
      </c>
      <c r="K53" s="8">
        <v>0.5</v>
      </c>
      <c r="L53" s="8">
        <v>0.3881</v>
      </c>
      <c r="M53" s="8">
        <v>0</v>
      </c>
      <c r="N53" s="8">
        <v>30</v>
      </c>
      <c r="O53" s="8">
        <v>30</v>
      </c>
    </row>
    <row r="54" spans="1:15">
      <c r="A54" s="14">
        <v>53</v>
      </c>
      <c r="B54" s="11">
        <v>40546</v>
      </c>
      <c r="C54" s="8">
        <v>1</v>
      </c>
      <c r="D54" s="8">
        <v>0</v>
      </c>
      <c r="E54" s="8">
        <v>1</v>
      </c>
      <c r="F54" s="8">
        <v>7</v>
      </c>
      <c r="G54" s="8" t="b">
        <v>0</v>
      </c>
      <c r="H54" s="8">
        <v>1</v>
      </c>
      <c r="I54" s="8">
        <v>1</v>
      </c>
      <c r="J54" s="8">
        <v>0.14000000000000001</v>
      </c>
      <c r="K54" s="8">
        <v>0.5</v>
      </c>
      <c r="L54" s="8">
        <v>0.19400000000000001</v>
      </c>
      <c r="M54" s="8">
        <v>1</v>
      </c>
      <c r="N54" s="8">
        <v>63</v>
      </c>
      <c r="O54" s="8">
        <v>64</v>
      </c>
    </row>
    <row r="55" spans="1:15">
      <c r="A55" s="14">
        <v>54</v>
      </c>
      <c r="B55" s="11">
        <v>40546</v>
      </c>
      <c r="C55" s="8">
        <v>1</v>
      </c>
      <c r="D55" s="8">
        <v>0</v>
      </c>
      <c r="E55" s="8">
        <v>1</v>
      </c>
      <c r="F55" s="8">
        <v>8</v>
      </c>
      <c r="G55" s="8" t="b">
        <v>0</v>
      </c>
      <c r="H55" s="8">
        <v>1</v>
      </c>
      <c r="I55" s="8">
        <v>1</v>
      </c>
      <c r="J55" s="8">
        <v>0.14000000000000001</v>
      </c>
      <c r="K55" s="8">
        <v>0.5</v>
      </c>
      <c r="L55" s="8">
        <v>0.28360000000000002</v>
      </c>
      <c r="M55" s="8">
        <v>1</v>
      </c>
      <c r="N55" s="8">
        <v>153</v>
      </c>
      <c r="O55" s="8">
        <v>154</v>
      </c>
    </row>
    <row r="56" spans="1:15">
      <c r="A56" s="14">
        <v>55</v>
      </c>
      <c r="B56" s="11">
        <v>40546</v>
      </c>
      <c r="C56" s="8">
        <v>1</v>
      </c>
      <c r="D56" s="8">
        <v>0</v>
      </c>
      <c r="E56" s="8">
        <v>1</v>
      </c>
      <c r="F56" s="8">
        <v>9</v>
      </c>
      <c r="G56" s="8" t="b">
        <v>0</v>
      </c>
      <c r="H56" s="8">
        <v>1</v>
      </c>
      <c r="I56" s="8">
        <v>1</v>
      </c>
      <c r="J56" s="8">
        <v>0.16</v>
      </c>
      <c r="K56" s="8">
        <v>0.43</v>
      </c>
      <c r="L56" s="8">
        <v>0.3881</v>
      </c>
      <c r="M56" s="8">
        <v>7</v>
      </c>
      <c r="N56" s="8">
        <v>81</v>
      </c>
      <c r="O56" s="8">
        <v>88</v>
      </c>
    </row>
    <row r="57" spans="1:15">
      <c r="A57" s="14">
        <v>56</v>
      </c>
      <c r="B57" s="11">
        <v>40546</v>
      </c>
      <c r="C57" s="8">
        <v>1</v>
      </c>
      <c r="D57" s="8">
        <v>0</v>
      </c>
      <c r="E57" s="8">
        <v>1</v>
      </c>
      <c r="F57" s="8">
        <v>10</v>
      </c>
      <c r="G57" s="8" t="b">
        <v>0</v>
      </c>
      <c r="H57" s="8">
        <v>1</v>
      </c>
      <c r="I57" s="8">
        <v>1</v>
      </c>
      <c r="J57" s="8">
        <v>0.18</v>
      </c>
      <c r="K57" s="8">
        <v>0.43</v>
      </c>
      <c r="L57" s="8">
        <v>0.25369999999999998</v>
      </c>
      <c r="M57" s="8">
        <v>11</v>
      </c>
      <c r="N57" s="8">
        <v>33</v>
      </c>
      <c r="O57" s="8">
        <v>44</v>
      </c>
    </row>
    <row r="58" spans="1:15">
      <c r="A58" s="14">
        <v>57</v>
      </c>
      <c r="B58" s="11">
        <v>40546</v>
      </c>
      <c r="C58" s="8">
        <v>1</v>
      </c>
      <c r="D58" s="8">
        <v>0</v>
      </c>
      <c r="E58" s="8">
        <v>1</v>
      </c>
      <c r="F58" s="8">
        <v>11</v>
      </c>
      <c r="G58" s="8" t="b">
        <v>0</v>
      </c>
      <c r="H58" s="8">
        <v>1</v>
      </c>
      <c r="I58" s="8">
        <v>1</v>
      </c>
      <c r="J58" s="8">
        <v>0.2</v>
      </c>
      <c r="K58" s="8">
        <v>0.4</v>
      </c>
      <c r="L58" s="8">
        <v>0.32840000000000003</v>
      </c>
      <c r="M58" s="8">
        <v>10</v>
      </c>
      <c r="N58" s="8">
        <v>41</v>
      </c>
      <c r="O58" s="8">
        <v>51</v>
      </c>
    </row>
    <row r="59" spans="1:15">
      <c r="A59" s="14">
        <v>58</v>
      </c>
      <c r="B59" s="11">
        <v>40546</v>
      </c>
      <c r="C59" s="8">
        <v>1</v>
      </c>
      <c r="D59" s="8">
        <v>0</v>
      </c>
      <c r="E59" s="8">
        <v>1</v>
      </c>
      <c r="F59" s="8">
        <v>12</v>
      </c>
      <c r="G59" s="8" t="b">
        <v>0</v>
      </c>
      <c r="H59" s="8">
        <v>1</v>
      </c>
      <c r="I59" s="8">
        <v>1</v>
      </c>
      <c r="J59" s="8">
        <v>0.22</v>
      </c>
      <c r="K59" s="8">
        <v>0.35</v>
      </c>
      <c r="L59" s="8">
        <v>0.29849999999999999</v>
      </c>
      <c r="M59" s="8">
        <v>13</v>
      </c>
      <c r="N59" s="8">
        <v>48</v>
      </c>
      <c r="O59" s="8">
        <v>61</v>
      </c>
    </row>
    <row r="60" spans="1:15">
      <c r="A60" s="14">
        <v>59</v>
      </c>
      <c r="B60" s="11">
        <v>40546</v>
      </c>
      <c r="C60" s="8">
        <v>1</v>
      </c>
      <c r="D60" s="8">
        <v>0</v>
      </c>
      <c r="E60" s="8">
        <v>1</v>
      </c>
      <c r="F60" s="8">
        <v>13</v>
      </c>
      <c r="G60" s="8" t="b">
        <v>0</v>
      </c>
      <c r="H60" s="8">
        <v>1</v>
      </c>
      <c r="I60" s="8">
        <v>1</v>
      </c>
      <c r="J60" s="8">
        <v>0.24</v>
      </c>
      <c r="K60" s="8">
        <v>0.35</v>
      </c>
      <c r="L60" s="8">
        <v>0.28360000000000002</v>
      </c>
      <c r="M60" s="8">
        <v>8</v>
      </c>
      <c r="N60" s="8">
        <v>53</v>
      </c>
      <c r="O60" s="8">
        <v>61</v>
      </c>
    </row>
    <row r="61" spans="1:15">
      <c r="A61" s="14">
        <v>60</v>
      </c>
      <c r="B61" s="11">
        <v>40546</v>
      </c>
      <c r="C61" s="8">
        <v>1</v>
      </c>
      <c r="D61" s="8">
        <v>0</v>
      </c>
      <c r="E61" s="8">
        <v>1</v>
      </c>
      <c r="F61" s="8">
        <v>14</v>
      </c>
      <c r="G61" s="8" t="b">
        <v>0</v>
      </c>
      <c r="H61" s="8">
        <v>1</v>
      </c>
      <c r="I61" s="8">
        <v>1</v>
      </c>
      <c r="J61" s="8">
        <v>0.26</v>
      </c>
      <c r="K61" s="8">
        <v>0.3</v>
      </c>
      <c r="L61" s="8">
        <v>0.28360000000000002</v>
      </c>
      <c r="M61" s="8">
        <v>11</v>
      </c>
      <c r="N61" s="8">
        <v>66</v>
      </c>
      <c r="O61" s="8">
        <v>77</v>
      </c>
    </row>
    <row r="62" spans="1:15">
      <c r="A62" s="14">
        <v>61</v>
      </c>
      <c r="B62" s="11">
        <v>40546</v>
      </c>
      <c r="C62" s="8">
        <v>1</v>
      </c>
      <c r="D62" s="8">
        <v>0</v>
      </c>
      <c r="E62" s="8">
        <v>1</v>
      </c>
      <c r="F62" s="8">
        <v>15</v>
      </c>
      <c r="G62" s="8" t="b">
        <v>0</v>
      </c>
      <c r="H62" s="8">
        <v>1</v>
      </c>
      <c r="I62" s="8">
        <v>1</v>
      </c>
      <c r="J62" s="8">
        <v>0.26</v>
      </c>
      <c r="K62" s="8">
        <v>0.3</v>
      </c>
      <c r="L62" s="8">
        <v>0.25369999999999998</v>
      </c>
      <c r="M62" s="8">
        <v>14</v>
      </c>
      <c r="N62" s="8">
        <v>58</v>
      </c>
      <c r="O62" s="8">
        <v>72</v>
      </c>
    </row>
    <row r="63" spans="1:15">
      <c r="A63" s="14">
        <v>62</v>
      </c>
      <c r="B63" s="11">
        <v>40546</v>
      </c>
      <c r="C63" s="8">
        <v>1</v>
      </c>
      <c r="D63" s="8">
        <v>0</v>
      </c>
      <c r="E63" s="8">
        <v>1</v>
      </c>
      <c r="F63" s="8">
        <v>16</v>
      </c>
      <c r="G63" s="8" t="b">
        <v>0</v>
      </c>
      <c r="H63" s="8">
        <v>1</v>
      </c>
      <c r="I63" s="8">
        <v>1</v>
      </c>
      <c r="J63" s="8">
        <v>0.26</v>
      </c>
      <c r="K63" s="8">
        <v>0.3</v>
      </c>
      <c r="L63" s="8">
        <v>0.25369999999999998</v>
      </c>
      <c r="M63" s="8">
        <v>9</v>
      </c>
      <c r="N63" s="8">
        <v>67</v>
      </c>
      <c r="O63" s="8">
        <v>76</v>
      </c>
    </row>
    <row r="64" spans="1:15">
      <c r="A64" s="14">
        <v>63</v>
      </c>
      <c r="B64" s="11">
        <v>40546</v>
      </c>
      <c r="C64" s="8">
        <v>1</v>
      </c>
      <c r="D64" s="8">
        <v>0</v>
      </c>
      <c r="E64" s="8">
        <v>1</v>
      </c>
      <c r="F64" s="8">
        <v>17</v>
      </c>
      <c r="G64" s="8" t="b">
        <v>0</v>
      </c>
      <c r="H64" s="8">
        <v>1</v>
      </c>
      <c r="I64" s="8">
        <v>1</v>
      </c>
      <c r="J64" s="8">
        <v>0.24</v>
      </c>
      <c r="K64" s="8">
        <v>0.3</v>
      </c>
      <c r="L64" s="8">
        <v>0.22389999999999999</v>
      </c>
      <c r="M64" s="8">
        <v>11</v>
      </c>
      <c r="N64" s="8">
        <v>146</v>
      </c>
      <c r="O64" s="8">
        <v>157</v>
      </c>
    </row>
    <row r="65" spans="1:15">
      <c r="A65" s="14">
        <v>64</v>
      </c>
      <c r="B65" s="11">
        <v>40546</v>
      </c>
      <c r="C65" s="8">
        <v>1</v>
      </c>
      <c r="D65" s="8">
        <v>0</v>
      </c>
      <c r="E65" s="8">
        <v>1</v>
      </c>
      <c r="F65" s="8">
        <v>18</v>
      </c>
      <c r="G65" s="8" t="b">
        <v>0</v>
      </c>
      <c r="H65" s="8">
        <v>1</v>
      </c>
      <c r="I65" s="8">
        <v>1</v>
      </c>
      <c r="J65" s="8">
        <v>0.24</v>
      </c>
      <c r="K65" s="8">
        <v>0.32</v>
      </c>
      <c r="L65" s="8">
        <v>0.1045</v>
      </c>
      <c r="M65" s="8">
        <v>9</v>
      </c>
      <c r="N65" s="8">
        <v>148</v>
      </c>
      <c r="O65" s="8">
        <v>157</v>
      </c>
    </row>
    <row r="66" spans="1:15">
      <c r="A66" s="14">
        <v>65</v>
      </c>
      <c r="B66" s="11">
        <v>40546</v>
      </c>
      <c r="C66" s="8">
        <v>1</v>
      </c>
      <c r="D66" s="8">
        <v>0</v>
      </c>
      <c r="E66" s="8">
        <v>1</v>
      </c>
      <c r="F66" s="8">
        <v>19</v>
      </c>
      <c r="G66" s="8" t="b">
        <v>0</v>
      </c>
      <c r="H66" s="8">
        <v>1</v>
      </c>
      <c r="I66" s="8">
        <v>1</v>
      </c>
      <c r="J66" s="8">
        <v>0.2</v>
      </c>
      <c r="K66" s="8">
        <v>0.47</v>
      </c>
      <c r="L66" s="8">
        <v>0</v>
      </c>
      <c r="M66" s="8">
        <v>8</v>
      </c>
      <c r="N66" s="8">
        <v>102</v>
      </c>
      <c r="O66" s="8">
        <v>110</v>
      </c>
    </row>
    <row r="67" spans="1:15">
      <c r="A67" s="14">
        <v>66</v>
      </c>
      <c r="B67" s="11">
        <v>40546</v>
      </c>
      <c r="C67" s="8">
        <v>1</v>
      </c>
      <c r="D67" s="8">
        <v>0</v>
      </c>
      <c r="E67" s="8">
        <v>1</v>
      </c>
      <c r="F67" s="8">
        <v>20</v>
      </c>
      <c r="G67" s="8" t="b">
        <v>0</v>
      </c>
      <c r="H67" s="8">
        <v>1</v>
      </c>
      <c r="I67" s="8">
        <v>1</v>
      </c>
      <c r="J67" s="8">
        <v>0.2</v>
      </c>
      <c r="K67" s="8">
        <v>0.47</v>
      </c>
      <c r="L67" s="8">
        <v>0.1045</v>
      </c>
      <c r="M67" s="8">
        <v>3</v>
      </c>
      <c r="N67" s="8">
        <v>49</v>
      </c>
      <c r="O67" s="8">
        <v>52</v>
      </c>
    </row>
    <row r="68" spans="1:15">
      <c r="A68" s="14">
        <v>67</v>
      </c>
      <c r="B68" s="11">
        <v>40546</v>
      </c>
      <c r="C68" s="8">
        <v>1</v>
      </c>
      <c r="D68" s="8">
        <v>0</v>
      </c>
      <c r="E68" s="8">
        <v>1</v>
      </c>
      <c r="F68" s="8">
        <v>21</v>
      </c>
      <c r="G68" s="8" t="b">
        <v>0</v>
      </c>
      <c r="H68" s="8">
        <v>1</v>
      </c>
      <c r="I68" s="8">
        <v>1</v>
      </c>
      <c r="J68" s="8">
        <v>0.18</v>
      </c>
      <c r="K68" s="8">
        <v>0.64</v>
      </c>
      <c r="L68" s="8">
        <v>0.1343</v>
      </c>
      <c r="M68" s="8">
        <v>3</v>
      </c>
      <c r="N68" s="8">
        <v>49</v>
      </c>
      <c r="O68" s="8">
        <v>52</v>
      </c>
    </row>
    <row r="69" spans="1:15">
      <c r="A69" s="14">
        <v>68</v>
      </c>
      <c r="B69" s="11">
        <v>40546</v>
      </c>
      <c r="C69" s="8">
        <v>1</v>
      </c>
      <c r="D69" s="8">
        <v>0</v>
      </c>
      <c r="E69" s="8">
        <v>1</v>
      </c>
      <c r="F69" s="8">
        <v>22</v>
      </c>
      <c r="G69" s="8" t="b">
        <v>0</v>
      </c>
      <c r="H69" s="8">
        <v>1</v>
      </c>
      <c r="I69" s="8">
        <v>1</v>
      </c>
      <c r="J69" s="8">
        <v>0.14000000000000001</v>
      </c>
      <c r="K69" s="8">
        <v>0.69</v>
      </c>
      <c r="L69" s="8">
        <v>0.1343</v>
      </c>
      <c r="M69" s="8">
        <v>0</v>
      </c>
      <c r="N69" s="8">
        <v>20</v>
      </c>
      <c r="O69" s="8">
        <v>20</v>
      </c>
    </row>
    <row r="70" spans="1:15">
      <c r="A70" s="14">
        <v>69</v>
      </c>
      <c r="B70" s="11">
        <v>40546</v>
      </c>
      <c r="C70" s="8">
        <v>1</v>
      </c>
      <c r="D70" s="8">
        <v>0</v>
      </c>
      <c r="E70" s="8">
        <v>1</v>
      </c>
      <c r="F70" s="8">
        <v>23</v>
      </c>
      <c r="G70" s="8" t="b">
        <v>0</v>
      </c>
      <c r="H70" s="8">
        <v>1</v>
      </c>
      <c r="I70" s="8">
        <v>1</v>
      </c>
      <c r="J70" s="8">
        <v>0.18</v>
      </c>
      <c r="K70" s="8">
        <v>0.55000000000000004</v>
      </c>
      <c r="L70" s="8">
        <v>0.1045</v>
      </c>
      <c r="M70" s="8">
        <v>1</v>
      </c>
      <c r="N70" s="8">
        <v>11</v>
      </c>
      <c r="O70" s="8">
        <v>12</v>
      </c>
    </row>
    <row r="71" spans="1:15">
      <c r="A71" s="14">
        <v>70</v>
      </c>
      <c r="B71" s="11">
        <v>40547</v>
      </c>
      <c r="C71" s="8">
        <v>1</v>
      </c>
      <c r="D71" s="8">
        <v>0</v>
      </c>
      <c r="E71" s="8">
        <v>1</v>
      </c>
      <c r="F71" s="8">
        <v>0</v>
      </c>
      <c r="G71" s="8" t="b">
        <v>0</v>
      </c>
      <c r="H71" s="8">
        <v>2</v>
      </c>
      <c r="I71" s="8">
        <v>1</v>
      </c>
      <c r="J71" s="8">
        <v>0.16</v>
      </c>
      <c r="K71" s="8">
        <v>0.55000000000000004</v>
      </c>
      <c r="L71" s="8">
        <v>0.1045</v>
      </c>
      <c r="M71" s="8">
        <v>0</v>
      </c>
      <c r="N71" s="8">
        <v>5</v>
      </c>
      <c r="O71" s="8">
        <v>5</v>
      </c>
    </row>
    <row r="72" spans="1:15">
      <c r="A72" s="14">
        <v>71</v>
      </c>
      <c r="B72" s="11">
        <v>40547</v>
      </c>
      <c r="C72" s="8">
        <v>1</v>
      </c>
      <c r="D72" s="8">
        <v>0</v>
      </c>
      <c r="E72" s="8">
        <v>1</v>
      </c>
      <c r="F72" s="8">
        <v>1</v>
      </c>
      <c r="G72" s="8" t="b">
        <v>0</v>
      </c>
      <c r="H72" s="8">
        <v>2</v>
      </c>
      <c r="I72" s="8">
        <v>1</v>
      </c>
      <c r="J72" s="8">
        <v>0.16</v>
      </c>
      <c r="K72" s="8">
        <v>0.59</v>
      </c>
      <c r="L72" s="8">
        <v>0.1045</v>
      </c>
      <c r="M72" s="8">
        <v>0</v>
      </c>
      <c r="N72" s="8">
        <v>2</v>
      </c>
      <c r="O72" s="8">
        <v>2</v>
      </c>
    </row>
    <row r="73" spans="1:15">
      <c r="A73" s="14">
        <v>72</v>
      </c>
      <c r="B73" s="11">
        <v>40547</v>
      </c>
      <c r="C73" s="8">
        <v>1</v>
      </c>
      <c r="D73" s="8">
        <v>0</v>
      </c>
      <c r="E73" s="8">
        <v>1</v>
      </c>
      <c r="F73" s="8">
        <v>2</v>
      </c>
      <c r="G73" s="8" t="b">
        <v>0</v>
      </c>
      <c r="H73" s="8">
        <v>2</v>
      </c>
      <c r="I73" s="8">
        <v>1</v>
      </c>
      <c r="J73" s="8">
        <v>0.14000000000000001</v>
      </c>
      <c r="K73" s="8">
        <v>0.63</v>
      </c>
      <c r="L73" s="8">
        <v>0.1343</v>
      </c>
      <c r="M73" s="8">
        <v>0</v>
      </c>
      <c r="N73" s="8">
        <v>1</v>
      </c>
      <c r="O73" s="8">
        <v>1</v>
      </c>
    </row>
    <row r="74" spans="1:15">
      <c r="A74" s="14">
        <v>73</v>
      </c>
      <c r="B74" s="11">
        <v>40547</v>
      </c>
      <c r="C74" s="8">
        <v>1</v>
      </c>
      <c r="D74" s="8">
        <v>0</v>
      </c>
      <c r="E74" s="8">
        <v>1</v>
      </c>
      <c r="F74" s="8">
        <v>4</v>
      </c>
      <c r="G74" s="8" t="b">
        <v>0</v>
      </c>
      <c r="H74" s="8">
        <v>2</v>
      </c>
      <c r="I74" s="8">
        <v>1</v>
      </c>
      <c r="J74" s="8">
        <v>0.14000000000000001</v>
      </c>
      <c r="K74" s="8">
        <v>0.63</v>
      </c>
      <c r="L74" s="8">
        <v>8.9599999999999999E-2</v>
      </c>
      <c r="M74" s="8">
        <v>0</v>
      </c>
      <c r="N74" s="8">
        <v>2</v>
      </c>
      <c r="O74" s="8">
        <v>2</v>
      </c>
    </row>
    <row r="75" spans="1:15">
      <c r="A75" s="14">
        <v>74</v>
      </c>
      <c r="B75" s="11">
        <v>40547</v>
      </c>
      <c r="C75" s="8">
        <v>1</v>
      </c>
      <c r="D75" s="8">
        <v>0</v>
      </c>
      <c r="E75" s="8">
        <v>1</v>
      </c>
      <c r="F75" s="8">
        <v>5</v>
      </c>
      <c r="G75" s="8" t="b">
        <v>0</v>
      </c>
      <c r="H75" s="8">
        <v>2</v>
      </c>
      <c r="I75" s="8">
        <v>1</v>
      </c>
      <c r="J75" s="8">
        <v>0.12</v>
      </c>
      <c r="K75" s="8">
        <v>0.68</v>
      </c>
      <c r="L75" s="8">
        <v>0.1045</v>
      </c>
      <c r="M75" s="8">
        <v>0</v>
      </c>
      <c r="N75" s="8">
        <v>4</v>
      </c>
      <c r="O75" s="8">
        <v>4</v>
      </c>
    </row>
    <row r="76" spans="1:15">
      <c r="A76" s="14">
        <v>75</v>
      </c>
      <c r="B76" s="11">
        <v>40547</v>
      </c>
      <c r="C76" s="8">
        <v>1</v>
      </c>
      <c r="D76" s="8">
        <v>0</v>
      </c>
      <c r="E76" s="8">
        <v>1</v>
      </c>
      <c r="F76" s="8">
        <v>6</v>
      </c>
      <c r="G76" s="8" t="b">
        <v>0</v>
      </c>
      <c r="H76" s="8">
        <v>2</v>
      </c>
      <c r="I76" s="8">
        <v>1</v>
      </c>
      <c r="J76" s="8">
        <v>0.12</v>
      </c>
      <c r="K76" s="8">
        <v>0.74</v>
      </c>
      <c r="L76" s="8">
        <v>0.1045</v>
      </c>
      <c r="M76" s="8">
        <v>0</v>
      </c>
      <c r="N76" s="8">
        <v>36</v>
      </c>
      <c r="O76" s="8">
        <v>36</v>
      </c>
    </row>
    <row r="77" spans="1:15">
      <c r="A77" s="14">
        <v>76</v>
      </c>
      <c r="B77" s="11">
        <v>40547</v>
      </c>
      <c r="C77" s="8">
        <v>1</v>
      </c>
      <c r="D77" s="8">
        <v>0</v>
      </c>
      <c r="E77" s="8">
        <v>1</v>
      </c>
      <c r="F77" s="8">
        <v>7</v>
      </c>
      <c r="G77" s="8" t="b">
        <v>0</v>
      </c>
      <c r="H77" s="8">
        <v>2</v>
      </c>
      <c r="I77" s="8">
        <v>1</v>
      </c>
      <c r="J77" s="8">
        <v>0.12</v>
      </c>
      <c r="K77" s="8">
        <v>0.74</v>
      </c>
      <c r="L77" s="8">
        <v>0.1343</v>
      </c>
      <c r="M77" s="8">
        <v>2</v>
      </c>
      <c r="N77" s="8">
        <v>92</v>
      </c>
      <c r="O77" s="8">
        <v>94</v>
      </c>
    </row>
    <row r="78" spans="1:15">
      <c r="A78" s="14">
        <v>77</v>
      </c>
      <c r="B78" s="11">
        <v>40547</v>
      </c>
      <c r="C78" s="8">
        <v>1</v>
      </c>
      <c r="D78" s="8">
        <v>0</v>
      </c>
      <c r="E78" s="8">
        <v>1</v>
      </c>
      <c r="F78" s="8">
        <v>8</v>
      </c>
      <c r="G78" s="8" t="b">
        <v>0</v>
      </c>
      <c r="H78" s="8">
        <v>2</v>
      </c>
      <c r="I78" s="8">
        <v>1</v>
      </c>
      <c r="J78" s="8">
        <v>0.14000000000000001</v>
      </c>
      <c r="K78" s="8">
        <v>0.69</v>
      </c>
      <c r="L78" s="8">
        <v>0.16420000000000001</v>
      </c>
      <c r="M78" s="8">
        <v>2</v>
      </c>
      <c r="N78" s="8">
        <v>177</v>
      </c>
      <c r="O78" s="8">
        <v>179</v>
      </c>
    </row>
    <row r="79" spans="1:15">
      <c r="A79" s="14">
        <v>78</v>
      </c>
      <c r="B79" s="11">
        <v>40547</v>
      </c>
      <c r="C79" s="8">
        <v>1</v>
      </c>
      <c r="D79" s="8">
        <v>0</v>
      </c>
      <c r="E79" s="8">
        <v>1</v>
      </c>
      <c r="F79" s="8">
        <v>9</v>
      </c>
      <c r="G79" s="8" t="b">
        <v>0</v>
      </c>
      <c r="H79" s="8">
        <v>2</v>
      </c>
      <c r="I79" s="8">
        <v>1</v>
      </c>
      <c r="J79" s="8">
        <v>0.16</v>
      </c>
      <c r="K79" s="8">
        <v>0.64</v>
      </c>
      <c r="L79" s="8">
        <v>0.22389999999999999</v>
      </c>
      <c r="M79" s="8">
        <v>2</v>
      </c>
      <c r="N79" s="8">
        <v>98</v>
      </c>
      <c r="O79" s="8">
        <v>100</v>
      </c>
    </row>
    <row r="80" spans="1:15">
      <c r="A80" s="14">
        <v>79</v>
      </c>
      <c r="B80" s="11">
        <v>40547</v>
      </c>
      <c r="C80" s="8">
        <v>1</v>
      </c>
      <c r="D80" s="8">
        <v>0</v>
      </c>
      <c r="E80" s="8">
        <v>1</v>
      </c>
      <c r="F80" s="8">
        <v>10</v>
      </c>
      <c r="G80" s="8" t="b">
        <v>0</v>
      </c>
      <c r="H80" s="8">
        <v>2</v>
      </c>
      <c r="I80" s="8">
        <v>2</v>
      </c>
      <c r="J80" s="8">
        <v>0.16</v>
      </c>
      <c r="K80" s="8">
        <v>0.69</v>
      </c>
      <c r="L80" s="8">
        <v>0.32840000000000003</v>
      </c>
      <c r="M80" s="8">
        <v>5</v>
      </c>
      <c r="N80" s="8">
        <v>37</v>
      </c>
      <c r="O80" s="8">
        <v>42</v>
      </c>
    </row>
    <row r="81" spans="1:15">
      <c r="A81" s="14">
        <v>80</v>
      </c>
      <c r="B81" s="11">
        <v>40547</v>
      </c>
      <c r="C81" s="8">
        <v>1</v>
      </c>
      <c r="D81" s="8">
        <v>0</v>
      </c>
      <c r="E81" s="8">
        <v>1</v>
      </c>
      <c r="F81" s="8">
        <v>11</v>
      </c>
      <c r="G81" s="8" t="b">
        <v>0</v>
      </c>
      <c r="H81" s="8">
        <v>2</v>
      </c>
      <c r="I81" s="8">
        <v>1</v>
      </c>
      <c r="J81" s="8">
        <v>0.22</v>
      </c>
      <c r="K81" s="8">
        <v>0.51</v>
      </c>
      <c r="L81" s="8">
        <v>0.29849999999999999</v>
      </c>
      <c r="M81" s="8">
        <v>7</v>
      </c>
      <c r="N81" s="8">
        <v>50</v>
      </c>
      <c r="O81" s="8">
        <v>57</v>
      </c>
    </row>
    <row r="82" spans="1:15">
      <c r="A82" s="14">
        <v>81</v>
      </c>
      <c r="B82" s="11">
        <v>40547</v>
      </c>
      <c r="C82" s="8">
        <v>1</v>
      </c>
      <c r="D82" s="8">
        <v>0</v>
      </c>
      <c r="E82" s="8">
        <v>1</v>
      </c>
      <c r="F82" s="8">
        <v>12</v>
      </c>
      <c r="G82" s="8" t="b">
        <v>0</v>
      </c>
      <c r="H82" s="8">
        <v>2</v>
      </c>
      <c r="I82" s="8">
        <v>1</v>
      </c>
      <c r="J82" s="8">
        <v>0.22</v>
      </c>
      <c r="K82" s="8">
        <v>0.51</v>
      </c>
      <c r="L82" s="8">
        <v>0.16420000000000001</v>
      </c>
      <c r="M82" s="8">
        <v>12</v>
      </c>
      <c r="N82" s="8">
        <v>66</v>
      </c>
      <c r="O82" s="8">
        <v>78</v>
      </c>
    </row>
    <row r="83" spans="1:15">
      <c r="A83" s="14">
        <v>82</v>
      </c>
      <c r="B83" s="11">
        <v>40547</v>
      </c>
      <c r="C83" s="8">
        <v>1</v>
      </c>
      <c r="D83" s="8">
        <v>0</v>
      </c>
      <c r="E83" s="8">
        <v>1</v>
      </c>
      <c r="F83" s="8">
        <v>13</v>
      </c>
      <c r="G83" s="8" t="b">
        <v>0</v>
      </c>
      <c r="H83" s="8">
        <v>2</v>
      </c>
      <c r="I83" s="8">
        <v>1</v>
      </c>
      <c r="J83" s="8">
        <v>0.24</v>
      </c>
      <c r="K83" s="8">
        <v>0.56000000000000005</v>
      </c>
      <c r="L83" s="8">
        <v>0.19400000000000001</v>
      </c>
      <c r="M83" s="8">
        <v>18</v>
      </c>
      <c r="N83" s="8">
        <v>79</v>
      </c>
      <c r="O83" s="8">
        <v>97</v>
      </c>
    </row>
    <row r="84" spans="1:15">
      <c r="A84" s="14">
        <v>83</v>
      </c>
      <c r="B84" s="11">
        <v>40547</v>
      </c>
      <c r="C84" s="8">
        <v>1</v>
      </c>
      <c r="D84" s="8">
        <v>0</v>
      </c>
      <c r="E84" s="8">
        <v>1</v>
      </c>
      <c r="F84" s="8">
        <v>14</v>
      </c>
      <c r="G84" s="8" t="b">
        <v>0</v>
      </c>
      <c r="H84" s="8">
        <v>2</v>
      </c>
      <c r="I84" s="8">
        <v>1</v>
      </c>
      <c r="J84" s="8">
        <v>0.26</v>
      </c>
      <c r="K84" s="8">
        <v>0.52</v>
      </c>
      <c r="L84" s="8">
        <v>0.22389999999999999</v>
      </c>
      <c r="M84" s="8">
        <v>9</v>
      </c>
      <c r="N84" s="8">
        <v>54</v>
      </c>
      <c r="O84" s="8">
        <v>63</v>
      </c>
    </row>
    <row r="85" spans="1:15">
      <c r="A85" s="14">
        <v>84</v>
      </c>
      <c r="B85" s="11">
        <v>40547</v>
      </c>
      <c r="C85" s="8">
        <v>1</v>
      </c>
      <c r="D85" s="8">
        <v>0</v>
      </c>
      <c r="E85" s="8">
        <v>1</v>
      </c>
      <c r="F85" s="8">
        <v>15</v>
      </c>
      <c r="G85" s="8" t="b">
        <v>0</v>
      </c>
      <c r="H85" s="8">
        <v>2</v>
      </c>
      <c r="I85" s="8">
        <v>1</v>
      </c>
      <c r="J85" s="8">
        <v>0.28000000000000003</v>
      </c>
      <c r="K85" s="8">
        <v>0.52</v>
      </c>
      <c r="L85" s="8">
        <v>0.25369999999999998</v>
      </c>
      <c r="M85" s="8">
        <v>17</v>
      </c>
      <c r="N85" s="8">
        <v>48</v>
      </c>
      <c r="O85" s="8">
        <v>65</v>
      </c>
    </row>
    <row r="86" spans="1:15">
      <c r="A86" s="14">
        <v>85</v>
      </c>
      <c r="B86" s="11">
        <v>40547</v>
      </c>
      <c r="C86" s="8">
        <v>1</v>
      </c>
      <c r="D86" s="8">
        <v>0</v>
      </c>
      <c r="E86" s="8">
        <v>1</v>
      </c>
      <c r="F86" s="8">
        <v>16</v>
      </c>
      <c r="G86" s="8" t="b">
        <v>0</v>
      </c>
      <c r="H86" s="8">
        <v>2</v>
      </c>
      <c r="I86" s="8">
        <v>1</v>
      </c>
      <c r="J86" s="8">
        <v>0.3</v>
      </c>
      <c r="K86" s="8">
        <v>0.49</v>
      </c>
      <c r="L86" s="8">
        <v>0.25369999999999998</v>
      </c>
      <c r="M86" s="8">
        <v>15</v>
      </c>
      <c r="N86" s="8">
        <v>68</v>
      </c>
      <c r="O86" s="8">
        <v>83</v>
      </c>
    </row>
    <row r="87" spans="1:15">
      <c r="A87" s="14">
        <v>86</v>
      </c>
      <c r="B87" s="11">
        <v>40547</v>
      </c>
      <c r="C87" s="8">
        <v>1</v>
      </c>
      <c r="D87" s="8">
        <v>0</v>
      </c>
      <c r="E87" s="8">
        <v>1</v>
      </c>
      <c r="F87" s="8">
        <v>17</v>
      </c>
      <c r="G87" s="8" t="b">
        <v>0</v>
      </c>
      <c r="H87" s="8">
        <v>2</v>
      </c>
      <c r="I87" s="8">
        <v>1</v>
      </c>
      <c r="J87" s="8">
        <v>0.28000000000000003</v>
      </c>
      <c r="K87" s="8">
        <v>0.48</v>
      </c>
      <c r="L87" s="8">
        <v>0.22389999999999999</v>
      </c>
      <c r="M87" s="8">
        <v>10</v>
      </c>
      <c r="N87" s="8">
        <v>202</v>
      </c>
      <c r="O87" s="8">
        <v>212</v>
      </c>
    </row>
    <row r="88" spans="1:15">
      <c r="A88" s="14">
        <v>87</v>
      </c>
      <c r="B88" s="11">
        <v>40547</v>
      </c>
      <c r="C88" s="8">
        <v>1</v>
      </c>
      <c r="D88" s="8">
        <v>0</v>
      </c>
      <c r="E88" s="8">
        <v>1</v>
      </c>
      <c r="F88" s="8">
        <v>18</v>
      </c>
      <c r="G88" s="8" t="b">
        <v>0</v>
      </c>
      <c r="H88" s="8">
        <v>2</v>
      </c>
      <c r="I88" s="8">
        <v>1</v>
      </c>
      <c r="J88" s="8">
        <v>0.26</v>
      </c>
      <c r="K88" s="8">
        <v>0.48</v>
      </c>
      <c r="L88" s="8">
        <v>0.19400000000000001</v>
      </c>
      <c r="M88" s="8">
        <v>3</v>
      </c>
      <c r="N88" s="8">
        <v>179</v>
      </c>
      <c r="O88" s="8">
        <v>182</v>
      </c>
    </row>
    <row r="89" spans="1:15">
      <c r="A89" s="14">
        <v>88</v>
      </c>
      <c r="B89" s="11">
        <v>40547</v>
      </c>
      <c r="C89" s="8">
        <v>1</v>
      </c>
      <c r="D89" s="8">
        <v>0</v>
      </c>
      <c r="E89" s="8">
        <v>1</v>
      </c>
      <c r="F89" s="8">
        <v>19</v>
      </c>
      <c r="G89" s="8" t="b">
        <v>0</v>
      </c>
      <c r="H89" s="8">
        <v>2</v>
      </c>
      <c r="I89" s="8">
        <v>1</v>
      </c>
      <c r="J89" s="8">
        <v>0.24</v>
      </c>
      <c r="K89" s="8">
        <v>0.48</v>
      </c>
      <c r="L89" s="8">
        <v>0.1045</v>
      </c>
      <c r="M89" s="8">
        <v>2</v>
      </c>
      <c r="N89" s="8">
        <v>110</v>
      </c>
      <c r="O89" s="8">
        <v>112</v>
      </c>
    </row>
    <row r="90" spans="1:15">
      <c r="A90" s="14">
        <v>89</v>
      </c>
      <c r="B90" s="11">
        <v>40547</v>
      </c>
      <c r="C90" s="8">
        <v>1</v>
      </c>
      <c r="D90" s="8">
        <v>0</v>
      </c>
      <c r="E90" s="8">
        <v>1</v>
      </c>
      <c r="F90" s="8">
        <v>20</v>
      </c>
      <c r="G90" s="8" t="b">
        <v>0</v>
      </c>
      <c r="H90" s="8">
        <v>2</v>
      </c>
      <c r="I90" s="8">
        <v>1</v>
      </c>
      <c r="J90" s="8">
        <v>0.24</v>
      </c>
      <c r="K90" s="8">
        <v>0.48</v>
      </c>
      <c r="L90" s="8">
        <v>0.1045</v>
      </c>
      <c r="M90" s="8">
        <v>1</v>
      </c>
      <c r="N90" s="8">
        <v>53</v>
      </c>
      <c r="O90" s="8">
        <v>54</v>
      </c>
    </row>
    <row r="91" spans="1:15">
      <c r="A91" s="14">
        <v>90</v>
      </c>
      <c r="B91" s="11">
        <v>40547</v>
      </c>
      <c r="C91" s="8">
        <v>1</v>
      </c>
      <c r="D91" s="8">
        <v>0</v>
      </c>
      <c r="E91" s="8">
        <v>1</v>
      </c>
      <c r="F91" s="8">
        <v>21</v>
      </c>
      <c r="G91" s="8" t="b">
        <v>0</v>
      </c>
      <c r="H91" s="8">
        <v>2</v>
      </c>
      <c r="I91" s="8">
        <v>1</v>
      </c>
      <c r="J91" s="8">
        <v>0.22</v>
      </c>
      <c r="K91" s="8">
        <v>0.64</v>
      </c>
      <c r="L91" s="8">
        <v>0</v>
      </c>
      <c r="M91" s="8">
        <v>0</v>
      </c>
      <c r="N91" s="8">
        <v>48</v>
      </c>
      <c r="O91" s="8">
        <v>48</v>
      </c>
    </row>
    <row r="92" spans="1:15">
      <c r="A92" s="14">
        <v>91</v>
      </c>
      <c r="B92" s="11">
        <v>40547</v>
      </c>
      <c r="C92" s="8">
        <v>1</v>
      </c>
      <c r="D92" s="8">
        <v>0</v>
      </c>
      <c r="E92" s="8">
        <v>1</v>
      </c>
      <c r="F92" s="8">
        <v>22</v>
      </c>
      <c r="G92" s="8" t="b">
        <v>0</v>
      </c>
      <c r="H92" s="8">
        <v>2</v>
      </c>
      <c r="I92" s="8">
        <v>1</v>
      </c>
      <c r="J92" s="8">
        <v>0.22</v>
      </c>
      <c r="K92" s="8">
        <v>0.64</v>
      </c>
      <c r="L92" s="8">
        <v>8.9599999999999999E-2</v>
      </c>
      <c r="M92" s="8">
        <v>1</v>
      </c>
      <c r="N92" s="8">
        <v>34</v>
      </c>
      <c r="O92" s="8">
        <v>35</v>
      </c>
    </row>
    <row r="93" spans="1:15">
      <c r="A93" s="14">
        <v>92</v>
      </c>
      <c r="B93" s="11">
        <v>40547</v>
      </c>
      <c r="C93" s="8">
        <v>1</v>
      </c>
      <c r="D93" s="8">
        <v>0</v>
      </c>
      <c r="E93" s="8">
        <v>1</v>
      </c>
      <c r="F93" s="8">
        <v>23</v>
      </c>
      <c r="G93" s="8" t="b">
        <v>0</v>
      </c>
      <c r="H93" s="8">
        <v>2</v>
      </c>
      <c r="I93" s="8">
        <v>1</v>
      </c>
      <c r="J93" s="8">
        <v>0.2</v>
      </c>
      <c r="K93" s="8">
        <v>0.69</v>
      </c>
      <c r="L93" s="8">
        <v>8.9599999999999999E-2</v>
      </c>
      <c r="M93" s="8">
        <v>2</v>
      </c>
      <c r="N93" s="8">
        <v>9</v>
      </c>
      <c r="O93" s="8">
        <v>11</v>
      </c>
    </row>
    <row r="94" spans="1:15">
      <c r="A94" s="14">
        <v>93</v>
      </c>
      <c r="B94" s="11">
        <v>40548</v>
      </c>
      <c r="C94" s="8">
        <v>1</v>
      </c>
      <c r="D94" s="8">
        <v>0</v>
      </c>
      <c r="E94" s="8">
        <v>1</v>
      </c>
      <c r="F94" s="8">
        <v>0</v>
      </c>
      <c r="G94" s="8" t="b">
        <v>0</v>
      </c>
      <c r="H94" s="8">
        <v>3</v>
      </c>
      <c r="I94" s="8">
        <v>1</v>
      </c>
      <c r="J94" s="8">
        <v>0.2</v>
      </c>
      <c r="K94" s="8">
        <v>0.64</v>
      </c>
      <c r="L94" s="8">
        <v>0</v>
      </c>
      <c r="M94" s="8">
        <v>0</v>
      </c>
      <c r="N94" s="8">
        <v>6</v>
      </c>
      <c r="O94" s="8">
        <v>6</v>
      </c>
    </row>
    <row r="95" spans="1:15">
      <c r="A95" s="14">
        <v>94</v>
      </c>
      <c r="B95" s="11">
        <v>40548</v>
      </c>
      <c r="C95" s="8">
        <v>1</v>
      </c>
      <c r="D95" s="8">
        <v>0</v>
      </c>
      <c r="E95" s="8">
        <v>1</v>
      </c>
      <c r="F95" s="8">
        <v>1</v>
      </c>
      <c r="G95" s="8" t="b">
        <v>0</v>
      </c>
      <c r="H95" s="8">
        <v>3</v>
      </c>
      <c r="I95" s="8">
        <v>1</v>
      </c>
      <c r="J95" s="8">
        <v>0.16</v>
      </c>
      <c r="K95" s="8">
        <v>0.74</v>
      </c>
      <c r="L95" s="8">
        <v>8.9599999999999999E-2</v>
      </c>
      <c r="M95" s="8">
        <v>0</v>
      </c>
      <c r="N95" s="8">
        <v>6</v>
      </c>
      <c r="O95" s="8">
        <v>6</v>
      </c>
    </row>
    <row r="96" spans="1:15">
      <c r="A96" s="14">
        <v>95</v>
      </c>
      <c r="B96" s="11">
        <v>40548</v>
      </c>
      <c r="C96" s="8">
        <v>1</v>
      </c>
      <c r="D96" s="8">
        <v>0</v>
      </c>
      <c r="E96" s="8">
        <v>1</v>
      </c>
      <c r="F96" s="8">
        <v>2</v>
      </c>
      <c r="G96" s="8" t="b">
        <v>0</v>
      </c>
      <c r="H96" s="8">
        <v>3</v>
      </c>
      <c r="I96" s="8">
        <v>1</v>
      </c>
      <c r="J96" s="8">
        <v>0.16</v>
      </c>
      <c r="K96" s="8">
        <v>0.74</v>
      </c>
      <c r="L96" s="8">
        <v>8.9599999999999999E-2</v>
      </c>
      <c r="M96" s="8">
        <v>0</v>
      </c>
      <c r="N96" s="8">
        <v>2</v>
      </c>
      <c r="O96" s="8">
        <v>2</v>
      </c>
    </row>
    <row r="97" spans="1:15">
      <c r="A97" s="14">
        <v>96</v>
      </c>
      <c r="B97" s="11">
        <v>40548</v>
      </c>
      <c r="C97" s="8">
        <v>1</v>
      </c>
      <c r="D97" s="8">
        <v>0</v>
      </c>
      <c r="E97" s="8">
        <v>1</v>
      </c>
      <c r="F97" s="8">
        <v>4</v>
      </c>
      <c r="G97" s="8" t="b">
        <v>0</v>
      </c>
      <c r="H97" s="8">
        <v>3</v>
      </c>
      <c r="I97" s="8">
        <v>1</v>
      </c>
      <c r="J97" s="8">
        <v>0.24</v>
      </c>
      <c r="K97" s="8">
        <v>0.48</v>
      </c>
      <c r="L97" s="8">
        <v>0.22389999999999999</v>
      </c>
      <c r="M97" s="8">
        <v>0</v>
      </c>
      <c r="N97" s="8">
        <v>2</v>
      </c>
      <c r="O97" s="8">
        <v>2</v>
      </c>
    </row>
    <row r="98" spans="1:15">
      <c r="A98" s="14">
        <v>97</v>
      </c>
      <c r="B98" s="11">
        <v>40548</v>
      </c>
      <c r="C98" s="8">
        <v>1</v>
      </c>
      <c r="D98" s="8">
        <v>0</v>
      </c>
      <c r="E98" s="8">
        <v>1</v>
      </c>
      <c r="F98" s="8">
        <v>5</v>
      </c>
      <c r="G98" s="8" t="b">
        <v>0</v>
      </c>
      <c r="H98" s="8">
        <v>3</v>
      </c>
      <c r="I98" s="8">
        <v>1</v>
      </c>
      <c r="J98" s="8">
        <v>0.22</v>
      </c>
      <c r="K98" s="8">
        <v>0.47</v>
      </c>
      <c r="L98" s="8">
        <v>0.16420000000000001</v>
      </c>
      <c r="M98" s="8">
        <v>0</v>
      </c>
      <c r="N98" s="8">
        <v>3</v>
      </c>
      <c r="O98" s="8">
        <v>3</v>
      </c>
    </row>
    <row r="99" spans="1:15">
      <c r="A99" s="14">
        <v>98</v>
      </c>
      <c r="B99" s="11">
        <v>40548</v>
      </c>
      <c r="C99" s="8">
        <v>1</v>
      </c>
      <c r="D99" s="8">
        <v>0</v>
      </c>
      <c r="E99" s="8">
        <v>1</v>
      </c>
      <c r="F99" s="8">
        <v>6</v>
      </c>
      <c r="G99" s="8" t="b">
        <v>0</v>
      </c>
      <c r="H99" s="8">
        <v>3</v>
      </c>
      <c r="I99" s="8">
        <v>1</v>
      </c>
      <c r="J99" s="8">
        <v>0.2</v>
      </c>
      <c r="K99" s="8">
        <v>0.47</v>
      </c>
      <c r="L99" s="8">
        <v>0.22389999999999999</v>
      </c>
      <c r="M99" s="8">
        <v>0</v>
      </c>
      <c r="N99" s="8">
        <v>33</v>
      </c>
      <c r="O99" s="8">
        <v>33</v>
      </c>
    </row>
    <row r="100" spans="1:15">
      <c r="A100" s="14">
        <v>99</v>
      </c>
      <c r="B100" s="11">
        <v>40548</v>
      </c>
      <c r="C100" s="8">
        <v>1</v>
      </c>
      <c r="D100" s="8">
        <v>0</v>
      </c>
      <c r="E100" s="8">
        <v>1</v>
      </c>
      <c r="F100" s="8">
        <v>7</v>
      </c>
      <c r="G100" s="8" t="b">
        <v>0</v>
      </c>
      <c r="H100" s="8">
        <v>3</v>
      </c>
      <c r="I100" s="8">
        <v>1</v>
      </c>
      <c r="J100" s="8">
        <v>0.18</v>
      </c>
      <c r="K100" s="8">
        <v>0.43</v>
      </c>
      <c r="L100" s="8">
        <v>0.19400000000000001</v>
      </c>
      <c r="M100" s="8">
        <v>1</v>
      </c>
      <c r="N100" s="8">
        <v>87</v>
      </c>
      <c r="O100" s="8">
        <v>88</v>
      </c>
    </row>
    <row r="101" spans="1:15">
      <c r="A101" s="14">
        <v>100</v>
      </c>
      <c r="B101" s="11">
        <v>40548</v>
      </c>
      <c r="C101" s="8">
        <v>1</v>
      </c>
      <c r="D101" s="8">
        <v>0</v>
      </c>
      <c r="E101" s="8">
        <v>1</v>
      </c>
      <c r="F101" s="8">
        <v>8</v>
      </c>
      <c r="G101" s="8" t="b">
        <v>0</v>
      </c>
      <c r="H101" s="8">
        <v>3</v>
      </c>
      <c r="I101" s="8">
        <v>1</v>
      </c>
      <c r="J101" s="8">
        <v>0.2</v>
      </c>
      <c r="K101" s="8">
        <v>0.4</v>
      </c>
      <c r="L101" s="8">
        <v>0.29849999999999999</v>
      </c>
      <c r="M101" s="8">
        <v>3</v>
      </c>
      <c r="N101" s="8">
        <v>192</v>
      </c>
      <c r="O101" s="8">
        <v>195</v>
      </c>
    </row>
    <row r="102" spans="1:15">
      <c r="A102" s="14">
        <v>101</v>
      </c>
      <c r="B102" s="11">
        <v>40548</v>
      </c>
      <c r="C102" s="8">
        <v>1</v>
      </c>
      <c r="D102" s="8">
        <v>0</v>
      </c>
      <c r="E102" s="8">
        <v>1</v>
      </c>
      <c r="F102" s="8">
        <v>9</v>
      </c>
      <c r="G102" s="8" t="b">
        <v>0</v>
      </c>
      <c r="H102" s="8">
        <v>3</v>
      </c>
      <c r="I102" s="8">
        <v>1</v>
      </c>
      <c r="J102" s="8">
        <v>0.22</v>
      </c>
      <c r="K102" s="8">
        <v>0.37</v>
      </c>
      <c r="L102" s="8">
        <v>0.32840000000000003</v>
      </c>
      <c r="M102" s="8">
        <v>6</v>
      </c>
      <c r="N102" s="8">
        <v>109</v>
      </c>
      <c r="O102" s="8">
        <v>115</v>
      </c>
    </row>
    <row r="103" spans="1:15">
      <c r="A103" s="14">
        <v>102</v>
      </c>
      <c r="B103" s="11">
        <v>40548</v>
      </c>
      <c r="C103" s="8">
        <v>1</v>
      </c>
      <c r="D103" s="8">
        <v>0</v>
      </c>
      <c r="E103" s="8">
        <v>1</v>
      </c>
      <c r="F103" s="8">
        <v>10</v>
      </c>
      <c r="G103" s="8" t="b">
        <v>0</v>
      </c>
      <c r="H103" s="8">
        <v>3</v>
      </c>
      <c r="I103" s="8">
        <v>1</v>
      </c>
      <c r="J103" s="8">
        <v>0.22</v>
      </c>
      <c r="K103" s="8">
        <v>0.37</v>
      </c>
      <c r="L103" s="8">
        <v>0.32840000000000003</v>
      </c>
      <c r="M103" s="8">
        <v>4</v>
      </c>
      <c r="N103" s="8">
        <v>53</v>
      </c>
      <c r="O103" s="8">
        <v>57</v>
      </c>
    </row>
    <row r="104" spans="1:15">
      <c r="A104" s="14">
        <v>103</v>
      </c>
      <c r="B104" s="11">
        <v>40548</v>
      </c>
      <c r="C104" s="8">
        <v>1</v>
      </c>
      <c r="D104" s="8">
        <v>0</v>
      </c>
      <c r="E104" s="8">
        <v>1</v>
      </c>
      <c r="F104" s="8">
        <v>11</v>
      </c>
      <c r="G104" s="8" t="b">
        <v>0</v>
      </c>
      <c r="H104" s="8">
        <v>3</v>
      </c>
      <c r="I104" s="8">
        <v>1</v>
      </c>
      <c r="J104" s="8">
        <v>0.26</v>
      </c>
      <c r="K104" s="8">
        <v>0.33</v>
      </c>
      <c r="L104" s="8">
        <v>0.32840000000000003</v>
      </c>
      <c r="M104" s="8">
        <v>12</v>
      </c>
      <c r="N104" s="8">
        <v>34</v>
      </c>
      <c r="O104" s="8">
        <v>46</v>
      </c>
    </row>
    <row r="105" spans="1:15">
      <c r="A105" s="14">
        <v>104</v>
      </c>
      <c r="B105" s="11">
        <v>40548</v>
      </c>
      <c r="C105" s="8">
        <v>1</v>
      </c>
      <c r="D105" s="8">
        <v>0</v>
      </c>
      <c r="E105" s="8">
        <v>1</v>
      </c>
      <c r="F105" s="8">
        <v>12</v>
      </c>
      <c r="G105" s="8" t="b">
        <v>0</v>
      </c>
      <c r="H105" s="8">
        <v>3</v>
      </c>
      <c r="I105" s="8">
        <v>1</v>
      </c>
      <c r="J105" s="8">
        <v>0.26</v>
      </c>
      <c r="K105" s="8">
        <v>0.33</v>
      </c>
      <c r="L105" s="8">
        <v>0.32840000000000003</v>
      </c>
      <c r="M105" s="8">
        <v>5</v>
      </c>
      <c r="N105" s="8">
        <v>74</v>
      </c>
      <c r="O105" s="8">
        <v>79</v>
      </c>
    </row>
    <row r="106" spans="1:15">
      <c r="A106" s="14">
        <v>105</v>
      </c>
      <c r="B106" s="11">
        <v>40548</v>
      </c>
      <c r="C106" s="8">
        <v>1</v>
      </c>
      <c r="D106" s="8">
        <v>0</v>
      </c>
      <c r="E106" s="8">
        <v>1</v>
      </c>
      <c r="F106" s="8">
        <v>13</v>
      </c>
      <c r="G106" s="8" t="b">
        <v>0</v>
      </c>
      <c r="H106" s="8">
        <v>3</v>
      </c>
      <c r="I106" s="8">
        <v>1</v>
      </c>
      <c r="J106" s="8">
        <v>0.28000000000000003</v>
      </c>
      <c r="K106" s="8">
        <v>0.3</v>
      </c>
      <c r="L106" s="8">
        <v>0.29849999999999999</v>
      </c>
      <c r="M106" s="8">
        <v>6</v>
      </c>
      <c r="N106" s="8">
        <v>65</v>
      </c>
      <c r="O106" s="8">
        <v>71</v>
      </c>
    </row>
    <row r="107" spans="1:15">
      <c r="A107" s="14">
        <v>106</v>
      </c>
      <c r="B107" s="11">
        <v>40548</v>
      </c>
      <c r="C107" s="8">
        <v>1</v>
      </c>
      <c r="D107" s="8">
        <v>0</v>
      </c>
      <c r="E107" s="8">
        <v>1</v>
      </c>
      <c r="F107" s="8">
        <v>14</v>
      </c>
      <c r="G107" s="8" t="b">
        <v>0</v>
      </c>
      <c r="H107" s="8">
        <v>3</v>
      </c>
      <c r="I107" s="8">
        <v>1</v>
      </c>
      <c r="J107" s="8">
        <v>0.3</v>
      </c>
      <c r="K107" s="8">
        <v>0.28000000000000003</v>
      </c>
      <c r="L107" s="8">
        <v>0.19400000000000001</v>
      </c>
      <c r="M107" s="8">
        <v>10</v>
      </c>
      <c r="N107" s="8">
        <v>52</v>
      </c>
      <c r="O107" s="8">
        <v>62</v>
      </c>
    </row>
    <row r="108" spans="1:15">
      <c r="A108" s="14">
        <v>107</v>
      </c>
      <c r="B108" s="11">
        <v>40548</v>
      </c>
      <c r="C108" s="8">
        <v>1</v>
      </c>
      <c r="D108" s="8">
        <v>0</v>
      </c>
      <c r="E108" s="8">
        <v>1</v>
      </c>
      <c r="F108" s="8">
        <v>15</v>
      </c>
      <c r="G108" s="8" t="b">
        <v>0</v>
      </c>
      <c r="H108" s="8">
        <v>3</v>
      </c>
      <c r="I108" s="8">
        <v>1</v>
      </c>
      <c r="J108" s="8">
        <v>0.3</v>
      </c>
      <c r="K108" s="8">
        <v>0.28000000000000003</v>
      </c>
      <c r="L108" s="8">
        <v>0.19400000000000001</v>
      </c>
      <c r="M108" s="8">
        <v>7</v>
      </c>
      <c r="N108" s="8">
        <v>55</v>
      </c>
      <c r="O108" s="8">
        <v>62</v>
      </c>
    </row>
    <row r="109" spans="1:15">
      <c r="A109" s="14">
        <v>108</v>
      </c>
      <c r="B109" s="11">
        <v>40548</v>
      </c>
      <c r="C109" s="8">
        <v>1</v>
      </c>
      <c r="D109" s="8">
        <v>0</v>
      </c>
      <c r="E109" s="8">
        <v>1</v>
      </c>
      <c r="F109" s="8">
        <v>16</v>
      </c>
      <c r="G109" s="8" t="b">
        <v>0</v>
      </c>
      <c r="H109" s="8">
        <v>3</v>
      </c>
      <c r="I109" s="8">
        <v>1</v>
      </c>
      <c r="J109" s="8">
        <v>0.3</v>
      </c>
      <c r="K109" s="8">
        <v>0.28000000000000003</v>
      </c>
      <c r="L109" s="8">
        <v>8.9599999999999999E-2</v>
      </c>
      <c r="M109" s="8">
        <v>4</v>
      </c>
      <c r="N109" s="8">
        <v>85</v>
      </c>
      <c r="O109" s="8">
        <v>89</v>
      </c>
    </row>
    <row r="110" spans="1:15">
      <c r="A110" s="14">
        <v>109</v>
      </c>
      <c r="B110" s="11">
        <v>40548</v>
      </c>
      <c r="C110" s="8">
        <v>1</v>
      </c>
      <c r="D110" s="8">
        <v>0</v>
      </c>
      <c r="E110" s="8">
        <v>1</v>
      </c>
      <c r="F110" s="8">
        <v>17</v>
      </c>
      <c r="G110" s="8" t="b">
        <v>0</v>
      </c>
      <c r="H110" s="8">
        <v>3</v>
      </c>
      <c r="I110" s="8">
        <v>1</v>
      </c>
      <c r="J110" s="8">
        <v>0.24</v>
      </c>
      <c r="K110" s="8">
        <v>0.38</v>
      </c>
      <c r="L110" s="8">
        <v>0.19400000000000001</v>
      </c>
      <c r="M110" s="8">
        <v>4</v>
      </c>
      <c r="N110" s="8">
        <v>186</v>
      </c>
      <c r="O110" s="8">
        <v>190</v>
      </c>
    </row>
    <row r="111" spans="1:15">
      <c r="A111" s="14">
        <v>110</v>
      </c>
      <c r="B111" s="11">
        <v>40548</v>
      </c>
      <c r="C111" s="8">
        <v>1</v>
      </c>
      <c r="D111" s="8">
        <v>0</v>
      </c>
      <c r="E111" s="8">
        <v>1</v>
      </c>
      <c r="F111" s="8">
        <v>18</v>
      </c>
      <c r="G111" s="8" t="b">
        <v>0</v>
      </c>
      <c r="H111" s="8">
        <v>3</v>
      </c>
      <c r="I111" s="8">
        <v>1</v>
      </c>
      <c r="J111" s="8">
        <v>0.24</v>
      </c>
      <c r="K111" s="8">
        <v>0.38</v>
      </c>
      <c r="L111" s="8">
        <v>0.1343</v>
      </c>
      <c r="M111" s="8">
        <v>3</v>
      </c>
      <c r="N111" s="8">
        <v>166</v>
      </c>
      <c r="O111" s="8">
        <v>169</v>
      </c>
    </row>
    <row r="112" spans="1:15">
      <c r="A112" s="14">
        <v>111</v>
      </c>
      <c r="B112" s="11">
        <v>40548</v>
      </c>
      <c r="C112" s="8">
        <v>1</v>
      </c>
      <c r="D112" s="8">
        <v>0</v>
      </c>
      <c r="E112" s="8">
        <v>1</v>
      </c>
      <c r="F112" s="8">
        <v>19</v>
      </c>
      <c r="G112" s="8" t="b">
        <v>0</v>
      </c>
      <c r="H112" s="8">
        <v>3</v>
      </c>
      <c r="I112" s="8">
        <v>1</v>
      </c>
      <c r="J112" s="8">
        <v>0.24</v>
      </c>
      <c r="K112" s="8">
        <v>0.38</v>
      </c>
      <c r="L112" s="8">
        <v>0.1045</v>
      </c>
      <c r="M112" s="8">
        <v>5</v>
      </c>
      <c r="N112" s="8">
        <v>127</v>
      </c>
      <c r="O112" s="8">
        <v>132</v>
      </c>
    </row>
    <row r="113" spans="1:15">
      <c r="A113" s="14">
        <v>112</v>
      </c>
      <c r="B113" s="11">
        <v>40548</v>
      </c>
      <c r="C113" s="8">
        <v>1</v>
      </c>
      <c r="D113" s="8">
        <v>0</v>
      </c>
      <c r="E113" s="8">
        <v>1</v>
      </c>
      <c r="F113" s="8">
        <v>20</v>
      </c>
      <c r="G113" s="8" t="b">
        <v>0</v>
      </c>
      <c r="H113" s="8">
        <v>3</v>
      </c>
      <c r="I113" s="8">
        <v>1</v>
      </c>
      <c r="J113" s="8">
        <v>0.22</v>
      </c>
      <c r="K113" s="8">
        <v>0.47</v>
      </c>
      <c r="L113" s="8">
        <v>0.16420000000000001</v>
      </c>
      <c r="M113" s="8">
        <v>7</v>
      </c>
      <c r="N113" s="8">
        <v>82</v>
      </c>
      <c r="O113" s="8">
        <v>89</v>
      </c>
    </row>
    <row r="114" spans="1:15">
      <c r="A114" s="14">
        <v>113</v>
      </c>
      <c r="B114" s="11">
        <v>40548</v>
      </c>
      <c r="C114" s="8">
        <v>1</v>
      </c>
      <c r="D114" s="8">
        <v>0</v>
      </c>
      <c r="E114" s="8">
        <v>1</v>
      </c>
      <c r="F114" s="8">
        <v>21</v>
      </c>
      <c r="G114" s="8" t="b">
        <v>0</v>
      </c>
      <c r="H114" s="8">
        <v>3</v>
      </c>
      <c r="I114" s="8">
        <v>1</v>
      </c>
      <c r="J114" s="8">
        <v>0.2</v>
      </c>
      <c r="K114" s="8">
        <v>0.51</v>
      </c>
      <c r="L114" s="8">
        <v>0.19400000000000001</v>
      </c>
      <c r="M114" s="8">
        <v>3</v>
      </c>
      <c r="N114" s="8">
        <v>40</v>
      </c>
      <c r="O114" s="8">
        <v>43</v>
      </c>
    </row>
    <row r="115" spans="1:15">
      <c r="A115" s="14">
        <v>114</v>
      </c>
      <c r="B115" s="11">
        <v>40548</v>
      </c>
      <c r="C115" s="8">
        <v>1</v>
      </c>
      <c r="D115" s="8">
        <v>0</v>
      </c>
      <c r="E115" s="8">
        <v>1</v>
      </c>
      <c r="F115" s="8">
        <v>22</v>
      </c>
      <c r="G115" s="8" t="b">
        <v>0</v>
      </c>
      <c r="H115" s="8">
        <v>3</v>
      </c>
      <c r="I115" s="8">
        <v>1</v>
      </c>
      <c r="J115" s="8">
        <v>0.18</v>
      </c>
      <c r="K115" s="8">
        <v>0.55000000000000004</v>
      </c>
      <c r="L115" s="8">
        <v>0.1343</v>
      </c>
      <c r="M115" s="8">
        <v>1</v>
      </c>
      <c r="N115" s="8">
        <v>41</v>
      </c>
      <c r="O115" s="8">
        <v>42</v>
      </c>
    </row>
    <row r="116" spans="1:15">
      <c r="A116" s="14">
        <v>115</v>
      </c>
      <c r="B116" s="11">
        <v>40548</v>
      </c>
      <c r="C116" s="8">
        <v>1</v>
      </c>
      <c r="D116" s="8">
        <v>0</v>
      </c>
      <c r="E116" s="8">
        <v>1</v>
      </c>
      <c r="F116" s="8">
        <v>23</v>
      </c>
      <c r="G116" s="8" t="b">
        <v>0</v>
      </c>
      <c r="H116" s="8">
        <v>3</v>
      </c>
      <c r="I116" s="8">
        <v>1</v>
      </c>
      <c r="J116" s="8">
        <v>0.2</v>
      </c>
      <c r="K116" s="8">
        <v>0.47</v>
      </c>
      <c r="L116" s="8">
        <v>0</v>
      </c>
      <c r="M116" s="8">
        <v>1</v>
      </c>
      <c r="N116" s="8">
        <v>18</v>
      </c>
      <c r="O116" s="8">
        <v>19</v>
      </c>
    </row>
    <row r="117" spans="1:15">
      <c r="A117" s="14">
        <v>116</v>
      </c>
      <c r="B117" s="11">
        <v>40549</v>
      </c>
      <c r="C117" s="8">
        <v>1</v>
      </c>
      <c r="D117" s="8">
        <v>0</v>
      </c>
      <c r="E117" s="8">
        <v>1</v>
      </c>
      <c r="F117" s="8">
        <v>0</v>
      </c>
      <c r="G117" s="8" t="b">
        <v>0</v>
      </c>
      <c r="H117" s="8">
        <v>4</v>
      </c>
      <c r="I117" s="8">
        <v>1</v>
      </c>
      <c r="J117" s="8">
        <v>0.18</v>
      </c>
      <c r="K117" s="8">
        <v>0.55000000000000004</v>
      </c>
      <c r="L117" s="8">
        <v>0</v>
      </c>
      <c r="M117" s="8">
        <v>0</v>
      </c>
      <c r="N117" s="8">
        <v>11</v>
      </c>
      <c r="O117" s="8">
        <v>11</v>
      </c>
    </row>
    <row r="118" spans="1:15">
      <c r="A118" s="14">
        <v>117</v>
      </c>
      <c r="B118" s="11">
        <v>40549</v>
      </c>
      <c r="C118" s="8">
        <v>1</v>
      </c>
      <c r="D118" s="8">
        <v>0</v>
      </c>
      <c r="E118" s="8">
        <v>1</v>
      </c>
      <c r="F118" s="8">
        <v>1</v>
      </c>
      <c r="G118" s="8" t="b">
        <v>0</v>
      </c>
      <c r="H118" s="8">
        <v>4</v>
      </c>
      <c r="I118" s="8">
        <v>1</v>
      </c>
      <c r="J118" s="8">
        <v>0.16</v>
      </c>
      <c r="K118" s="8">
        <v>0.64</v>
      </c>
      <c r="L118" s="8">
        <v>0</v>
      </c>
      <c r="M118" s="8">
        <v>0</v>
      </c>
      <c r="N118" s="8">
        <v>4</v>
      </c>
      <c r="O118" s="8">
        <v>4</v>
      </c>
    </row>
    <row r="119" spans="1:15">
      <c r="A119" s="14">
        <v>118</v>
      </c>
      <c r="B119" s="11">
        <v>40549</v>
      </c>
      <c r="C119" s="8">
        <v>1</v>
      </c>
      <c r="D119" s="8">
        <v>0</v>
      </c>
      <c r="E119" s="8">
        <v>1</v>
      </c>
      <c r="F119" s="8">
        <v>2</v>
      </c>
      <c r="G119" s="8" t="b">
        <v>0</v>
      </c>
      <c r="H119" s="8">
        <v>4</v>
      </c>
      <c r="I119" s="8">
        <v>1</v>
      </c>
      <c r="J119" s="8">
        <v>0.16</v>
      </c>
      <c r="K119" s="8">
        <v>0.64</v>
      </c>
      <c r="L119" s="8">
        <v>0</v>
      </c>
      <c r="M119" s="8">
        <v>0</v>
      </c>
      <c r="N119" s="8">
        <v>2</v>
      </c>
      <c r="O119" s="8">
        <v>2</v>
      </c>
    </row>
    <row r="120" spans="1:15">
      <c r="A120" s="14">
        <v>119</v>
      </c>
      <c r="B120" s="11">
        <v>40549</v>
      </c>
      <c r="C120" s="8">
        <v>1</v>
      </c>
      <c r="D120" s="8">
        <v>0</v>
      </c>
      <c r="E120" s="8">
        <v>1</v>
      </c>
      <c r="F120" s="8">
        <v>4</v>
      </c>
      <c r="G120" s="8" t="b">
        <v>0</v>
      </c>
      <c r="H120" s="8">
        <v>4</v>
      </c>
      <c r="I120" s="8">
        <v>2</v>
      </c>
      <c r="J120" s="8">
        <v>0.16</v>
      </c>
      <c r="K120" s="8">
        <v>0.64</v>
      </c>
      <c r="L120" s="8">
        <v>8.9599999999999999E-2</v>
      </c>
      <c r="M120" s="8">
        <v>0</v>
      </c>
      <c r="N120" s="8">
        <v>1</v>
      </c>
      <c r="O120" s="8">
        <v>1</v>
      </c>
    </row>
    <row r="121" spans="1:15">
      <c r="A121" s="14">
        <v>120</v>
      </c>
      <c r="B121" s="11">
        <v>40549</v>
      </c>
      <c r="C121" s="8">
        <v>1</v>
      </c>
      <c r="D121" s="8">
        <v>0</v>
      </c>
      <c r="E121" s="8">
        <v>1</v>
      </c>
      <c r="F121" s="8">
        <v>5</v>
      </c>
      <c r="G121" s="8" t="b">
        <v>0</v>
      </c>
      <c r="H121" s="8">
        <v>4</v>
      </c>
      <c r="I121" s="8">
        <v>2</v>
      </c>
      <c r="J121" s="8">
        <v>0.14000000000000001</v>
      </c>
      <c r="K121" s="8">
        <v>0.69</v>
      </c>
      <c r="L121" s="8">
        <v>8.9599999999999999E-2</v>
      </c>
      <c r="M121" s="8">
        <v>0</v>
      </c>
      <c r="N121" s="8">
        <v>4</v>
      </c>
      <c r="O121" s="8">
        <v>4</v>
      </c>
    </row>
    <row r="122" spans="1:15">
      <c r="A122" s="14">
        <v>121</v>
      </c>
      <c r="B122" s="11">
        <v>40549</v>
      </c>
      <c r="C122" s="8">
        <v>1</v>
      </c>
      <c r="D122" s="8">
        <v>0</v>
      </c>
      <c r="E122" s="8">
        <v>1</v>
      </c>
      <c r="F122" s="8">
        <v>6</v>
      </c>
      <c r="G122" s="8" t="b">
        <v>0</v>
      </c>
      <c r="H122" s="8">
        <v>4</v>
      </c>
      <c r="I122" s="8">
        <v>2</v>
      </c>
      <c r="J122" s="8">
        <v>0.14000000000000001</v>
      </c>
      <c r="K122" s="8">
        <v>0.63</v>
      </c>
      <c r="L122" s="8">
        <v>0.1045</v>
      </c>
      <c r="M122" s="8">
        <v>0</v>
      </c>
      <c r="N122" s="8">
        <v>36</v>
      </c>
      <c r="O122" s="8">
        <v>36</v>
      </c>
    </row>
    <row r="123" spans="1:15">
      <c r="A123" s="14">
        <v>122</v>
      </c>
      <c r="B123" s="11">
        <v>40549</v>
      </c>
      <c r="C123" s="8">
        <v>1</v>
      </c>
      <c r="D123" s="8">
        <v>0</v>
      </c>
      <c r="E123" s="8">
        <v>1</v>
      </c>
      <c r="F123" s="8">
        <v>7</v>
      </c>
      <c r="G123" s="8" t="b">
        <v>0</v>
      </c>
      <c r="H123" s="8">
        <v>4</v>
      </c>
      <c r="I123" s="8">
        <v>2</v>
      </c>
      <c r="J123" s="8">
        <v>0.16</v>
      </c>
      <c r="K123" s="8">
        <v>0.59</v>
      </c>
      <c r="L123" s="8">
        <v>0</v>
      </c>
      <c r="M123" s="8">
        <v>0</v>
      </c>
      <c r="N123" s="8">
        <v>95</v>
      </c>
      <c r="O123" s="8">
        <v>95</v>
      </c>
    </row>
    <row r="124" spans="1:15">
      <c r="A124" s="14">
        <v>123</v>
      </c>
      <c r="B124" s="11">
        <v>40549</v>
      </c>
      <c r="C124" s="8">
        <v>1</v>
      </c>
      <c r="D124" s="8">
        <v>0</v>
      </c>
      <c r="E124" s="8">
        <v>1</v>
      </c>
      <c r="F124" s="8">
        <v>8</v>
      </c>
      <c r="G124" s="8" t="b">
        <v>0</v>
      </c>
      <c r="H124" s="8">
        <v>4</v>
      </c>
      <c r="I124" s="8">
        <v>1</v>
      </c>
      <c r="J124" s="8">
        <v>0.16</v>
      </c>
      <c r="K124" s="8">
        <v>0.59</v>
      </c>
      <c r="L124" s="8">
        <v>0</v>
      </c>
      <c r="M124" s="8">
        <v>3</v>
      </c>
      <c r="N124" s="8">
        <v>216</v>
      </c>
      <c r="O124" s="8">
        <v>219</v>
      </c>
    </row>
    <row r="125" spans="1:15">
      <c r="A125" s="14">
        <v>124</v>
      </c>
      <c r="B125" s="11">
        <v>40549</v>
      </c>
      <c r="C125" s="8">
        <v>1</v>
      </c>
      <c r="D125" s="8">
        <v>0</v>
      </c>
      <c r="E125" s="8">
        <v>1</v>
      </c>
      <c r="F125" s="8">
        <v>9</v>
      </c>
      <c r="G125" s="8" t="b">
        <v>0</v>
      </c>
      <c r="H125" s="8">
        <v>4</v>
      </c>
      <c r="I125" s="8">
        <v>2</v>
      </c>
      <c r="J125" s="8">
        <v>0.18</v>
      </c>
      <c r="K125" s="8">
        <v>0.51</v>
      </c>
      <c r="L125" s="8">
        <v>0</v>
      </c>
      <c r="M125" s="8">
        <v>6</v>
      </c>
      <c r="N125" s="8">
        <v>116</v>
      </c>
      <c r="O125" s="8">
        <v>122</v>
      </c>
    </row>
    <row r="126" spans="1:15">
      <c r="A126" s="14">
        <v>125</v>
      </c>
      <c r="B126" s="11">
        <v>40549</v>
      </c>
      <c r="C126" s="8">
        <v>1</v>
      </c>
      <c r="D126" s="8">
        <v>0</v>
      </c>
      <c r="E126" s="8">
        <v>1</v>
      </c>
      <c r="F126" s="8">
        <v>10</v>
      </c>
      <c r="G126" s="8" t="b">
        <v>0</v>
      </c>
      <c r="H126" s="8">
        <v>4</v>
      </c>
      <c r="I126" s="8">
        <v>1</v>
      </c>
      <c r="J126" s="8">
        <v>0.2</v>
      </c>
      <c r="K126" s="8">
        <v>0.47</v>
      </c>
      <c r="L126" s="8">
        <v>0</v>
      </c>
      <c r="M126" s="8">
        <v>3</v>
      </c>
      <c r="N126" s="8">
        <v>42</v>
      </c>
      <c r="O126" s="8">
        <v>45</v>
      </c>
    </row>
    <row r="127" spans="1:15">
      <c r="A127" s="14">
        <v>126</v>
      </c>
      <c r="B127" s="11">
        <v>40549</v>
      </c>
      <c r="C127" s="8">
        <v>1</v>
      </c>
      <c r="D127" s="8">
        <v>0</v>
      </c>
      <c r="E127" s="8">
        <v>1</v>
      </c>
      <c r="F127" s="8">
        <v>11</v>
      </c>
      <c r="G127" s="8" t="b">
        <v>0</v>
      </c>
      <c r="H127" s="8">
        <v>4</v>
      </c>
      <c r="I127" s="8">
        <v>1</v>
      </c>
      <c r="J127" s="8">
        <v>0.22</v>
      </c>
      <c r="K127" s="8">
        <v>0.44</v>
      </c>
      <c r="L127" s="8">
        <v>8.9599999999999999E-2</v>
      </c>
      <c r="M127" s="8">
        <v>2</v>
      </c>
      <c r="N127" s="8">
        <v>57</v>
      </c>
      <c r="O127" s="8">
        <v>59</v>
      </c>
    </row>
    <row r="128" spans="1:15">
      <c r="A128" s="14">
        <v>127</v>
      </c>
      <c r="B128" s="11">
        <v>40549</v>
      </c>
      <c r="C128" s="8">
        <v>1</v>
      </c>
      <c r="D128" s="8">
        <v>0</v>
      </c>
      <c r="E128" s="8">
        <v>1</v>
      </c>
      <c r="F128" s="8">
        <v>12</v>
      </c>
      <c r="G128" s="8" t="b">
        <v>0</v>
      </c>
      <c r="H128" s="8">
        <v>4</v>
      </c>
      <c r="I128" s="8">
        <v>1</v>
      </c>
      <c r="J128" s="8">
        <v>0.26</v>
      </c>
      <c r="K128" s="8">
        <v>0.35</v>
      </c>
      <c r="L128" s="8">
        <v>0</v>
      </c>
      <c r="M128" s="8">
        <v>6</v>
      </c>
      <c r="N128" s="8">
        <v>78</v>
      </c>
      <c r="O128" s="8">
        <v>84</v>
      </c>
    </row>
    <row r="129" spans="1:15">
      <c r="A129" s="14">
        <v>128</v>
      </c>
      <c r="B129" s="11">
        <v>40549</v>
      </c>
      <c r="C129" s="8">
        <v>1</v>
      </c>
      <c r="D129" s="8">
        <v>0</v>
      </c>
      <c r="E129" s="8">
        <v>1</v>
      </c>
      <c r="F129" s="8">
        <v>13</v>
      </c>
      <c r="G129" s="8" t="b">
        <v>0</v>
      </c>
      <c r="H129" s="8">
        <v>4</v>
      </c>
      <c r="I129" s="8">
        <v>1</v>
      </c>
      <c r="J129" s="8">
        <v>0.26</v>
      </c>
      <c r="K129" s="8">
        <v>0.35</v>
      </c>
      <c r="L129" s="8">
        <v>0.1045</v>
      </c>
      <c r="M129" s="8">
        <v>12</v>
      </c>
      <c r="N129" s="8">
        <v>55</v>
      </c>
      <c r="O129" s="8">
        <v>67</v>
      </c>
    </row>
    <row r="130" spans="1:15">
      <c r="A130" s="14">
        <v>129</v>
      </c>
      <c r="B130" s="11">
        <v>40549</v>
      </c>
      <c r="C130" s="8">
        <v>1</v>
      </c>
      <c r="D130" s="8">
        <v>0</v>
      </c>
      <c r="E130" s="8">
        <v>1</v>
      </c>
      <c r="F130" s="8">
        <v>14</v>
      </c>
      <c r="G130" s="8" t="b">
        <v>0</v>
      </c>
      <c r="H130" s="8">
        <v>4</v>
      </c>
      <c r="I130" s="8">
        <v>1</v>
      </c>
      <c r="J130" s="8">
        <v>0.28000000000000003</v>
      </c>
      <c r="K130" s="8">
        <v>0.36</v>
      </c>
      <c r="L130" s="8">
        <v>0.16420000000000001</v>
      </c>
      <c r="M130" s="8">
        <v>11</v>
      </c>
      <c r="N130" s="8">
        <v>59</v>
      </c>
      <c r="O130" s="8">
        <v>70</v>
      </c>
    </row>
    <row r="131" spans="1:15">
      <c r="A131" s="14">
        <v>130</v>
      </c>
      <c r="B131" s="11">
        <v>40549</v>
      </c>
      <c r="C131" s="8">
        <v>1</v>
      </c>
      <c r="D131" s="8">
        <v>0</v>
      </c>
      <c r="E131" s="8">
        <v>1</v>
      </c>
      <c r="F131" s="8">
        <v>15</v>
      </c>
      <c r="G131" s="8" t="b">
        <v>0</v>
      </c>
      <c r="H131" s="8">
        <v>4</v>
      </c>
      <c r="I131" s="8">
        <v>1</v>
      </c>
      <c r="J131" s="8">
        <v>0.28000000000000003</v>
      </c>
      <c r="K131" s="8">
        <v>0.36</v>
      </c>
      <c r="L131" s="8">
        <v>0</v>
      </c>
      <c r="M131" s="8">
        <v>8</v>
      </c>
      <c r="N131" s="8">
        <v>54</v>
      </c>
      <c r="O131" s="8">
        <v>62</v>
      </c>
    </row>
    <row r="132" spans="1:15">
      <c r="A132" s="14">
        <v>131</v>
      </c>
      <c r="B132" s="11">
        <v>40549</v>
      </c>
      <c r="C132" s="8">
        <v>1</v>
      </c>
      <c r="D132" s="8">
        <v>0</v>
      </c>
      <c r="E132" s="8">
        <v>1</v>
      </c>
      <c r="F132" s="8">
        <v>16</v>
      </c>
      <c r="G132" s="8" t="b">
        <v>0</v>
      </c>
      <c r="H132" s="8">
        <v>4</v>
      </c>
      <c r="I132" s="8">
        <v>1</v>
      </c>
      <c r="J132" s="8">
        <v>0.26</v>
      </c>
      <c r="K132" s="8">
        <v>0.38</v>
      </c>
      <c r="L132" s="8">
        <v>0.16420000000000001</v>
      </c>
      <c r="M132" s="8">
        <v>12</v>
      </c>
      <c r="N132" s="8">
        <v>74</v>
      </c>
      <c r="O132" s="8">
        <v>86</v>
      </c>
    </row>
    <row r="133" spans="1:15">
      <c r="A133" s="14">
        <v>132</v>
      </c>
      <c r="B133" s="11">
        <v>40549</v>
      </c>
      <c r="C133" s="8">
        <v>1</v>
      </c>
      <c r="D133" s="8">
        <v>0</v>
      </c>
      <c r="E133" s="8">
        <v>1</v>
      </c>
      <c r="F133" s="8">
        <v>17</v>
      </c>
      <c r="G133" s="8" t="b">
        <v>0</v>
      </c>
      <c r="H133" s="8">
        <v>4</v>
      </c>
      <c r="I133" s="8">
        <v>1</v>
      </c>
      <c r="J133" s="8">
        <v>0.22</v>
      </c>
      <c r="K133" s="8">
        <v>0.51</v>
      </c>
      <c r="L133" s="8">
        <v>0.16420000000000001</v>
      </c>
      <c r="M133" s="8">
        <v>9</v>
      </c>
      <c r="N133" s="8">
        <v>163</v>
      </c>
      <c r="O133" s="8">
        <v>172</v>
      </c>
    </row>
    <row r="134" spans="1:15">
      <c r="A134" s="14">
        <v>133</v>
      </c>
      <c r="B134" s="11">
        <v>40549</v>
      </c>
      <c r="C134" s="8">
        <v>1</v>
      </c>
      <c r="D134" s="8">
        <v>0</v>
      </c>
      <c r="E134" s="8">
        <v>1</v>
      </c>
      <c r="F134" s="8">
        <v>18</v>
      </c>
      <c r="G134" s="8" t="b">
        <v>0</v>
      </c>
      <c r="H134" s="8">
        <v>4</v>
      </c>
      <c r="I134" s="8">
        <v>1</v>
      </c>
      <c r="J134" s="8">
        <v>0.22</v>
      </c>
      <c r="K134" s="8">
        <v>0.51</v>
      </c>
      <c r="L134" s="8">
        <v>0.1343</v>
      </c>
      <c r="M134" s="8">
        <v>5</v>
      </c>
      <c r="N134" s="8">
        <v>158</v>
      </c>
      <c r="O134" s="8">
        <v>163</v>
      </c>
    </row>
    <row r="135" spans="1:15">
      <c r="A135" s="14">
        <v>134</v>
      </c>
      <c r="B135" s="11">
        <v>40549</v>
      </c>
      <c r="C135" s="8">
        <v>1</v>
      </c>
      <c r="D135" s="8">
        <v>0</v>
      </c>
      <c r="E135" s="8">
        <v>1</v>
      </c>
      <c r="F135" s="8">
        <v>19</v>
      </c>
      <c r="G135" s="8" t="b">
        <v>0</v>
      </c>
      <c r="H135" s="8">
        <v>4</v>
      </c>
      <c r="I135" s="8">
        <v>1</v>
      </c>
      <c r="J135" s="8">
        <v>0.22</v>
      </c>
      <c r="K135" s="8">
        <v>0.55000000000000004</v>
      </c>
      <c r="L135" s="8">
        <v>8.9599999999999999E-2</v>
      </c>
      <c r="M135" s="8">
        <v>3</v>
      </c>
      <c r="N135" s="8">
        <v>109</v>
      </c>
      <c r="O135" s="8">
        <v>112</v>
      </c>
    </row>
    <row r="136" spans="1:15">
      <c r="A136" s="14">
        <v>135</v>
      </c>
      <c r="B136" s="11">
        <v>40549</v>
      </c>
      <c r="C136" s="8">
        <v>1</v>
      </c>
      <c r="D136" s="8">
        <v>0</v>
      </c>
      <c r="E136" s="8">
        <v>1</v>
      </c>
      <c r="F136" s="8">
        <v>20</v>
      </c>
      <c r="G136" s="8" t="b">
        <v>0</v>
      </c>
      <c r="H136" s="8">
        <v>4</v>
      </c>
      <c r="I136" s="8">
        <v>1</v>
      </c>
      <c r="J136" s="8">
        <v>0.2</v>
      </c>
      <c r="K136" s="8">
        <v>0.51</v>
      </c>
      <c r="L136" s="8">
        <v>0.16420000000000001</v>
      </c>
      <c r="M136" s="8">
        <v>3</v>
      </c>
      <c r="N136" s="8">
        <v>66</v>
      </c>
      <c r="O136" s="8">
        <v>69</v>
      </c>
    </row>
    <row r="137" spans="1:15">
      <c r="A137" s="14">
        <v>136</v>
      </c>
      <c r="B137" s="11">
        <v>40549</v>
      </c>
      <c r="C137" s="8">
        <v>1</v>
      </c>
      <c r="D137" s="8">
        <v>0</v>
      </c>
      <c r="E137" s="8">
        <v>1</v>
      </c>
      <c r="F137" s="8">
        <v>21</v>
      </c>
      <c r="G137" s="8" t="b">
        <v>0</v>
      </c>
      <c r="H137" s="8">
        <v>4</v>
      </c>
      <c r="I137" s="8">
        <v>2</v>
      </c>
      <c r="J137" s="8">
        <v>0.22</v>
      </c>
      <c r="K137" s="8">
        <v>0.55000000000000004</v>
      </c>
      <c r="L137" s="8">
        <v>0.22389999999999999</v>
      </c>
      <c r="M137" s="8">
        <v>0</v>
      </c>
      <c r="N137" s="8">
        <v>48</v>
      </c>
      <c r="O137" s="8">
        <v>48</v>
      </c>
    </row>
    <row r="138" spans="1:15">
      <c r="A138" s="14">
        <v>137</v>
      </c>
      <c r="B138" s="11">
        <v>40549</v>
      </c>
      <c r="C138" s="8">
        <v>1</v>
      </c>
      <c r="D138" s="8">
        <v>0</v>
      </c>
      <c r="E138" s="8">
        <v>1</v>
      </c>
      <c r="F138" s="8">
        <v>22</v>
      </c>
      <c r="G138" s="8" t="b">
        <v>0</v>
      </c>
      <c r="H138" s="8">
        <v>4</v>
      </c>
      <c r="I138" s="8">
        <v>2</v>
      </c>
      <c r="J138" s="8">
        <v>0.22</v>
      </c>
      <c r="K138" s="8">
        <v>0.51</v>
      </c>
      <c r="L138" s="8">
        <v>0.28360000000000002</v>
      </c>
      <c r="M138" s="8">
        <v>1</v>
      </c>
      <c r="N138" s="8">
        <v>51</v>
      </c>
      <c r="O138" s="8">
        <v>52</v>
      </c>
    </row>
    <row r="139" spans="1:15">
      <c r="A139" s="14">
        <v>138</v>
      </c>
      <c r="B139" s="11">
        <v>40549</v>
      </c>
      <c r="C139" s="8">
        <v>1</v>
      </c>
      <c r="D139" s="8">
        <v>0</v>
      </c>
      <c r="E139" s="8">
        <v>1</v>
      </c>
      <c r="F139" s="8">
        <v>23</v>
      </c>
      <c r="G139" s="8" t="b">
        <v>0</v>
      </c>
      <c r="H139" s="8">
        <v>4</v>
      </c>
      <c r="I139" s="8">
        <v>2</v>
      </c>
      <c r="J139" s="8">
        <v>0.2</v>
      </c>
      <c r="K139" s="8">
        <v>0.59</v>
      </c>
      <c r="L139" s="8">
        <v>0.19400000000000001</v>
      </c>
      <c r="M139" s="8">
        <v>4</v>
      </c>
      <c r="N139" s="8">
        <v>19</v>
      </c>
      <c r="O139" s="8">
        <v>23</v>
      </c>
    </row>
    <row r="140" spans="1:15">
      <c r="A140" s="14">
        <v>139</v>
      </c>
      <c r="B140" s="11">
        <v>40550</v>
      </c>
      <c r="C140" s="8">
        <v>1</v>
      </c>
      <c r="D140" s="8">
        <v>0</v>
      </c>
      <c r="E140" s="8">
        <v>1</v>
      </c>
      <c r="F140" s="8">
        <v>0</v>
      </c>
      <c r="G140" s="8" t="b">
        <v>0</v>
      </c>
      <c r="H140" s="8">
        <v>5</v>
      </c>
      <c r="I140" s="8">
        <v>2</v>
      </c>
      <c r="J140" s="8">
        <v>0.2</v>
      </c>
      <c r="K140" s="8">
        <v>0.64</v>
      </c>
      <c r="L140" s="8">
        <v>0.19400000000000001</v>
      </c>
      <c r="M140" s="8">
        <v>4</v>
      </c>
      <c r="N140" s="8">
        <v>13</v>
      </c>
      <c r="O140" s="8">
        <v>17</v>
      </c>
    </row>
    <row r="141" spans="1:15">
      <c r="A141" s="14">
        <v>140</v>
      </c>
      <c r="B141" s="11">
        <v>40550</v>
      </c>
      <c r="C141" s="8">
        <v>1</v>
      </c>
      <c r="D141" s="8">
        <v>0</v>
      </c>
      <c r="E141" s="8">
        <v>1</v>
      </c>
      <c r="F141" s="8">
        <v>1</v>
      </c>
      <c r="G141" s="8" t="b">
        <v>0</v>
      </c>
      <c r="H141" s="8">
        <v>5</v>
      </c>
      <c r="I141" s="8">
        <v>2</v>
      </c>
      <c r="J141" s="8">
        <v>0.2</v>
      </c>
      <c r="K141" s="8">
        <v>0.69</v>
      </c>
      <c r="L141" s="8">
        <v>0.22389999999999999</v>
      </c>
      <c r="M141" s="8">
        <v>2</v>
      </c>
      <c r="N141" s="8">
        <v>5</v>
      </c>
      <c r="O141" s="8">
        <v>7</v>
      </c>
    </row>
    <row r="142" spans="1:15">
      <c r="A142" s="14">
        <v>141</v>
      </c>
      <c r="B142" s="11">
        <v>40550</v>
      </c>
      <c r="C142" s="8">
        <v>1</v>
      </c>
      <c r="D142" s="8">
        <v>0</v>
      </c>
      <c r="E142" s="8">
        <v>1</v>
      </c>
      <c r="F142" s="8">
        <v>2</v>
      </c>
      <c r="G142" s="8" t="b">
        <v>0</v>
      </c>
      <c r="H142" s="8">
        <v>5</v>
      </c>
      <c r="I142" s="8">
        <v>2</v>
      </c>
      <c r="J142" s="8">
        <v>0.2</v>
      </c>
      <c r="K142" s="8">
        <v>0.69</v>
      </c>
      <c r="L142" s="8">
        <v>0.22389999999999999</v>
      </c>
      <c r="M142" s="8">
        <v>0</v>
      </c>
      <c r="N142" s="8">
        <v>1</v>
      </c>
      <c r="O142" s="8">
        <v>1</v>
      </c>
    </row>
    <row r="143" spans="1:15">
      <c r="A143" s="14">
        <v>142</v>
      </c>
      <c r="B143" s="11">
        <v>40550</v>
      </c>
      <c r="C143" s="8">
        <v>1</v>
      </c>
      <c r="D143" s="8">
        <v>0</v>
      </c>
      <c r="E143" s="8">
        <v>1</v>
      </c>
      <c r="F143" s="8">
        <v>4</v>
      </c>
      <c r="G143" s="8" t="b">
        <v>0</v>
      </c>
      <c r="H143" s="8">
        <v>5</v>
      </c>
      <c r="I143" s="8">
        <v>2</v>
      </c>
      <c r="J143" s="8">
        <v>0.2</v>
      </c>
      <c r="K143" s="8">
        <v>0.69</v>
      </c>
      <c r="L143" s="8">
        <v>0.1343</v>
      </c>
      <c r="M143" s="8">
        <v>0</v>
      </c>
      <c r="N143" s="8">
        <v>1</v>
      </c>
      <c r="O143" s="8">
        <v>1</v>
      </c>
    </row>
    <row r="144" spans="1:15">
      <c r="A144" s="14">
        <v>143</v>
      </c>
      <c r="B144" s="11">
        <v>40550</v>
      </c>
      <c r="C144" s="8">
        <v>1</v>
      </c>
      <c r="D144" s="8">
        <v>0</v>
      </c>
      <c r="E144" s="8">
        <v>1</v>
      </c>
      <c r="F144" s="8">
        <v>5</v>
      </c>
      <c r="G144" s="8" t="b">
        <v>0</v>
      </c>
      <c r="H144" s="8">
        <v>5</v>
      </c>
      <c r="I144" s="8">
        <v>3</v>
      </c>
      <c r="J144" s="8">
        <v>0.22</v>
      </c>
      <c r="K144" s="8">
        <v>0.55000000000000004</v>
      </c>
      <c r="L144" s="8">
        <v>0</v>
      </c>
      <c r="M144" s="8">
        <v>0</v>
      </c>
      <c r="N144" s="8">
        <v>5</v>
      </c>
      <c r="O144" s="8">
        <v>5</v>
      </c>
    </row>
    <row r="145" spans="1:15">
      <c r="A145" s="14">
        <v>144</v>
      </c>
      <c r="B145" s="11">
        <v>40550</v>
      </c>
      <c r="C145" s="8">
        <v>1</v>
      </c>
      <c r="D145" s="8">
        <v>0</v>
      </c>
      <c r="E145" s="8">
        <v>1</v>
      </c>
      <c r="F145" s="8">
        <v>6</v>
      </c>
      <c r="G145" s="8" t="b">
        <v>0</v>
      </c>
      <c r="H145" s="8">
        <v>5</v>
      </c>
      <c r="I145" s="8">
        <v>2</v>
      </c>
      <c r="J145" s="8">
        <v>0.2</v>
      </c>
      <c r="K145" s="8">
        <v>0.69</v>
      </c>
      <c r="L145" s="8">
        <v>0</v>
      </c>
      <c r="M145" s="8">
        <v>8</v>
      </c>
      <c r="N145" s="8">
        <v>26</v>
      </c>
      <c r="O145" s="8">
        <v>34</v>
      </c>
    </row>
    <row r="146" spans="1:15">
      <c r="A146" s="14">
        <v>145</v>
      </c>
      <c r="B146" s="11">
        <v>40550</v>
      </c>
      <c r="C146" s="8">
        <v>1</v>
      </c>
      <c r="D146" s="8">
        <v>0</v>
      </c>
      <c r="E146" s="8">
        <v>1</v>
      </c>
      <c r="F146" s="8">
        <v>7</v>
      </c>
      <c r="G146" s="8" t="b">
        <v>0</v>
      </c>
      <c r="H146" s="8">
        <v>5</v>
      </c>
      <c r="I146" s="8">
        <v>1</v>
      </c>
      <c r="J146" s="8">
        <v>0.2</v>
      </c>
      <c r="K146" s="8">
        <v>0.69</v>
      </c>
      <c r="L146" s="8">
        <v>0.1343</v>
      </c>
      <c r="M146" s="8">
        <v>8</v>
      </c>
      <c r="N146" s="8">
        <v>76</v>
      </c>
      <c r="O146" s="8">
        <v>84</v>
      </c>
    </row>
    <row r="147" spans="1:15">
      <c r="A147" s="14">
        <v>146</v>
      </c>
      <c r="B147" s="11">
        <v>40550</v>
      </c>
      <c r="C147" s="8">
        <v>1</v>
      </c>
      <c r="D147" s="8">
        <v>0</v>
      </c>
      <c r="E147" s="8">
        <v>1</v>
      </c>
      <c r="F147" s="8">
        <v>8</v>
      </c>
      <c r="G147" s="8" t="b">
        <v>0</v>
      </c>
      <c r="H147" s="8">
        <v>5</v>
      </c>
      <c r="I147" s="8">
        <v>1</v>
      </c>
      <c r="J147" s="8">
        <v>0.2</v>
      </c>
      <c r="K147" s="8">
        <v>0.51</v>
      </c>
      <c r="L147" s="8">
        <v>0.25369999999999998</v>
      </c>
      <c r="M147" s="8">
        <v>20</v>
      </c>
      <c r="N147" s="8">
        <v>190</v>
      </c>
      <c r="O147" s="8">
        <v>210</v>
      </c>
    </row>
    <row r="148" spans="1:15">
      <c r="A148" s="14">
        <v>147</v>
      </c>
      <c r="B148" s="11">
        <v>40550</v>
      </c>
      <c r="C148" s="8">
        <v>1</v>
      </c>
      <c r="D148" s="8">
        <v>0</v>
      </c>
      <c r="E148" s="8">
        <v>1</v>
      </c>
      <c r="F148" s="8">
        <v>9</v>
      </c>
      <c r="G148" s="8" t="b">
        <v>0</v>
      </c>
      <c r="H148" s="8">
        <v>5</v>
      </c>
      <c r="I148" s="8">
        <v>1</v>
      </c>
      <c r="J148" s="8">
        <v>0.2</v>
      </c>
      <c r="K148" s="8">
        <v>0.47</v>
      </c>
      <c r="L148" s="8">
        <v>0.29849999999999999</v>
      </c>
      <c r="M148" s="8">
        <v>9</v>
      </c>
      <c r="N148" s="8">
        <v>125</v>
      </c>
      <c r="O148" s="8">
        <v>134</v>
      </c>
    </row>
    <row r="149" spans="1:15">
      <c r="A149" s="14">
        <v>148</v>
      </c>
      <c r="B149" s="11">
        <v>40550</v>
      </c>
      <c r="C149" s="8">
        <v>1</v>
      </c>
      <c r="D149" s="8">
        <v>0</v>
      </c>
      <c r="E149" s="8">
        <v>1</v>
      </c>
      <c r="F149" s="8">
        <v>10</v>
      </c>
      <c r="G149" s="8" t="b">
        <v>0</v>
      </c>
      <c r="H149" s="8">
        <v>5</v>
      </c>
      <c r="I149" s="8">
        <v>1</v>
      </c>
      <c r="J149" s="8">
        <v>0.22</v>
      </c>
      <c r="K149" s="8">
        <v>0.37</v>
      </c>
      <c r="L149" s="8">
        <v>0.32840000000000003</v>
      </c>
      <c r="M149" s="8">
        <v>16</v>
      </c>
      <c r="N149" s="8">
        <v>47</v>
      </c>
      <c r="O149" s="8">
        <v>63</v>
      </c>
    </row>
    <row r="150" spans="1:15">
      <c r="A150" s="14">
        <v>149</v>
      </c>
      <c r="B150" s="11">
        <v>40550</v>
      </c>
      <c r="C150" s="8">
        <v>1</v>
      </c>
      <c r="D150" s="8">
        <v>0</v>
      </c>
      <c r="E150" s="8">
        <v>1</v>
      </c>
      <c r="F150" s="8">
        <v>11</v>
      </c>
      <c r="G150" s="8" t="b">
        <v>0</v>
      </c>
      <c r="H150" s="8">
        <v>5</v>
      </c>
      <c r="I150" s="8">
        <v>2</v>
      </c>
      <c r="J150" s="8">
        <v>0.2</v>
      </c>
      <c r="K150" s="8">
        <v>0.4</v>
      </c>
      <c r="L150" s="8">
        <v>0.22389999999999999</v>
      </c>
      <c r="M150" s="8">
        <v>19</v>
      </c>
      <c r="N150" s="8">
        <v>48</v>
      </c>
      <c r="O150" s="8">
        <v>67</v>
      </c>
    </row>
    <row r="151" spans="1:15">
      <c r="A151" s="14">
        <v>150</v>
      </c>
      <c r="B151" s="11">
        <v>40550</v>
      </c>
      <c r="C151" s="8">
        <v>1</v>
      </c>
      <c r="D151" s="8">
        <v>0</v>
      </c>
      <c r="E151" s="8">
        <v>1</v>
      </c>
      <c r="F151" s="8">
        <v>12</v>
      </c>
      <c r="G151" s="8" t="b">
        <v>0</v>
      </c>
      <c r="H151" s="8">
        <v>5</v>
      </c>
      <c r="I151" s="8">
        <v>2</v>
      </c>
      <c r="J151" s="8">
        <v>0.2</v>
      </c>
      <c r="K151" s="8">
        <v>0.37</v>
      </c>
      <c r="L151" s="8">
        <v>0.25369999999999998</v>
      </c>
      <c r="M151" s="8">
        <v>9</v>
      </c>
      <c r="N151" s="8">
        <v>50</v>
      </c>
      <c r="O151" s="8">
        <v>59</v>
      </c>
    </row>
    <row r="152" spans="1:15">
      <c r="A152" s="14">
        <v>151</v>
      </c>
      <c r="B152" s="11">
        <v>40550</v>
      </c>
      <c r="C152" s="8">
        <v>1</v>
      </c>
      <c r="D152" s="8">
        <v>0</v>
      </c>
      <c r="E152" s="8">
        <v>1</v>
      </c>
      <c r="F152" s="8">
        <v>13</v>
      </c>
      <c r="G152" s="8" t="b">
        <v>0</v>
      </c>
      <c r="H152" s="8">
        <v>5</v>
      </c>
      <c r="I152" s="8">
        <v>2</v>
      </c>
      <c r="J152" s="8">
        <v>0.2</v>
      </c>
      <c r="K152" s="8">
        <v>0.37</v>
      </c>
      <c r="L152" s="8">
        <v>0.28360000000000002</v>
      </c>
      <c r="M152" s="8">
        <v>9</v>
      </c>
      <c r="N152" s="8">
        <v>64</v>
      </c>
      <c r="O152" s="8">
        <v>73</v>
      </c>
    </row>
    <row r="153" spans="1:15">
      <c r="A153" s="14">
        <v>152</v>
      </c>
      <c r="B153" s="11">
        <v>40550</v>
      </c>
      <c r="C153" s="8">
        <v>1</v>
      </c>
      <c r="D153" s="8">
        <v>0</v>
      </c>
      <c r="E153" s="8">
        <v>1</v>
      </c>
      <c r="F153" s="8">
        <v>14</v>
      </c>
      <c r="G153" s="8" t="b">
        <v>0</v>
      </c>
      <c r="H153" s="8">
        <v>5</v>
      </c>
      <c r="I153" s="8">
        <v>2</v>
      </c>
      <c r="J153" s="8">
        <v>0.2</v>
      </c>
      <c r="K153" s="8">
        <v>0.4</v>
      </c>
      <c r="L153" s="8">
        <v>0.25369999999999998</v>
      </c>
      <c r="M153" s="8">
        <v>7</v>
      </c>
      <c r="N153" s="8">
        <v>43</v>
      </c>
      <c r="O153" s="8">
        <v>50</v>
      </c>
    </row>
    <row r="154" spans="1:15">
      <c r="A154" s="14">
        <v>153</v>
      </c>
      <c r="B154" s="11">
        <v>40550</v>
      </c>
      <c r="C154" s="8">
        <v>1</v>
      </c>
      <c r="D154" s="8">
        <v>0</v>
      </c>
      <c r="E154" s="8">
        <v>1</v>
      </c>
      <c r="F154" s="8">
        <v>15</v>
      </c>
      <c r="G154" s="8" t="b">
        <v>0</v>
      </c>
      <c r="H154" s="8">
        <v>5</v>
      </c>
      <c r="I154" s="8">
        <v>2</v>
      </c>
      <c r="J154" s="8">
        <v>0.2</v>
      </c>
      <c r="K154" s="8">
        <v>0.37</v>
      </c>
      <c r="L154" s="8">
        <v>0.16420000000000001</v>
      </c>
      <c r="M154" s="8">
        <v>9</v>
      </c>
      <c r="N154" s="8">
        <v>63</v>
      </c>
      <c r="O154" s="8">
        <v>72</v>
      </c>
    </row>
    <row r="155" spans="1:15">
      <c r="A155" s="14">
        <v>154</v>
      </c>
      <c r="B155" s="11">
        <v>40550</v>
      </c>
      <c r="C155" s="8">
        <v>1</v>
      </c>
      <c r="D155" s="8">
        <v>0</v>
      </c>
      <c r="E155" s="8">
        <v>1</v>
      </c>
      <c r="F155" s="8">
        <v>16</v>
      </c>
      <c r="G155" s="8" t="b">
        <v>0</v>
      </c>
      <c r="H155" s="8">
        <v>5</v>
      </c>
      <c r="I155" s="8">
        <v>2</v>
      </c>
      <c r="J155" s="8">
        <v>0.2</v>
      </c>
      <c r="K155" s="8">
        <v>0.37</v>
      </c>
      <c r="L155" s="8">
        <v>0.16420000000000001</v>
      </c>
      <c r="M155" s="8">
        <v>5</v>
      </c>
      <c r="N155" s="8">
        <v>82</v>
      </c>
      <c r="O155" s="8">
        <v>87</v>
      </c>
    </row>
    <row r="156" spans="1:15">
      <c r="A156" s="14">
        <v>155</v>
      </c>
      <c r="B156" s="11">
        <v>40550</v>
      </c>
      <c r="C156" s="8">
        <v>1</v>
      </c>
      <c r="D156" s="8">
        <v>0</v>
      </c>
      <c r="E156" s="8">
        <v>1</v>
      </c>
      <c r="F156" s="8">
        <v>17</v>
      </c>
      <c r="G156" s="8" t="b">
        <v>0</v>
      </c>
      <c r="H156" s="8">
        <v>5</v>
      </c>
      <c r="I156" s="8">
        <v>2</v>
      </c>
      <c r="J156" s="8">
        <v>0.2</v>
      </c>
      <c r="K156" s="8">
        <v>0.37</v>
      </c>
      <c r="L156" s="8">
        <v>0</v>
      </c>
      <c r="M156" s="8">
        <v>9</v>
      </c>
      <c r="N156" s="8">
        <v>178</v>
      </c>
      <c r="O156" s="8">
        <v>187</v>
      </c>
    </row>
    <row r="157" spans="1:15">
      <c r="A157" s="14">
        <v>156</v>
      </c>
      <c r="B157" s="11">
        <v>40550</v>
      </c>
      <c r="C157" s="8">
        <v>1</v>
      </c>
      <c r="D157" s="8">
        <v>0</v>
      </c>
      <c r="E157" s="8">
        <v>1</v>
      </c>
      <c r="F157" s="8">
        <v>18</v>
      </c>
      <c r="G157" s="8" t="b">
        <v>0</v>
      </c>
      <c r="H157" s="8">
        <v>5</v>
      </c>
      <c r="I157" s="8">
        <v>1</v>
      </c>
      <c r="J157" s="8">
        <v>0.2</v>
      </c>
      <c r="K157" s="8">
        <v>0.4</v>
      </c>
      <c r="L157" s="8">
        <v>8.9599999999999999E-2</v>
      </c>
      <c r="M157" s="8">
        <v>7</v>
      </c>
      <c r="N157" s="8">
        <v>116</v>
      </c>
      <c r="O157" s="8">
        <v>123</v>
      </c>
    </row>
    <row r="158" spans="1:15">
      <c r="A158" s="14">
        <v>157</v>
      </c>
      <c r="B158" s="11">
        <v>40550</v>
      </c>
      <c r="C158" s="8">
        <v>1</v>
      </c>
      <c r="D158" s="8">
        <v>0</v>
      </c>
      <c r="E158" s="8">
        <v>1</v>
      </c>
      <c r="F158" s="8">
        <v>19</v>
      </c>
      <c r="G158" s="8" t="b">
        <v>0</v>
      </c>
      <c r="H158" s="8">
        <v>5</v>
      </c>
      <c r="I158" s="8">
        <v>1</v>
      </c>
      <c r="J158" s="8">
        <v>0.16</v>
      </c>
      <c r="K158" s="8">
        <v>0.55000000000000004</v>
      </c>
      <c r="L158" s="8">
        <v>8.9599999999999999E-2</v>
      </c>
      <c r="M158" s="8">
        <v>3</v>
      </c>
      <c r="N158" s="8">
        <v>92</v>
      </c>
      <c r="O158" s="8">
        <v>95</v>
      </c>
    </row>
    <row r="159" spans="1:15">
      <c r="A159" s="14">
        <v>158</v>
      </c>
      <c r="B159" s="11">
        <v>40550</v>
      </c>
      <c r="C159" s="8">
        <v>1</v>
      </c>
      <c r="D159" s="8">
        <v>0</v>
      </c>
      <c r="E159" s="8">
        <v>1</v>
      </c>
      <c r="F159" s="8">
        <v>20</v>
      </c>
      <c r="G159" s="8" t="b">
        <v>0</v>
      </c>
      <c r="H159" s="8">
        <v>5</v>
      </c>
      <c r="I159" s="8">
        <v>1</v>
      </c>
      <c r="J159" s="8">
        <v>0.18</v>
      </c>
      <c r="K159" s="8">
        <v>0.47</v>
      </c>
      <c r="L159" s="8">
        <v>0.1045</v>
      </c>
      <c r="M159" s="8">
        <v>1</v>
      </c>
      <c r="N159" s="8">
        <v>50</v>
      </c>
      <c r="O159" s="8">
        <v>51</v>
      </c>
    </row>
    <row r="160" spans="1:15">
      <c r="A160" s="14">
        <v>159</v>
      </c>
      <c r="B160" s="11">
        <v>40550</v>
      </c>
      <c r="C160" s="8">
        <v>1</v>
      </c>
      <c r="D160" s="8">
        <v>0</v>
      </c>
      <c r="E160" s="8">
        <v>1</v>
      </c>
      <c r="F160" s="8">
        <v>21</v>
      </c>
      <c r="G160" s="8" t="b">
        <v>0</v>
      </c>
      <c r="H160" s="8">
        <v>5</v>
      </c>
      <c r="I160" s="8">
        <v>1</v>
      </c>
      <c r="J160" s="8">
        <v>0.18</v>
      </c>
      <c r="K160" s="8">
        <v>0.47</v>
      </c>
      <c r="L160" s="8">
        <v>0.1343</v>
      </c>
      <c r="M160" s="8">
        <v>0</v>
      </c>
      <c r="N160" s="8">
        <v>39</v>
      </c>
      <c r="O160" s="8">
        <v>39</v>
      </c>
    </row>
    <row r="161" spans="1:15">
      <c r="A161" s="14">
        <v>160</v>
      </c>
      <c r="B161" s="11">
        <v>40550</v>
      </c>
      <c r="C161" s="8">
        <v>1</v>
      </c>
      <c r="D161" s="8">
        <v>0</v>
      </c>
      <c r="E161" s="8">
        <v>1</v>
      </c>
      <c r="F161" s="8">
        <v>22</v>
      </c>
      <c r="G161" s="8" t="b">
        <v>0</v>
      </c>
      <c r="H161" s="8">
        <v>5</v>
      </c>
      <c r="I161" s="8">
        <v>2</v>
      </c>
      <c r="J161" s="8">
        <v>0.18</v>
      </c>
      <c r="K161" s="8">
        <v>0.43</v>
      </c>
      <c r="L161" s="8">
        <v>0.16420000000000001</v>
      </c>
      <c r="M161" s="8">
        <v>2</v>
      </c>
      <c r="N161" s="8">
        <v>34</v>
      </c>
      <c r="O161" s="8">
        <v>36</v>
      </c>
    </row>
    <row r="162" spans="1:15">
      <c r="A162" s="14">
        <v>161</v>
      </c>
      <c r="B162" s="11">
        <v>40550</v>
      </c>
      <c r="C162" s="8">
        <v>1</v>
      </c>
      <c r="D162" s="8">
        <v>0</v>
      </c>
      <c r="E162" s="8">
        <v>1</v>
      </c>
      <c r="F162" s="8">
        <v>23</v>
      </c>
      <c r="G162" s="8" t="b">
        <v>0</v>
      </c>
      <c r="H162" s="8">
        <v>5</v>
      </c>
      <c r="I162" s="8">
        <v>2</v>
      </c>
      <c r="J162" s="8">
        <v>0.18</v>
      </c>
      <c r="K162" s="8">
        <v>0.51</v>
      </c>
      <c r="L162" s="8">
        <v>0.16420000000000001</v>
      </c>
      <c r="M162" s="8">
        <v>1</v>
      </c>
      <c r="N162" s="8">
        <v>14</v>
      </c>
      <c r="O162" s="8">
        <v>15</v>
      </c>
    </row>
    <row r="163" spans="1:15">
      <c r="A163" s="14">
        <v>162</v>
      </c>
      <c r="B163" s="11">
        <v>40551</v>
      </c>
      <c r="C163" s="8">
        <v>1</v>
      </c>
      <c r="D163" s="8">
        <v>0</v>
      </c>
      <c r="E163" s="8">
        <v>1</v>
      </c>
      <c r="F163" s="8">
        <v>0</v>
      </c>
      <c r="G163" s="8" t="b">
        <v>0</v>
      </c>
      <c r="H163" s="8">
        <v>6</v>
      </c>
      <c r="I163" s="8">
        <v>2</v>
      </c>
      <c r="J163" s="8">
        <v>0.18</v>
      </c>
      <c r="K163" s="8">
        <v>0.51</v>
      </c>
      <c r="L163" s="8">
        <v>0.16420000000000001</v>
      </c>
      <c r="M163" s="8">
        <v>1</v>
      </c>
      <c r="N163" s="8">
        <v>24</v>
      </c>
      <c r="O163" s="8">
        <v>25</v>
      </c>
    </row>
    <row r="164" spans="1:15">
      <c r="A164" s="14">
        <v>163</v>
      </c>
      <c r="B164" s="11">
        <v>40551</v>
      </c>
      <c r="C164" s="8">
        <v>1</v>
      </c>
      <c r="D164" s="8">
        <v>0</v>
      </c>
      <c r="E164" s="8">
        <v>1</v>
      </c>
      <c r="F164" s="8">
        <v>1</v>
      </c>
      <c r="G164" s="8" t="b">
        <v>0</v>
      </c>
      <c r="H164" s="8">
        <v>6</v>
      </c>
      <c r="I164" s="8">
        <v>2</v>
      </c>
      <c r="J164" s="8">
        <v>0.18</v>
      </c>
      <c r="K164" s="8">
        <v>0.55000000000000004</v>
      </c>
      <c r="L164" s="8">
        <v>8.9599999999999999E-2</v>
      </c>
      <c r="M164" s="8">
        <v>1</v>
      </c>
      <c r="N164" s="8">
        <v>15</v>
      </c>
      <c r="O164" s="8">
        <v>16</v>
      </c>
    </row>
    <row r="165" spans="1:15">
      <c r="A165" s="14">
        <v>164</v>
      </c>
      <c r="B165" s="11">
        <v>40551</v>
      </c>
      <c r="C165" s="8">
        <v>1</v>
      </c>
      <c r="D165" s="8">
        <v>0</v>
      </c>
      <c r="E165" s="8">
        <v>1</v>
      </c>
      <c r="F165" s="8">
        <v>2</v>
      </c>
      <c r="G165" s="8" t="b">
        <v>0</v>
      </c>
      <c r="H165" s="8">
        <v>6</v>
      </c>
      <c r="I165" s="8">
        <v>2</v>
      </c>
      <c r="J165" s="8">
        <v>0.18</v>
      </c>
      <c r="K165" s="8">
        <v>0.55000000000000004</v>
      </c>
      <c r="L165" s="8">
        <v>0</v>
      </c>
      <c r="M165" s="8">
        <v>3</v>
      </c>
      <c r="N165" s="8">
        <v>13</v>
      </c>
      <c r="O165" s="8">
        <v>16</v>
      </c>
    </row>
    <row r="166" spans="1:15">
      <c r="A166" s="14">
        <v>165</v>
      </c>
      <c r="B166" s="11">
        <v>40551</v>
      </c>
      <c r="C166" s="8">
        <v>1</v>
      </c>
      <c r="D166" s="8">
        <v>0</v>
      </c>
      <c r="E166" s="8">
        <v>1</v>
      </c>
      <c r="F166" s="8">
        <v>3</v>
      </c>
      <c r="G166" s="8" t="b">
        <v>0</v>
      </c>
      <c r="H166" s="8">
        <v>6</v>
      </c>
      <c r="I166" s="8">
        <v>3</v>
      </c>
      <c r="J166" s="8">
        <v>0.18</v>
      </c>
      <c r="K166" s="8">
        <v>0.55000000000000004</v>
      </c>
      <c r="L166" s="8">
        <v>0.16420000000000001</v>
      </c>
      <c r="M166" s="8">
        <v>0</v>
      </c>
      <c r="N166" s="8">
        <v>7</v>
      </c>
      <c r="O166" s="8">
        <v>7</v>
      </c>
    </row>
    <row r="167" spans="1:15">
      <c r="A167" s="14">
        <v>166</v>
      </c>
      <c r="B167" s="11">
        <v>40551</v>
      </c>
      <c r="C167" s="8">
        <v>1</v>
      </c>
      <c r="D167" s="8">
        <v>0</v>
      </c>
      <c r="E167" s="8">
        <v>1</v>
      </c>
      <c r="F167" s="8">
        <v>4</v>
      </c>
      <c r="G167" s="8" t="b">
        <v>0</v>
      </c>
      <c r="H167" s="8">
        <v>6</v>
      </c>
      <c r="I167" s="8">
        <v>3</v>
      </c>
      <c r="J167" s="8">
        <v>0.18</v>
      </c>
      <c r="K167" s="8">
        <v>0.55000000000000004</v>
      </c>
      <c r="L167" s="8">
        <v>0.16420000000000001</v>
      </c>
      <c r="M167" s="8">
        <v>0</v>
      </c>
      <c r="N167" s="8">
        <v>1</v>
      </c>
      <c r="O167" s="8">
        <v>1</v>
      </c>
    </row>
    <row r="168" spans="1:15">
      <c r="A168" s="14">
        <v>167</v>
      </c>
      <c r="B168" s="11">
        <v>40551</v>
      </c>
      <c r="C168" s="8">
        <v>1</v>
      </c>
      <c r="D168" s="8">
        <v>0</v>
      </c>
      <c r="E168" s="8">
        <v>1</v>
      </c>
      <c r="F168" s="8">
        <v>5</v>
      </c>
      <c r="G168" s="8" t="b">
        <v>0</v>
      </c>
      <c r="H168" s="8">
        <v>6</v>
      </c>
      <c r="I168" s="8">
        <v>2</v>
      </c>
      <c r="J168" s="8">
        <v>0.16</v>
      </c>
      <c r="K168" s="8">
        <v>0.74</v>
      </c>
      <c r="L168" s="8">
        <v>0.16420000000000001</v>
      </c>
      <c r="M168" s="8">
        <v>0</v>
      </c>
      <c r="N168" s="8">
        <v>5</v>
      </c>
      <c r="O168" s="8">
        <v>5</v>
      </c>
    </row>
    <row r="169" spans="1:15">
      <c r="A169" s="14">
        <v>168</v>
      </c>
      <c r="B169" s="11">
        <v>40551</v>
      </c>
      <c r="C169" s="8">
        <v>1</v>
      </c>
      <c r="D169" s="8">
        <v>0</v>
      </c>
      <c r="E169" s="8">
        <v>1</v>
      </c>
      <c r="F169" s="8">
        <v>6</v>
      </c>
      <c r="G169" s="8" t="b">
        <v>0</v>
      </c>
      <c r="H169" s="8">
        <v>6</v>
      </c>
      <c r="I169" s="8">
        <v>2</v>
      </c>
      <c r="J169" s="8">
        <v>0.16</v>
      </c>
      <c r="K169" s="8">
        <v>0.74</v>
      </c>
      <c r="L169" s="8">
        <v>0.16420000000000001</v>
      </c>
      <c r="M169" s="8">
        <v>0</v>
      </c>
      <c r="N169" s="8">
        <v>2</v>
      </c>
      <c r="O169" s="8">
        <v>2</v>
      </c>
    </row>
    <row r="170" spans="1:15">
      <c r="A170" s="14">
        <v>169</v>
      </c>
      <c r="B170" s="11">
        <v>40551</v>
      </c>
      <c r="C170" s="8">
        <v>1</v>
      </c>
      <c r="D170" s="8">
        <v>0</v>
      </c>
      <c r="E170" s="8">
        <v>1</v>
      </c>
      <c r="F170" s="8">
        <v>7</v>
      </c>
      <c r="G170" s="8" t="b">
        <v>0</v>
      </c>
      <c r="H170" s="8">
        <v>6</v>
      </c>
      <c r="I170" s="8">
        <v>2</v>
      </c>
      <c r="J170" s="8">
        <v>0.16</v>
      </c>
      <c r="K170" s="8">
        <v>0.74</v>
      </c>
      <c r="L170" s="8">
        <v>0.1045</v>
      </c>
      <c r="M170" s="8">
        <v>1</v>
      </c>
      <c r="N170" s="8">
        <v>8</v>
      </c>
      <c r="O170" s="8">
        <v>9</v>
      </c>
    </row>
    <row r="171" spans="1:15">
      <c r="A171" s="14">
        <v>170</v>
      </c>
      <c r="B171" s="11">
        <v>40551</v>
      </c>
      <c r="C171" s="8">
        <v>1</v>
      </c>
      <c r="D171" s="8">
        <v>0</v>
      </c>
      <c r="E171" s="8">
        <v>1</v>
      </c>
      <c r="F171" s="8">
        <v>8</v>
      </c>
      <c r="G171" s="8" t="b">
        <v>0</v>
      </c>
      <c r="H171" s="8">
        <v>6</v>
      </c>
      <c r="I171" s="8">
        <v>3</v>
      </c>
      <c r="J171" s="8">
        <v>0.16</v>
      </c>
      <c r="K171" s="8">
        <v>0.93</v>
      </c>
      <c r="L171" s="8">
        <v>0.1045</v>
      </c>
      <c r="M171" s="8">
        <v>0</v>
      </c>
      <c r="N171" s="8">
        <v>15</v>
      </c>
      <c r="O171" s="8">
        <v>15</v>
      </c>
    </row>
    <row r="172" spans="1:15">
      <c r="A172" s="14">
        <v>171</v>
      </c>
      <c r="B172" s="11">
        <v>40551</v>
      </c>
      <c r="C172" s="8">
        <v>1</v>
      </c>
      <c r="D172" s="8">
        <v>0</v>
      </c>
      <c r="E172" s="8">
        <v>1</v>
      </c>
      <c r="F172" s="8">
        <v>9</v>
      </c>
      <c r="G172" s="8" t="b">
        <v>0</v>
      </c>
      <c r="H172" s="8">
        <v>6</v>
      </c>
      <c r="I172" s="8">
        <v>3</v>
      </c>
      <c r="J172" s="8">
        <v>0.16</v>
      </c>
      <c r="K172" s="8">
        <v>0.93</v>
      </c>
      <c r="L172" s="8">
        <v>0.1045</v>
      </c>
      <c r="M172" s="8">
        <v>0</v>
      </c>
      <c r="N172" s="8">
        <v>20</v>
      </c>
      <c r="O172" s="8">
        <v>20</v>
      </c>
    </row>
    <row r="173" spans="1:15">
      <c r="A173" s="14">
        <v>172</v>
      </c>
      <c r="B173" s="11">
        <v>40551</v>
      </c>
      <c r="C173" s="8">
        <v>1</v>
      </c>
      <c r="D173" s="8">
        <v>0</v>
      </c>
      <c r="E173" s="8">
        <v>1</v>
      </c>
      <c r="F173" s="8">
        <v>10</v>
      </c>
      <c r="G173" s="8" t="b">
        <v>0</v>
      </c>
      <c r="H173" s="8">
        <v>6</v>
      </c>
      <c r="I173" s="8">
        <v>2</v>
      </c>
      <c r="J173" s="8">
        <v>0.18</v>
      </c>
      <c r="K173" s="8">
        <v>0.8</v>
      </c>
      <c r="L173" s="8">
        <v>0.16420000000000001</v>
      </c>
      <c r="M173" s="8">
        <v>5</v>
      </c>
      <c r="N173" s="8">
        <v>56</v>
      </c>
      <c r="O173" s="8">
        <v>61</v>
      </c>
    </row>
    <row r="174" spans="1:15">
      <c r="A174" s="14">
        <v>173</v>
      </c>
      <c r="B174" s="11">
        <v>40551</v>
      </c>
      <c r="C174" s="8">
        <v>1</v>
      </c>
      <c r="D174" s="8">
        <v>0</v>
      </c>
      <c r="E174" s="8">
        <v>1</v>
      </c>
      <c r="F174" s="8">
        <v>11</v>
      </c>
      <c r="G174" s="8" t="b">
        <v>0</v>
      </c>
      <c r="H174" s="8">
        <v>6</v>
      </c>
      <c r="I174" s="8">
        <v>2</v>
      </c>
      <c r="J174" s="8">
        <v>0.2</v>
      </c>
      <c r="K174" s="8">
        <v>0.69</v>
      </c>
      <c r="L174" s="8">
        <v>0.3881</v>
      </c>
      <c r="M174" s="8">
        <v>2</v>
      </c>
      <c r="N174" s="8">
        <v>60</v>
      </c>
      <c r="O174" s="8">
        <v>62</v>
      </c>
    </row>
    <row r="175" spans="1:15">
      <c r="A175" s="14">
        <v>174</v>
      </c>
      <c r="B175" s="11">
        <v>40551</v>
      </c>
      <c r="C175" s="8">
        <v>1</v>
      </c>
      <c r="D175" s="8">
        <v>0</v>
      </c>
      <c r="E175" s="8">
        <v>1</v>
      </c>
      <c r="F175" s="8">
        <v>12</v>
      </c>
      <c r="G175" s="8" t="b">
        <v>0</v>
      </c>
      <c r="H175" s="8">
        <v>6</v>
      </c>
      <c r="I175" s="8">
        <v>2</v>
      </c>
      <c r="J175" s="8">
        <v>0.2</v>
      </c>
      <c r="K175" s="8">
        <v>0.59</v>
      </c>
      <c r="L175" s="8">
        <v>0.35820000000000002</v>
      </c>
      <c r="M175" s="8">
        <v>8</v>
      </c>
      <c r="N175" s="8">
        <v>90</v>
      </c>
      <c r="O175" s="8">
        <v>98</v>
      </c>
    </row>
    <row r="176" spans="1:15">
      <c r="A176" s="14">
        <v>175</v>
      </c>
      <c r="B176" s="11">
        <v>40551</v>
      </c>
      <c r="C176" s="8">
        <v>1</v>
      </c>
      <c r="D176" s="8">
        <v>0</v>
      </c>
      <c r="E176" s="8">
        <v>1</v>
      </c>
      <c r="F176" s="8">
        <v>13</v>
      </c>
      <c r="G176" s="8" t="b">
        <v>0</v>
      </c>
      <c r="H176" s="8">
        <v>6</v>
      </c>
      <c r="I176" s="8">
        <v>1</v>
      </c>
      <c r="J176" s="8">
        <v>0.2</v>
      </c>
      <c r="K176" s="8">
        <v>0.44</v>
      </c>
      <c r="L176" s="8">
        <v>0.32840000000000003</v>
      </c>
      <c r="M176" s="8">
        <v>7</v>
      </c>
      <c r="N176" s="8">
        <v>95</v>
      </c>
      <c r="O176" s="8">
        <v>102</v>
      </c>
    </row>
    <row r="177" spans="1:15">
      <c r="A177" s="14">
        <v>176</v>
      </c>
      <c r="B177" s="11">
        <v>40551</v>
      </c>
      <c r="C177" s="8">
        <v>1</v>
      </c>
      <c r="D177" s="8">
        <v>0</v>
      </c>
      <c r="E177" s="8">
        <v>1</v>
      </c>
      <c r="F177" s="8">
        <v>14</v>
      </c>
      <c r="G177" s="8" t="b">
        <v>0</v>
      </c>
      <c r="H177" s="8">
        <v>6</v>
      </c>
      <c r="I177" s="8">
        <v>1</v>
      </c>
      <c r="J177" s="8">
        <v>0.2</v>
      </c>
      <c r="K177" s="8">
        <v>0.32</v>
      </c>
      <c r="L177" s="8">
        <v>0.49249999999999999</v>
      </c>
      <c r="M177" s="8">
        <v>12</v>
      </c>
      <c r="N177" s="8">
        <v>83</v>
      </c>
      <c r="O177" s="8">
        <v>95</v>
      </c>
    </row>
    <row r="178" spans="1:15">
      <c r="A178" s="14">
        <v>177</v>
      </c>
      <c r="B178" s="11">
        <v>40551</v>
      </c>
      <c r="C178" s="8">
        <v>1</v>
      </c>
      <c r="D178" s="8">
        <v>0</v>
      </c>
      <c r="E178" s="8">
        <v>1</v>
      </c>
      <c r="F178" s="8">
        <v>15</v>
      </c>
      <c r="G178" s="8" t="b">
        <v>0</v>
      </c>
      <c r="H178" s="8">
        <v>6</v>
      </c>
      <c r="I178" s="8">
        <v>1</v>
      </c>
      <c r="J178" s="8">
        <v>0.2</v>
      </c>
      <c r="K178" s="8">
        <v>0.32</v>
      </c>
      <c r="L178" s="8">
        <v>0.44779999999999998</v>
      </c>
      <c r="M178" s="8">
        <v>5</v>
      </c>
      <c r="N178" s="8">
        <v>69</v>
      </c>
      <c r="O178" s="8">
        <v>74</v>
      </c>
    </row>
    <row r="179" spans="1:15">
      <c r="A179" s="14">
        <v>178</v>
      </c>
      <c r="B179" s="11">
        <v>40551</v>
      </c>
      <c r="C179" s="8">
        <v>1</v>
      </c>
      <c r="D179" s="8">
        <v>0</v>
      </c>
      <c r="E179" s="8">
        <v>1</v>
      </c>
      <c r="F179" s="8">
        <v>16</v>
      </c>
      <c r="G179" s="8" t="b">
        <v>0</v>
      </c>
      <c r="H179" s="8">
        <v>6</v>
      </c>
      <c r="I179" s="8">
        <v>1</v>
      </c>
      <c r="J179" s="8">
        <v>0.18</v>
      </c>
      <c r="K179" s="8">
        <v>0.28999999999999998</v>
      </c>
      <c r="L179" s="8">
        <v>0.44779999999999998</v>
      </c>
      <c r="M179" s="8">
        <v>8</v>
      </c>
      <c r="N179" s="8">
        <v>68</v>
      </c>
      <c r="O179" s="8">
        <v>76</v>
      </c>
    </row>
    <row r="180" spans="1:15">
      <c r="A180" s="14">
        <v>179</v>
      </c>
      <c r="B180" s="11">
        <v>40551</v>
      </c>
      <c r="C180" s="8">
        <v>1</v>
      </c>
      <c r="D180" s="8">
        <v>0</v>
      </c>
      <c r="E180" s="8">
        <v>1</v>
      </c>
      <c r="F180" s="8">
        <v>17</v>
      </c>
      <c r="G180" s="8" t="b">
        <v>0</v>
      </c>
      <c r="H180" s="8">
        <v>6</v>
      </c>
      <c r="I180" s="8">
        <v>1</v>
      </c>
      <c r="J180" s="8">
        <v>0.16</v>
      </c>
      <c r="K180" s="8">
        <v>0.37</v>
      </c>
      <c r="L180" s="8">
        <v>0.55220000000000002</v>
      </c>
      <c r="M180" s="8">
        <v>5</v>
      </c>
      <c r="N180" s="8">
        <v>64</v>
      </c>
      <c r="O180" s="8">
        <v>69</v>
      </c>
    </row>
    <row r="181" spans="1:15">
      <c r="A181" s="14">
        <v>180</v>
      </c>
      <c r="B181" s="11">
        <v>40551</v>
      </c>
      <c r="C181" s="8">
        <v>1</v>
      </c>
      <c r="D181" s="8">
        <v>0</v>
      </c>
      <c r="E181" s="8">
        <v>1</v>
      </c>
      <c r="F181" s="8">
        <v>18</v>
      </c>
      <c r="G181" s="8" t="b">
        <v>0</v>
      </c>
      <c r="H181" s="8">
        <v>6</v>
      </c>
      <c r="I181" s="8">
        <v>1</v>
      </c>
      <c r="J181" s="8">
        <v>0.14000000000000001</v>
      </c>
      <c r="K181" s="8">
        <v>0.39</v>
      </c>
      <c r="L181" s="8">
        <v>0.29849999999999999</v>
      </c>
      <c r="M181" s="8">
        <v>3</v>
      </c>
      <c r="N181" s="8">
        <v>52</v>
      </c>
      <c r="O181" s="8">
        <v>55</v>
      </c>
    </row>
    <row r="182" spans="1:15">
      <c r="A182" s="14">
        <v>181</v>
      </c>
      <c r="B182" s="11">
        <v>40551</v>
      </c>
      <c r="C182" s="8">
        <v>1</v>
      </c>
      <c r="D182" s="8">
        <v>0</v>
      </c>
      <c r="E182" s="8">
        <v>1</v>
      </c>
      <c r="F182" s="8">
        <v>19</v>
      </c>
      <c r="G182" s="8" t="b">
        <v>0</v>
      </c>
      <c r="H182" s="8">
        <v>6</v>
      </c>
      <c r="I182" s="8">
        <v>1</v>
      </c>
      <c r="J182" s="8">
        <v>0.14000000000000001</v>
      </c>
      <c r="K182" s="8">
        <v>0.36</v>
      </c>
      <c r="L182" s="8">
        <v>0.25369999999999998</v>
      </c>
      <c r="M182" s="8">
        <v>4</v>
      </c>
      <c r="N182" s="8">
        <v>26</v>
      </c>
      <c r="O182" s="8">
        <v>30</v>
      </c>
    </row>
    <row r="183" spans="1:15">
      <c r="A183" s="14">
        <v>182</v>
      </c>
      <c r="B183" s="11">
        <v>40551</v>
      </c>
      <c r="C183" s="8">
        <v>1</v>
      </c>
      <c r="D183" s="8">
        <v>0</v>
      </c>
      <c r="E183" s="8">
        <v>1</v>
      </c>
      <c r="F183" s="8">
        <v>20</v>
      </c>
      <c r="G183" s="8" t="b">
        <v>0</v>
      </c>
      <c r="H183" s="8">
        <v>6</v>
      </c>
      <c r="I183" s="8">
        <v>1</v>
      </c>
      <c r="J183" s="8">
        <v>0.12</v>
      </c>
      <c r="K183" s="8">
        <v>0.36</v>
      </c>
      <c r="L183" s="8">
        <v>0.25369999999999998</v>
      </c>
      <c r="M183" s="8">
        <v>0</v>
      </c>
      <c r="N183" s="8">
        <v>28</v>
      </c>
      <c r="O183" s="8">
        <v>28</v>
      </c>
    </row>
    <row r="184" spans="1:15">
      <c r="A184" s="14">
        <v>183</v>
      </c>
      <c r="B184" s="11">
        <v>40551</v>
      </c>
      <c r="C184" s="8">
        <v>1</v>
      </c>
      <c r="D184" s="8">
        <v>0</v>
      </c>
      <c r="E184" s="8">
        <v>1</v>
      </c>
      <c r="F184" s="8">
        <v>21</v>
      </c>
      <c r="G184" s="8" t="b">
        <v>0</v>
      </c>
      <c r="H184" s="8">
        <v>6</v>
      </c>
      <c r="I184" s="8">
        <v>1</v>
      </c>
      <c r="J184" s="8">
        <v>0.12</v>
      </c>
      <c r="K184" s="8">
        <v>0.39</v>
      </c>
      <c r="L184" s="8">
        <v>0.35820000000000002</v>
      </c>
      <c r="M184" s="8">
        <v>2</v>
      </c>
      <c r="N184" s="8">
        <v>35</v>
      </c>
      <c r="O184" s="8">
        <v>37</v>
      </c>
    </row>
    <row r="185" spans="1:15">
      <c r="A185" s="14">
        <v>184</v>
      </c>
      <c r="B185" s="11">
        <v>40551</v>
      </c>
      <c r="C185" s="8">
        <v>1</v>
      </c>
      <c r="D185" s="8">
        <v>0</v>
      </c>
      <c r="E185" s="8">
        <v>1</v>
      </c>
      <c r="F185" s="8">
        <v>22</v>
      </c>
      <c r="G185" s="8" t="b">
        <v>0</v>
      </c>
      <c r="H185" s="8">
        <v>6</v>
      </c>
      <c r="I185" s="8">
        <v>1</v>
      </c>
      <c r="J185" s="8">
        <v>0.12</v>
      </c>
      <c r="K185" s="8">
        <v>0.36</v>
      </c>
      <c r="L185" s="8">
        <v>0.3881</v>
      </c>
      <c r="M185" s="8">
        <v>1</v>
      </c>
      <c r="N185" s="8">
        <v>33</v>
      </c>
      <c r="O185" s="8">
        <v>34</v>
      </c>
    </row>
    <row r="186" spans="1:15">
      <c r="A186" s="14">
        <v>185</v>
      </c>
      <c r="B186" s="11">
        <v>40551</v>
      </c>
      <c r="C186" s="8">
        <v>1</v>
      </c>
      <c r="D186" s="8">
        <v>0</v>
      </c>
      <c r="E186" s="8">
        <v>1</v>
      </c>
      <c r="F186" s="8">
        <v>23</v>
      </c>
      <c r="G186" s="8" t="b">
        <v>0</v>
      </c>
      <c r="H186" s="8">
        <v>6</v>
      </c>
      <c r="I186" s="8">
        <v>1</v>
      </c>
      <c r="J186" s="8">
        <v>0.1</v>
      </c>
      <c r="K186" s="8">
        <v>0.39</v>
      </c>
      <c r="L186" s="8">
        <v>0.44779999999999998</v>
      </c>
      <c r="M186" s="8">
        <v>0</v>
      </c>
      <c r="N186" s="8">
        <v>22</v>
      </c>
      <c r="O186" s="8">
        <v>22</v>
      </c>
    </row>
    <row r="187" spans="1:15">
      <c r="A187" s="14">
        <v>186</v>
      </c>
      <c r="B187" s="11">
        <v>40552</v>
      </c>
      <c r="C187" s="8">
        <v>1</v>
      </c>
      <c r="D187" s="8">
        <v>0</v>
      </c>
      <c r="E187" s="8">
        <v>1</v>
      </c>
      <c r="F187" s="8">
        <v>0</v>
      </c>
      <c r="G187" s="8" t="b">
        <v>0</v>
      </c>
      <c r="H187" s="8">
        <v>0</v>
      </c>
      <c r="I187" s="8">
        <v>1</v>
      </c>
      <c r="J187" s="8">
        <v>0.1</v>
      </c>
      <c r="K187" s="8">
        <v>0.42</v>
      </c>
      <c r="L187" s="8">
        <v>0.3881</v>
      </c>
      <c r="M187" s="8">
        <v>1</v>
      </c>
      <c r="N187" s="8">
        <v>24</v>
      </c>
      <c r="O187" s="8">
        <v>25</v>
      </c>
    </row>
    <row r="188" spans="1:15">
      <c r="A188" s="14">
        <v>187</v>
      </c>
      <c r="B188" s="11">
        <v>40552</v>
      </c>
      <c r="C188" s="8">
        <v>1</v>
      </c>
      <c r="D188" s="8">
        <v>0</v>
      </c>
      <c r="E188" s="8">
        <v>1</v>
      </c>
      <c r="F188" s="8">
        <v>1</v>
      </c>
      <c r="G188" s="8" t="b">
        <v>0</v>
      </c>
      <c r="H188" s="8">
        <v>0</v>
      </c>
      <c r="I188" s="8">
        <v>1</v>
      </c>
      <c r="J188" s="8">
        <v>0.1</v>
      </c>
      <c r="K188" s="8">
        <v>0.42</v>
      </c>
      <c r="L188" s="8">
        <v>0.4627</v>
      </c>
      <c r="M188" s="8">
        <v>0</v>
      </c>
      <c r="N188" s="8">
        <v>12</v>
      </c>
      <c r="O188" s="8">
        <v>12</v>
      </c>
    </row>
    <row r="189" spans="1:15">
      <c r="A189" s="14">
        <v>188</v>
      </c>
      <c r="B189" s="11">
        <v>40552</v>
      </c>
      <c r="C189" s="8">
        <v>1</v>
      </c>
      <c r="D189" s="8">
        <v>0</v>
      </c>
      <c r="E189" s="8">
        <v>1</v>
      </c>
      <c r="F189" s="8">
        <v>2</v>
      </c>
      <c r="G189" s="8" t="b">
        <v>0</v>
      </c>
      <c r="H189" s="8">
        <v>0</v>
      </c>
      <c r="I189" s="8">
        <v>1</v>
      </c>
      <c r="J189" s="8">
        <v>0.1</v>
      </c>
      <c r="K189" s="8">
        <v>0.46</v>
      </c>
      <c r="L189" s="8">
        <v>0.4627</v>
      </c>
      <c r="M189" s="8">
        <v>0</v>
      </c>
      <c r="N189" s="8">
        <v>11</v>
      </c>
      <c r="O189" s="8">
        <v>11</v>
      </c>
    </row>
    <row r="190" spans="1:15">
      <c r="A190" s="14">
        <v>189</v>
      </c>
      <c r="B190" s="11">
        <v>40552</v>
      </c>
      <c r="C190" s="8">
        <v>1</v>
      </c>
      <c r="D190" s="8">
        <v>0</v>
      </c>
      <c r="E190" s="8">
        <v>1</v>
      </c>
      <c r="F190" s="8">
        <v>3</v>
      </c>
      <c r="G190" s="8" t="b">
        <v>0</v>
      </c>
      <c r="H190" s="8">
        <v>0</v>
      </c>
      <c r="I190" s="8">
        <v>1</v>
      </c>
      <c r="J190" s="8">
        <v>0.1</v>
      </c>
      <c r="K190" s="8">
        <v>0.46</v>
      </c>
      <c r="L190" s="8">
        <v>0.41789999999999999</v>
      </c>
      <c r="M190" s="8">
        <v>0</v>
      </c>
      <c r="N190" s="8">
        <v>4</v>
      </c>
      <c r="O190" s="8">
        <v>4</v>
      </c>
    </row>
    <row r="191" spans="1:15">
      <c r="A191" s="14">
        <v>190</v>
      </c>
      <c r="B191" s="11">
        <v>40552</v>
      </c>
      <c r="C191" s="8">
        <v>1</v>
      </c>
      <c r="D191" s="8">
        <v>0</v>
      </c>
      <c r="E191" s="8">
        <v>1</v>
      </c>
      <c r="F191" s="8">
        <v>4</v>
      </c>
      <c r="G191" s="8" t="b">
        <v>0</v>
      </c>
      <c r="H191" s="8">
        <v>0</v>
      </c>
      <c r="I191" s="8">
        <v>1</v>
      </c>
      <c r="J191" s="8">
        <v>0.08</v>
      </c>
      <c r="K191" s="8">
        <v>0.53</v>
      </c>
      <c r="L191" s="8">
        <v>0.19400000000000001</v>
      </c>
      <c r="M191" s="8">
        <v>0</v>
      </c>
      <c r="N191" s="8">
        <v>1</v>
      </c>
      <c r="O191" s="8">
        <v>1</v>
      </c>
    </row>
    <row r="192" spans="1:15">
      <c r="A192" s="14">
        <v>191</v>
      </c>
      <c r="B192" s="11">
        <v>40552</v>
      </c>
      <c r="C192" s="8">
        <v>1</v>
      </c>
      <c r="D192" s="8">
        <v>0</v>
      </c>
      <c r="E192" s="8">
        <v>1</v>
      </c>
      <c r="F192" s="8">
        <v>5</v>
      </c>
      <c r="G192" s="8" t="b">
        <v>0</v>
      </c>
      <c r="H192" s="8">
        <v>0</v>
      </c>
      <c r="I192" s="8">
        <v>1</v>
      </c>
      <c r="J192" s="8">
        <v>0.08</v>
      </c>
      <c r="K192" s="8">
        <v>0.53</v>
      </c>
      <c r="L192" s="8">
        <v>0.19400000000000001</v>
      </c>
      <c r="M192" s="8">
        <v>0</v>
      </c>
      <c r="N192" s="8">
        <v>1</v>
      </c>
      <c r="O192" s="8">
        <v>1</v>
      </c>
    </row>
    <row r="193" spans="1:15">
      <c r="A193" s="14">
        <v>192</v>
      </c>
      <c r="B193" s="11">
        <v>40552</v>
      </c>
      <c r="C193" s="8">
        <v>1</v>
      </c>
      <c r="D193" s="8">
        <v>0</v>
      </c>
      <c r="E193" s="8">
        <v>1</v>
      </c>
      <c r="F193" s="8">
        <v>6</v>
      </c>
      <c r="G193" s="8" t="b">
        <v>0</v>
      </c>
      <c r="H193" s="8">
        <v>0</v>
      </c>
      <c r="I193" s="8">
        <v>1</v>
      </c>
      <c r="J193" s="8">
        <v>0.1</v>
      </c>
      <c r="K193" s="8">
        <v>0.49</v>
      </c>
      <c r="L193" s="8">
        <v>0.28360000000000002</v>
      </c>
      <c r="M193" s="8">
        <v>0</v>
      </c>
      <c r="N193" s="8">
        <v>1</v>
      </c>
      <c r="O193" s="8">
        <v>1</v>
      </c>
    </row>
    <row r="194" spans="1:15">
      <c r="A194" s="14">
        <v>193</v>
      </c>
      <c r="B194" s="11">
        <v>40552</v>
      </c>
      <c r="C194" s="8">
        <v>1</v>
      </c>
      <c r="D194" s="8">
        <v>0</v>
      </c>
      <c r="E194" s="8">
        <v>1</v>
      </c>
      <c r="F194" s="8">
        <v>7</v>
      </c>
      <c r="G194" s="8" t="b">
        <v>0</v>
      </c>
      <c r="H194" s="8">
        <v>0</v>
      </c>
      <c r="I194" s="8">
        <v>1</v>
      </c>
      <c r="J194" s="8">
        <v>0.08</v>
      </c>
      <c r="K194" s="8">
        <v>0.53</v>
      </c>
      <c r="L194" s="8">
        <v>0.19400000000000001</v>
      </c>
      <c r="M194" s="8">
        <v>1</v>
      </c>
      <c r="N194" s="8">
        <v>5</v>
      </c>
      <c r="O194" s="8">
        <v>6</v>
      </c>
    </row>
    <row r="195" spans="1:15">
      <c r="A195" s="14">
        <v>194</v>
      </c>
      <c r="B195" s="11">
        <v>40552</v>
      </c>
      <c r="C195" s="8">
        <v>1</v>
      </c>
      <c r="D195" s="8">
        <v>0</v>
      </c>
      <c r="E195" s="8">
        <v>1</v>
      </c>
      <c r="F195" s="8">
        <v>8</v>
      </c>
      <c r="G195" s="8" t="b">
        <v>0</v>
      </c>
      <c r="H195" s="8">
        <v>0</v>
      </c>
      <c r="I195" s="8">
        <v>1</v>
      </c>
      <c r="J195" s="8">
        <v>0.1</v>
      </c>
      <c r="K195" s="8">
        <v>0.49</v>
      </c>
      <c r="L195" s="8">
        <v>0.28360000000000002</v>
      </c>
      <c r="M195" s="8">
        <v>0</v>
      </c>
      <c r="N195" s="8">
        <v>10</v>
      </c>
      <c r="O195" s="8">
        <v>10</v>
      </c>
    </row>
    <row r="196" spans="1:15">
      <c r="A196" s="14">
        <v>195</v>
      </c>
      <c r="B196" s="11">
        <v>40552</v>
      </c>
      <c r="C196" s="8">
        <v>1</v>
      </c>
      <c r="D196" s="8">
        <v>0</v>
      </c>
      <c r="E196" s="8">
        <v>1</v>
      </c>
      <c r="F196" s="8">
        <v>9</v>
      </c>
      <c r="G196" s="8" t="b">
        <v>0</v>
      </c>
      <c r="H196" s="8">
        <v>0</v>
      </c>
      <c r="I196" s="8">
        <v>1</v>
      </c>
      <c r="J196" s="8">
        <v>0.12</v>
      </c>
      <c r="K196" s="8">
        <v>0.46</v>
      </c>
      <c r="L196" s="8">
        <v>0.52239999999999998</v>
      </c>
      <c r="M196" s="8">
        <v>0</v>
      </c>
      <c r="N196" s="8">
        <v>19</v>
      </c>
      <c r="O196" s="8">
        <v>19</v>
      </c>
    </row>
    <row r="197" spans="1:15">
      <c r="A197" s="14">
        <v>196</v>
      </c>
      <c r="B197" s="11">
        <v>40552</v>
      </c>
      <c r="C197" s="8">
        <v>1</v>
      </c>
      <c r="D197" s="8">
        <v>0</v>
      </c>
      <c r="E197" s="8">
        <v>1</v>
      </c>
      <c r="F197" s="8">
        <v>10</v>
      </c>
      <c r="G197" s="8" t="b">
        <v>0</v>
      </c>
      <c r="H197" s="8">
        <v>0</v>
      </c>
      <c r="I197" s="8">
        <v>1</v>
      </c>
      <c r="J197" s="8">
        <v>0.14000000000000001</v>
      </c>
      <c r="K197" s="8">
        <v>0.43</v>
      </c>
      <c r="L197" s="8">
        <v>0.3881</v>
      </c>
      <c r="M197" s="8">
        <v>0</v>
      </c>
      <c r="N197" s="8">
        <v>49</v>
      </c>
      <c r="O197" s="8">
        <v>49</v>
      </c>
    </row>
    <row r="198" spans="1:15">
      <c r="A198" s="14">
        <v>197</v>
      </c>
      <c r="B198" s="11">
        <v>40552</v>
      </c>
      <c r="C198" s="8">
        <v>1</v>
      </c>
      <c r="D198" s="8">
        <v>0</v>
      </c>
      <c r="E198" s="8">
        <v>1</v>
      </c>
      <c r="F198" s="8">
        <v>11</v>
      </c>
      <c r="G198" s="8" t="b">
        <v>0</v>
      </c>
      <c r="H198" s="8">
        <v>0</v>
      </c>
      <c r="I198" s="8">
        <v>1</v>
      </c>
      <c r="J198" s="8">
        <v>0.16</v>
      </c>
      <c r="K198" s="8">
        <v>0.4</v>
      </c>
      <c r="L198" s="8">
        <v>0.52239999999999998</v>
      </c>
      <c r="M198" s="8">
        <v>2</v>
      </c>
      <c r="N198" s="8">
        <v>47</v>
      </c>
      <c r="O198" s="8">
        <v>49</v>
      </c>
    </row>
    <row r="199" spans="1:15">
      <c r="A199" s="14">
        <v>198</v>
      </c>
      <c r="B199" s="11">
        <v>40552</v>
      </c>
      <c r="C199" s="8">
        <v>1</v>
      </c>
      <c r="D199" s="8">
        <v>0</v>
      </c>
      <c r="E199" s="8">
        <v>1</v>
      </c>
      <c r="F199" s="8">
        <v>12</v>
      </c>
      <c r="G199" s="8" t="b">
        <v>0</v>
      </c>
      <c r="H199" s="8">
        <v>0</v>
      </c>
      <c r="I199" s="8">
        <v>1</v>
      </c>
      <c r="J199" s="8">
        <v>0.18</v>
      </c>
      <c r="K199" s="8">
        <v>0.37</v>
      </c>
      <c r="L199" s="8">
        <v>0.44779999999999998</v>
      </c>
      <c r="M199" s="8">
        <v>4</v>
      </c>
      <c r="N199" s="8">
        <v>79</v>
      </c>
      <c r="O199" s="8">
        <v>83</v>
      </c>
    </row>
    <row r="200" spans="1:15">
      <c r="A200" s="14">
        <v>199</v>
      </c>
      <c r="B200" s="11">
        <v>40552</v>
      </c>
      <c r="C200" s="8">
        <v>1</v>
      </c>
      <c r="D200" s="8">
        <v>0</v>
      </c>
      <c r="E200" s="8">
        <v>1</v>
      </c>
      <c r="F200" s="8">
        <v>13</v>
      </c>
      <c r="G200" s="8" t="b">
        <v>0</v>
      </c>
      <c r="H200" s="8">
        <v>0</v>
      </c>
      <c r="I200" s="8">
        <v>1</v>
      </c>
      <c r="J200" s="8">
        <v>0.2</v>
      </c>
      <c r="K200" s="8">
        <v>0.34</v>
      </c>
      <c r="L200" s="8">
        <v>0.44779999999999998</v>
      </c>
      <c r="M200" s="8">
        <v>6</v>
      </c>
      <c r="N200" s="8">
        <v>69</v>
      </c>
      <c r="O200" s="8">
        <v>75</v>
      </c>
    </row>
    <row r="201" spans="1:15">
      <c r="A201" s="14">
        <v>200</v>
      </c>
      <c r="B201" s="11">
        <v>40552</v>
      </c>
      <c r="C201" s="8">
        <v>1</v>
      </c>
      <c r="D201" s="8">
        <v>0</v>
      </c>
      <c r="E201" s="8">
        <v>1</v>
      </c>
      <c r="F201" s="8">
        <v>14</v>
      </c>
      <c r="G201" s="8" t="b">
        <v>0</v>
      </c>
      <c r="H201" s="8">
        <v>0</v>
      </c>
      <c r="I201" s="8">
        <v>1</v>
      </c>
      <c r="J201" s="8">
        <v>0.22</v>
      </c>
      <c r="K201" s="8">
        <v>0.32</v>
      </c>
      <c r="L201" s="8">
        <v>0.4627</v>
      </c>
      <c r="M201" s="8">
        <v>8</v>
      </c>
      <c r="N201" s="8">
        <v>64</v>
      </c>
      <c r="O201" s="8">
        <v>72</v>
      </c>
    </row>
    <row r="202" spans="1:15">
      <c r="A202" s="14">
        <v>201</v>
      </c>
      <c r="B202" s="11">
        <v>40552</v>
      </c>
      <c r="C202" s="8">
        <v>1</v>
      </c>
      <c r="D202" s="8">
        <v>0</v>
      </c>
      <c r="E202" s="8">
        <v>1</v>
      </c>
      <c r="F202" s="8">
        <v>15</v>
      </c>
      <c r="G202" s="8" t="b">
        <v>0</v>
      </c>
      <c r="H202" s="8">
        <v>0</v>
      </c>
      <c r="I202" s="8">
        <v>1</v>
      </c>
      <c r="J202" s="8">
        <v>0.22</v>
      </c>
      <c r="K202" s="8">
        <v>0.35</v>
      </c>
      <c r="L202" s="8">
        <v>0.35820000000000002</v>
      </c>
      <c r="M202" s="8">
        <v>5</v>
      </c>
      <c r="N202" s="8">
        <v>77</v>
      </c>
      <c r="O202" s="8">
        <v>82</v>
      </c>
    </row>
    <row r="203" spans="1:15">
      <c r="A203" s="14">
        <v>202</v>
      </c>
      <c r="B203" s="11">
        <v>40552</v>
      </c>
      <c r="C203" s="8">
        <v>1</v>
      </c>
      <c r="D203" s="8">
        <v>0</v>
      </c>
      <c r="E203" s="8">
        <v>1</v>
      </c>
      <c r="F203" s="8">
        <v>16</v>
      </c>
      <c r="G203" s="8" t="b">
        <v>0</v>
      </c>
      <c r="H203" s="8">
        <v>0</v>
      </c>
      <c r="I203" s="8">
        <v>1</v>
      </c>
      <c r="J203" s="8">
        <v>0.2</v>
      </c>
      <c r="K203" s="8">
        <v>0.34</v>
      </c>
      <c r="L203" s="8">
        <v>0.44779999999999998</v>
      </c>
      <c r="M203" s="8">
        <v>13</v>
      </c>
      <c r="N203" s="8">
        <v>79</v>
      </c>
      <c r="O203" s="8">
        <v>92</v>
      </c>
    </row>
    <row r="204" spans="1:15">
      <c r="A204" s="14">
        <v>203</v>
      </c>
      <c r="B204" s="11">
        <v>40552</v>
      </c>
      <c r="C204" s="8">
        <v>1</v>
      </c>
      <c r="D204" s="8">
        <v>0</v>
      </c>
      <c r="E204" s="8">
        <v>1</v>
      </c>
      <c r="F204" s="8">
        <v>17</v>
      </c>
      <c r="G204" s="8" t="b">
        <v>0</v>
      </c>
      <c r="H204" s="8">
        <v>0</v>
      </c>
      <c r="I204" s="8">
        <v>1</v>
      </c>
      <c r="J204" s="8">
        <v>0.18</v>
      </c>
      <c r="K204" s="8">
        <v>0.37</v>
      </c>
      <c r="L204" s="8">
        <v>0.3881</v>
      </c>
      <c r="M204" s="8">
        <v>3</v>
      </c>
      <c r="N204" s="8">
        <v>59</v>
      </c>
      <c r="O204" s="8">
        <v>62</v>
      </c>
    </row>
    <row r="205" spans="1:15">
      <c r="A205" s="14">
        <v>204</v>
      </c>
      <c r="B205" s="11">
        <v>40552</v>
      </c>
      <c r="C205" s="8">
        <v>1</v>
      </c>
      <c r="D205" s="8">
        <v>0</v>
      </c>
      <c r="E205" s="8">
        <v>1</v>
      </c>
      <c r="F205" s="8">
        <v>18</v>
      </c>
      <c r="G205" s="8" t="b">
        <v>0</v>
      </c>
      <c r="H205" s="8">
        <v>0</v>
      </c>
      <c r="I205" s="8">
        <v>1</v>
      </c>
      <c r="J205" s="8">
        <v>0.16</v>
      </c>
      <c r="K205" s="8">
        <v>0.4</v>
      </c>
      <c r="L205" s="8">
        <v>0.32840000000000003</v>
      </c>
      <c r="M205" s="8">
        <v>4</v>
      </c>
      <c r="N205" s="8">
        <v>44</v>
      </c>
      <c r="O205" s="8">
        <v>48</v>
      </c>
    </row>
    <row r="206" spans="1:15">
      <c r="A206" s="14">
        <v>205</v>
      </c>
      <c r="B206" s="11">
        <v>40552</v>
      </c>
      <c r="C206" s="8">
        <v>1</v>
      </c>
      <c r="D206" s="8">
        <v>0</v>
      </c>
      <c r="E206" s="8">
        <v>1</v>
      </c>
      <c r="F206" s="8">
        <v>19</v>
      </c>
      <c r="G206" s="8" t="b">
        <v>0</v>
      </c>
      <c r="H206" s="8">
        <v>0</v>
      </c>
      <c r="I206" s="8">
        <v>1</v>
      </c>
      <c r="J206" s="8">
        <v>0.16</v>
      </c>
      <c r="K206" s="8">
        <v>0.43</v>
      </c>
      <c r="L206" s="8">
        <v>0.32840000000000003</v>
      </c>
      <c r="M206" s="8">
        <v>1</v>
      </c>
      <c r="N206" s="8">
        <v>40</v>
      </c>
      <c r="O206" s="8">
        <v>41</v>
      </c>
    </row>
    <row r="207" spans="1:15">
      <c r="A207" s="14">
        <v>206</v>
      </c>
      <c r="B207" s="11">
        <v>40552</v>
      </c>
      <c r="C207" s="8">
        <v>1</v>
      </c>
      <c r="D207" s="8">
        <v>0</v>
      </c>
      <c r="E207" s="8">
        <v>1</v>
      </c>
      <c r="F207" s="8">
        <v>20</v>
      </c>
      <c r="G207" s="8" t="b">
        <v>0</v>
      </c>
      <c r="H207" s="8">
        <v>0</v>
      </c>
      <c r="I207" s="8">
        <v>1</v>
      </c>
      <c r="J207" s="8">
        <v>0.14000000000000001</v>
      </c>
      <c r="K207" s="8">
        <v>0.46</v>
      </c>
      <c r="L207" s="8">
        <v>0.25369999999999998</v>
      </c>
      <c r="M207" s="8">
        <v>0</v>
      </c>
      <c r="N207" s="8">
        <v>38</v>
      </c>
      <c r="O207" s="8">
        <v>38</v>
      </c>
    </row>
    <row r="208" spans="1:15">
      <c r="A208" s="14">
        <v>207</v>
      </c>
      <c r="B208" s="11">
        <v>40552</v>
      </c>
      <c r="C208" s="8">
        <v>1</v>
      </c>
      <c r="D208" s="8">
        <v>0</v>
      </c>
      <c r="E208" s="8">
        <v>1</v>
      </c>
      <c r="F208" s="8">
        <v>21</v>
      </c>
      <c r="G208" s="8" t="b">
        <v>0</v>
      </c>
      <c r="H208" s="8">
        <v>0</v>
      </c>
      <c r="I208" s="8">
        <v>1</v>
      </c>
      <c r="J208" s="8">
        <v>0.14000000000000001</v>
      </c>
      <c r="K208" s="8">
        <v>0.46</v>
      </c>
      <c r="L208" s="8">
        <v>0.41789999999999999</v>
      </c>
      <c r="M208" s="8">
        <v>1</v>
      </c>
      <c r="N208" s="8">
        <v>19</v>
      </c>
      <c r="O208" s="8">
        <v>20</v>
      </c>
    </row>
    <row r="209" spans="1:15">
      <c r="A209" s="14">
        <v>208</v>
      </c>
      <c r="B209" s="11">
        <v>40552</v>
      </c>
      <c r="C209" s="8">
        <v>1</v>
      </c>
      <c r="D209" s="8">
        <v>0</v>
      </c>
      <c r="E209" s="8">
        <v>1</v>
      </c>
      <c r="F209" s="8">
        <v>22</v>
      </c>
      <c r="G209" s="8" t="b">
        <v>0</v>
      </c>
      <c r="H209" s="8">
        <v>0</v>
      </c>
      <c r="I209" s="8">
        <v>1</v>
      </c>
      <c r="J209" s="8">
        <v>0.14000000000000001</v>
      </c>
      <c r="K209" s="8">
        <v>0.46</v>
      </c>
      <c r="L209" s="8">
        <v>0.29849999999999999</v>
      </c>
      <c r="M209" s="8">
        <v>5</v>
      </c>
      <c r="N209" s="8">
        <v>10</v>
      </c>
      <c r="O209" s="8">
        <v>15</v>
      </c>
    </row>
    <row r="210" spans="1:15">
      <c r="A210" s="14">
        <v>209</v>
      </c>
      <c r="B210" s="11">
        <v>40552</v>
      </c>
      <c r="C210" s="8">
        <v>1</v>
      </c>
      <c r="D210" s="8">
        <v>0</v>
      </c>
      <c r="E210" s="8">
        <v>1</v>
      </c>
      <c r="F210" s="8">
        <v>23</v>
      </c>
      <c r="G210" s="8" t="b">
        <v>0</v>
      </c>
      <c r="H210" s="8">
        <v>0</v>
      </c>
      <c r="I210" s="8">
        <v>1</v>
      </c>
      <c r="J210" s="8">
        <v>0.12</v>
      </c>
      <c r="K210" s="8">
        <v>0.5</v>
      </c>
      <c r="L210" s="8">
        <v>0.19400000000000001</v>
      </c>
      <c r="M210" s="8">
        <v>0</v>
      </c>
      <c r="N210" s="8">
        <v>6</v>
      </c>
      <c r="O210" s="8">
        <v>6</v>
      </c>
    </row>
    <row r="211" spans="1:15">
      <c r="A211" s="14">
        <v>210</v>
      </c>
      <c r="B211" s="11">
        <v>40553</v>
      </c>
      <c r="C211" s="8">
        <v>1</v>
      </c>
      <c r="D211" s="8">
        <v>0</v>
      </c>
      <c r="E211" s="8">
        <v>1</v>
      </c>
      <c r="F211" s="8">
        <v>0</v>
      </c>
      <c r="G211" s="8" t="b">
        <v>0</v>
      </c>
      <c r="H211" s="8">
        <v>1</v>
      </c>
      <c r="I211" s="8">
        <v>1</v>
      </c>
      <c r="J211" s="8">
        <v>0.12</v>
      </c>
      <c r="K211" s="8">
        <v>0.5</v>
      </c>
      <c r="L211" s="8">
        <v>0.28360000000000002</v>
      </c>
      <c r="M211" s="8">
        <v>2</v>
      </c>
      <c r="N211" s="8">
        <v>3</v>
      </c>
      <c r="O211" s="8">
        <v>5</v>
      </c>
    </row>
    <row r="212" spans="1:15">
      <c r="A212" s="14">
        <v>211</v>
      </c>
      <c r="B212" s="11">
        <v>40553</v>
      </c>
      <c r="C212" s="8">
        <v>1</v>
      </c>
      <c r="D212" s="8">
        <v>0</v>
      </c>
      <c r="E212" s="8">
        <v>1</v>
      </c>
      <c r="F212" s="8">
        <v>1</v>
      </c>
      <c r="G212" s="8" t="b">
        <v>0</v>
      </c>
      <c r="H212" s="8">
        <v>1</v>
      </c>
      <c r="I212" s="8">
        <v>1</v>
      </c>
      <c r="J212" s="8">
        <v>0.12</v>
      </c>
      <c r="K212" s="8">
        <v>0.5</v>
      </c>
      <c r="L212" s="8">
        <v>0.28360000000000002</v>
      </c>
      <c r="M212" s="8">
        <v>1</v>
      </c>
      <c r="N212" s="8">
        <v>0</v>
      </c>
      <c r="O212" s="8">
        <v>1</v>
      </c>
    </row>
    <row r="213" spans="1:15">
      <c r="A213" s="14">
        <v>212</v>
      </c>
      <c r="B213" s="11">
        <v>40553</v>
      </c>
      <c r="C213" s="8">
        <v>1</v>
      </c>
      <c r="D213" s="8">
        <v>0</v>
      </c>
      <c r="E213" s="8">
        <v>1</v>
      </c>
      <c r="F213" s="8">
        <v>2</v>
      </c>
      <c r="G213" s="8" t="b">
        <v>0</v>
      </c>
      <c r="H213" s="8">
        <v>1</v>
      </c>
      <c r="I213" s="8">
        <v>1</v>
      </c>
      <c r="J213" s="8">
        <v>0.12</v>
      </c>
      <c r="K213" s="8">
        <v>0.5</v>
      </c>
      <c r="L213" s="8">
        <v>0.22389999999999999</v>
      </c>
      <c r="M213" s="8">
        <v>0</v>
      </c>
      <c r="N213" s="8">
        <v>3</v>
      </c>
      <c r="O213" s="8">
        <v>3</v>
      </c>
    </row>
    <row r="214" spans="1:15">
      <c r="A214" s="14">
        <v>213</v>
      </c>
      <c r="B214" s="11">
        <v>40553</v>
      </c>
      <c r="C214" s="8">
        <v>1</v>
      </c>
      <c r="D214" s="8">
        <v>0</v>
      </c>
      <c r="E214" s="8">
        <v>1</v>
      </c>
      <c r="F214" s="8">
        <v>3</v>
      </c>
      <c r="G214" s="8" t="b">
        <v>0</v>
      </c>
      <c r="H214" s="8">
        <v>1</v>
      </c>
      <c r="I214" s="8">
        <v>1</v>
      </c>
      <c r="J214" s="8">
        <v>0.12</v>
      </c>
      <c r="K214" s="8">
        <v>0.5</v>
      </c>
      <c r="L214" s="8">
        <v>0.22389999999999999</v>
      </c>
      <c r="M214" s="8">
        <v>0</v>
      </c>
      <c r="N214" s="8">
        <v>1</v>
      </c>
      <c r="O214" s="8">
        <v>1</v>
      </c>
    </row>
    <row r="215" spans="1:15">
      <c r="A215" s="14">
        <v>214</v>
      </c>
      <c r="B215" s="11">
        <v>40553</v>
      </c>
      <c r="C215" s="8">
        <v>1</v>
      </c>
      <c r="D215" s="8">
        <v>0</v>
      </c>
      <c r="E215" s="8">
        <v>1</v>
      </c>
      <c r="F215" s="8">
        <v>4</v>
      </c>
      <c r="G215" s="8" t="b">
        <v>0</v>
      </c>
      <c r="H215" s="8">
        <v>1</v>
      </c>
      <c r="I215" s="8">
        <v>1</v>
      </c>
      <c r="J215" s="8">
        <v>0.1</v>
      </c>
      <c r="K215" s="8">
        <v>0.54</v>
      </c>
      <c r="L215" s="8">
        <v>0.1343</v>
      </c>
      <c r="M215" s="8">
        <v>1</v>
      </c>
      <c r="N215" s="8">
        <v>2</v>
      </c>
      <c r="O215" s="8">
        <v>3</v>
      </c>
    </row>
    <row r="216" spans="1:15">
      <c r="A216" s="14">
        <v>215</v>
      </c>
      <c r="B216" s="11">
        <v>40553</v>
      </c>
      <c r="C216" s="8">
        <v>1</v>
      </c>
      <c r="D216" s="8">
        <v>0</v>
      </c>
      <c r="E216" s="8">
        <v>1</v>
      </c>
      <c r="F216" s="8">
        <v>5</v>
      </c>
      <c r="G216" s="8" t="b">
        <v>0</v>
      </c>
      <c r="H216" s="8">
        <v>1</v>
      </c>
      <c r="I216" s="8">
        <v>1</v>
      </c>
      <c r="J216" s="8">
        <v>0.1</v>
      </c>
      <c r="K216" s="8">
        <v>0.54</v>
      </c>
      <c r="L216" s="8">
        <v>0.25369999999999998</v>
      </c>
      <c r="M216" s="8">
        <v>0</v>
      </c>
      <c r="N216" s="8">
        <v>3</v>
      </c>
      <c r="O216" s="8">
        <v>3</v>
      </c>
    </row>
    <row r="217" spans="1:15">
      <c r="A217" s="14">
        <v>216</v>
      </c>
      <c r="B217" s="11">
        <v>40553</v>
      </c>
      <c r="C217" s="8">
        <v>1</v>
      </c>
      <c r="D217" s="8">
        <v>0</v>
      </c>
      <c r="E217" s="8">
        <v>1</v>
      </c>
      <c r="F217" s="8">
        <v>6</v>
      </c>
      <c r="G217" s="8" t="b">
        <v>0</v>
      </c>
      <c r="H217" s="8">
        <v>1</v>
      </c>
      <c r="I217" s="8">
        <v>1</v>
      </c>
      <c r="J217" s="8">
        <v>0.12</v>
      </c>
      <c r="K217" s="8">
        <v>0.5</v>
      </c>
      <c r="L217" s="8">
        <v>0.28360000000000002</v>
      </c>
      <c r="M217" s="8">
        <v>0</v>
      </c>
      <c r="N217" s="8">
        <v>31</v>
      </c>
      <c r="O217" s="8">
        <v>31</v>
      </c>
    </row>
    <row r="218" spans="1:15">
      <c r="A218" s="14">
        <v>217</v>
      </c>
      <c r="B218" s="11">
        <v>40553</v>
      </c>
      <c r="C218" s="8">
        <v>1</v>
      </c>
      <c r="D218" s="8">
        <v>0</v>
      </c>
      <c r="E218" s="8">
        <v>1</v>
      </c>
      <c r="F218" s="8">
        <v>7</v>
      </c>
      <c r="G218" s="8" t="b">
        <v>0</v>
      </c>
      <c r="H218" s="8">
        <v>1</v>
      </c>
      <c r="I218" s="8">
        <v>1</v>
      </c>
      <c r="J218" s="8">
        <v>0.12</v>
      </c>
      <c r="K218" s="8">
        <v>0.5</v>
      </c>
      <c r="L218" s="8">
        <v>0.22389999999999999</v>
      </c>
      <c r="M218" s="8">
        <v>2</v>
      </c>
      <c r="N218" s="8">
        <v>75</v>
      </c>
      <c r="O218" s="8">
        <v>77</v>
      </c>
    </row>
    <row r="219" spans="1:15">
      <c r="A219" s="14">
        <v>218</v>
      </c>
      <c r="B219" s="11">
        <v>40553</v>
      </c>
      <c r="C219" s="8">
        <v>1</v>
      </c>
      <c r="D219" s="8">
        <v>0</v>
      </c>
      <c r="E219" s="8">
        <v>1</v>
      </c>
      <c r="F219" s="8">
        <v>8</v>
      </c>
      <c r="G219" s="8" t="b">
        <v>0</v>
      </c>
      <c r="H219" s="8">
        <v>1</v>
      </c>
      <c r="I219" s="8">
        <v>2</v>
      </c>
      <c r="J219" s="8">
        <v>0.12</v>
      </c>
      <c r="K219" s="8">
        <v>0.5</v>
      </c>
      <c r="L219" s="8">
        <v>0.28360000000000002</v>
      </c>
      <c r="M219" s="8">
        <v>4</v>
      </c>
      <c r="N219" s="8">
        <v>184</v>
      </c>
      <c r="O219" s="8">
        <v>188</v>
      </c>
    </row>
    <row r="220" spans="1:15">
      <c r="A220" s="14">
        <v>219</v>
      </c>
      <c r="B220" s="11">
        <v>40553</v>
      </c>
      <c r="C220" s="8">
        <v>1</v>
      </c>
      <c r="D220" s="8">
        <v>0</v>
      </c>
      <c r="E220" s="8">
        <v>1</v>
      </c>
      <c r="F220" s="8">
        <v>9</v>
      </c>
      <c r="G220" s="8" t="b">
        <v>0</v>
      </c>
      <c r="H220" s="8">
        <v>1</v>
      </c>
      <c r="I220" s="8">
        <v>2</v>
      </c>
      <c r="J220" s="8">
        <v>0.14000000000000001</v>
      </c>
      <c r="K220" s="8">
        <v>0.5</v>
      </c>
      <c r="L220" s="8">
        <v>0.25369999999999998</v>
      </c>
      <c r="M220" s="8">
        <v>2</v>
      </c>
      <c r="N220" s="8">
        <v>92</v>
      </c>
      <c r="O220" s="8">
        <v>94</v>
      </c>
    </row>
    <row r="221" spans="1:15">
      <c r="A221" s="14">
        <v>220</v>
      </c>
      <c r="B221" s="11">
        <v>40553</v>
      </c>
      <c r="C221" s="8">
        <v>1</v>
      </c>
      <c r="D221" s="8">
        <v>0</v>
      </c>
      <c r="E221" s="8">
        <v>1</v>
      </c>
      <c r="F221" s="8">
        <v>10</v>
      </c>
      <c r="G221" s="8" t="b">
        <v>0</v>
      </c>
      <c r="H221" s="8">
        <v>1</v>
      </c>
      <c r="I221" s="8">
        <v>2</v>
      </c>
      <c r="J221" s="8">
        <v>0.14000000000000001</v>
      </c>
      <c r="K221" s="8">
        <v>0.5</v>
      </c>
      <c r="L221" s="8">
        <v>0.29849999999999999</v>
      </c>
      <c r="M221" s="8">
        <v>0</v>
      </c>
      <c r="N221" s="8">
        <v>31</v>
      </c>
      <c r="O221" s="8">
        <v>31</v>
      </c>
    </row>
    <row r="222" spans="1:15">
      <c r="A222" s="14">
        <v>221</v>
      </c>
      <c r="B222" s="11">
        <v>40553</v>
      </c>
      <c r="C222" s="8">
        <v>1</v>
      </c>
      <c r="D222" s="8">
        <v>0</v>
      </c>
      <c r="E222" s="8">
        <v>1</v>
      </c>
      <c r="F222" s="8">
        <v>11</v>
      </c>
      <c r="G222" s="8" t="b">
        <v>0</v>
      </c>
      <c r="H222" s="8">
        <v>1</v>
      </c>
      <c r="I222" s="8">
        <v>2</v>
      </c>
      <c r="J222" s="8">
        <v>0.16</v>
      </c>
      <c r="K222" s="8">
        <v>0.47</v>
      </c>
      <c r="L222" s="8">
        <v>0.28360000000000002</v>
      </c>
      <c r="M222" s="8">
        <v>2</v>
      </c>
      <c r="N222" s="8">
        <v>28</v>
      </c>
      <c r="O222" s="8">
        <v>30</v>
      </c>
    </row>
    <row r="223" spans="1:15">
      <c r="A223" s="14">
        <v>222</v>
      </c>
      <c r="B223" s="11">
        <v>40553</v>
      </c>
      <c r="C223" s="8">
        <v>1</v>
      </c>
      <c r="D223" s="8">
        <v>0</v>
      </c>
      <c r="E223" s="8">
        <v>1</v>
      </c>
      <c r="F223" s="8">
        <v>12</v>
      </c>
      <c r="G223" s="8" t="b">
        <v>0</v>
      </c>
      <c r="H223" s="8">
        <v>1</v>
      </c>
      <c r="I223" s="8">
        <v>2</v>
      </c>
      <c r="J223" s="8">
        <v>0.2</v>
      </c>
      <c r="K223" s="8">
        <v>0.4</v>
      </c>
      <c r="L223" s="8">
        <v>0.28360000000000002</v>
      </c>
      <c r="M223" s="8">
        <v>5</v>
      </c>
      <c r="N223" s="8">
        <v>47</v>
      </c>
      <c r="O223" s="8">
        <v>52</v>
      </c>
    </row>
    <row r="224" spans="1:15">
      <c r="A224" s="14">
        <v>223</v>
      </c>
      <c r="B224" s="11">
        <v>40553</v>
      </c>
      <c r="C224" s="8">
        <v>1</v>
      </c>
      <c r="D224" s="8">
        <v>0</v>
      </c>
      <c r="E224" s="8">
        <v>1</v>
      </c>
      <c r="F224" s="8">
        <v>13</v>
      </c>
      <c r="G224" s="8" t="b">
        <v>0</v>
      </c>
      <c r="H224" s="8">
        <v>1</v>
      </c>
      <c r="I224" s="8">
        <v>2</v>
      </c>
      <c r="J224" s="8">
        <v>0.2</v>
      </c>
      <c r="K224" s="8">
        <v>0.4</v>
      </c>
      <c r="L224" s="8">
        <v>0.28360000000000002</v>
      </c>
      <c r="M224" s="8">
        <v>4</v>
      </c>
      <c r="N224" s="8">
        <v>50</v>
      </c>
      <c r="O224" s="8">
        <v>54</v>
      </c>
    </row>
    <row r="225" spans="1:15">
      <c r="A225" s="14">
        <v>224</v>
      </c>
      <c r="B225" s="11">
        <v>40553</v>
      </c>
      <c r="C225" s="8">
        <v>1</v>
      </c>
      <c r="D225" s="8">
        <v>0</v>
      </c>
      <c r="E225" s="8">
        <v>1</v>
      </c>
      <c r="F225" s="8">
        <v>14</v>
      </c>
      <c r="G225" s="8" t="b">
        <v>0</v>
      </c>
      <c r="H225" s="8">
        <v>1</v>
      </c>
      <c r="I225" s="8">
        <v>2</v>
      </c>
      <c r="J225" s="8">
        <v>0.2</v>
      </c>
      <c r="K225" s="8">
        <v>0.4</v>
      </c>
      <c r="L225" s="8">
        <v>0.22389999999999999</v>
      </c>
      <c r="M225" s="8">
        <v>0</v>
      </c>
      <c r="N225" s="8">
        <v>47</v>
      </c>
      <c r="O225" s="8">
        <v>47</v>
      </c>
    </row>
    <row r="226" spans="1:15">
      <c r="A226" s="14">
        <v>225</v>
      </c>
      <c r="B226" s="11">
        <v>40553</v>
      </c>
      <c r="C226" s="8">
        <v>1</v>
      </c>
      <c r="D226" s="8">
        <v>0</v>
      </c>
      <c r="E226" s="8">
        <v>1</v>
      </c>
      <c r="F226" s="8">
        <v>15</v>
      </c>
      <c r="G226" s="8" t="b">
        <v>0</v>
      </c>
      <c r="H226" s="8">
        <v>1</v>
      </c>
      <c r="I226" s="8">
        <v>2</v>
      </c>
      <c r="J226" s="8">
        <v>0.2</v>
      </c>
      <c r="K226" s="8">
        <v>0.4</v>
      </c>
      <c r="L226" s="8">
        <v>0.22389999999999999</v>
      </c>
      <c r="M226" s="8">
        <v>2</v>
      </c>
      <c r="N226" s="8">
        <v>43</v>
      </c>
      <c r="O226" s="8">
        <v>45</v>
      </c>
    </row>
    <row r="227" spans="1:15">
      <c r="A227" s="14">
        <v>226</v>
      </c>
      <c r="B227" s="11">
        <v>40553</v>
      </c>
      <c r="C227" s="8">
        <v>1</v>
      </c>
      <c r="D227" s="8">
        <v>0</v>
      </c>
      <c r="E227" s="8">
        <v>1</v>
      </c>
      <c r="F227" s="8">
        <v>16</v>
      </c>
      <c r="G227" s="8" t="b">
        <v>0</v>
      </c>
      <c r="H227" s="8">
        <v>1</v>
      </c>
      <c r="I227" s="8">
        <v>1</v>
      </c>
      <c r="J227" s="8">
        <v>0.2</v>
      </c>
      <c r="K227" s="8">
        <v>0.4</v>
      </c>
      <c r="L227" s="8">
        <v>0.1343</v>
      </c>
      <c r="M227" s="8">
        <v>4</v>
      </c>
      <c r="N227" s="8">
        <v>70</v>
      </c>
      <c r="O227" s="8">
        <v>74</v>
      </c>
    </row>
    <row r="228" spans="1:15">
      <c r="A228" s="14">
        <v>227</v>
      </c>
      <c r="B228" s="11">
        <v>40553</v>
      </c>
      <c r="C228" s="8">
        <v>1</v>
      </c>
      <c r="D228" s="8">
        <v>0</v>
      </c>
      <c r="E228" s="8">
        <v>1</v>
      </c>
      <c r="F228" s="8">
        <v>17</v>
      </c>
      <c r="G228" s="8" t="b">
        <v>0</v>
      </c>
      <c r="H228" s="8">
        <v>1</v>
      </c>
      <c r="I228" s="8">
        <v>1</v>
      </c>
      <c r="J228" s="8">
        <v>0.2</v>
      </c>
      <c r="K228" s="8">
        <v>0.4</v>
      </c>
      <c r="L228" s="8">
        <v>0.1045</v>
      </c>
      <c r="M228" s="8">
        <v>4</v>
      </c>
      <c r="N228" s="8">
        <v>174</v>
      </c>
      <c r="O228" s="8">
        <v>178</v>
      </c>
    </row>
    <row r="229" spans="1:15">
      <c r="A229" s="14">
        <v>228</v>
      </c>
      <c r="B229" s="11">
        <v>40553</v>
      </c>
      <c r="C229" s="8">
        <v>1</v>
      </c>
      <c r="D229" s="8">
        <v>0</v>
      </c>
      <c r="E229" s="8">
        <v>1</v>
      </c>
      <c r="F229" s="8">
        <v>18</v>
      </c>
      <c r="G229" s="8" t="b">
        <v>0</v>
      </c>
      <c r="H229" s="8">
        <v>1</v>
      </c>
      <c r="I229" s="8">
        <v>1</v>
      </c>
      <c r="J229" s="8">
        <v>0.2</v>
      </c>
      <c r="K229" s="8">
        <v>0.4</v>
      </c>
      <c r="L229" s="8">
        <v>0.22389999999999999</v>
      </c>
      <c r="M229" s="8">
        <v>1</v>
      </c>
      <c r="N229" s="8">
        <v>154</v>
      </c>
      <c r="O229" s="8">
        <v>155</v>
      </c>
    </row>
    <row r="230" spans="1:15">
      <c r="A230" s="14">
        <v>229</v>
      </c>
      <c r="B230" s="11">
        <v>40553</v>
      </c>
      <c r="C230" s="8">
        <v>1</v>
      </c>
      <c r="D230" s="8">
        <v>0</v>
      </c>
      <c r="E230" s="8">
        <v>1</v>
      </c>
      <c r="F230" s="8">
        <v>19</v>
      </c>
      <c r="G230" s="8" t="b">
        <v>0</v>
      </c>
      <c r="H230" s="8">
        <v>1</v>
      </c>
      <c r="I230" s="8">
        <v>1</v>
      </c>
      <c r="J230" s="8">
        <v>0.16</v>
      </c>
      <c r="K230" s="8">
        <v>0.47</v>
      </c>
      <c r="L230" s="8">
        <v>0.16420000000000001</v>
      </c>
      <c r="M230" s="8">
        <v>3</v>
      </c>
      <c r="N230" s="8">
        <v>92</v>
      </c>
      <c r="O230" s="8">
        <v>95</v>
      </c>
    </row>
    <row r="231" spans="1:15">
      <c r="A231" s="14">
        <v>230</v>
      </c>
      <c r="B231" s="11">
        <v>40553</v>
      </c>
      <c r="C231" s="8">
        <v>1</v>
      </c>
      <c r="D231" s="8">
        <v>0</v>
      </c>
      <c r="E231" s="8">
        <v>1</v>
      </c>
      <c r="F231" s="8">
        <v>20</v>
      </c>
      <c r="G231" s="8" t="b">
        <v>0</v>
      </c>
      <c r="H231" s="8">
        <v>1</v>
      </c>
      <c r="I231" s="8">
        <v>1</v>
      </c>
      <c r="J231" s="8">
        <v>0.16</v>
      </c>
      <c r="K231" s="8">
        <v>0.5</v>
      </c>
      <c r="L231" s="8">
        <v>0.16420000000000001</v>
      </c>
      <c r="M231" s="8">
        <v>1</v>
      </c>
      <c r="N231" s="8">
        <v>73</v>
      </c>
      <c r="O231" s="8">
        <v>74</v>
      </c>
    </row>
    <row r="232" spans="1:15">
      <c r="A232" s="14">
        <v>231</v>
      </c>
      <c r="B232" s="11">
        <v>40553</v>
      </c>
      <c r="C232" s="8">
        <v>1</v>
      </c>
      <c r="D232" s="8">
        <v>0</v>
      </c>
      <c r="E232" s="8">
        <v>1</v>
      </c>
      <c r="F232" s="8">
        <v>21</v>
      </c>
      <c r="G232" s="8" t="b">
        <v>0</v>
      </c>
      <c r="H232" s="8">
        <v>1</v>
      </c>
      <c r="I232" s="8">
        <v>1</v>
      </c>
      <c r="J232" s="8">
        <v>0.14000000000000001</v>
      </c>
      <c r="K232" s="8">
        <v>0.59</v>
      </c>
      <c r="L232" s="8">
        <v>0.19400000000000001</v>
      </c>
      <c r="M232" s="8">
        <v>1</v>
      </c>
      <c r="N232" s="8">
        <v>37</v>
      </c>
      <c r="O232" s="8">
        <v>38</v>
      </c>
    </row>
    <row r="233" spans="1:15">
      <c r="A233" s="14">
        <v>232</v>
      </c>
      <c r="B233" s="11">
        <v>40553</v>
      </c>
      <c r="C233" s="8">
        <v>1</v>
      </c>
      <c r="D233" s="8">
        <v>0</v>
      </c>
      <c r="E233" s="8">
        <v>1</v>
      </c>
      <c r="F233" s="8">
        <v>22</v>
      </c>
      <c r="G233" s="8" t="b">
        <v>0</v>
      </c>
      <c r="H233" s="8">
        <v>1</v>
      </c>
      <c r="I233" s="8">
        <v>1</v>
      </c>
      <c r="J233" s="8">
        <v>0.14000000000000001</v>
      </c>
      <c r="K233" s="8">
        <v>0.59</v>
      </c>
      <c r="L233" s="8">
        <v>0.16420000000000001</v>
      </c>
      <c r="M233" s="8">
        <v>2</v>
      </c>
      <c r="N233" s="8">
        <v>22</v>
      </c>
      <c r="O233" s="8">
        <v>24</v>
      </c>
    </row>
    <row r="234" spans="1:15">
      <c r="A234" s="14">
        <v>233</v>
      </c>
      <c r="B234" s="11">
        <v>40553</v>
      </c>
      <c r="C234" s="8">
        <v>1</v>
      </c>
      <c r="D234" s="8">
        <v>0</v>
      </c>
      <c r="E234" s="8">
        <v>1</v>
      </c>
      <c r="F234" s="8">
        <v>23</v>
      </c>
      <c r="G234" s="8" t="b">
        <v>0</v>
      </c>
      <c r="H234" s="8">
        <v>1</v>
      </c>
      <c r="I234" s="8">
        <v>1</v>
      </c>
      <c r="J234" s="8">
        <v>0.14000000000000001</v>
      </c>
      <c r="K234" s="8">
        <v>0.59</v>
      </c>
      <c r="L234" s="8">
        <v>0.16420000000000001</v>
      </c>
      <c r="M234" s="8">
        <v>0</v>
      </c>
      <c r="N234" s="8">
        <v>18</v>
      </c>
      <c r="O234" s="8">
        <v>18</v>
      </c>
    </row>
    <row r="235" spans="1:15">
      <c r="A235" s="14">
        <v>234</v>
      </c>
      <c r="B235" s="11">
        <v>40554</v>
      </c>
      <c r="C235" s="8">
        <v>1</v>
      </c>
      <c r="D235" s="8">
        <v>0</v>
      </c>
      <c r="E235" s="8">
        <v>1</v>
      </c>
      <c r="F235" s="8">
        <v>0</v>
      </c>
      <c r="G235" s="8" t="b">
        <v>0</v>
      </c>
      <c r="H235" s="8">
        <v>2</v>
      </c>
      <c r="I235" s="8">
        <v>1</v>
      </c>
      <c r="J235" s="8">
        <v>0.14000000000000001</v>
      </c>
      <c r="K235" s="8">
        <v>0.59</v>
      </c>
      <c r="L235" s="8">
        <v>0.1045</v>
      </c>
      <c r="M235" s="8">
        <v>2</v>
      </c>
      <c r="N235" s="8">
        <v>10</v>
      </c>
      <c r="O235" s="8">
        <v>12</v>
      </c>
    </row>
    <row r="236" spans="1:15">
      <c r="A236" s="14">
        <v>235</v>
      </c>
      <c r="B236" s="11">
        <v>40554</v>
      </c>
      <c r="C236" s="8">
        <v>1</v>
      </c>
      <c r="D236" s="8">
        <v>0</v>
      </c>
      <c r="E236" s="8">
        <v>1</v>
      </c>
      <c r="F236" s="8">
        <v>1</v>
      </c>
      <c r="G236" s="8" t="b">
        <v>0</v>
      </c>
      <c r="H236" s="8">
        <v>2</v>
      </c>
      <c r="I236" s="8">
        <v>1</v>
      </c>
      <c r="J236" s="8">
        <v>0.14000000000000001</v>
      </c>
      <c r="K236" s="8">
        <v>0.59</v>
      </c>
      <c r="L236" s="8">
        <v>0.16420000000000001</v>
      </c>
      <c r="M236" s="8">
        <v>0</v>
      </c>
      <c r="N236" s="8">
        <v>3</v>
      </c>
      <c r="O236" s="8">
        <v>3</v>
      </c>
    </row>
    <row r="237" spans="1:15">
      <c r="A237" s="14">
        <v>236</v>
      </c>
      <c r="B237" s="11">
        <v>40554</v>
      </c>
      <c r="C237" s="8">
        <v>1</v>
      </c>
      <c r="D237" s="8">
        <v>0</v>
      </c>
      <c r="E237" s="8">
        <v>1</v>
      </c>
      <c r="F237" s="8">
        <v>2</v>
      </c>
      <c r="G237" s="8" t="b">
        <v>0</v>
      </c>
      <c r="H237" s="8">
        <v>2</v>
      </c>
      <c r="I237" s="8">
        <v>2</v>
      </c>
      <c r="J237" s="8">
        <v>0.16</v>
      </c>
      <c r="K237" s="8">
        <v>0.55000000000000004</v>
      </c>
      <c r="L237" s="8">
        <v>0.19400000000000001</v>
      </c>
      <c r="M237" s="8">
        <v>0</v>
      </c>
      <c r="N237" s="8">
        <v>3</v>
      </c>
      <c r="O237" s="8">
        <v>3</v>
      </c>
    </row>
    <row r="238" spans="1:15">
      <c r="A238" s="14">
        <v>237</v>
      </c>
      <c r="B238" s="11">
        <v>40554</v>
      </c>
      <c r="C238" s="8">
        <v>1</v>
      </c>
      <c r="D238" s="8">
        <v>0</v>
      </c>
      <c r="E238" s="8">
        <v>1</v>
      </c>
      <c r="F238" s="8">
        <v>5</v>
      </c>
      <c r="G238" s="8" t="b">
        <v>0</v>
      </c>
      <c r="H238" s="8">
        <v>2</v>
      </c>
      <c r="I238" s="8">
        <v>2</v>
      </c>
      <c r="J238" s="8">
        <v>0.16</v>
      </c>
      <c r="K238" s="8">
        <v>0.55000000000000004</v>
      </c>
      <c r="L238" s="8">
        <v>0.1343</v>
      </c>
      <c r="M238" s="8">
        <v>0</v>
      </c>
      <c r="N238" s="8">
        <v>6</v>
      </c>
      <c r="O238" s="8">
        <v>6</v>
      </c>
    </row>
    <row r="239" spans="1:15">
      <c r="A239" s="14">
        <v>238</v>
      </c>
      <c r="B239" s="11">
        <v>40554</v>
      </c>
      <c r="C239" s="8">
        <v>1</v>
      </c>
      <c r="D239" s="8">
        <v>0</v>
      </c>
      <c r="E239" s="8">
        <v>1</v>
      </c>
      <c r="F239" s="8">
        <v>6</v>
      </c>
      <c r="G239" s="8" t="b">
        <v>0</v>
      </c>
      <c r="H239" s="8">
        <v>2</v>
      </c>
      <c r="I239" s="8">
        <v>2</v>
      </c>
      <c r="J239" s="8">
        <v>0.16</v>
      </c>
      <c r="K239" s="8">
        <v>0.55000000000000004</v>
      </c>
      <c r="L239" s="8">
        <v>0.1343</v>
      </c>
      <c r="M239" s="8">
        <v>0</v>
      </c>
      <c r="N239" s="8">
        <v>27</v>
      </c>
      <c r="O239" s="8">
        <v>27</v>
      </c>
    </row>
    <row r="240" spans="1:15">
      <c r="A240" s="14">
        <v>239</v>
      </c>
      <c r="B240" s="11">
        <v>40554</v>
      </c>
      <c r="C240" s="8">
        <v>1</v>
      </c>
      <c r="D240" s="8">
        <v>0</v>
      </c>
      <c r="E240" s="8">
        <v>1</v>
      </c>
      <c r="F240" s="8">
        <v>7</v>
      </c>
      <c r="G240" s="8" t="b">
        <v>0</v>
      </c>
      <c r="H240" s="8">
        <v>2</v>
      </c>
      <c r="I240" s="8">
        <v>2</v>
      </c>
      <c r="J240" s="8">
        <v>0.16</v>
      </c>
      <c r="K240" s="8">
        <v>0.55000000000000004</v>
      </c>
      <c r="L240" s="8">
        <v>0</v>
      </c>
      <c r="M240" s="8">
        <v>2</v>
      </c>
      <c r="N240" s="8">
        <v>97</v>
      </c>
      <c r="O240" s="8">
        <v>99</v>
      </c>
    </row>
    <row r="241" spans="1:15">
      <c r="A241" s="14">
        <v>240</v>
      </c>
      <c r="B241" s="11">
        <v>40554</v>
      </c>
      <c r="C241" s="8">
        <v>1</v>
      </c>
      <c r="D241" s="8">
        <v>0</v>
      </c>
      <c r="E241" s="8">
        <v>1</v>
      </c>
      <c r="F241" s="8">
        <v>8</v>
      </c>
      <c r="G241" s="8" t="b">
        <v>0</v>
      </c>
      <c r="H241" s="8">
        <v>2</v>
      </c>
      <c r="I241" s="8">
        <v>2</v>
      </c>
      <c r="J241" s="8">
        <v>0.18</v>
      </c>
      <c r="K241" s="8">
        <v>0.51</v>
      </c>
      <c r="L241" s="8">
        <v>8.9599999999999999E-2</v>
      </c>
      <c r="M241" s="8">
        <v>3</v>
      </c>
      <c r="N241" s="8">
        <v>214</v>
      </c>
      <c r="O241" s="8">
        <v>217</v>
      </c>
    </row>
    <row r="242" spans="1:15">
      <c r="A242" s="14">
        <v>241</v>
      </c>
      <c r="B242" s="11">
        <v>40554</v>
      </c>
      <c r="C242" s="8">
        <v>1</v>
      </c>
      <c r="D242" s="8">
        <v>0</v>
      </c>
      <c r="E242" s="8">
        <v>1</v>
      </c>
      <c r="F242" s="8">
        <v>9</v>
      </c>
      <c r="G242" s="8" t="b">
        <v>0</v>
      </c>
      <c r="H242" s="8">
        <v>2</v>
      </c>
      <c r="I242" s="8">
        <v>2</v>
      </c>
      <c r="J242" s="8">
        <v>0.18</v>
      </c>
      <c r="K242" s="8">
        <v>0.51</v>
      </c>
      <c r="L242" s="8">
        <v>0.16420000000000001</v>
      </c>
      <c r="M242" s="8">
        <v>3</v>
      </c>
      <c r="N242" s="8">
        <v>127</v>
      </c>
      <c r="O242" s="8">
        <v>130</v>
      </c>
    </row>
    <row r="243" spans="1:15">
      <c r="A243" s="14">
        <v>242</v>
      </c>
      <c r="B243" s="11">
        <v>40554</v>
      </c>
      <c r="C243" s="8">
        <v>1</v>
      </c>
      <c r="D243" s="8">
        <v>0</v>
      </c>
      <c r="E243" s="8">
        <v>1</v>
      </c>
      <c r="F243" s="8">
        <v>10</v>
      </c>
      <c r="G243" s="8" t="b">
        <v>0</v>
      </c>
      <c r="H243" s="8">
        <v>2</v>
      </c>
      <c r="I243" s="8">
        <v>2</v>
      </c>
      <c r="J243" s="8">
        <v>0.2</v>
      </c>
      <c r="K243" s="8">
        <v>0.51</v>
      </c>
      <c r="L243" s="8">
        <v>0.16420000000000001</v>
      </c>
      <c r="M243" s="8">
        <v>3</v>
      </c>
      <c r="N243" s="8">
        <v>51</v>
      </c>
      <c r="O243" s="8">
        <v>54</v>
      </c>
    </row>
    <row r="244" spans="1:15">
      <c r="A244" s="14">
        <v>243</v>
      </c>
      <c r="B244" s="11">
        <v>40554</v>
      </c>
      <c r="C244" s="8">
        <v>1</v>
      </c>
      <c r="D244" s="8">
        <v>0</v>
      </c>
      <c r="E244" s="8">
        <v>1</v>
      </c>
      <c r="F244" s="8">
        <v>11</v>
      </c>
      <c r="G244" s="8" t="b">
        <v>0</v>
      </c>
      <c r="H244" s="8">
        <v>2</v>
      </c>
      <c r="I244" s="8">
        <v>2</v>
      </c>
      <c r="J244" s="8">
        <v>0.2</v>
      </c>
      <c r="K244" s="8">
        <v>0.47</v>
      </c>
      <c r="L244" s="8">
        <v>0.1343</v>
      </c>
      <c r="M244" s="8">
        <v>4</v>
      </c>
      <c r="N244" s="8">
        <v>31</v>
      </c>
      <c r="O244" s="8">
        <v>35</v>
      </c>
    </row>
    <row r="245" spans="1:15">
      <c r="A245" s="14">
        <v>244</v>
      </c>
      <c r="B245" s="11">
        <v>40554</v>
      </c>
      <c r="C245" s="8">
        <v>1</v>
      </c>
      <c r="D245" s="8">
        <v>0</v>
      </c>
      <c r="E245" s="8">
        <v>1</v>
      </c>
      <c r="F245" s="8">
        <v>12</v>
      </c>
      <c r="G245" s="8" t="b">
        <v>0</v>
      </c>
      <c r="H245" s="8">
        <v>2</v>
      </c>
      <c r="I245" s="8">
        <v>2</v>
      </c>
      <c r="J245" s="8">
        <v>0.2</v>
      </c>
      <c r="K245" s="8">
        <v>0.51</v>
      </c>
      <c r="L245" s="8">
        <v>0.1045</v>
      </c>
      <c r="M245" s="8">
        <v>2</v>
      </c>
      <c r="N245" s="8">
        <v>55</v>
      </c>
      <c r="O245" s="8">
        <v>57</v>
      </c>
    </row>
    <row r="246" spans="1:15">
      <c r="A246" s="14">
        <v>245</v>
      </c>
      <c r="B246" s="11">
        <v>40554</v>
      </c>
      <c r="C246" s="8">
        <v>1</v>
      </c>
      <c r="D246" s="8">
        <v>0</v>
      </c>
      <c r="E246" s="8">
        <v>1</v>
      </c>
      <c r="F246" s="8">
        <v>13</v>
      </c>
      <c r="G246" s="8" t="b">
        <v>0</v>
      </c>
      <c r="H246" s="8">
        <v>2</v>
      </c>
      <c r="I246" s="8">
        <v>2</v>
      </c>
      <c r="J246" s="8">
        <v>0.2</v>
      </c>
      <c r="K246" s="8">
        <v>0.59</v>
      </c>
      <c r="L246" s="8">
        <v>8.9599999999999999E-2</v>
      </c>
      <c r="M246" s="8">
        <v>6</v>
      </c>
      <c r="N246" s="8">
        <v>46</v>
      </c>
      <c r="O246" s="8">
        <v>52</v>
      </c>
    </row>
    <row r="247" spans="1:15">
      <c r="A247" s="14">
        <v>246</v>
      </c>
      <c r="B247" s="11">
        <v>40554</v>
      </c>
      <c r="C247" s="8">
        <v>1</v>
      </c>
      <c r="D247" s="8">
        <v>0</v>
      </c>
      <c r="E247" s="8">
        <v>1</v>
      </c>
      <c r="F247" s="8">
        <v>14</v>
      </c>
      <c r="G247" s="8" t="b">
        <v>0</v>
      </c>
      <c r="H247" s="8">
        <v>2</v>
      </c>
      <c r="I247" s="8">
        <v>2</v>
      </c>
      <c r="J247" s="8">
        <v>0.2</v>
      </c>
      <c r="K247" s="8">
        <v>0.59</v>
      </c>
      <c r="L247" s="8">
        <v>8.9599999999999999E-2</v>
      </c>
      <c r="M247" s="8">
        <v>3</v>
      </c>
      <c r="N247" s="8">
        <v>60</v>
      </c>
      <c r="O247" s="8">
        <v>63</v>
      </c>
    </row>
    <row r="248" spans="1:15">
      <c r="A248" s="14">
        <v>247</v>
      </c>
      <c r="B248" s="11">
        <v>40554</v>
      </c>
      <c r="C248" s="8">
        <v>1</v>
      </c>
      <c r="D248" s="8">
        <v>0</v>
      </c>
      <c r="E248" s="8">
        <v>1</v>
      </c>
      <c r="F248" s="8">
        <v>15</v>
      </c>
      <c r="G248" s="8" t="b">
        <v>0</v>
      </c>
      <c r="H248" s="8">
        <v>2</v>
      </c>
      <c r="I248" s="8">
        <v>2</v>
      </c>
      <c r="J248" s="8">
        <v>0.16</v>
      </c>
      <c r="K248" s="8">
        <v>0.8</v>
      </c>
      <c r="L248" s="8">
        <v>8.9599999999999999E-2</v>
      </c>
      <c r="M248" s="8">
        <v>2</v>
      </c>
      <c r="N248" s="8">
        <v>45</v>
      </c>
      <c r="O248" s="8">
        <v>47</v>
      </c>
    </row>
    <row r="249" spans="1:15">
      <c r="A249" s="14">
        <v>248</v>
      </c>
      <c r="B249" s="11">
        <v>40554</v>
      </c>
      <c r="C249" s="8">
        <v>1</v>
      </c>
      <c r="D249" s="8">
        <v>0</v>
      </c>
      <c r="E249" s="8">
        <v>1</v>
      </c>
      <c r="F249" s="8">
        <v>16</v>
      </c>
      <c r="G249" s="8" t="b">
        <v>0</v>
      </c>
      <c r="H249" s="8">
        <v>2</v>
      </c>
      <c r="I249" s="8">
        <v>2</v>
      </c>
      <c r="J249" s="8">
        <v>0.16</v>
      </c>
      <c r="K249" s="8">
        <v>0.86</v>
      </c>
      <c r="L249" s="8">
        <v>0.22389999999999999</v>
      </c>
      <c r="M249" s="8">
        <v>4</v>
      </c>
      <c r="N249" s="8">
        <v>72</v>
      </c>
      <c r="O249" s="8">
        <v>76</v>
      </c>
    </row>
    <row r="250" spans="1:15">
      <c r="A250" s="14">
        <v>249</v>
      </c>
      <c r="B250" s="11">
        <v>40554</v>
      </c>
      <c r="C250" s="8">
        <v>1</v>
      </c>
      <c r="D250" s="8">
        <v>0</v>
      </c>
      <c r="E250" s="8">
        <v>1</v>
      </c>
      <c r="F250" s="8">
        <v>17</v>
      </c>
      <c r="G250" s="8" t="b">
        <v>0</v>
      </c>
      <c r="H250" s="8">
        <v>2</v>
      </c>
      <c r="I250" s="8">
        <v>2</v>
      </c>
      <c r="J250" s="8">
        <v>0.16</v>
      </c>
      <c r="K250" s="8">
        <v>0.86</v>
      </c>
      <c r="L250" s="8">
        <v>0.22389999999999999</v>
      </c>
      <c r="M250" s="8">
        <v>6</v>
      </c>
      <c r="N250" s="8">
        <v>130</v>
      </c>
      <c r="O250" s="8">
        <v>136</v>
      </c>
    </row>
    <row r="251" spans="1:15">
      <c r="A251" s="14">
        <v>250</v>
      </c>
      <c r="B251" s="11">
        <v>40554</v>
      </c>
      <c r="C251" s="8">
        <v>1</v>
      </c>
      <c r="D251" s="8">
        <v>0</v>
      </c>
      <c r="E251" s="8">
        <v>1</v>
      </c>
      <c r="F251" s="8">
        <v>18</v>
      </c>
      <c r="G251" s="8" t="b">
        <v>0</v>
      </c>
      <c r="H251" s="8">
        <v>2</v>
      </c>
      <c r="I251" s="8">
        <v>3</v>
      </c>
      <c r="J251" s="8">
        <v>0.16</v>
      </c>
      <c r="K251" s="8">
        <v>0.93</v>
      </c>
      <c r="L251" s="8">
        <v>0.1045</v>
      </c>
      <c r="M251" s="8">
        <v>1</v>
      </c>
      <c r="N251" s="8">
        <v>94</v>
      </c>
      <c r="O251" s="8">
        <v>95</v>
      </c>
    </row>
    <row r="252" spans="1:15">
      <c r="A252" s="14">
        <v>251</v>
      </c>
      <c r="B252" s="11">
        <v>40554</v>
      </c>
      <c r="C252" s="8">
        <v>1</v>
      </c>
      <c r="D252" s="8">
        <v>0</v>
      </c>
      <c r="E252" s="8">
        <v>1</v>
      </c>
      <c r="F252" s="8">
        <v>19</v>
      </c>
      <c r="G252" s="8" t="b">
        <v>0</v>
      </c>
      <c r="H252" s="8">
        <v>2</v>
      </c>
      <c r="I252" s="8">
        <v>3</v>
      </c>
      <c r="J252" s="8">
        <v>0.16</v>
      </c>
      <c r="K252" s="8">
        <v>0.93</v>
      </c>
      <c r="L252" s="8">
        <v>0</v>
      </c>
      <c r="M252" s="8">
        <v>0</v>
      </c>
      <c r="N252" s="8">
        <v>51</v>
      </c>
      <c r="O252" s="8">
        <v>51</v>
      </c>
    </row>
    <row r="253" spans="1:15">
      <c r="A253" s="14">
        <v>252</v>
      </c>
      <c r="B253" s="11">
        <v>40554</v>
      </c>
      <c r="C253" s="8">
        <v>1</v>
      </c>
      <c r="D253" s="8">
        <v>0</v>
      </c>
      <c r="E253" s="8">
        <v>1</v>
      </c>
      <c r="F253" s="8">
        <v>20</v>
      </c>
      <c r="G253" s="8" t="b">
        <v>0</v>
      </c>
      <c r="H253" s="8">
        <v>2</v>
      </c>
      <c r="I253" s="8">
        <v>3</v>
      </c>
      <c r="J253" s="8">
        <v>0.16</v>
      </c>
      <c r="K253" s="8">
        <v>0.93</v>
      </c>
      <c r="L253" s="8">
        <v>0.19400000000000001</v>
      </c>
      <c r="M253" s="8">
        <v>0</v>
      </c>
      <c r="N253" s="8">
        <v>32</v>
      </c>
      <c r="O253" s="8">
        <v>32</v>
      </c>
    </row>
    <row r="254" spans="1:15">
      <c r="A254" s="14">
        <v>253</v>
      </c>
      <c r="B254" s="11">
        <v>40554</v>
      </c>
      <c r="C254" s="8">
        <v>1</v>
      </c>
      <c r="D254" s="8">
        <v>0</v>
      </c>
      <c r="E254" s="8">
        <v>1</v>
      </c>
      <c r="F254" s="8">
        <v>21</v>
      </c>
      <c r="G254" s="8" t="b">
        <v>0</v>
      </c>
      <c r="H254" s="8">
        <v>2</v>
      </c>
      <c r="I254" s="8">
        <v>3</v>
      </c>
      <c r="J254" s="8">
        <v>0.16</v>
      </c>
      <c r="K254" s="8">
        <v>0.86</v>
      </c>
      <c r="L254" s="8">
        <v>8.9599999999999999E-2</v>
      </c>
      <c r="M254" s="8">
        <v>0</v>
      </c>
      <c r="N254" s="8">
        <v>20</v>
      </c>
      <c r="O254" s="8">
        <v>20</v>
      </c>
    </row>
    <row r="255" spans="1:15">
      <c r="A255" s="14">
        <v>254</v>
      </c>
      <c r="B255" s="11">
        <v>40554</v>
      </c>
      <c r="C255" s="8">
        <v>1</v>
      </c>
      <c r="D255" s="8">
        <v>0</v>
      </c>
      <c r="E255" s="8">
        <v>1</v>
      </c>
      <c r="F255" s="8">
        <v>22</v>
      </c>
      <c r="G255" s="8" t="b">
        <v>0</v>
      </c>
      <c r="H255" s="8">
        <v>2</v>
      </c>
      <c r="I255" s="8">
        <v>3</v>
      </c>
      <c r="J255" s="8">
        <v>0.16</v>
      </c>
      <c r="K255" s="8">
        <v>0.93</v>
      </c>
      <c r="L255" s="8">
        <v>0.1045</v>
      </c>
      <c r="M255" s="8">
        <v>1</v>
      </c>
      <c r="N255" s="8">
        <v>28</v>
      </c>
      <c r="O255" s="8">
        <v>29</v>
      </c>
    </row>
    <row r="256" spans="1:15">
      <c r="A256" s="14">
        <v>255</v>
      </c>
      <c r="B256" s="11">
        <v>40554</v>
      </c>
      <c r="C256" s="8">
        <v>1</v>
      </c>
      <c r="D256" s="8">
        <v>0</v>
      </c>
      <c r="E256" s="8">
        <v>1</v>
      </c>
      <c r="F256" s="8">
        <v>23</v>
      </c>
      <c r="G256" s="8" t="b">
        <v>0</v>
      </c>
      <c r="H256" s="8">
        <v>2</v>
      </c>
      <c r="I256" s="8">
        <v>3</v>
      </c>
      <c r="J256" s="8">
        <v>0.16</v>
      </c>
      <c r="K256" s="8">
        <v>0.93</v>
      </c>
      <c r="L256" s="8">
        <v>8.9599999999999999E-2</v>
      </c>
      <c r="M256" s="8">
        <v>1</v>
      </c>
      <c r="N256" s="8">
        <v>18</v>
      </c>
      <c r="O256" s="8">
        <v>19</v>
      </c>
    </row>
    <row r="257" spans="1:15">
      <c r="A257" s="14">
        <v>256</v>
      </c>
      <c r="B257" s="11">
        <v>40555</v>
      </c>
      <c r="C257" s="8">
        <v>1</v>
      </c>
      <c r="D257" s="8">
        <v>0</v>
      </c>
      <c r="E257" s="8">
        <v>1</v>
      </c>
      <c r="F257" s="8">
        <v>0</v>
      </c>
      <c r="G257" s="8" t="b">
        <v>0</v>
      </c>
      <c r="H257" s="8">
        <v>3</v>
      </c>
      <c r="I257" s="8">
        <v>2</v>
      </c>
      <c r="J257" s="8">
        <v>0.16</v>
      </c>
      <c r="K257" s="8">
        <v>0.86</v>
      </c>
      <c r="L257" s="8">
        <v>8.9599999999999999E-2</v>
      </c>
      <c r="M257" s="8">
        <v>0</v>
      </c>
      <c r="N257" s="8">
        <v>7</v>
      </c>
      <c r="O257" s="8">
        <v>7</v>
      </c>
    </row>
    <row r="258" spans="1:15">
      <c r="A258" s="14">
        <v>257</v>
      </c>
      <c r="B258" s="11">
        <v>40555</v>
      </c>
      <c r="C258" s="8">
        <v>1</v>
      </c>
      <c r="D258" s="8">
        <v>0</v>
      </c>
      <c r="E258" s="8">
        <v>1</v>
      </c>
      <c r="F258" s="8">
        <v>1</v>
      </c>
      <c r="G258" s="8" t="b">
        <v>0</v>
      </c>
      <c r="H258" s="8">
        <v>3</v>
      </c>
      <c r="I258" s="8">
        <v>2</v>
      </c>
      <c r="J258" s="8">
        <v>0.16</v>
      </c>
      <c r="K258" s="8">
        <v>0.86</v>
      </c>
      <c r="L258" s="8">
        <v>0.1045</v>
      </c>
      <c r="M258" s="8">
        <v>0</v>
      </c>
      <c r="N258" s="8">
        <v>6</v>
      </c>
      <c r="O258" s="8">
        <v>6</v>
      </c>
    </row>
    <row r="259" spans="1:15">
      <c r="A259" s="14">
        <v>258</v>
      </c>
      <c r="B259" s="11">
        <v>40555</v>
      </c>
      <c r="C259" s="8">
        <v>1</v>
      </c>
      <c r="D259" s="8">
        <v>0</v>
      </c>
      <c r="E259" s="8">
        <v>1</v>
      </c>
      <c r="F259" s="8">
        <v>2</v>
      </c>
      <c r="G259" s="8" t="b">
        <v>0</v>
      </c>
      <c r="H259" s="8">
        <v>3</v>
      </c>
      <c r="I259" s="8">
        <v>1</v>
      </c>
      <c r="J259" s="8">
        <v>0.14000000000000001</v>
      </c>
      <c r="K259" s="8">
        <v>0.86</v>
      </c>
      <c r="L259" s="8">
        <v>0.1343</v>
      </c>
      <c r="M259" s="8">
        <v>0</v>
      </c>
      <c r="N259" s="8">
        <v>1</v>
      </c>
      <c r="O259" s="8">
        <v>1</v>
      </c>
    </row>
    <row r="260" spans="1:15">
      <c r="A260" s="14">
        <v>259</v>
      </c>
      <c r="B260" s="11">
        <v>40555</v>
      </c>
      <c r="C260" s="8">
        <v>1</v>
      </c>
      <c r="D260" s="8">
        <v>0</v>
      </c>
      <c r="E260" s="8">
        <v>1</v>
      </c>
      <c r="F260" s="8">
        <v>5</v>
      </c>
      <c r="G260" s="8" t="b">
        <v>0</v>
      </c>
      <c r="H260" s="8">
        <v>3</v>
      </c>
      <c r="I260" s="8">
        <v>1</v>
      </c>
      <c r="J260" s="8">
        <v>0.14000000000000001</v>
      </c>
      <c r="K260" s="8">
        <v>0.86</v>
      </c>
      <c r="L260" s="8">
        <v>0.16420000000000001</v>
      </c>
      <c r="M260" s="8">
        <v>0</v>
      </c>
      <c r="N260" s="8">
        <v>5</v>
      </c>
      <c r="O260" s="8">
        <v>5</v>
      </c>
    </row>
    <row r="261" spans="1:15">
      <c r="A261" s="14">
        <v>260</v>
      </c>
      <c r="B261" s="11">
        <v>40555</v>
      </c>
      <c r="C261" s="8">
        <v>1</v>
      </c>
      <c r="D261" s="8">
        <v>0</v>
      </c>
      <c r="E261" s="8">
        <v>1</v>
      </c>
      <c r="F261" s="8">
        <v>6</v>
      </c>
      <c r="G261" s="8" t="b">
        <v>0</v>
      </c>
      <c r="H261" s="8">
        <v>3</v>
      </c>
      <c r="I261" s="8">
        <v>1</v>
      </c>
      <c r="J261" s="8">
        <v>0.12</v>
      </c>
      <c r="K261" s="8">
        <v>0.93</v>
      </c>
      <c r="L261" s="8">
        <v>0.1343</v>
      </c>
      <c r="M261" s="8">
        <v>0</v>
      </c>
      <c r="N261" s="8">
        <v>16</v>
      </c>
      <c r="O261" s="8">
        <v>16</v>
      </c>
    </row>
    <row r="262" spans="1:15">
      <c r="A262" s="14">
        <v>261</v>
      </c>
      <c r="B262" s="11">
        <v>40555</v>
      </c>
      <c r="C262" s="8">
        <v>1</v>
      </c>
      <c r="D262" s="8">
        <v>0</v>
      </c>
      <c r="E262" s="8">
        <v>1</v>
      </c>
      <c r="F262" s="8">
        <v>7</v>
      </c>
      <c r="G262" s="8" t="b">
        <v>0</v>
      </c>
      <c r="H262" s="8">
        <v>3</v>
      </c>
      <c r="I262" s="8">
        <v>1</v>
      </c>
      <c r="J262" s="8">
        <v>0.14000000000000001</v>
      </c>
      <c r="K262" s="8">
        <v>0.69</v>
      </c>
      <c r="L262" s="8">
        <v>0.1343</v>
      </c>
      <c r="M262" s="8">
        <v>0</v>
      </c>
      <c r="N262" s="8">
        <v>54</v>
      </c>
      <c r="O262" s="8">
        <v>54</v>
      </c>
    </row>
    <row r="263" spans="1:15">
      <c r="A263" s="14">
        <v>262</v>
      </c>
      <c r="B263" s="11">
        <v>40555</v>
      </c>
      <c r="C263" s="8">
        <v>1</v>
      </c>
      <c r="D263" s="8">
        <v>0</v>
      </c>
      <c r="E263" s="8">
        <v>1</v>
      </c>
      <c r="F263" s="8">
        <v>8</v>
      </c>
      <c r="G263" s="8" t="b">
        <v>0</v>
      </c>
      <c r="H263" s="8">
        <v>3</v>
      </c>
      <c r="I263" s="8">
        <v>1</v>
      </c>
      <c r="J263" s="8">
        <v>0.16</v>
      </c>
      <c r="K263" s="8">
        <v>0.59</v>
      </c>
      <c r="L263" s="8">
        <v>0.16420000000000001</v>
      </c>
      <c r="M263" s="8">
        <v>3</v>
      </c>
      <c r="N263" s="8">
        <v>125</v>
      </c>
      <c r="O263" s="8">
        <v>128</v>
      </c>
    </row>
    <row r="264" spans="1:15">
      <c r="A264" s="14">
        <v>263</v>
      </c>
      <c r="B264" s="11">
        <v>40555</v>
      </c>
      <c r="C264" s="8">
        <v>1</v>
      </c>
      <c r="D264" s="8">
        <v>0</v>
      </c>
      <c r="E264" s="8">
        <v>1</v>
      </c>
      <c r="F264" s="8">
        <v>9</v>
      </c>
      <c r="G264" s="8" t="b">
        <v>0</v>
      </c>
      <c r="H264" s="8">
        <v>3</v>
      </c>
      <c r="I264" s="8">
        <v>1</v>
      </c>
      <c r="J264" s="8">
        <v>0.16</v>
      </c>
      <c r="K264" s="8">
        <v>0.59</v>
      </c>
      <c r="L264" s="8">
        <v>0.32840000000000003</v>
      </c>
      <c r="M264" s="8">
        <v>3</v>
      </c>
      <c r="N264" s="8">
        <v>78</v>
      </c>
      <c r="O264" s="8">
        <v>81</v>
      </c>
    </row>
    <row r="265" spans="1:15">
      <c r="A265" s="14">
        <v>264</v>
      </c>
      <c r="B265" s="11">
        <v>40555</v>
      </c>
      <c r="C265" s="8">
        <v>1</v>
      </c>
      <c r="D265" s="8">
        <v>0</v>
      </c>
      <c r="E265" s="8">
        <v>1</v>
      </c>
      <c r="F265" s="8">
        <v>10</v>
      </c>
      <c r="G265" s="8" t="b">
        <v>0</v>
      </c>
      <c r="H265" s="8">
        <v>3</v>
      </c>
      <c r="I265" s="8">
        <v>1</v>
      </c>
      <c r="J265" s="8">
        <v>0.18</v>
      </c>
      <c r="K265" s="8">
        <v>0.55000000000000004</v>
      </c>
      <c r="L265" s="8">
        <v>0.22389999999999999</v>
      </c>
      <c r="M265" s="8">
        <v>0</v>
      </c>
      <c r="N265" s="8">
        <v>39</v>
      </c>
      <c r="O265" s="8">
        <v>39</v>
      </c>
    </row>
    <row r="266" spans="1:15">
      <c r="A266" s="14">
        <v>265</v>
      </c>
      <c r="B266" s="11">
        <v>40555</v>
      </c>
      <c r="C266" s="8">
        <v>1</v>
      </c>
      <c r="D266" s="8">
        <v>0</v>
      </c>
      <c r="E266" s="8">
        <v>1</v>
      </c>
      <c r="F266" s="8">
        <v>11</v>
      </c>
      <c r="G266" s="8" t="b">
        <v>0</v>
      </c>
      <c r="H266" s="8">
        <v>3</v>
      </c>
      <c r="I266" s="8">
        <v>1</v>
      </c>
      <c r="J266" s="8">
        <v>0.2</v>
      </c>
      <c r="K266" s="8">
        <v>0.51</v>
      </c>
      <c r="L266" s="8">
        <v>0.3881</v>
      </c>
      <c r="M266" s="8">
        <v>3</v>
      </c>
      <c r="N266" s="8">
        <v>32</v>
      </c>
      <c r="O266" s="8">
        <v>35</v>
      </c>
    </row>
    <row r="267" spans="1:15">
      <c r="A267" s="14">
        <v>266</v>
      </c>
      <c r="B267" s="11">
        <v>40555</v>
      </c>
      <c r="C267" s="8">
        <v>1</v>
      </c>
      <c r="D267" s="8">
        <v>0</v>
      </c>
      <c r="E267" s="8">
        <v>1</v>
      </c>
      <c r="F267" s="8">
        <v>12</v>
      </c>
      <c r="G267" s="8" t="b">
        <v>0</v>
      </c>
      <c r="H267" s="8">
        <v>3</v>
      </c>
      <c r="I267" s="8">
        <v>1</v>
      </c>
      <c r="J267" s="8">
        <v>0.2</v>
      </c>
      <c r="K267" s="8">
        <v>0.47</v>
      </c>
      <c r="L267" s="8">
        <v>0.58209999999999995</v>
      </c>
      <c r="M267" s="8">
        <v>3</v>
      </c>
      <c r="N267" s="8">
        <v>52</v>
      </c>
      <c r="O267" s="8">
        <v>55</v>
      </c>
    </row>
    <row r="268" spans="1:15">
      <c r="A268" s="14">
        <v>267</v>
      </c>
      <c r="B268" s="11">
        <v>40555</v>
      </c>
      <c r="C268" s="8">
        <v>1</v>
      </c>
      <c r="D268" s="8">
        <v>0</v>
      </c>
      <c r="E268" s="8">
        <v>1</v>
      </c>
      <c r="F268" s="8">
        <v>13</v>
      </c>
      <c r="G268" s="8" t="b">
        <v>0</v>
      </c>
      <c r="H268" s="8">
        <v>3</v>
      </c>
      <c r="I268" s="8">
        <v>1</v>
      </c>
      <c r="J268" s="8">
        <v>0.22</v>
      </c>
      <c r="K268" s="8">
        <v>0.44</v>
      </c>
      <c r="L268" s="8">
        <v>0.35820000000000002</v>
      </c>
      <c r="M268" s="8">
        <v>0</v>
      </c>
      <c r="N268" s="8">
        <v>49</v>
      </c>
      <c r="O268" s="8">
        <v>49</v>
      </c>
    </row>
    <row r="269" spans="1:15">
      <c r="A269" s="14">
        <v>268</v>
      </c>
      <c r="B269" s="11">
        <v>40555</v>
      </c>
      <c r="C269" s="8">
        <v>1</v>
      </c>
      <c r="D269" s="8">
        <v>0</v>
      </c>
      <c r="E269" s="8">
        <v>1</v>
      </c>
      <c r="F269" s="8">
        <v>14</v>
      </c>
      <c r="G269" s="8" t="b">
        <v>0</v>
      </c>
      <c r="H269" s="8">
        <v>3</v>
      </c>
      <c r="I269" s="8">
        <v>1</v>
      </c>
      <c r="J269" s="8">
        <v>0.2</v>
      </c>
      <c r="K269" s="8">
        <v>0.47</v>
      </c>
      <c r="L269" s="8">
        <v>0.32840000000000003</v>
      </c>
      <c r="M269" s="8">
        <v>0</v>
      </c>
      <c r="N269" s="8">
        <v>44</v>
      </c>
      <c r="O269" s="8">
        <v>44</v>
      </c>
    </row>
    <row r="270" spans="1:15">
      <c r="A270" s="14">
        <v>269</v>
      </c>
      <c r="B270" s="11">
        <v>40555</v>
      </c>
      <c r="C270" s="8">
        <v>1</v>
      </c>
      <c r="D270" s="8">
        <v>0</v>
      </c>
      <c r="E270" s="8">
        <v>1</v>
      </c>
      <c r="F270" s="8">
        <v>15</v>
      </c>
      <c r="G270" s="8" t="b">
        <v>0</v>
      </c>
      <c r="H270" s="8">
        <v>3</v>
      </c>
      <c r="I270" s="8">
        <v>1</v>
      </c>
      <c r="J270" s="8">
        <v>0.2</v>
      </c>
      <c r="K270" s="8">
        <v>0.47</v>
      </c>
      <c r="L270" s="8">
        <v>0.41789999999999999</v>
      </c>
      <c r="M270" s="8">
        <v>1</v>
      </c>
      <c r="N270" s="8">
        <v>48</v>
      </c>
      <c r="O270" s="8">
        <v>49</v>
      </c>
    </row>
    <row r="271" spans="1:15">
      <c r="A271" s="14">
        <v>270</v>
      </c>
      <c r="B271" s="11">
        <v>40555</v>
      </c>
      <c r="C271" s="8">
        <v>1</v>
      </c>
      <c r="D271" s="8">
        <v>0</v>
      </c>
      <c r="E271" s="8">
        <v>1</v>
      </c>
      <c r="F271" s="8">
        <v>16</v>
      </c>
      <c r="G271" s="8" t="b">
        <v>0</v>
      </c>
      <c r="H271" s="8">
        <v>3</v>
      </c>
      <c r="I271" s="8">
        <v>1</v>
      </c>
      <c r="J271" s="8">
        <v>0.22</v>
      </c>
      <c r="K271" s="8">
        <v>0.44</v>
      </c>
      <c r="L271" s="8">
        <v>0.32840000000000003</v>
      </c>
      <c r="M271" s="8">
        <v>5</v>
      </c>
      <c r="N271" s="8">
        <v>63</v>
      </c>
      <c r="O271" s="8">
        <v>68</v>
      </c>
    </row>
    <row r="272" spans="1:15">
      <c r="A272" s="14">
        <v>271</v>
      </c>
      <c r="B272" s="11">
        <v>40555</v>
      </c>
      <c r="C272" s="8">
        <v>1</v>
      </c>
      <c r="D272" s="8">
        <v>0</v>
      </c>
      <c r="E272" s="8">
        <v>1</v>
      </c>
      <c r="F272" s="8">
        <v>17</v>
      </c>
      <c r="G272" s="8" t="b">
        <v>0</v>
      </c>
      <c r="H272" s="8">
        <v>3</v>
      </c>
      <c r="I272" s="8">
        <v>1</v>
      </c>
      <c r="J272" s="8">
        <v>0.2</v>
      </c>
      <c r="K272" s="8">
        <v>0.47</v>
      </c>
      <c r="L272" s="8">
        <v>0.35820000000000002</v>
      </c>
      <c r="M272" s="8">
        <v>0</v>
      </c>
      <c r="N272" s="8">
        <v>139</v>
      </c>
      <c r="O272" s="8">
        <v>139</v>
      </c>
    </row>
    <row r="273" spans="1:15">
      <c r="A273" s="14">
        <v>272</v>
      </c>
      <c r="B273" s="11">
        <v>40555</v>
      </c>
      <c r="C273" s="8">
        <v>1</v>
      </c>
      <c r="D273" s="8">
        <v>0</v>
      </c>
      <c r="E273" s="8">
        <v>1</v>
      </c>
      <c r="F273" s="8">
        <v>18</v>
      </c>
      <c r="G273" s="8" t="b">
        <v>0</v>
      </c>
      <c r="H273" s="8">
        <v>3</v>
      </c>
      <c r="I273" s="8">
        <v>1</v>
      </c>
      <c r="J273" s="8">
        <v>0.2</v>
      </c>
      <c r="K273" s="8">
        <v>0.47</v>
      </c>
      <c r="L273" s="8">
        <v>0.52239999999999998</v>
      </c>
      <c r="M273" s="8">
        <v>2</v>
      </c>
      <c r="N273" s="8">
        <v>135</v>
      </c>
      <c r="O273" s="8">
        <v>137</v>
      </c>
    </row>
    <row r="274" spans="1:15">
      <c r="A274" s="14">
        <v>273</v>
      </c>
      <c r="B274" s="11">
        <v>40555</v>
      </c>
      <c r="C274" s="8">
        <v>1</v>
      </c>
      <c r="D274" s="8">
        <v>0</v>
      </c>
      <c r="E274" s="8">
        <v>1</v>
      </c>
      <c r="F274" s="8">
        <v>19</v>
      </c>
      <c r="G274" s="8" t="b">
        <v>0</v>
      </c>
      <c r="H274" s="8">
        <v>3</v>
      </c>
      <c r="I274" s="8">
        <v>1</v>
      </c>
      <c r="J274" s="8">
        <v>0.18</v>
      </c>
      <c r="K274" s="8">
        <v>0.47</v>
      </c>
      <c r="L274" s="8">
        <v>0.41789999999999999</v>
      </c>
      <c r="M274" s="8">
        <v>1</v>
      </c>
      <c r="N274" s="8">
        <v>82</v>
      </c>
      <c r="O274" s="8">
        <v>83</v>
      </c>
    </row>
    <row r="275" spans="1:15">
      <c r="A275" s="14">
        <v>274</v>
      </c>
      <c r="B275" s="11">
        <v>40555</v>
      </c>
      <c r="C275" s="8">
        <v>1</v>
      </c>
      <c r="D275" s="8">
        <v>0</v>
      </c>
      <c r="E275" s="8">
        <v>1</v>
      </c>
      <c r="F275" s="8">
        <v>20</v>
      </c>
      <c r="G275" s="8" t="b">
        <v>0</v>
      </c>
      <c r="H275" s="8">
        <v>3</v>
      </c>
      <c r="I275" s="8">
        <v>1</v>
      </c>
      <c r="J275" s="8">
        <v>0.16</v>
      </c>
      <c r="K275" s="8">
        <v>0.5</v>
      </c>
      <c r="L275" s="8">
        <v>0.32840000000000003</v>
      </c>
      <c r="M275" s="8">
        <v>2</v>
      </c>
      <c r="N275" s="8">
        <v>54</v>
      </c>
      <c r="O275" s="8">
        <v>56</v>
      </c>
    </row>
    <row r="276" spans="1:15">
      <c r="A276" s="14">
        <v>275</v>
      </c>
      <c r="B276" s="11">
        <v>40555</v>
      </c>
      <c r="C276" s="8">
        <v>1</v>
      </c>
      <c r="D276" s="8">
        <v>0</v>
      </c>
      <c r="E276" s="8">
        <v>1</v>
      </c>
      <c r="F276" s="8">
        <v>21</v>
      </c>
      <c r="G276" s="8" t="b">
        <v>0</v>
      </c>
      <c r="H276" s="8">
        <v>3</v>
      </c>
      <c r="I276" s="8">
        <v>1</v>
      </c>
      <c r="J276" s="8">
        <v>0.16</v>
      </c>
      <c r="K276" s="8">
        <v>0.55000000000000004</v>
      </c>
      <c r="L276" s="8">
        <v>0.32840000000000003</v>
      </c>
      <c r="M276" s="8">
        <v>0</v>
      </c>
      <c r="N276" s="8">
        <v>57</v>
      </c>
      <c r="O276" s="8">
        <v>57</v>
      </c>
    </row>
    <row r="277" spans="1:15">
      <c r="A277" s="14">
        <v>276</v>
      </c>
      <c r="B277" s="11">
        <v>40555</v>
      </c>
      <c r="C277" s="8">
        <v>1</v>
      </c>
      <c r="D277" s="8">
        <v>0</v>
      </c>
      <c r="E277" s="8">
        <v>1</v>
      </c>
      <c r="F277" s="8">
        <v>22</v>
      </c>
      <c r="G277" s="8" t="b">
        <v>0</v>
      </c>
      <c r="H277" s="8">
        <v>3</v>
      </c>
      <c r="I277" s="8">
        <v>1</v>
      </c>
      <c r="J277" s="8">
        <v>0.16</v>
      </c>
      <c r="K277" s="8">
        <v>0.55000000000000004</v>
      </c>
      <c r="L277" s="8">
        <v>0.44779999999999998</v>
      </c>
      <c r="M277" s="8">
        <v>1</v>
      </c>
      <c r="N277" s="8">
        <v>32</v>
      </c>
      <c r="O277" s="8">
        <v>33</v>
      </c>
    </row>
    <row r="278" spans="1:15">
      <c r="A278" s="14">
        <v>277</v>
      </c>
      <c r="B278" s="11">
        <v>40555</v>
      </c>
      <c r="C278" s="8">
        <v>1</v>
      </c>
      <c r="D278" s="8">
        <v>0</v>
      </c>
      <c r="E278" s="8">
        <v>1</v>
      </c>
      <c r="F278" s="8">
        <v>23</v>
      </c>
      <c r="G278" s="8" t="b">
        <v>0</v>
      </c>
      <c r="H278" s="8">
        <v>3</v>
      </c>
      <c r="I278" s="8">
        <v>1</v>
      </c>
      <c r="J278" s="8">
        <v>0.14000000000000001</v>
      </c>
      <c r="K278" s="8">
        <v>0.59</v>
      </c>
      <c r="L278" s="8">
        <v>0.41789999999999999</v>
      </c>
      <c r="M278" s="8">
        <v>1</v>
      </c>
      <c r="N278" s="8">
        <v>19</v>
      </c>
      <c r="O278" s="8">
        <v>20</v>
      </c>
    </row>
    <row r="279" spans="1:15">
      <c r="A279" s="14">
        <v>278</v>
      </c>
      <c r="B279" s="11">
        <v>40556</v>
      </c>
      <c r="C279" s="8">
        <v>1</v>
      </c>
      <c r="D279" s="8">
        <v>0</v>
      </c>
      <c r="E279" s="8">
        <v>1</v>
      </c>
      <c r="F279" s="8">
        <v>0</v>
      </c>
      <c r="G279" s="8" t="b">
        <v>0</v>
      </c>
      <c r="H279" s="8">
        <v>4</v>
      </c>
      <c r="I279" s="8">
        <v>1</v>
      </c>
      <c r="J279" s="8">
        <v>0.14000000000000001</v>
      </c>
      <c r="K279" s="8">
        <v>0.59</v>
      </c>
      <c r="L279" s="8">
        <v>0.28360000000000002</v>
      </c>
      <c r="M279" s="8">
        <v>1</v>
      </c>
      <c r="N279" s="8">
        <v>6</v>
      </c>
      <c r="O279" s="8">
        <v>7</v>
      </c>
    </row>
    <row r="280" spans="1:15">
      <c r="A280" s="14">
        <v>279</v>
      </c>
      <c r="B280" s="11">
        <v>40556</v>
      </c>
      <c r="C280" s="8">
        <v>1</v>
      </c>
      <c r="D280" s="8">
        <v>0</v>
      </c>
      <c r="E280" s="8">
        <v>1</v>
      </c>
      <c r="F280" s="8">
        <v>1</v>
      </c>
      <c r="G280" s="8" t="b">
        <v>0</v>
      </c>
      <c r="H280" s="8">
        <v>4</v>
      </c>
      <c r="I280" s="8">
        <v>1</v>
      </c>
      <c r="J280" s="8">
        <v>0.14000000000000001</v>
      </c>
      <c r="K280" s="8">
        <v>0.5</v>
      </c>
      <c r="L280" s="8">
        <v>0.28360000000000002</v>
      </c>
      <c r="M280" s="8">
        <v>0</v>
      </c>
      <c r="N280" s="8">
        <v>2</v>
      </c>
      <c r="O280" s="8">
        <v>2</v>
      </c>
    </row>
    <row r="281" spans="1:15">
      <c r="A281" s="14">
        <v>280</v>
      </c>
      <c r="B281" s="11">
        <v>40556</v>
      </c>
      <c r="C281" s="8">
        <v>1</v>
      </c>
      <c r="D281" s="8">
        <v>0</v>
      </c>
      <c r="E281" s="8">
        <v>1</v>
      </c>
      <c r="F281" s="8">
        <v>2</v>
      </c>
      <c r="G281" s="8" t="b">
        <v>0</v>
      </c>
      <c r="H281" s="8">
        <v>4</v>
      </c>
      <c r="I281" s="8">
        <v>1</v>
      </c>
      <c r="J281" s="8">
        <v>0.14000000000000001</v>
      </c>
      <c r="K281" s="8">
        <v>0.5</v>
      </c>
      <c r="L281" s="8">
        <v>0.35820000000000002</v>
      </c>
      <c r="M281" s="8">
        <v>0</v>
      </c>
      <c r="N281" s="8">
        <v>2</v>
      </c>
      <c r="O281" s="8">
        <v>2</v>
      </c>
    </row>
    <row r="282" spans="1:15">
      <c r="A282" s="14">
        <v>281</v>
      </c>
      <c r="B282" s="11">
        <v>40556</v>
      </c>
      <c r="C282" s="8">
        <v>1</v>
      </c>
      <c r="D282" s="8">
        <v>0</v>
      </c>
      <c r="E282" s="8">
        <v>1</v>
      </c>
      <c r="F282" s="8">
        <v>3</v>
      </c>
      <c r="G282" s="8" t="b">
        <v>0</v>
      </c>
      <c r="H282" s="8">
        <v>4</v>
      </c>
      <c r="I282" s="8">
        <v>1</v>
      </c>
      <c r="J282" s="8">
        <v>0.14000000000000001</v>
      </c>
      <c r="K282" s="8">
        <v>0.5</v>
      </c>
      <c r="L282" s="8">
        <v>0.32840000000000003</v>
      </c>
      <c r="M282" s="8">
        <v>0</v>
      </c>
      <c r="N282" s="8">
        <v>3</v>
      </c>
      <c r="O282" s="8">
        <v>3</v>
      </c>
    </row>
    <row r="283" spans="1:15">
      <c r="A283" s="14">
        <v>282</v>
      </c>
      <c r="B283" s="11">
        <v>40556</v>
      </c>
      <c r="C283" s="8">
        <v>1</v>
      </c>
      <c r="D283" s="8">
        <v>0</v>
      </c>
      <c r="E283" s="8">
        <v>1</v>
      </c>
      <c r="F283" s="8">
        <v>4</v>
      </c>
      <c r="G283" s="8" t="b">
        <v>0</v>
      </c>
      <c r="H283" s="8">
        <v>4</v>
      </c>
      <c r="I283" s="8">
        <v>1</v>
      </c>
      <c r="J283" s="8">
        <v>0.14000000000000001</v>
      </c>
      <c r="K283" s="8">
        <v>0.5</v>
      </c>
      <c r="L283" s="8">
        <v>0.25369999999999998</v>
      </c>
      <c r="M283" s="8">
        <v>0</v>
      </c>
      <c r="N283" s="8">
        <v>4</v>
      </c>
      <c r="O283" s="8">
        <v>4</v>
      </c>
    </row>
    <row r="284" spans="1:15">
      <c r="A284" s="14">
        <v>283</v>
      </c>
      <c r="B284" s="11">
        <v>40556</v>
      </c>
      <c r="C284" s="8">
        <v>1</v>
      </c>
      <c r="D284" s="8">
        <v>0</v>
      </c>
      <c r="E284" s="8">
        <v>1</v>
      </c>
      <c r="F284" s="8">
        <v>5</v>
      </c>
      <c r="G284" s="8" t="b">
        <v>0</v>
      </c>
      <c r="H284" s="8">
        <v>4</v>
      </c>
      <c r="I284" s="8">
        <v>1</v>
      </c>
      <c r="J284" s="8">
        <v>0.14000000000000001</v>
      </c>
      <c r="K284" s="8">
        <v>0.5</v>
      </c>
      <c r="L284" s="8">
        <v>0.29849999999999999</v>
      </c>
      <c r="M284" s="8">
        <v>0</v>
      </c>
      <c r="N284" s="8">
        <v>3</v>
      </c>
      <c r="O284" s="8">
        <v>3</v>
      </c>
    </row>
    <row r="285" spans="1:15">
      <c r="A285" s="14">
        <v>284</v>
      </c>
      <c r="B285" s="11">
        <v>40556</v>
      </c>
      <c r="C285" s="8">
        <v>1</v>
      </c>
      <c r="D285" s="8">
        <v>0</v>
      </c>
      <c r="E285" s="8">
        <v>1</v>
      </c>
      <c r="F285" s="8">
        <v>6</v>
      </c>
      <c r="G285" s="8" t="b">
        <v>0</v>
      </c>
      <c r="H285" s="8">
        <v>4</v>
      </c>
      <c r="I285" s="8">
        <v>1</v>
      </c>
      <c r="J285" s="8">
        <v>0.12</v>
      </c>
      <c r="K285" s="8">
        <v>0.54</v>
      </c>
      <c r="L285" s="8">
        <v>0.1343</v>
      </c>
      <c r="M285" s="8">
        <v>0</v>
      </c>
      <c r="N285" s="8">
        <v>28</v>
      </c>
      <c r="O285" s="8">
        <v>28</v>
      </c>
    </row>
    <row r="286" spans="1:15">
      <c r="A286" s="14">
        <v>285</v>
      </c>
      <c r="B286" s="11">
        <v>40556</v>
      </c>
      <c r="C286" s="8">
        <v>1</v>
      </c>
      <c r="D286" s="8">
        <v>0</v>
      </c>
      <c r="E286" s="8">
        <v>1</v>
      </c>
      <c r="F286" s="8">
        <v>7</v>
      </c>
      <c r="G286" s="8" t="b">
        <v>0</v>
      </c>
      <c r="H286" s="8">
        <v>4</v>
      </c>
      <c r="I286" s="8">
        <v>1</v>
      </c>
      <c r="J286" s="8">
        <v>0.12</v>
      </c>
      <c r="K286" s="8">
        <v>0.54</v>
      </c>
      <c r="L286" s="8">
        <v>0.1343</v>
      </c>
      <c r="M286" s="8">
        <v>0</v>
      </c>
      <c r="N286" s="8">
        <v>72</v>
      </c>
      <c r="O286" s="8">
        <v>72</v>
      </c>
    </row>
    <row r="287" spans="1:15">
      <c r="A287" s="14">
        <v>286</v>
      </c>
      <c r="B287" s="11">
        <v>40556</v>
      </c>
      <c r="C287" s="8">
        <v>1</v>
      </c>
      <c r="D287" s="8">
        <v>0</v>
      </c>
      <c r="E287" s="8">
        <v>1</v>
      </c>
      <c r="F287" s="8">
        <v>8</v>
      </c>
      <c r="G287" s="8" t="b">
        <v>0</v>
      </c>
      <c r="H287" s="8">
        <v>4</v>
      </c>
      <c r="I287" s="8">
        <v>1</v>
      </c>
      <c r="J287" s="8">
        <v>0.14000000000000001</v>
      </c>
      <c r="K287" s="8">
        <v>0.5</v>
      </c>
      <c r="L287" s="8">
        <v>0.19400000000000001</v>
      </c>
      <c r="M287" s="8">
        <v>5</v>
      </c>
      <c r="N287" s="8">
        <v>197</v>
      </c>
      <c r="O287" s="8">
        <v>202</v>
      </c>
    </row>
    <row r="288" spans="1:15">
      <c r="A288" s="14">
        <v>287</v>
      </c>
      <c r="B288" s="11">
        <v>40556</v>
      </c>
      <c r="C288" s="8">
        <v>1</v>
      </c>
      <c r="D288" s="8">
        <v>0</v>
      </c>
      <c r="E288" s="8">
        <v>1</v>
      </c>
      <c r="F288" s="8">
        <v>9</v>
      </c>
      <c r="G288" s="8" t="b">
        <v>0</v>
      </c>
      <c r="H288" s="8">
        <v>4</v>
      </c>
      <c r="I288" s="8">
        <v>1</v>
      </c>
      <c r="J288" s="8">
        <v>0.14000000000000001</v>
      </c>
      <c r="K288" s="8">
        <v>0.5</v>
      </c>
      <c r="L288" s="8">
        <v>0.32840000000000003</v>
      </c>
      <c r="M288" s="8">
        <v>2</v>
      </c>
      <c r="N288" s="8">
        <v>137</v>
      </c>
      <c r="O288" s="8">
        <v>139</v>
      </c>
    </row>
    <row r="289" spans="1:15">
      <c r="A289" s="14">
        <v>288</v>
      </c>
      <c r="B289" s="11">
        <v>40556</v>
      </c>
      <c r="C289" s="8">
        <v>1</v>
      </c>
      <c r="D289" s="8">
        <v>0</v>
      </c>
      <c r="E289" s="8">
        <v>1</v>
      </c>
      <c r="F289" s="8">
        <v>10</v>
      </c>
      <c r="G289" s="8" t="b">
        <v>0</v>
      </c>
      <c r="H289" s="8">
        <v>4</v>
      </c>
      <c r="I289" s="8">
        <v>2</v>
      </c>
      <c r="J289" s="8">
        <v>0.16</v>
      </c>
      <c r="K289" s="8">
        <v>0.5</v>
      </c>
      <c r="L289" s="8">
        <v>0.35820000000000002</v>
      </c>
      <c r="M289" s="8">
        <v>2</v>
      </c>
      <c r="N289" s="8">
        <v>36</v>
      </c>
      <c r="O289" s="8">
        <v>38</v>
      </c>
    </row>
    <row r="290" spans="1:15">
      <c r="A290" s="14">
        <v>289</v>
      </c>
      <c r="B290" s="11">
        <v>40556</v>
      </c>
      <c r="C290" s="8">
        <v>1</v>
      </c>
      <c r="D290" s="8">
        <v>0</v>
      </c>
      <c r="E290" s="8">
        <v>1</v>
      </c>
      <c r="F290" s="8">
        <v>11</v>
      </c>
      <c r="G290" s="8" t="b">
        <v>0</v>
      </c>
      <c r="H290" s="8">
        <v>4</v>
      </c>
      <c r="I290" s="8">
        <v>2</v>
      </c>
      <c r="J290" s="8">
        <v>0.2</v>
      </c>
      <c r="K290" s="8">
        <v>0.44</v>
      </c>
      <c r="L290" s="8">
        <v>0.44779999999999998</v>
      </c>
      <c r="M290" s="8">
        <v>4</v>
      </c>
      <c r="N290" s="8">
        <v>33</v>
      </c>
      <c r="O290" s="8">
        <v>37</v>
      </c>
    </row>
    <row r="291" spans="1:15">
      <c r="A291" s="14">
        <v>290</v>
      </c>
      <c r="B291" s="11">
        <v>40556</v>
      </c>
      <c r="C291" s="8">
        <v>1</v>
      </c>
      <c r="D291" s="8">
        <v>0</v>
      </c>
      <c r="E291" s="8">
        <v>1</v>
      </c>
      <c r="F291" s="8">
        <v>12</v>
      </c>
      <c r="G291" s="8" t="b">
        <v>0</v>
      </c>
      <c r="H291" s="8">
        <v>4</v>
      </c>
      <c r="I291" s="8">
        <v>1</v>
      </c>
      <c r="J291" s="8">
        <v>0.2</v>
      </c>
      <c r="K291" s="8">
        <v>0.44</v>
      </c>
      <c r="L291" s="8">
        <v>0.41789999999999999</v>
      </c>
      <c r="M291" s="8">
        <v>3</v>
      </c>
      <c r="N291" s="8">
        <v>49</v>
      </c>
      <c r="O291" s="8">
        <v>52</v>
      </c>
    </row>
    <row r="292" spans="1:15">
      <c r="A292" s="14">
        <v>291</v>
      </c>
      <c r="B292" s="11">
        <v>40556</v>
      </c>
      <c r="C292" s="8">
        <v>1</v>
      </c>
      <c r="D292" s="8">
        <v>0</v>
      </c>
      <c r="E292" s="8">
        <v>1</v>
      </c>
      <c r="F292" s="8">
        <v>13</v>
      </c>
      <c r="G292" s="8" t="b">
        <v>0</v>
      </c>
      <c r="H292" s="8">
        <v>4</v>
      </c>
      <c r="I292" s="8">
        <v>1</v>
      </c>
      <c r="J292" s="8">
        <v>0.22</v>
      </c>
      <c r="K292" s="8">
        <v>0.41</v>
      </c>
      <c r="L292" s="8">
        <v>0.44779999999999998</v>
      </c>
      <c r="M292" s="8">
        <v>2</v>
      </c>
      <c r="N292" s="8">
        <v>81</v>
      </c>
      <c r="O292" s="8">
        <v>83</v>
      </c>
    </row>
    <row r="293" spans="1:15">
      <c r="A293" s="14">
        <v>292</v>
      </c>
      <c r="B293" s="11">
        <v>40556</v>
      </c>
      <c r="C293" s="8">
        <v>1</v>
      </c>
      <c r="D293" s="8">
        <v>0</v>
      </c>
      <c r="E293" s="8">
        <v>1</v>
      </c>
      <c r="F293" s="8">
        <v>14</v>
      </c>
      <c r="G293" s="8" t="b">
        <v>0</v>
      </c>
      <c r="H293" s="8">
        <v>4</v>
      </c>
      <c r="I293" s="8">
        <v>1</v>
      </c>
      <c r="J293" s="8">
        <v>0.22</v>
      </c>
      <c r="K293" s="8">
        <v>0.41</v>
      </c>
      <c r="L293" s="8">
        <v>0.3881</v>
      </c>
      <c r="M293" s="8">
        <v>3</v>
      </c>
      <c r="N293" s="8">
        <v>39</v>
      </c>
      <c r="O293" s="8">
        <v>42</v>
      </c>
    </row>
    <row r="294" spans="1:15">
      <c r="A294" s="14">
        <v>293</v>
      </c>
      <c r="B294" s="11">
        <v>40556</v>
      </c>
      <c r="C294" s="8">
        <v>1</v>
      </c>
      <c r="D294" s="8">
        <v>0</v>
      </c>
      <c r="E294" s="8">
        <v>1</v>
      </c>
      <c r="F294" s="8">
        <v>15</v>
      </c>
      <c r="G294" s="8" t="b">
        <v>0</v>
      </c>
      <c r="H294" s="8">
        <v>4</v>
      </c>
      <c r="I294" s="8">
        <v>1</v>
      </c>
      <c r="J294" s="8">
        <v>0.24</v>
      </c>
      <c r="K294" s="8">
        <v>0.38</v>
      </c>
      <c r="L294" s="8">
        <v>0.29849999999999999</v>
      </c>
      <c r="M294" s="8">
        <v>5</v>
      </c>
      <c r="N294" s="8">
        <v>55</v>
      </c>
      <c r="O294" s="8">
        <v>60</v>
      </c>
    </row>
    <row r="295" spans="1:15">
      <c r="A295" s="14">
        <v>294</v>
      </c>
      <c r="B295" s="11">
        <v>40556</v>
      </c>
      <c r="C295" s="8">
        <v>1</v>
      </c>
      <c r="D295" s="8">
        <v>0</v>
      </c>
      <c r="E295" s="8">
        <v>1</v>
      </c>
      <c r="F295" s="8">
        <v>16</v>
      </c>
      <c r="G295" s="8" t="b">
        <v>0</v>
      </c>
      <c r="H295" s="8">
        <v>4</v>
      </c>
      <c r="I295" s="8">
        <v>1</v>
      </c>
      <c r="J295" s="8">
        <v>0.24</v>
      </c>
      <c r="K295" s="8">
        <v>0.38</v>
      </c>
      <c r="L295" s="8">
        <v>0.35820000000000002</v>
      </c>
      <c r="M295" s="8">
        <v>2</v>
      </c>
      <c r="N295" s="8">
        <v>76</v>
      </c>
      <c r="O295" s="8">
        <v>78</v>
      </c>
    </row>
    <row r="296" spans="1:15">
      <c r="A296" s="14">
        <v>295</v>
      </c>
      <c r="B296" s="11">
        <v>40556</v>
      </c>
      <c r="C296" s="8">
        <v>1</v>
      </c>
      <c r="D296" s="8">
        <v>0</v>
      </c>
      <c r="E296" s="8">
        <v>1</v>
      </c>
      <c r="F296" s="8">
        <v>17</v>
      </c>
      <c r="G296" s="8" t="b">
        <v>0</v>
      </c>
      <c r="H296" s="8">
        <v>4</v>
      </c>
      <c r="I296" s="8">
        <v>1</v>
      </c>
      <c r="J296" s="8">
        <v>0.2</v>
      </c>
      <c r="K296" s="8">
        <v>0.4</v>
      </c>
      <c r="L296" s="8">
        <v>0.28360000000000002</v>
      </c>
      <c r="M296" s="8">
        <v>4</v>
      </c>
      <c r="N296" s="8">
        <v>158</v>
      </c>
      <c r="O296" s="8">
        <v>162</v>
      </c>
    </row>
    <row r="297" spans="1:15">
      <c r="A297" s="14">
        <v>296</v>
      </c>
      <c r="B297" s="11">
        <v>40556</v>
      </c>
      <c r="C297" s="8">
        <v>1</v>
      </c>
      <c r="D297" s="8">
        <v>0</v>
      </c>
      <c r="E297" s="8">
        <v>1</v>
      </c>
      <c r="F297" s="8">
        <v>18</v>
      </c>
      <c r="G297" s="8" t="b">
        <v>0</v>
      </c>
      <c r="H297" s="8">
        <v>4</v>
      </c>
      <c r="I297" s="8">
        <v>1</v>
      </c>
      <c r="J297" s="8">
        <v>0.2</v>
      </c>
      <c r="K297" s="8">
        <v>0.4</v>
      </c>
      <c r="L297" s="8">
        <v>0.32840000000000003</v>
      </c>
      <c r="M297" s="8">
        <v>3</v>
      </c>
      <c r="N297" s="8">
        <v>141</v>
      </c>
      <c r="O297" s="8">
        <v>144</v>
      </c>
    </row>
    <row r="298" spans="1:15">
      <c r="A298" s="14">
        <v>297</v>
      </c>
      <c r="B298" s="11">
        <v>40556</v>
      </c>
      <c r="C298" s="8">
        <v>1</v>
      </c>
      <c r="D298" s="8">
        <v>0</v>
      </c>
      <c r="E298" s="8">
        <v>1</v>
      </c>
      <c r="F298" s="8">
        <v>19</v>
      </c>
      <c r="G298" s="8" t="b">
        <v>0</v>
      </c>
      <c r="H298" s="8">
        <v>4</v>
      </c>
      <c r="I298" s="8">
        <v>1</v>
      </c>
      <c r="J298" s="8">
        <v>0.16</v>
      </c>
      <c r="K298" s="8">
        <v>0.47</v>
      </c>
      <c r="L298" s="8">
        <v>0.25369999999999998</v>
      </c>
      <c r="M298" s="8">
        <v>1</v>
      </c>
      <c r="N298" s="8">
        <v>98</v>
      </c>
      <c r="O298" s="8">
        <v>99</v>
      </c>
    </row>
    <row r="299" spans="1:15">
      <c r="A299" s="14">
        <v>298</v>
      </c>
      <c r="B299" s="11">
        <v>40556</v>
      </c>
      <c r="C299" s="8">
        <v>1</v>
      </c>
      <c r="D299" s="8">
        <v>0</v>
      </c>
      <c r="E299" s="8">
        <v>1</v>
      </c>
      <c r="F299" s="8">
        <v>20</v>
      </c>
      <c r="G299" s="8" t="b">
        <v>0</v>
      </c>
      <c r="H299" s="8">
        <v>4</v>
      </c>
      <c r="I299" s="8">
        <v>1</v>
      </c>
      <c r="J299" s="8">
        <v>0.16</v>
      </c>
      <c r="K299" s="8">
        <v>0.47</v>
      </c>
      <c r="L299" s="8">
        <v>0.22389999999999999</v>
      </c>
      <c r="M299" s="8">
        <v>0</v>
      </c>
      <c r="N299" s="8">
        <v>64</v>
      </c>
      <c r="O299" s="8">
        <v>64</v>
      </c>
    </row>
    <row r="300" spans="1:15">
      <c r="A300" s="14">
        <v>299</v>
      </c>
      <c r="B300" s="11">
        <v>40556</v>
      </c>
      <c r="C300" s="8">
        <v>1</v>
      </c>
      <c r="D300" s="8">
        <v>0</v>
      </c>
      <c r="E300" s="8">
        <v>1</v>
      </c>
      <c r="F300" s="8">
        <v>21</v>
      </c>
      <c r="G300" s="8" t="b">
        <v>0</v>
      </c>
      <c r="H300" s="8">
        <v>4</v>
      </c>
      <c r="I300" s="8">
        <v>1</v>
      </c>
      <c r="J300" s="8">
        <v>0.14000000000000001</v>
      </c>
      <c r="K300" s="8">
        <v>0.46</v>
      </c>
      <c r="L300" s="8">
        <v>0.29849999999999999</v>
      </c>
      <c r="M300" s="8">
        <v>0</v>
      </c>
      <c r="N300" s="8">
        <v>40</v>
      </c>
      <c r="O300" s="8">
        <v>40</v>
      </c>
    </row>
    <row r="301" spans="1:15">
      <c r="A301" s="14">
        <v>300</v>
      </c>
      <c r="B301" s="11">
        <v>40556</v>
      </c>
      <c r="C301" s="8">
        <v>1</v>
      </c>
      <c r="D301" s="8">
        <v>0</v>
      </c>
      <c r="E301" s="8">
        <v>1</v>
      </c>
      <c r="F301" s="8">
        <v>22</v>
      </c>
      <c r="G301" s="8" t="b">
        <v>0</v>
      </c>
      <c r="H301" s="8">
        <v>4</v>
      </c>
      <c r="I301" s="8">
        <v>1</v>
      </c>
      <c r="J301" s="8">
        <v>0.14000000000000001</v>
      </c>
      <c r="K301" s="8">
        <v>0.46</v>
      </c>
      <c r="L301" s="8">
        <v>0.32840000000000003</v>
      </c>
      <c r="M301" s="8">
        <v>0</v>
      </c>
      <c r="N301" s="8">
        <v>30</v>
      </c>
      <c r="O301" s="8">
        <v>30</v>
      </c>
    </row>
    <row r="302" spans="1:15">
      <c r="A302" s="14">
        <v>301</v>
      </c>
      <c r="B302" s="11">
        <v>40556</v>
      </c>
      <c r="C302" s="8">
        <v>1</v>
      </c>
      <c r="D302" s="8">
        <v>0</v>
      </c>
      <c r="E302" s="8">
        <v>1</v>
      </c>
      <c r="F302" s="8">
        <v>23</v>
      </c>
      <c r="G302" s="8" t="b">
        <v>0</v>
      </c>
      <c r="H302" s="8">
        <v>4</v>
      </c>
      <c r="I302" s="8">
        <v>1</v>
      </c>
      <c r="J302" s="8">
        <v>0.12</v>
      </c>
      <c r="K302" s="8">
        <v>0.5</v>
      </c>
      <c r="L302" s="8">
        <v>0.19400000000000001</v>
      </c>
      <c r="M302" s="8">
        <v>1</v>
      </c>
      <c r="N302" s="8">
        <v>14</v>
      </c>
      <c r="O302" s="8">
        <v>15</v>
      </c>
    </row>
    <row r="303" spans="1:15">
      <c r="A303" s="14">
        <v>302</v>
      </c>
      <c r="B303" s="11">
        <v>40557</v>
      </c>
      <c r="C303" s="8">
        <v>1</v>
      </c>
      <c r="D303" s="8">
        <v>0</v>
      </c>
      <c r="E303" s="8">
        <v>1</v>
      </c>
      <c r="F303" s="8">
        <v>0</v>
      </c>
      <c r="G303" s="8" t="b">
        <v>0</v>
      </c>
      <c r="H303" s="8">
        <v>5</v>
      </c>
      <c r="I303" s="8">
        <v>1</v>
      </c>
      <c r="J303" s="8">
        <v>0.12</v>
      </c>
      <c r="K303" s="8">
        <v>0.5</v>
      </c>
      <c r="L303" s="8">
        <v>0.19400000000000001</v>
      </c>
      <c r="M303" s="8">
        <v>0</v>
      </c>
      <c r="N303" s="8">
        <v>14</v>
      </c>
      <c r="O303" s="8">
        <v>14</v>
      </c>
    </row>
    <row r="304" spans="1:15">
      <c r="A304" s="14">
        <v>303</v>
      </c>
      <c r="B304" s="11">
        <v>40557</v>
      </c>
      <c r="C304" s="8">
        <v>1</v>
      </c>
      <c r="D304" s="8">
        <v>0</v>
      </c>
      <c r="E304" s="8">
        <v>1</v>
      </c>
      <c r="F304" s="8">
        <v>1</v>
      </c>
      <c r="G304" s="8" t="b">
        <v>0</v>
      </c>
      <c r="H304" s="8">
        <v>5</v>
      </c>
      <c r="I304" s="8">
        <v>1</v>
      </c>
      <c r="J304" s="8">
        <v>0.1</v>
      </c>
      <c r="K304" s="8">
        <v>0.54</v>
      </c>
      <c r="L304" s="8">
        <v>0.16420000000000001</v>
      </c>
      <c r="M304" s="8">
        <v>0</v>
      </c>
      <c r="N304" s="8">
        <v>5</v>
      </c>
      <c r="O304" s="8">
        <v>5</v>
      </c>
    </row>
    <row r="305" spans="1:15">
      <c r="A305" s="14">
        <v>304</v>
      </c>
      <c r="B305" s="11">
        <v>40557</v>
      </c>
      <c r="C305" s="8">
        <v>1</v>
      </c>
      <c r="D305" s="8">
        <v>0</v>
      </c>
      <c r="E305" s="8">
        <v>1</v>
      </c>
      <c r="F305" s="8">
        <v>2</v>
      </c>
      <c r="G305" s="8" t="b">
        <v>0</v>
      </c>
      <c r="H305" s="8">
        <v>5</v>
      </c>
      <c r="I305" s="8">
        <v>1</v>
      </c>
      <c r="J305" s="8">
        <v>0.1</v>
      </c>
      <c r="K305" s="8">
        <v>0.54</v>
      </c>
      <c r="L305" s="8">
        <v>0.1343</v>
      </c>
      <c r="M305" s="8">
        <v>0</v>
      </c>
      <c r="N305" s="8">
        <v>1</v>
      </c>
      <c r="O305" s="8">
        <v>1</v>
      </c>
    </row>
    <row r="306" spans="1:15">
      <c r="A306" s="14">
        <v>305</v>
      </c>
      <c r="B306" s="11">
        <v>40557</v>
      </c>
      <c r="C306" s="8">
        <v>1</v>
      </c>
      <c r="D306" s="8">
        <v>0</v>
      </c>
      <c r="E306" s="8">
        <v>1</v>
      </c>
      <c r="F306" s="8">
        <v>3</v>
      </c>
      <c r="G306" s="8" t="b">
        <v>0</v>
      </c>
      <c r="H306" s="8">
        <v>5</v>
      </c>
      <c r="I306" s="8">
        <v>1</v>
      </c>
      <c r="J306" s="8">
        <v>0.1</v>
      </c>
      <c r="K306" s="8">
        <v>0.54</v>
      </c>
      <c r="L306" s="8">
        <v>0.1045</v>
      </c>
      <c r="M306" s="8">
        <v>0</v>
      </c>
      <c r="N306" s="8">
        <v>1</v>
      </c>
      <c r="O306" s="8">
        <v>1</v>
      </c>
    </row>
    <row r="307" spans="1:15">
      <c r="A307" s="14">
        <v>306</v>
      </c>
      <c r="B307" s="11">
        <v>40557</v>
      </c>
      <c r="C307" s="8">
        <v>1</v>
      </c>
      <c r="D307" s="8">
        <v>0</v>
      </c>
      <c r="E307" s="8">
        <v>1</v>
      </c>
      <c r="F307" s="8">
        <v>5</v>
      </c>
      <c r="G307" s="8" t="b">
        <v>0</v>
      </c>
      <c r="H307" s="8">
        <v>5</v>
      </c>
      <c r="I307" s="8">
        <v>1</v>
      </c>
      <c r="J307" s="8">
        <v>0.1</v>
      </c>
      <c r="K307" s="8">
        <v>0.54</v>
      </c>
      <c r="L307" s="8">
        <v>8.9599999999999999E-2</v>
      </c>
      <c r="M307" s="8">
        <v>0</v>
      </c>
      <c r="N307" s="8">
        <v>8</v>
      </c>
      <c r="O307" s="8">
        <v>8</v>
      </c>
    </row>
    <row r="308" spans="1:15">
      <c r="A308" s="14">
        <v>307</v>
      </c>
      <c r="B308" s="11">
        <v>40557</v>
      </c>
      <c r="C308" s="8">
        <v>1</v>
      </c>
      <c r="D308" s="8">
        <v>0</v>
      </c>
      <c r="E308" s="8">
        <v>1</v>
      </c>
      <c r="F308" s="8">
        <v>6</v>
      </c>
      <c r="G308" s="8" t="b">
        <v>0</v>
      </c>
      <c r="H308" s="8">
        <v>5</v>
      </c>
      <c r="I308" s="8">
        <v>1</v>
      </c>
      <c r="J308" s="8">
        <v>0.1</v>
      </c>
      <c r="K308" s="8">
        <v>0.54</v>
      </c>
      <c r="L308" s="8">
        <v>0</v>
      </c>
      <c r="M308" s="8">
        <v>0</v>
      </c>
      <c r="N308" s="8">
        <v>17</v>
      </c>
      <c r="O308" s="8">
        <v>17</v>
      </c>
    </row>
    <row r="309" spans="1:15">
      <c r="A309" s="14">
        <v>308</v>
      </c>
      <c r="B309" s="11">
        <v>40557</v>
      </c>
      <c r="C309" s="8">
        <v>1</v>
      </c>
      <c r="D309" s="8">
        <v>0</v>
      </c>
      <c r="E309" s="8">
        <v>1</v>
      </c>
      <c r="F309" s="8">
        <v>7</v>
      </c>
      <c r="G309" s="8" t="b">
        <v>0</v>
      </c>
      <c r="H309" s="8">
        <v>5</v>
      </c>
      <c r="I309" s="8">
        <v>1</v>
      </c>
      <c r="J309" s="8">
        <v>0.1</v>
      </c>
      <c r="K309" s="8">
        <v>0.74</v>
      </c>
      <c r="L309" s="8">
        <v>0.16420000000000001</v>
      </c>
      <c r="M309" s="8">
        <v>0</v>
      </c>
      <c r="N309" s="8">
        <v>70</v>
      </c>
      <c r="O309" s="8">
        <v>70</v>
      </c>
    </row>
    <row r="310" spans="1:15">
      <c r="A310" s="14">
        <v>309</v>
      </c>
      <c r="B310" s="11">
        <v>40557</v>
      </c>
      <c r="C310" s="8">
        <v>1</v>
      </c>
      <c r="D310" s="8">
        <v>0</v>
      </c>
      <c r="E310" s="8">
        <v>1</v>
      </c>
      <c r="F310" s="8">
        <v>8</v>
      </c>
      <c r="G310" s="8" t="b">
        <v>0</v>
      </c>
      <c r="H310" s="8">
        <v>5</v>
      </c>
      <c r="I310" s="8">
        <v>1</v>
      </c>
      <c r="J310" s="8">
        <v>0.12</v>
      </c>
      <c r="K310" s="8">
        <v>0.68</v>
      </c>
      <c r="L310" s="8">
        <v>0</v>
      </c>
      <c r="M310" s="8">
        <v>2</v>
      </c>
      <c r="N310" s="8">
        <v>156</v>
      </c>
      <c r="O310" s="8">
        <v>158</v>
      </c>
    </row>
    <row r="311" spans="1:15">
      <c r="A311" s="14">
        <v>310</v>
      </c>
      <c r="B311" s="11">
        <v>40557</v>
      </c>
      <c r="C311" s="8">
        <v>1</v>
      </c>
      <c r="D311" s="8">
        <v>0</v>
      </c>
      <c r="E311" s="8">
        <v>1</v>
      </c>
      <c r="F311" s="8">
        <v>9</v>
      </c>
      <c r="G311" s="8" t="b">
        <v>0</v>
      </c>
      <c r="H311" s="8">
        <v>5</v>
      </c>
      <c r="I311" s="8">
        <v>1</v>
      </c>
      <c r="J311" s="8">
        <v>0.14000000000000001</v>
      </c>
      <c r="K311" s="8">
        <v>0.69</v>
      </c>
      <c r="L311" s="8">
        <v>0.1343</v>
      </c>
      <c r="M311" s="8">
        <v>0</v>
      </c>
      <c r="N311" s="8">
        <v>117</v>
      </c>
      <c r="O311" s="8">
        <v>117</v>
      </c>
    </row>
    <row r="312" spans="1:15">
      <c r="A312" s="14">
        <v>311</v>
      </c>
      <c r="B312" s="11">
        <v>40557</v>
      </c>
      <c r="C312" s="8">
        <v>1</v>
      </c>
      <c r="D312" s="8">
        <v>0</v>
      </c>
      <c r="E312" s="8">
        <v>1</v>
      </c>
      <c r="F312" s="8">
        <v>10</v>
      </c>
      <c r="G312" s="8" t="b">
        <v>0</v>
      </c>
      <c r="H312" s="8">
        <v>5</v>
      </c>
      <c r="I312" s="8">
        <v>1</v>
      </c>
      <c r="J312" s="8">
        <v>0.18</v>
      </c>
      <c r="K312" s="8">
        <v>0.55000000000000004</v>
      </c>
      <c r="L312" s="8">
        <v>0.19400000000000001</v>
      </c>
      <c r="M312" s="8">
        <v>4</v>
      </c>
      <c r="N312" s="8">
        <v>40</v>
      </c>
      <c r="O312" s="8">
        <v>44</v>
      </c>
    </row>
    <row r="313" spans="1:15">
      <c r="A313" s="14">
        <v>312</v>
      </c>
      <c r="B313" s="11">
        <v>40557</v>
      </c>
      <c r="C313" s="8">
        <v>1</v>
      </c>
      <c r="D313" s="8">
        <v>0</v>
      </c>
      <c r="E313" s="8">
        <v>1</v>
      </c>
      <c r="F313" s="8">
        <v>11</v>
      </c>
      <c r="G313" s="8" t="b">
        <v>0</v>
      </c>
      <c r="H313" s="8">
        <v>5</v>
      </c>
      <c r="I313" s="8">
        <v>1</v>
      </c>
      <c r="J313" s="8">
        <v>0.18</v>
      </c>
      <c r="K313" s="8">
        <v>0.51</v>
      </c>
      <c r="L313" s="8">
        <v>0.28360000000000002</v>
      </c>
      <c r="M313" s="8">
        <v>6</v>
      </c>
      <c r="N313" s="8">
        <v>47</v>
      </c>
      <c r="O313" s="8">
        <v>53</v>
      </c>
    </row>
    <row r="314" spans="1:15">
      <c r="A314" s="14">
        <v>313</v>
      </c>
      <c r="B314" s="11">
        <v>40557</v>
      </c>
      <c r="C314" s="8">
        <v>1</v>
      </c>
      <c r="D314" s="8">
        <v>0</v>
      </c>
      <c r="E314" s="8">
        <v>1</v>
      </c>
      <c r="F314" s="8">
        <v>12</v>
      </c>
      <c r="G314" s="8" t="b">
        <v>0</v>
      </c>
      <c r="H314" s="8">
        <v>5</v>
      </c>
      <c r="I314" s="8">
        <v>1</v>
      </c>
      <c r="J314" s="8">
        <v>0.2</v>
      </c>
      <c r="K314" s="8">
        <v>0.44</v>
      </c>
      <c r="L314" s="8">
        <v>0.25369999999999998</v>
      </c>
      <c r="M314" s="8">
        <v>2</v>
      </c>
      <c r="N314" s="8">
        <v>59</v>
      </c>
      <c r="O314" s="8">
        <v>61</v>
      </c>
    </row>
    <row r="315" spans="1:15">
      <c r="A315" s="14">
        <v>314</v>
      </c>
      <c r="B315" s="11">
        <v>40557</v>
      </c>
      <c r="C315" s="8">
        <v>1</v>
      </c>
      <c r="D315" s="8">
        <v>0</v>
      </c>
      <c r="E315" s="8">
        <v>1</v>
      </c>
      <c r="F315" s="8">
        <v>13</v>
      </c>
      <c r="G315" s="8" t="b">
        <v>0</v>
      </c>
      <c r="H315" s="8">
        <v>5</v>
      </c>
      <c r="I315" s="8">
        <v>1</v>
      </c>
      <c r="J315" s="8">
        <v>0.22</v>
      </c>
      <c r="K315" s="8">
        <v>0.37</v>
      </c>
      <c r="L315" s="8">
        <v>0.3881</v>
      </c>
      <c r="M315" s="8">
        <v>4</v>
      </c>
      <c r="N315" s="8">
        <v>73</v>
      </c>
      <c r="O315" s="8">
        <v>77</v>
      </c>
    </row>
    <row r="316" spans="1:15">
      <c r="A316" s="14">
        <v>315</v>
      </c>
      <c r="B316" s="11">
        <v>40557</v>
      </c>
      <c r="C316" s="8">
        <v>1</v>
      </c>
      <c r="D316" s="8">
        <v>0</v>
      </c>
      <c r="E316" s="8">
        <v>1</v>
      </c>
      <c r="F316" s="8">
        <v>14</v>
      </c>
      <c r="G316" s="8" t="b">
        <v>0</v>
      </c>
      <c r="H316" s="8">
        <v>5</v>
      </c>
      <c r="I316" s="8">
        <v>1</v>
      </c>
      <c r="J316" s="8">
        <v>0.22</v>
      </c>
      <c r="K316" s="8">
        <v>0.41</v>
      </c>
      <c r="L316" s="8">
        <v>0.28360000000000002</v>
      </c>
      <c r="M316" s="8">
        <v>5</v>
      </c>
      <c r="N316" s="8">
        <v>59</v>
      </c>
      <c r="O316" s="8">
        <v>64</v>
      </c>
    </row>
    <row r="317" spans="1:15">
      <c r="A317" s="14">
        <v>316</v>
      </c>
      <c r="B317" s="11">
        <v>40557</v>
      </c>
      <c r="C317" s="8">
        <v>1</v>
      </c>
      <c r="D317" s="8">
        <v>0</v>
      </c>
      <c r="E317" s="8">
        <v>1</v>
      </c>
      <c r="F317" s="8">
        <v>15</v>
      </c>
      <c r="G317" s="8" t="b">
        <v>0</v>
      </c>
      <c r="H317" s="8">
        <v>5</v>
      </c>
      <c r="I317" s="8">
        <v>1</v>
      </c>
      <c r="J317" s="8">
        <v>0.24</v>
      </c>
      <c r="K317" s="8">
        <v>0.38</v>
      </c>
      <c r="L317" s="8">
        <v>0.16420000000000001</v>
      </c>
      <c r="M317" s="8">
        <v>9</v>
      </c>
      <c r="N317" s="8">
        <v>59</v>
      </c>
      <c r="O317" s="8">
        <v>68</v>
      </c>
    </row>
    <row r="318" spans="1:15">
      <c r="A318" s="14">
        <v>317</v>
      </c>
      <c r="B318" s="11">
        <v>40557</v>
      </c>
      <c r="C318" s="8">
        <v>1</v>
      </c>
      <c r="D318" s="8">
        <v>0</v>
      </c>
      <c r="E318" s="8">
        <v>1</v>
      </c>
      <c r="F318" s="8">
        <v>16</v>
      </c>
      <c r="G318" s="8" t="b">
        <v>0</v>
      </c>
      <c r="H318" s="8">
        <v>5</v>
      </c>
      <c r="I318" s="8">
        <v>1</v>
      </c>
      <c r="J318" s="8">
        <v>0.22</v>
      </c>
      <c r="K318" s="8">
        <v>0.41</v>
      </c>
      <c r="L318" s="8">
        <v>0.1045</v>
      </c>
      <c r="M318" s="8">
        <v>3</v>
      </c>
      <c r="N318" s="8">
        <v>87</v>
      </c>
      <c r="O318" s="8">
        <v>90</v>
      </c>
    </row>
    <row r="319" spans="1:15">
      <c r="A319" s="14">
        <v>318</v>
      </c>
      <c r="B319" s="11">
        <v>40557</v>
      </c>
      <c r="C319" s="8">
        <v>1</v>
      </c>
      <c r="D319" s="8">
        <v>0</v>
      </c>
      <c r="E319" s="8">
        <v>1</v>
      </c>
      <c r="F319" s="8">
        <v>17</v>
      </c>
      <c r="G319" s="8" t="b">
        <v>0</v>
      </c>
      <c r="H319" s="8">
        <v>5</v>
      </c>
      <c r="I319" s="8">
        <v>1</v>
      </c>
      <c r="J319" s="8">
        <v>0.22</v>
      </c>
      <c r="K319" s="8">
        <v>0.41</v>
      </c>
      <c r="L319" s="8">
        <v>0.16420000000000001</v>
      </c>
      <c r="M319" s="8">
        <v>4</v>
      </c>
      <c r="N319" s="8">
        <v>155</v>
      </c>
      <c r="O319" s="8">
        <v>159</v>
      </c>
    </row>
    <row r="320" spans="1:15">
      <c r="A320" s="14">
        <v>319</v>
      </c>
      <c r="B320" s="11">
        <v>40557</v>
      </c>
      <c r="C320" s="8">
        <v>1</v>
      </c>
      <c r="D320" s="8">
        <v>0</v>
      </c>
      <c r="E320" s="8">
        <v>1</v>
      </c>
      <c r="F320" s="8">
        <v>18</v>
      </c>
      <c r="G320" s="8" t="b">
        <v>0</v>
      </c>
      <c r="H320" s="8">
        <v>5</v>
      </c>
      <c r="I320" s="8">
        <v>1</v>
      </c>
      <c r="J320" s="8">
        <v>0.2</v>
      </c>
      <c r="K320" s="8">
        <v>0.47</v>
      </c>
      <c r="L320" s="8">
        <v>0</v>
      </c>
      <c r="M320" s="8">
        <v>5</v>
      </c>
      <c r="N320" s="8">
        <v>134</v>
      </c>
      <c r="O320" s="8">
        <v>139</v>
      </c>
    </row>
    <row r="321" spans="1:15">
      <c r="A321" s="14">
        <v>320</v>
      </c>
      <c r="B321" s="11">
        <v>40557</v>
      </c>
      <c r="C321" s="8">
        <v>1</v>
      </c>
      <c r="D321" s="8">
        <v>0</v>
      </c>
      <c r="E321" s="8">
        <v>1</v>
      </c>
      <c r="F321" s="8">
        <v>19</v>
      </c>
      <c r="G321" s="8" t="b">
        <v>0</v>
      </c>
      <c r="H321" s="8">
        <v>5</v>
      </c>
      <c r="I321" s="8">
        <v>1</v>
      </c>
      <c r="J321" s="8">
        <v>0.16</v>
      </c>
      <c r="K321" s="8">
        <v>0.59</v>
      </c>
      <c r="L321" s="8">
        <v>8.9599999999999999E-2</v>
      </c>
      <c r="M321" s="8">
        <v>3</v>
      </c>
      <c r="N321" s="8">
        <v>89</v>
      </c>
      <c r="O321" s="8">
        <v>92</v>
      </c>
    </row>
    <row r="322" spans="1:15">
      <c r="A322" s="14">
        <v>321</v>
      </c>
      <c r="B322" s="11">
        <v>40557</v>
      </c>
      <c r="C322" s="8">
        <v>1</v>
      </c>
      <c r="D322" s="8">
        <v>0</v>
      </c>
      <c r="E322" s="8">
        <v>1</v>
      </c>
      <c r="F322" s="8">
        <v>20</v>
      </c>
      <c r="G322" s="8" t="b">
        <v>0</v>
      </c>
      <c r="H322" s="8">
        <v>5</v>
      </c>
      <c r="I322" s="8">
        <v>1</v>
      </c>
      <c r="J322" s="8">
        <v>0.18</v>
      </c>
      <c r="K322" s="8">
        <v>0.59</v>
      </c>
      <c r="L322" s="8">
        <v>0</v>
      </c>
      <c r="M322" s="8">
        <v>0</v>
      </c>
      <c r="N322" s="8">
        <v>68</v>
      </c>
      <c r="O322" s="8">
        <v>68</v>
      </c>
    </row>
    <row r="323" spans="1:15">
      <c r="A323" s="14">
        <v>322</v>
      </c>
      <c r="B323" s="11">
        <v>40557</v>
      </c>
      <c r="C323" s="8">
        <v>1</v>
      </c>
      <c r="D323" s="8">
        <v>0</v>
      </c>
      <c r="E323" s="8">
        <v>1</v>
      </c>
      <c r="F323" s="8">
        <v>21</v>
      </c>
      <c r="G323" s="8" t="b">
        <v>0</v>
      </c>
      <c r="H323" s="8">
        <v>5</v>
      </c>
      <c r="I323" s="8">
        <v>1</v>
      </c>
      <c r="J323" s="8">
        <v>0.16</v>
      </c>
      <c r="K323" s="8">
        <v>0.69</v>
      </c>
      <c r="L323" s="8">
        <v>0</v>
      </c>
      <c r="M323" s="8">
        <v>4</v>
      </c>
      <c r="N323" s="8">
        <v>48</v>
      </c>
      <c r="O323" s="8">
        <v>52</v>
      </c>
    </row>
    <row r="324" spans="1:15">
      <c r="A324" s="14">
        <v>323</v>
      </c>
      <c r="B324" s="11">
        <v>40557</v>
      </c>
      <c r="C324" s="8">
        <v>1</v>
      </c>
      <c r="D324" s="8">
        <v>0</v>
      </c>
      <c r="E324" s="8">
        <v>1</v>
      </c>
      <c r="F324" s="8">
        <v>22</v>
      </c>
      <c r="G324" s="8" t="b">
        <v>0</v>
      </c>
      <c r="H324" s="8">
        <v>5</v>
      </c>
      <c r="I324" s="8">
        <v>2</v>
      </c>
      <c r="J324" s="8">
        <v>0.16</v>
      </c>
      <c r="K324" s="8">
        <v>0.69</v>
      </c>
      <c r="L324" s="8">
        <v>0</v>
      </c>
      <c r="M324" s="8">
        <v>2</v>
      </c>
      <c r="N324" s="8">
        <v>34</v>
      </c>
      <c r="O324" s="8">
        <v>36</v>
      </c>
    </row>
    <row r="325" spans="1:15">
      <c r="A325" s="14">
        <v>324</v>
      </c>
      <c r="B325" s="11">
        <v>40557</v>
      </c>
      <c r="C325" s="8">
        <v>1</v>
      </c>
      <c r="D325" s="8">
        <v>0</v>
      </c>
      <c r="E325" s="8">
        <v>1</v>
      </c>
      <c r="F325" s="8">
        <v>23</v>
      </c>
      <c r="G325" s="8" t="b">
        <v>0</v>
      </c>
      <c r="H325" s="8">
        <v>5</v>
      </c>
      <c r="I325" s="8">
        <v>2</v>
      </c>
      <c r="J325" s="8">
        <v>0.18</v>
      </c>
      <c r="K325" s="8">
        <v>0.55000000000000004</v>
      </c>
      <c r="L325" s="8">
        <v>0</v>
      </c>
      <c r="M325" s="8">
        <v>1</v>
      </c>
      <c r="N325" s="8">
        <v>26</v>
      </c>
      <c r="O325" s="8">
        <v>27</v>
      </c>
    </row>
    <row r="326" spans="1:15">
      <c r="A326" s="14">
        <v>325</v>
      </c>
      <c r="B326" s="11">
        <v>40558</v>
      </c>
      <c r="C326" s="8">
        <v>1</v>
      </c>
      <c r="D326" s="8">
        <v>0</v>
      </c>
      <c r="E326" s="8">
        <v>1</v>
      </c>
      <c r="F326" s="8">
        <v>0</v>
      </c>
      <c r="G326" s="8" t="b">
        <v>0</v>
      </c>
      <c r="H326" s="8">
        <v>6</v>
      </c>
      <c r="I326" s="8">
        <v>1</v>
      </c>
      <c r="J326" s="8">
        <v>0.18</v>
      </c>
      <c r="K326" s="8">
        <v>0.55000000000000004</v>
      </c>
      <c r="L326" s="8">
        <v>0</v>
      </c>
      <c r="M326" s="8">
        <v>3</v>
      </c>
      <c r="N326" s="8">
        <v>25</v>
      </c>
      <c r="O326" s="8">
        <v>28</v>
      </c>
    </row>
    <row r="327" spans="1:15">
      <c r="A327" s="14">
        <v>326</v>
      </c>
      <c r="B327" s="11">
        <v>40558</v>
      </c>
      <c r="C327" s="8">
        <v>1</v>
      </c>
      <c r="D327" s="8">
        <v>0</v>
      </c>
      <c r="E327" s="8">
        <v>1</v>
      </c>
      <c r="F327" s="8">
        <v>1</v>
      </c>
      <c r="G327" s="8" t="b">
        <v>0</v>
      </c>
      <c r="H327" s="8">
        <v>6</v>
      </c>
      <c r="I327" s="8">
        <v>2</v>
      </c>
      <c r="J327" s="8">
        <v>0.16</v>
      </c>
      <c r="K327" s="8">
        <v>0.59</v>
      </c>
      <c r="L327" s="8">
        <v>8.9599999999999999E-2</v>
      </c>
      <c r="M327" s="8">
        <v>2</v>
      </c>
      <c r="N327" s="8">
        <v>18</v>
      </c>
      <c r="O327" s="8">
        <v>20</v>
      </c>
    </row>
    <row r="328" spans="1:15">
      <c r="A328" s="14">
        <v>327</v>
      </c>
      <c r="B328" s="11">
        <v>40558</v>
      </c>
      <c r="C328" s="8">
        <v>1</v>
      </c>
      <c r="D328" s="8">
        <v>0</v>
      </c>
      <c r="E328" s="8">
        <v>1</v>
      </c>
      <c r="F328" s="8">
        <v>2</v>
      </c>
      <c r="G328" s="8" t="b">
        <v>0</v>
      </c>
      <c r="H328" s="8">
        <v>6</v>
      </c>
      <c r="I328" s="8">
        <v>2</v>
      </c>
      <c r="J328" s="8">
        <v>0.16</v>
      </c>
      <c r="K328" s="8">
        <v>0.59</v>
      </c>
      <c r="L328" s="8">
        <v>8.9599999999999999E-2</v>
      </c>
      <c r="M328" s="8">
        <v>0</v>
      </c>
      <c r="N328" s="8">
        <v>12</v>
      </c>
      <c r="O328" s="8">
        <v>12</v>
      </c>
    </row>
    <row r="329" spans="1:15">
      <c r="A329" s="14">
        <v>328</v>
      </c>
      <c r="B329" s="11">
        <v>40558</v>
      </c>
      <c r="C329" s="8">
        <v>1</v>
      </c>
      <c r="D329" s="8">
        <v>0</v>
      </c>
      <c r="E329" s="8">
        <v>1</v>
      </c>
      <c r="F329" s="8">
        <v>3</v>
      </c>
      <c r="G329" s="8" t="b">
        <v>0</v>
      </c>
      <c r="H329" s="8">
        <v>6</v>
      </c>
      <c r="I329" s="8">
        <v>2</v>
      </c>
      <c r="J329" s="8">
        <v>0.16</v>
      </c>
      <c r="K329" s="8">
        <v>0.59</v>
      </c>
      <c r="L329" s="8">
        <v>0</v>
      </c>
      <c r="M329" s="8">
        <v>1</v>
      </c>
      <c r="N329" s="8">
        <v>7</v>
      </c>
      <c r="O329" s="8">
        <v>8</v>
      </c>
    </row>
    <row r="330" spans="1:15">
      <c r="A330" s="14">
        <v>329</v>
      </c>
      <c r="B330" s="11">
        <v>40558</v>
      </c>
      <c r="C330" s="8">
        <v>1</v>
      </c>
      <c r="D330" s="8">
        <v>0</v>
      </c>
      <c r="E330" s="8">
        <v>1</v>
      </c>
      <c r="F330" s="8">
        <v>4</v>
      </c>
      <c r="G330" s="8" t="b">
        <v>0</v>
      </c>
      <c r="H330" s="8">
        <v>6</v>
      </c>
      <c r="I330" s="8">
        <v>2</v>
      </c>
      <c r="J330" s="8">
        <v>0.16</v>
      </c>
      <c r="K330" s="8">
        <v>0.59</v>
      </c>
      <c r="L330" s="8">
        <v>0</v>
      </c>
      <c r="M330" s="8">
        <v>0</v>
      </c>
      <c r="N330" s="8">
        <v>5</v>
      </c>
      <c r="O330" s="8">
        <v>5</v>
      </c>
    </row>
    <row r="331" spans="1:15">
      <c r="A331" s="14">
        <v>330</v>
      </c>
      <c r="B331" s="11">
        <v>40558</v>
      </c>
      <c r="C331" s="8">
        <v>1</v>
      </c>
      <c r="D331" s="8">
        <v>0</v>
      </c>
      <c r="E331" s="8">
        <v>1</v>
      </c>
      <c r="F331" s="8">
        <v>5</v>
      </c>
      <c r="G331" s="8" t="b">
        <v>0</v>
      </c>
      <c r="H331" s="8">
        <v>6</v>
      </c>
      <c r="I331" s="8">
        <v>1</v>
      </c>
      <c r="J331" s="8">
        <v>0.16</v>
      </c>
      <c r="K331" s="8">
        <v>0.59</v>
      </c>
      <c r="L331" s="8">
        <v>0</v>
      </c>
      <c r="M331" s="8">
        <v>0</v>
      </c>
      <c r="N331" s="8">
        <v>1</v>
      </c>
      <c r="O331" s="8">
        <v>1</v>
      </c>
    </row>
    <row r="332" spans="1:15">
      <c r="A332" s="14">
        <v>331</v>
      </c>
      <c r="B332" s="11">
        <v>40558</v>
      </c>
      <c r="C332" s="8">
        <v>1</v>
      </c>
      <c r="D332" s="8">
        <v>0</v>
      </c>
      <c r="E332" s="8">
        <v>1</v>
      </c>
      <c r="F332" s="8">
        <v>6</v>
      </c>
      <c r="G332" s="8" t="b">
        <v>0</v>
      </c>
      <c r="H332" s="8">
        <v>6</v>
      </c>
      <c r="I332" s="8">
        <v>1</v>
      </c>
      <c r="J332" s="8">
        <v>0.14000000000000001</v>
      </c>
      <c r="K332" s="8">
        <v>0.63</v>
      </c>
      <c r="L332" s="8">
        <v>0.1045</v>
      </c>
      <c r="M332" s="8">
        <v>1</v>
      </c>
      <c r="N332" s="8">
        <v>2</v>
      </c>
      <c r="O332" s="8">
        <v>3</v>
      </c>
    </row>
    <row r="333" spans="1:15">
      <c r="A333" s="14">
        <v>332</v>
      </c>
      <c r="B333" s="11">
        <v>40558</v>
      </c>
      <c r="C333" s="8">
        <v>1</v>
      </c>
      <c r="D333" s="8">
        <v>0</v>
      </c>
      <c r="E333" s="8">
        <v>1</v>
      </c>
      <c r="F333" s="8">
        <v>7</v>
      </c>
      <c r="G333" s="8" t="b">
        <v>0</v>
      </c>
      <c r="H333" s="8">
        <v>6</v>
      </c>
      <c r="I333" s="8">
        <v>1</v>
      </c>
      <c r="J333" s="8">
        <v>0.14000000000000001</v>
      </c>
      <c r="K333" s="8">
        <v>0.63</v>
      </c>
      <c r="L333" s="8">
        <v>0</v>
      </c>
      <c r="M333" s="8">
        <v>1</v>
      </c>
      <c r="N333" s="8">
        <v>9</v>
      </c>
      <c r="O333" s="8">
        <v>10</v>
      </c>
    </row>
    <row r="334" spans="1:15">
      <c r="A334" s="14">
        <v>333</v>
      </c>
      <c r="B334" s="11">
        <v>40558</v>
      </c>
      <c r="C334" s="8">
        <v>1</v>
      </c>
      <c r="D334" s="8">
        <v>0</v>
      </c>
      <c r="E334" s="8">
        <v>1</v>
      </c>
      <c r="F334" s="8">
        <v>8</v>
      </c>
      <c r="G334" s="8" t="b">
        <v>0</v>
      </c>
      <c r="H334" s="8">
        <v>6</v>
      </c>
      <c r="I334" s="8">
        <v>1</v>
      </c>
      <c r="J334" s="8">
        <v>0.14000000000000001</v>
      </c>
      <c r="K334" s="8">
        <v>0.63</v>
      </c>
      <c r="L334" s="8">
        <v>0.1343</v>
      </c>
      <c r="M334" s="8">
        <v>1</v>
      </c>
      <c r="N334" s="8">
        <v>22</v>
      </c>
      <c r="O334" s="8">
        <v>23</v>
      </c>
    </row>
    <row r="335" spans="1:15">
      <c r="A335" s="14">
        <v>334</v>
      </c>
      <c r="B335" s="11">
        <v>40558</v>
      </c>
      <c r="C335" s="8">
        <v>1</v>
      </c>
      <c r="D335" s="8">
        <v>0</v>
      </c>
      <c r="E335" s="8">
        <v>1</v>
      </c>
      <c r="F335" s="8">
        <v>9</v>
      </c>
      <c r="G335" s="8" t="b">
        <v>0</v>
      </c>
      <c r="H335" s="8">
        <v>6</v>
      </c>
      <c r="I335" s="8">
        <v>1</v>
      </c>
      <c r="J335" s="8">
        <v>0.16</v>
      </c>
      <c r="K335" s="8">
        <v>0.64</v>
      </c>
      <c r="L335" s="8">
        <v>0.1343</v>
      </c>
      <c r="M335" s="8">
        <v>2</v>
      </c>
      <c r="N335" s="8">
        <v>31</v>
      </c>
      <c r="O335" s="8">
        <v>33</v>
      </c>
    </row>
    <row r="336" spans="1:15">
      <c r="A336" s="14">
        <v>335</v>
      </c>
      <c r="B336" s="11">
        <v>40558</v>
      </c>
      <c r="C336" s="8">
        <v>1</v>
      </c>
      <c r="D336" s="8">
        <v>0</v>
      </c>
      <c r="E336" s="8">
        <v>1</v>
      </c>
      <c r="F336" s="8">
        <v>10</v>
      </c>
      <c r="G336" s="8" t="b">
        <v>0</v>
      </c>
      <c r="H336" s="8">
        <v>6</v>
      </c>
      <c r="I336" s="8">
        <v>1</v>
      </c>
      <c r="J336" s="8">
        <v>0.18</v>
      </c>
      <c r="K336" s="8">
        <v>0.59</v>
      </c>
      <c r="L336" s="8">
        <v>0.16420000000000001</v>
      </c>
      <c r="M336" s="8">
        <v>2</v>
      </c>
      <c r="N336" s="8">
        <v>57</v>
      </c>
      <c r="O336" s="8">
        <v>59</v>
      </c>
    </row>
    <row r="337" spans="1:15">
      <c r="A337" s="14">
        <v>336</v>
      </c>
      <c r="B337" s="11">
        <v>40558</v>
      </c>
      <c r="C337" s="8">
        <v>1</v>
      </c>
      <c r="D337" s="8">
        <v>0</v>
      </c>
      <c r="E337" s="8">
        <v>1</v>
      </c>
      <c r="F337" s="8">
        <v>11</v>
      </c>
      <c r="G337" s="8" t="b">
        <v>0</v>
      </c>
      <c r="H337" s="8">
        <v>6</v>
      </c>
      <c r="I337" s="8">
        <v>1</v>
      </c>
      <c r="J337" s="8">
        <v>0.2</v>
      </c>
      <c r="K337" s="8">
        <v>0.55000000000000004</v>
      </c>
      <c r="L337" s="8">
        <v>0.22389999999999999</v>
      </c>
      <c r="M337" s="8">
        <v>18</v>
      </c>
      <c r="N337" s="8">
        <v>54</v>
      </c>
      <c r="O337" s="8">
        <v>72</v>
      </c>
    </row>
    <row r="338" spans="1:15">
      <c r="A338" s="14">
        <v>337</v>
      </c>
      <c r="B338" s="11">
        <v>40558</v>
      </c>
      <c r="C338" s="8">
        <v>1</v>
      </c>
      <c r="D338" s="8">
        <v>0</v>
      </c>
      <c r="E338" s="8">
        <v>1</v>
      </c>
      <c r="F338" s="8">
        <v>12</v>
      </c>
      <c r="G338" s="8" t="b">
        <v>0</v>
      </c>
      <c r="H338" s="8">
        <v>6</v>
      </c>
      <c r="I338" s="8">
        <v>1</v>
      </c>
      <c r="J338" s="8">
        <v>0.24</v>
      </c>
      <c r="K338" s="8">
        <v>0.48</v>
      </c>
      <c r="L338" s="8">
        <v>0.22389999999999999</v>
      </c>
      <c r="M338" s="8">
        <v>15</v>
      </c>
      <c r="N338" s="8">
        <v>74</v>
      </c>
      <c r="O338" s="8">
        <v>89</v>
      </c>
    </row>
    <row r="339" spans="1:15">
      <c r="A339" s="14">
        <v>338</v>
      </c>
      <c r="B339" s="11">
        <v>40558</v>
      </c>
      <c r="C339" s="8">
        <v>1</v>
      </c>
      <c r="D339" s="8">
        <v>0</v>
      </c>
      <c r="E339" s="8">
        <v>1</v>
      </c>
      <c r="F339" s="8">
        <v>13</v>
      </c>
      <c r="G339" s="8" t="b">
        <v>0</v>
      </c>
      <c r="H339" s="8">
        <v>6</v>
      </c>
      <c r="I339" s="8">
        <v>1</v>
      </c>
      <c r="J339" s="8">
        <v>0.28000000000000003</v>
      </c>
      <c r="K339" s="8">
        <v>0.38</v>
      </c>
      <c r="L339" s="8">
        <v>0.29849999999999999</v>
      </c>
      <c r="M339" s="8">
        <v>21</v>
      </c>
      <c r="N339" s="8">
        <v>80</v>
      </c>
      <c r="O339" s="8">
        <v>101</v>
      </c>
    </row>
    <row r="340" spans="1:15">
      <c r="A340" s="14">
        <v>339</v>
      </c>
      <c r="B340" s="11">
        <v>40558</v>
      </c>
      <c r="C340" s="8">
        <v>1</v>
      </c>
      <c r="D340" s="8">
        <v>0</v>
      </c>
      <c r="E340" s="8">
        <v>1</v>
      </c>
      <c r="F340" s="8">
        <v>14</v>
      </c>
      <c r="G340" s="8" t="b">
        <v>0</v>
      </c>
      <c r="H340" s="8">
        <v>6</v>
      </c>
      <c r="I340" s="8">
        <v>1</v>
      </c>
      <c r="J340" s="8">
        <v>0.3</v>
      </c>
      <c r="K340" s="8">
        <v>0.39</v>
      </c>
      <c r="L340" s="8">
        <v>0.28360000000000002</v>
      </c>
      <c r="M340" s="8">
        <v>26</v>
      </c>
      <c r="N340" s="8">
        <v>92</v>
      </c>
      <c r="O340" s="8">
        <v>118</v>
      </c>
    </row>
    <row r="341" spans="1:15">
      <c r="A341" s="14">
        <v>340</v>
      </c>
      <c r="B341" s="11">
        <v>40558</v>
      </c>
      <c r="C341" s="8">
        <v>1</v>
      </c>
      <c r="D341" s="8">
        <v>0</v>
      </c>
      <c r="E341" s="8">
        <v>1</v>
      </c>
      <c r="F341" s="8">
        <v>15</v>
      </c>
      <c r="G341" s="8" t="b">
        <v>0</v>
      </c>
      <c r="H341" s="8">
        <v>6</v>
      </c>
      <c r="I341" s="8">
        <v>2</v>
      </c>
      <c r="J341" s="8">
        <v>0.32</v>
      </c>
      <c r="K341" s="8">
        <v>0.36</v>
      </c>
      <c r="L341" s="8">
        <v>0.19400000000000001</v>
      </c>
      <c r="M341" s="8">
        <v>21</v>
      </c>
      <c r="N341" s="8">
        <v>108</v>
      </c>
      <c r="O341" s="8">
        <v>129</v>
      </c>
    </row>
    <row r="342" spans="1:15">
      <c r="A342" s="14">
        <v>341</v>
      </c>
      <c r="B342" s="11">
        <v>40558</v>
      </c>
      <c r="C342" s="8">
        <v>1</v>
      </c>
      <c r="D342" s="8">
        <v>0</v>
      </c>
      <c r="E342" s="8">
        <v>1</v>
      </c>
      <c r="F342" s="8">
        <v>16</v>
      </c>
      <c r="G342" s="8" t="b">
        <v>0</v>
      </c>
      <c r="H342" s="8">
        <v>6</v>
      </c>
      <c r="I342" s="8">
        <v>2</v>
      </c>
      <c r="J342" s="8">
        <v>0.34</v>
      </c>
      <c r="K342" s="8">
        <v>0.34</v>
      </c>
      <c r="L342" s="8">
        <v>0.19400000000000001</v>
      </c>
      <c r="M342" s="8">
        <v>33</v>
      </c>
      <c r="N342" s="8">
        <v>95</v>
      </c>
      <c r="O342" s="8">
        <v>128</v>
      </c>
    </row>
    <row r="343" spans="1:15">
      <c r="A343" s="14">
        <v>342</v>
      </c>
      <c r="B343" s="11">
        <v>40558</v>
      </c>
      <c r="C343" s="8">
        <v>1</v>
      </c>
      <c r="D343" s="8">
        <v>0</v>
      </c>
      <c r="E343" s="8">
        <v>1</v>
      </c>
      <c r="F343" s="8">
        <v>17</v>
      </c>
      <c r="G343" s="8" t="b">
        <v>0</v>
      </c>
      <c r="H343" s="8">
        <v>6</v>
      </c>
      <c r="I343" s="8">
        <v>2</v>
      </c>
      <c r="J343" s="8">
        <v>0.32</v>
      </c>
      <c r="K343" s="8">
        <v>0.36</v>
      </c>
      <c r="L343" s="8">
        <v>0.28360000000000002</v>
      </c>
      <c r="M343" s="8">
        <v>29</v>
      </c>
      <c r="N343" s="8">
        <v>54</v>
      </c>
      <c r="O343" s="8">
        <v>83</v>
      </c>
    </row>
    <row r="344" spans="1:15">
      <c r="A344" s="14">
        <v>343</v>
      </c>
      <c r="B344" s="11">
        <v>40558</v>
      </c>
      <c r="C344" s="8">
        <v>1</v>
      </c>
      <c r="D344" s="8">
        <v>0</v>
      </c>
      <c r="E344" s="8">
        <v>1</v>
      </c>
      <c r="F344" s="8">
        <v>18</v>
      </c>
      <c r="G344" s="8" t="b">
        <v>0</v>
      </c>
      <c r="H344" s="8">
        <v>6</v>
      </c>
      <c r="I344" s="8">
        <v>2</v>
      </c>
      <c r="J344" s="8">
        <v>0.3</v>
      </c>
      <c r="K344" s="8">
        <v>0.45</v>
      </c>
      <c r="L344" s="8">
        <v>0.25369999999999998</v>
      </c>
      <c r="M344" s="8">
        <v>15</v>
      </c>
      <c r="N344" s="8">
        <v>69</v>
      </c>
      <c r="O344" s="8">
        <v>84</v>
      </c>
    </row>
    <row r="345" spans="1:15">
      <c r="A345" s="14">
        <v>344</v>
      </c>
      <c r="B345" s="11">
        <v>40558</v>
      </c>
      <c r="C345" s="8">
        <v>1</v>
      </c>
      <c r="D345" s="8">
        <v>0</v>
      </c>
      <c r="E345" s="8">
        <v>1</v>
      </c>
      <c r="F345" s="8">
        <v>19</v>
      </c>
      <c r="G345" s="8" t="b">
        <v>0</v>
      </c>
      <c r="H345" s="8">
        <v>6</v>
      </c>
      <c r="I345" s="8">
        <v>2</v>
      </c>
      <c r="J345" s="8">
        <v>0.32</v>
      </c>
      <c r="K345" s="8">
        <v>0.39</v>
      </c>
      <c r="L345" s="8">
        <v>0.25369999999999998</v>
      </c>
      <c r="M345" s="8">
        <v>14</v>
      </c>
      <c r="N345" s="8">
        <v>60</v>
      </c>
      <c r="O345" s="8">
        <v>74</v>
      </c>
    </row>
    <row r="346" spans="1:15">
      <c r="A346" s="14">
        <v>345</v>
      </c>
      <c r="B346" s="11">
        <v>40558</v>
      </c>
      <c r="C346" s="8">
        <v>1</v>
      </c>
      <c r="D346" s="8">
        <v>0</v>
      </c>
      <c r="E346" s="8">
        <v>1</v>
      </c>
      <c r="F346" s="8">
        <v>20</v>
      </c>
      <c r="G346" s="8" t="b">
        <v>0</v>
      </c>
      <c r="H346" s="8">
        <v>6</v>
      </c>
      <c r="I346" s="8">
        <v>2</v>
      </c>
      <c r="J346" s="8">
        <v>0.32</v>
      </c>
      <c r="K346" s="8">
        <v>0.39</v>
      </c>
      <c r="L346" s="8">
        <v>0.25369999999999998</v>
      </c>
      <c r="M346" s="8">
        <v>6</v>
      </c>
      <c r="N346" s="8">
        <v>35</v>
      </c>
      <c r="O346" s="8">
        <v>41</v>
      </c>
    </row>
    <row r="347" spans="1:15">
      <c r="A347" s="14">
        <v>346</v>
      </c>
      <c r="B347" s="11">
        <v>40558</v>
      </c>
      <c r="C347" s="8">
        <v>1</v>
      </c>
      <c r="D347" s="8">
        <v>0</v>
      </c>
      <c r="E347" s="8">
        <v>1</v>
      </c>
      <c r="F347" s="8">
        <v>21</v>
      </c>
      <c r="G347" s="8" t="b">
        <v>0</v>
      </c>
      <c r="H347" s="8">
        <v>6</v>
      </c>
      <c r="I347" s="8">
        <v>2</v>
      </c>
      <c r="J347" s="8">
        <v>0.32</v>
      </c>
      <c r="K347" s="8">
        <v>0.39</v>
      </c>
      <c r="L347" s="8">
        <v>0.22389999999999999</v>
      </c>
      <c r="M347" s="8">
        <v>6</v>
      </c>
      <c r="N347" s="8">
        <v>51</v>
      </c>
      <c r="O347" s="8">
        <v>57</v>
      </c>
    </row>
    <row r="348" spans="1:15">
      <c r="A348" s="14">
        <v>347</v>
      </c>
      <c r="B348" s="11">
        <v>40558</v>
      </c>
      <c r="C348" s="8">
        <v>1</v>
      </c>
      <c r="D348" s="8">
        <v>0</v>
      </c>
      <c r="E348" s="8">
        <v>1</v>
      </c>
      <c r="F348" s="8">
        <v>22</v>
      </c>
      <c r="G348" s="8" t="b">
        <v>0</v>
      </c>
      <c r="H348" s="8">
        <v>6</v>
      </c>
      <c r="I348" s="8">
        <v>2</v>
      </c>
      <c r="J348" s="8">
        <v>0.3</v>
      </c>
      <c r="K348" s="8">
        <v>0.42</v>
      </c>
      <c r="L348" s="8">
        <v>0.1045</v>
      </c>
      <c r="M348" s="8">
        <v>0</v>
      </c>
      <c r="N348" s="8">
        <v>26</v>
      </c>
      <c r="O348" s="8">
        <v>26</v>
      </c>
    </row>
    <row r="349" spans="1:15">
      <c r="A349" s="14">
        <v>348</v>
      </c>
      <c r="B349" s="11">
        <v>40558</v>
      </c>
      <c r="C349" s="8">
        <v>1</v>
      </c>
      <c r="D349" s="8">
        <v>0</v>
      </c>
      <c r="E349" s="8">
        <v>1</v>
      </c>
      <c r="F349" s="8">
        <v>23</v>
      </c>
      <c r="G349" s="8" t="b">
        <v>0</v>
      </c>
      <c r="H349" s="8">
        <v>6</v>
      </c>
      <c r="I349" s="8">
        <v>1</v>
      </c>
      <c r="J349" s="8">
        <v>0.3</v>
      </c>
      <c r="K349" s="8">
        <v>0.45</v>
      </c>
      <c r="L349" s="8">
        <v>0.28360000000000002</v>
      </c>
      <c r="M349" s="8">
        <v>5</v>
      </c>
      <c r="N349" s="8">
        <v>39</v>
      </c>
      <c r="O349" s="8">
        <v>44</v>
      </c>
    </row>
    <row r="350" spans="1:15">
      <c r="A350" s="14">
        <v>349</v>
      </c>
      <c r="B350" s="11">
        <v>40559</v>
      </c>
      <c r="C350" s="8">
        <v>1</v>
      </c>
      <c r="D350" s="8">
        <v>0</v>
      </c>
      <c r="E350" s="8">
        <v>1</v>
      </c>
      <c r="F350" s="8">
        <v>0</v>
      </c>
      <c r="G350" s="8" t="b">
        <v>0</v>
      </c>
      <c r="H350" s="8">
        <v>0</v>
      </c>
      <c r="I350" s="8">
        <v>1</v>
      </c>
      <c r="J350" s="8">
        <v>0.26</v>
      </c>
      <c r="K350" s="8">
        <v>0.56000000000000005</v>
      </c>
      <c r="L350" s="8">
        <v>0</v>
      </c>
      <c r="M350" s="8">
        <v>6</v>
      </c>
      <c r="N350" s="8">
        <v>33</v>
      </c>
      <c r="O350" s="8">
        <v>39</v>
      </c>
    </row>
    <row r="351" spans="1:15">
      <c r="A351" s="14">
        <v>350</v>
      </c>
      <c r="B351" s="11">
        <v>40559</v>
      </c>
      <c r="C351" s="8">
        <v>1</v>
      </c>
      <c r="D351" s="8">
        <v>0</v>
      </c>
      <c r="E351" s="8">
        <v>1</v>
      </c>
      <c r="F351" s="8">
        <v>1</v>
      </c>
      <c r="G351" s="8" t="b">
        <v>0</v>
      </c>
      <c r="H351" s="8">
        <v>0</v>
      </c>
      <c r="I351" s="8">
        <v>1</v>
      </c>
      <c r="J351" s="8">
        <v>0.26</v>
      </c>
      <c r="K351" s="8">
        <v>0.56000000000000005</v>
      </c>
      <c r="L351" s="8">
        <v>0.1343</v>
      </c>
      <c r="M351" s="8">
        <v>4</v>
      </c>
      <c r="N351" s="8">
        <v>19</v>
      </c>
      <c r="O351" s="8">
        <v>23</v>
      </c>
    </row>
    <row r="352" spans="1:15">
      <c r="A352" s="14">
        <v>351</v>
      </c>
      <c r="B352" s="11">
        <v>40559</v>
      </c>
      <c r="C352" s="8">
        <v>1</v>
      </c>
      <c r="D352" s="8">
        <v>0</v>
      </c>
      <c r="E352" s="8">
        <v>1</v>
      </c>
      <c r="F352" s="8">
        <v>2</v>
      </c>
      <c r="G352" s="8" t="b">
        <v>0</v>
      </c>
      <c r="H352" s="8">
        <v>0</v>
      </c>
      <c r="I352" s="8">
        <v>1</v>
      </c>
      <c r="J352" s="8">
        <v>0.26</v>
      </c>
      <c r="K352" s="8">
        <v>0.56000000000000005</v>
      </c>
      <c r="L352" s="8">
        <v>8.9599999999999999E-2</v>
      </c>
      <c r="M352" s="8">
        <v>3</v>
      </c>
      <c r="N352" s="8">
        <v>13</v>
      </c>
      <c r="O352" s="8">
        <v>16</v>
      </c>
    </row>
    <row r="353" spans="1:15">
      <c r="A353" s="14">
        <v>352</v>
      </c>
      <c r="B353" s="11">
        <v>40559</v>
      </c>
      <c r="C353" s="8">
        <v>1</v>
      </c>
      <c r="D353" s="8">
        <v>0</v>
      </c>
      <c r="E353" s="8">
        <v>1</v>
      </c>
      <c r="F353" s="8">
        <v>3</v>
      </c>
      <c r="G353" s="8" t="b">
        <v>0</v>
      </c>
      <c r="H353" s="8">
        <v>0</v>
      </c>
      <c r="I353" s="8">
        <v>1</v>
      </c>
      <c r="J353" s="8">
        <v>0.22</v>
      </c>
      <c r="K353" s="8">
        <v>0.69</v>
      </c>
      <c r="L353" s="8">
        <v>0</v>
      </c>
      <c r="M353" s="8">
        <v>9</v>
      </c>
      <c r="N353" s="8">
        <v>6</v>
      </c>
      <c r="O353" s="8">
        <v>15</v>
      </c>
    </row>
    <row r="354" spans="1:15">
      <c r="A354" s="14">
        <v>353</v>
      </c>
      <c r="B354" s="11">
        <v>40559</v>
      </c>
      <c r="C354" s="8">
        <v>1</v>
      </c>
      <c r="D354" s="8">
        <v>0</v>
      </c>
      <c r="E354" s="8">
        <v>1</v>
      </c>
      <c r="F354" s="8">
        <v>4</v>
      </c>
      <c r="G354" s="8" t="b">
        <v>0</v>
      </c>
      <c r="H354" s="8">
        <v>0</v>
      </c>
      <c r="I354" s="8">
        <v>1</v>
      </c>
      <c r="J354" s="8">
        <v>0.26</v>
      </c>
      <c r="K354" s="8">
        <v>0.56000000000000005</v>
      </c>
      <c r="L354" s="8">
        <v>0.16420000000000001</v>
      </c>
      <c r="M354" s="8">
        <v>0</v>
      </c>
      <c r="N354" s="8">
        <v>1</v>
      </c>
      <c r="O354" s="8">
        <v>1</v>
      </c>
    </row>
    <row r="355" spans="1:15">
      <c r="A355" s="14">
        <v>354</v>
      </c>
      <c r="B355" s="11">
        <v>40559</v>
      </c>
      <c r="C355" s="8">
        <v>1</v>
      </c>
      <c r="D355" s="8">
        <v>0</v>
      </c>
      <c r="E355" s="8">
        <v>1</v>
      </c>
      <c r="F355" s="8">
        <v>5</v>
      </c>
      <c r="G355" s="8" t="b">
        <v>0</v>
      </c>
      <c r="H355" s="8">
        <v>0</v>
      </c>
      <c r="I355" s="8">
        <v>2</v>
      </c>
      <c r="J355" s="8">
        <v>0.26</v>
      </c>
      <c r="K355" s="8">
        <v>0.56000000000000005</v>
      </c>
      <c r="L355" s="8">
        <v>0.16420000000000001</v>
      </c>
      <c r="M355" s="8">
        <v>1</v>
      </c>
      <c r="N355" s="8">
        <v>1</v>
      </c>
      <c r="O355" s="8">
        <v>2</v>
      </c>
    </row>
    <row r="356" spans="1:15">
      <c r="A356" s="14">
        <v>355</v>
      </c>
      <c r="B356" s="11">
        <v>40559</v>
      </c>
      <c r="C356" s="8">
        <v>1</v>
      </c>
      <c r="D356" s="8">
        <v>0</v>
      </c>
      <c r="E356" s="8">
        <v>1</v>
      </c>
      <c r="F356" s="8">
        <v>6</v>
      </c>
      <c r="G356" s="8" t="b">
        <v>0</v>
      </c>
      <c r="H356" s="8">
        <v>0</v>
      </c>
      <c r="I356" s="8">
        <v>2</v>
      </c>
      <c r="J356" s="8">
        <v>0.26</v>
      </c>
      <c r="K356" s="8">
        <v>0.56000000000000005</v>
      </c>
      <c r="L356" s="8">
        <v>0.16420000000000001</v>
      </c>
      <c r="M356" s="8">
        <v>0</v>
      </c>
      <c r="N356" s="8">
        <v>1</v>
      </c>
      <c r="O356" s="8">
        <v>1</v>
      </c>
    </row>
    <row r="357" spans="1:15">
      <c r="A357" s="14">
        <v>356</v>
      </c>
      <c r="B357" s="11">
        <v>40559</v>
      </c>
      <c r="C357" s="8">
        <v>1</v>
      </c>
      <c r="D357" s="8">
        <v>0</v>
      </c>
      <c r="E357" s="8">
        <v>1</v>
      </c>
      <c r="F357" s="8">
        <v>7</v>
      </c>
      <c r="G357" s="8" t="b">
        <v>0</v>
      </c>
      <c r="H357" s="8">
        <v>0</v>
      </c>
      <c r="I357" s="8">
        <v>2</v>
      </c>
      <c r="J357" s="8">
        <v>0.24</v>
      </c>
      <c r="K357" s="8">
        <v>0.56000000000000005</v>
      </c>
      <c r="L357" s="8">
        <v>0.29849999999999999</v>
      </c>
      <c r="M357" s="8">
        <v>0</v>
      </c>
      <c r="N357" s="8">
        <v>3</v>
      </c>
      <c r="O357" s="8">
        <v>3</v>
      </c>
    </row>
    <row r="358" spans="1:15">
      <c r="A358" s="14">
        <v>357</v>
      </c>
      <c r="B358" s="11">
        <v>40559</v>
      </c>
      <c r="C358" s="8">
        <v>1</v>
      </c>
      <c r="D358" s="8">
        <v>0</v>
      </c>
      <c r="E358" s="8">
        <v>1</v>
      </c>
      <c r="F358" s="8">
        <v>8</v>
      </c>
      <c r="G358" s="8" t="b">
        <v>0</v>
      </c>
      <c r="H358" s="8">
        <v>0</v>
      </c>
      <c r="I358" s="8">
        <v>1</v>
      </c>
      <c r="J358" s="8">
        <v>0.22</v>
      </c>
      <c r="K358" s="8">
        <v>0.55000000000000004</v>
      </c>
      <c r="L358" s="8">
        <v>0.28360000000000002</v>
      </c>
      <c r="M358" s="8">
        <v>0</v>
      </c>
      <c r="N358" s="8">
        <v>18</v>
      </c>
      <c r="O358" s="8">
        <v>18</v>
      </c>
    </row>
    <row r="359" spans="1:15">
      <c r="A359" s="14">
        <v>358</v>
      </c>
      <c r="B359" s="11">
        <v>40559</v>
      </c>
      <c r="C359" s="8">
        <v>1</v>
      </c>
      <c r="D359" s="8">
        <v>0</v>
      </c>
      <c r="E359" s="8">
        <v>1</v>
      </c>
      <c r="F359" s="8">
        <v>9</v>
      </c>
      <c r="G359" s="8" t="b">
        <v>0</v>
      </c>
      <c r="H359" s="8">
        <v>0</v>
      </c>
      <c r="I359" s="8">
        <v>1</v>
      </c>
      <c r="J359" s="8">
        <v>0.22</v>
      </c>
      <c r="K359" s="8">
        <v>0.51</v>
      </c>
      <c r="L359" s="8">
        <v>0.25369999999999998</v>
      </c>
      <c r="M359" s="8">
        <v>3</v>
      </c>
      <c r="N359" s="8">
        <v>29</v>
      </c>
      <c r="O359" s="8">
        <v>32</v>
      </c>
    </row>
    <row r="360" spans="1:15">
      <c r="A360" s="14">
        <v>359</v>
      </c>
      <c r="B360" s="11">
        <v>40559</v>
      </c>
      <c r="C360" s="8">
        <v>1</v>
      </c>
      <c r="D360" s="8">
        <v>0</v>
      </c>
      <c r="E360" s="8">
        <v>1</v>
      </c>
      <c r="F360" s="8">
        <v>10</v>
      </c>
      <c r="G360" s="8" t="b">
        <v>0</v>
      </c>
      <c r="H360" s="8">
        <v>0</v>
      </c>
      <c r="I360" s="8">
        <v>1</v>
      </c>
      <c r="J360" s="8">
        <v>0.22</v>
      </c>
      <c r="K360" s="8">
        <v>0.51</v>
      </c>
      <c r="L360" s="8">
        <v>0.28360000000000002</v>
      </c>
      <c r="M360" s="8">
        <v>8</v>
      </c>
      <c r="N360" s="8">
        <v>71</v>
      </c>
      <c r="O360" s="8">
        <v>79</v>
      </c>
    </row>
    <row r="361" spans="1:15">
      <c r="A361" s="14">
        <v>360</v>
      </c>
      <c r="B361" s="11">
        <v>40559</v>
      </c>
      <c r="C361" s="8">
        <v>1</v>
      </c>
      <c r="D361" s="8">
        <v>0</v>
      </c>
      <c r="E361" s="8">
        <v>1</v>
      </c>
      <c r="F361" s="8">
        <v>11</v>
      </c>
      <c r="G361" s="8" t="b">
        <v>0</v>
      </c>
      <c r="H361" s="8">
        <v>0</v>
      </c>
      <c r="I361" s="8">
        <v>1</v>
      </c>
      <c r="J361" s="8">
        <v>0.24</v>
      </c>
      <c r="K361" s="8">
        <v>0.44</v>
      </c>
      <c r="L361" s="8">
        <v>0.25369999999999998</v>
      </c>
      <c r="M361" s="8">
        <v>23</v>
      </c>
      <c r="N361" s="8">
        <v>70</v>
      </c>
      <c r="O361" s="8">
        <v>93</v>
      </c>
    </row>
    <row r="362" spans="1:15">
      <c r="A362" s="14">
        <v>361</v>
      </c>
      <c r="B362" s="11">
        <v>40559</v>
      </c>
      <c r="C362" s="8">
        <v>1</v>
      </c>
      <c r="D362" s="8">
        <v>0</v>
      </c>
      <c r="E362" s="8">
        <v>1</v>
      </c>
      <c r="F362" s="8">
        <v>12</v>
      </c>
      <c r="G362" s="8" t="b">
        <v>0</v>
      </c>
      <c r="H362" s="8">
        <v>0</v>
      </c>
      <c r="I362" s="8">
        <v>1</v>
      </c>
      <c r="J362" s="8">
        <v>0.24</v>
      </c>
      <c r="K362" s="8">
        <v>0.41</v>
      </c>
      <c r="L362" s="8">
        <v>0.28360000000000002</v>
      </c>
      <c r="M362" s="8">
        <v>29</v>
      </c>
      <c r="N362" s="8">
        <v>75</v>
      </c>
      <c r="O362" s="8">
        <v>104</v>
      </c>
    </row>
    <row r="363" spans="1:15">
      <c r="A363" s="14">
        <v>362</v>
      </c>
      <c r="B363" s="11">
        <v>40559</v>
      </c>
      <c r="C363" s="8">
        <v>1</v>
      </c>
      <c r="D363" s="8">
        <v>0</v>
      </c>
      <c r="E363" s="8">
        <v>1</v>
      </c>
      <c r="F363" s="8">
        <v>13</v>
      </c>
      <c r="G363" s="8" t="b">
        <v>0</v>
      </c>
      <c r="H363" s="8">
        <v>0</v>
      </c>
      <c r="I363" s="8">
        <v>1</v>
      </c>
      <c r="J363" s="8">
        <v>0.26</v>
      </c>
      <c r="K363" s="8">
        <v>0.35</v>
      </c>
      <c r="L363" s="8">
        <v>0.29849999999999999</v>
      </c>
      <c r="M363" s="8">
        <v>23</v>
      </c>
      <c r="N363" s="8">
        <v>95</v>
      </c>
      <c r="O363" s="8">
        <v>118</v>
      </c>
    </row>
    <row r="364" spans="1:15">
      <c r="A364" s="14">
        <v>363</v>
      </c>
      <c r="B364" s="11">
        <v>40559</v>
      </c>
      <c r="C364" s="8">
        <v>1</v>
      </c>
      <c r="D364" s="8">
        <v>0</v>
      </c>
      <c r="E364" s="8">
        <v>1</v>
      </c>
      <c r="F364" s="8">
        <v>14</v>
      </c>
      <c r="G364" s="8" t="b">
        <v>0</v>
      </c>
      <c r="H364" s="8">
        <v>0</v>
      </c>
      <c r="I364" s="8">
        <v>1</v>
      </c>
      <c r="J364" s="8">
        <v>0.28000000000000003</v>
      </c>
      <c r="K364" s="8">
        <v>0.36</v>
      </c>
      <c r="L364" s="8">
        <v>0.25369999999999998</v>
      </c>
      <c r="M364" s="8">
        <v>22</v>
      </c>
      <c r="N364" s="8">
        <v>69</v>
      </c>
      <c r="O364" s="8">
        <v>91</v>
      </c>
    </row>
    <row r="365" spans="1:15">
      <c r="A365" s="14">
        <v>364</v>
      </c>
      <c r="B365" s="11">
        <v>40559</v>
      </c>
      <c r="C365" s="8">
        <v>1</v>
      </c>
      <c r="D365" s="8">
        <v>0</v>
      </c>
      <c r="E365" s="8">
        <v>1</v>
      </c>
      <c r="F365" s="8">
        <v>15</v>
      </c>
      <c r="G365" s="8" t="b">
        <v>0</v>
      </c>
      <c r="H365" s="8">
        <v>0</v>
      </c>
      <c r="I365" s="8">
        <v>1</v>
      </c>
      <c r="J365" s="8">
        <v>0.26</v>
      </c>
      <c r="K365" s="8">
        <v>0.38</v>
      </c>
      <c r="L365" s="8">
        <v>0.25369999999999998</v>
      </c>
      <c r="M365" s="8">
        <v>35</v>
      </c>
      <c r="N365" s="8">
        <v>78</v>
      </c>
      <c r="O365" s="8">
        <v>113</v>
      </c>
    </row>
    <row r="366" spans="1:15">
      <c r="A366" s="14">
        <v>365</v>
      </c>
      <c r="B366" s="11">
        <v>40559</v>
      </c>
      <c r="C366" s="8">
        <v>1</v>
      </c>
      <c r="D366" s="8">
        <v>0</v>
      </c>
      <c r="E366" s="8">
        <v>1</v>
      </c>
      <c r="F366" s="8">
        <v>16</v>
      </c>
      <c r="G366" s="8" t="b">
        <v>0</v>
      </c>
      <c r="H366" s="8">
        <v>0</v>
      </c>
      <c r="I366" s="8">
        <v>1</v>
      </c>
      <c r="J366" s="8">
        <v>0.24</v>
      </c>
      <c r="K366" s="8">
        <v>0.38</v>
      </c>
      <c r="L366" s="8">
        <v>0.22389999999999999</v>
      </c>
      <c r="M366" s="8">
        <v>22</v>
      </c>
      <c r="N366" s="8">
        <v>77</v>
      </c>
      <c r="O366" s="8">
        <v>99</v>
      </c>
    </row>
    <row r="367" spans="1:15">
      <c r="A367" s="14">
        <v>366</v>
      </c>
      <c r="B367" s="11">
        <v>40559</v>
      </c>
      <c r="C367" s="8">
        <v>1</v>
      </c>
      <c r="D367" s="8">
        <v>0</v>
      </c>
      <c r="E367" s="8">
        <v>1</v>
      </c>
      <c r="F367" s="8">
        <v>17</v>
      </c>
      <c r="G367" s="8" t="b">
        <v>0</v>
      </c>
      <c r="H367" s="8">
        <v>0</v>
      </c>
      <c r="I367" s="8">
        <v>1</v>
      </c>
      <c r="J367" s="8">
        <v>0.22</v>
      </c>
      <c r="K367" s="8">
        <v>0.37</v>
      </c>
      <c r="L367" s="8">
        <v>0.25369999999999998</v>
      </c>
      <c r="M367" s="8">
        <v>23</v>
      </c>
      <c r="N367" s="8">
        <v>82</v>
      </c>
      <c r="O367" s="8">
        <v>105</v>
      </c>
    </row>
    <row r="368" spans="1:15">
      <c r="A368" s="14">
        <v>367</v>
      </c>
      <c r="B368" s="11">
        <v>40559</v>
      </c>
      <c r="C368" s="8">
        <v>1</v>
      </c>
      <c r="D368" s="8">
        <v>0</v>
      </c>
      <c r="E368" s="8">
        <v>1</v>
      </c>
      <c r="F368" s="8">
        <v>18</v>
      </c>
      <c r="G368" s="8" t="b">
        <v>0</v>
      </c>
      <c r="H368" s="8">
        <v>0</v>
      </c>
      <c r="I368" s="8">
        <v>1</v>
      </c>
      <c r="J368" s="8">
        <v>0.2</v>
      </c>
      <c r="K368" s="8">
        <v>0.4</v>
      </c>
      <c r="L368" s="8">
        <v>0.16420000000000001</v>
      </c>
      <c r="M368" s="8">
        <v>11</v>
      </c>
      <c r="N368" s="8">
        <v>56</v>
      </c>
      <c r="O368" s="8">
        <v>67</v>
      </c>
    </row>
    <row r="369" spans="1:15">
      <c r="A369" s="14">
        <v>368</v>
      </c>
      <c r="B369" s="11">
        <v>40559</v>
      </c>
      <c r="C369" s="8">
        <v>1</v>
      </c>
      <c r="D369" s="8">
        <v>0</v>
      </c>
      <c r="E369" s="8">
        <v>1</v>
      </c>
      <c r="F369" s="8">
        <v>19</v>
      </c>
      <c r="G369" s="8" t="b">
        <v>0</v>
      </c>
      <c r="H369" s="8">
        <v>0</v>
      </c>
      <c r="I369" s="8">
        <v>1</v>
      </c>
      <c r="J369" s="8">
        <v>0.18</v>
      </c>
      <c r="K369" s="8">
        <v>0.47</v>
      </c>
      <c r="L369" s="8">
        <v>0.1343</v>
      </c>
      <c r="M369" s="8">
        <v>14</v>
      </c>
      <c r="N369" s="8">
        <v>47</v>
      </c>
      <c r="O369" s="8">
        <v>61</v>
      </c>
    </row>
    <row r="370" spans="1:15">
      <c r="A370" s="14">
        <v>369</v>
      </c>
      <c r="B370" s="11">
        <v>40559</v>
      </c>
      <c r="C370" s="8">
        <v>1</v>
      </c>
      <c r="D370" s="8">
        <v>0</v>
      </c>
      <c r="E370" s="8">
        <v>1</v>
      </c>
      <c r="F370" s="8">
        <v>20</v>
      </c>
      <c r="G370" s="8" t="b">
        <v>0</v>
      </c>
      <c r="H370" s="8">
        <v>0</v>
      </c>
      <c r="I370" s="8">
        <v>1</v>
      </c>
      <c r="J370" s="8">
        <v>0.18</v>
      </c>
      <c r="K370" s="8">
        <v>0.47</v>
      </c>
      <c r="L370" s="8">
        <v>0.16420000000000001</v>
      </c>
      <c r="M370" s="8">
        <v>7</v>
      </c>
      <c r="N370" s="8">
        <v>50</v>
      </c>
      <c r="O370" s="8">
        <v>57</v>
      </c>
    </row>
    <row r="371" spans="1:15">
      <c r="A371" s="14">
        <v>370</v>
      </c>
      <c r="B371" s="11">
        <v>40559</v>
      </c>
      <c r="C371" s="8">
        <v>1</v>
      </c>
      <c r="D371" s="8">
        <v>0</v>
      </c>
      <c r="E371" s="8">
        <v>1</v>
      </c>
      <c r="F371" s="8">
        <v>21</v>
      </c>
      <c r="G371" s="8" t="b">
        <v>0</v>
      </c>
      <c r="H371" s="8">
        <v>0</v>
      </c>
      <c r="I371" s="8">
        <v>1</v>
      </c>
      <c r="J371" s="8">
        <v>0.18</v>
      </c>
      <c r="K371" s="8">
        <v>0.51</v>
      </c>
      <c r="L371" s="8">
        <v>0.16420000000000001</v>
      </c>
      <c r="M371" s="8">
        <v>6</v>
      </c>
      <c r="N371" s="8">
        <v>22</v>
      </c>
      <c r="O371" s="8">
        <v>28</v>
      </c>
    </row>
    <row r="372" spans="1:15">
      <c r="A372" s="14">
        <v>371</v>
      </c>
      <c r="B372" s="11">
        <v>40559</v>
      </c>
      <c r="C372" s="8">
        <v>1</v>
      </c>
      <c r="D372" s="8">
        <v>0</v>
      </c>
      <c r="E372" s="8">
        <v>1</v>
      </c>
      <c r="F372" s="8">
        <v>22</v>
      </c>
      <c r="G372" s="8" t="b">
        <v>0</v>
      </c>
      <c r="H372" s="8">
        <v>0</v>
      </c>
      <c r="I372" s="8">
        <v>2</v>
      </c>
      <c r="J372" s="8">
        <v>0.2</v>
      </c>
      <c r="K372" s="8">
        <v>0.49</v>
      </c>
      <c r="L372" s="8">
        <v>0.1343</v>
      </c>
      <c r="M372" s="8">
        <v>2</v>
      </c>
      <c r="N372" s="8">
        <v>19</v>
      </c>
      <c r="O372" s="8">
        <v>21</v>
      </c>
    </row>
    <row r="373" spans="1:15">
      <c r="A373" s="14">
        <v>372</v>
      </c>
      <c r="B373" s="11">
        <v>40559</v>
      </c>
      <c r="C373" s="8">
        <v>1</v>
      </c>
      <c r="D373" s="8">
        <v>0</v>
      </c>
      <c r="E373" s="8">
        <v>1</v>
      </c>
      <c r="F373" s="8">
        <v>23</v>
      </c>
      <c r="G373" s="8" t="b">
        <v>0</v>
      </c>
      <c r="H373" s="8">
        <v>0</v>
      </c>
      <c r="I373" s="8">
        <v>2</v>
      </c>
      <c r="J373" s="8">
        <v>0.2</v>
      </c>
      <c r="K373" s="8">
        <v>0.4</v>
      </c>
      <c r="L373" s="8">
        <v>0.1045</v>
      </c>
      <c r="M373" s="8">
        <v>0</v>
      </c>
      <c r="N373" s="8">
        <v>18</v>
      </c>
      <c r="O373" s="8">
        <v>18</v>
      </c>
    </row>
    <row r="374" spans="1:15">
      <c r="A374" s="14">
        <v>373</v>
      </c>
      <c r="B374" s="11">
        <v>40560</v>
      </c>
      <c r="C374" s="8">
        <v>1</v>
      </c>
      <c r="D374" s="8">
        <v>0</v>
      </c>
      <c r="E374" s="8">
        <v>1</v>
      </c>
      <c r="F374" s="8">
        <v>0</v>
      </c>
      <c r="G374" s="8" t="b">
        <v>1</v>
      </c>
      <c r="H374" s="8">
        <v>1</v>
      </c>
      <c r="I374" s="8">
        <v>2</v>
      </c>
      <c r="J374" s="8">
        <v>0.2</v>
      </c>
      <c r="K374" s="8">
        <v>0.47</v>
      </c>
      <c r="L374" s="8">
        <v>0.22389999999999999</v>
      </c>
      <c r="M374" s="8">
        <v>1</v>
      </c>
      <c r="N374" s="8">
        <v>16</v>
      </c>
      <c r="O374" s="8">
        <v>17</v>
      </c>
    </row>
    <row r="375" spans="1:15">
      <c r="A375" s="14">
        <v>374</v>
      </c>
      <c r="B375" s="11">
        <v>40560</v>
      </c>
      <c r="C375" s="8">
        <v>1</v>
      </c>
      <c r="D375" s="8">
        <v>0</v>
      </c>
      <c r="E375" s="8">
        <v>1</v>
      </c>
      <c r="F375" s="8">
        <v>1</v>
      </c>
      <c r="G375" s="8" t="b">
        <v>1</v>
      </c>
      <c r="H375" s="8">
        <v>1</v>
      </c>
      <c r="I375" s="8">
        <v>2</v>
      </c>
      <c r="J375" s="8">
        <v>0.2</v>
      </c>
      <c r="K375" s="8">
        <v>0.44</v>
      </c>
      <c r="L375" s="8">
        <v>0.19400000000000001</v>
      </c>
      <c r="M375" s="8">
        <v>1</v>
      </c>
      <c r="N375" s="8">
        <v>15</v>
      </c>
      <c r="O375" s="8">
        <v>16</v>
      </c>
    </row>
    <row r="376" spans="1:15">
      <c r="A376" s="14">
        <v>375</v>
      </c>
      <c r="B376" s="11">
        <v>40560</v>
      </c>
      <c r="C376" s="8">
        <v>1</v>
      </c>
      <c r="D376" s="8">
        <v>0</v>
      </c>
      <c r="E376" s="8">
        <v>1</v>
      </c>
      <c r="F376" s="8">
        <v>2</v>
      </c>
      <c r="G376" s="8" t="b">
        <v>1</v>
      </c>
      <c r="H376" s="8">
        <v>1</v>
      </c>
      <c r="I376" s="8">
        <v>2</v>
      </c>
      <c r="J376" s="8">
        <v>0.18</v>
      </c>
      <c r="K376" s="8">
        <v>0.43</v>
      </c>
      <c r="L376" s="8">
        <v>0.25369999999999998</v>
      </c>
      <c r="M376" s="8">
        <v>0</v>
      </c>
      <c r="N376" s="8">
        <v>8</v>
      </c>
      <c r="O376" s="8">
        <v>8</v>
      </c>
    </row>
    <row r="377" spans="1:15">
      <c r="A377" s="14">
        <v>376</v>
      </c>
      <c r="B377" s="11">
        <v>40560</v>
      </c>
      <c r="C377" s="8">
        <v>1</v>
      </c>
      <c r="D377" s="8">
        <v>0</v>
      </c>
      <c r="E377" s="8">
        <v>1</v>
      </c>
      <c r="F377" s="8">
        <v>3</v>
      </c>
      <c r="G377" s="8" t="b">
        <v>1</v>
      </c>
      <c r="H377" s="8">
        <v>1</v>
      </c>
      <c r="I377" s="8">
        <v>2</v>
      </c>
      <c r="J377" s="8">
        <v>0.18</v>
      </c>
      <c r="K377" s="8">
        <v>0.43</v>
      </c>
      <c r="L377" s="8">
        <v>0.19400000000000001</v>
      </c>
      <c r="M377" s="8">
        <v>0</v>
      </c>
      <c r="N377" s="8">
        <v>2</v>
      </c>
      <c r="O377" s="8">
        <v>2</v>
      </c>
    </row>
    <row r="378" spans="1:15">
      <c r="A378" s="14">
        <v>377</v>
      </c>
      <c r="B378" s="11">
        <v>40560</v>
      </c>
      <c r="C378" s="8">
        <v>1</v>
      </c>
      <c r="D378" s="8">
        <v>0</v>
      </c>
      <c r="E378" s="8">
        <v>1</v>
      </c>
      <c r="F378" s="8">
        <v>4</v>
      </c>
      <c r="G378" s="8" t="b">
        <v>1</v>
      </c>
      <c r="H378" s="8">
        <v>1</v>
      </c>
      <c r="I378" s="8">
        <v>2</v>
      </c>
      <c r="J378" s="8">
        <v>0.18</v>
      </c>
      <c r="K378" s="8">
        <v>0.43</v>
      </c>
      <c r="L378" s="8">
        <v>0.1343</v>
      </c>
      <c r="M378" s="8">
        <v>1</v>
      </c>
      <c r="N378" s="8">
        <v>2</v>
      </c>
      <c r="O378" s="8">
        <v>3</v>
      </c>
    </row>
    <row r="379" spans="1:15">
      <c r="A379" s="14">
        <v>378</v>
      </c>
      <c r="B379" s="11">
        <v>40560</v>
      </c>
      <c r="C379" s="8">
        <v>1</v>
      </c>
      <c r="D379" s="8">
        <v>0</v>
      </c>
      <c r="E379" s="8">
        <v>1</v>
      </c>
      <c r="F379" s="8">
        <v>5</v>
      </c>
      <c r="G379" s="8" t="b">
        <v>1</v>
      </c>
      <c r="H379" s="8">
        <v>1</v>
      </c>
      <c r="I379" s="8">
        <v>2</v>
      </c>
      <c r="J379" s="8">
        <v>0.18</v>
      </c>
      <c r="K379" s="8">
        <v>0.43</v>
      </c>
      <c r="L379" s="8">
        <v>0.16420000000000001</v>
      </c>
      <c r="M379" s="8">
        <v>0</v>
      </c>
      <c r="N379" s="8">
        <v>1</v>
      </c>
      <c r="O379" s="8">
        <v>1</v>
      </c>
    </row>
    <row r="380" spans="1:15">
      <c r="A380" s="14">
        <v>379</v>
      </c>
      <c r="B380" s="11">
        <v>40560</v>
      </c>
      <c r="C380" s="8">
        <v>1</v>
      </c>
      <c r="D380" s="8">
        <v>0</v>
      </c>
      <c r="E380" s="8">
        <v>1</v>
      </c>
      <c r="F380" s="8">
        <v>6</v>
      </c>
      <c r="G380" s="8" t="b">
        <v>1</v>
      </c>
      <c r="H380" s="8">
        <v>1</v>
      </c>
      <c r="I380" s="8">
        <v>2</v>
      </c>
      <c r="J380" s="8">
        <v>0.18</v>
      </c>
      <c r="K380" s="8">
        <v>0.43</v>
      </c>
      <c r="L380" s="8">
        <v>0.19400000000000001</v>
      </c>
      <c r="M380" s="8">
        <v>0</v>
      </c>
      <c r="N380" s="8">
        <v>5</v>
      </c>
      <c r="O380" s="8">
        <v>5</v>
      </c>
    </row>
    <row r="381" spans="1:15">
      <c r="A381" s="14">
        <v>380</v>
      </c>
      <c r="B381" s="11">
        <v>40560</v>
      </c>
      <c r="C381" s="8">
        <v>1</v>
      </c>
      <c r="D381" s="8">
        <v>0</v>
      </c>
      <c r="E381" s="8">
        <v>1</v>
      </c>
      <c r="F381" s="8">
        <v>7</v>
      </c>
      <c r="G381" s="8" t="b">
        <v>1</v>
      </c>
      <c r="H381" s="8">
        <v>1</v>
      </c>
      <c r="I381" s="8">
        <v>2</v>
      </c>
      <c r="J381" s="8">
        <v>0.16</v>
      </c>
      <c r="K381" s="8">
        <v>0.5</v>
      </c>
      <c r="L381" s="8">
        <v>0.1343</v>
      </c>
      <c r="M381" s="8">
        <v>4</v>
      </c>
      <c r="N381" s="8">
        <v>9</v>
      </c>
      <c r="O381" s="8">
        <v>13</v>
      </c>
    </row>
    <row r="382" spans="1:15">
      <c r="A382" s="14">
        <v>381</v>
      </c>
      <c r="B382" s="11">
        <v>40560</v>
      </c>
      <c r="C382" s="8">
        <v>1</v>
      </c>
      <c r="D382" s="8">
        <v>0</v>
      </c>
      <c r="E382" s="8">
        <v>1</v>
      </c>
      <c r="F382" s="8">
        <v>8</v>
      </c>
      <c r="G382" s="8" t="b">
        <v>1</v>
      </c>
      <c r="H382" s="8">
        <v>1</v>
      </c>
      <c r="I382" s="8">
        <v>2</v>
      </c>
      <c r="J382" s="8">
        <v>0.16</v>
      </c>
      <c r="K382" s="8">
        <v>0.47</v>
      </c>
      <c r="L382" s="8">
        <v>0.22389999999999999</v>
      </c>
      <c r="M382" s="8">
        <v>3</v>
      </c>
      <c r="N382" s="8">
        <v>30</v>
      </c>
      <c r="O382" s="8">
        <v>33</v>
      </c>
    </row>
    <row r="383" spans="1:15">
      <c r="A383" s="14">
        <v>382</v>
      </c>
      <c r="B383" s="11">
        <v>40560</v>
      </c>
      <c r="C383" s="8">
        <v>1</v>
      </c>
      <c r="D383" s="8">
        <v>0</v>
      </c>
      <c r="E383" s="8">
        <v>1</v>
      </c>
      <c r="F383" s="8">
        <v>9</v>
      </c>
      <c r="G383" s="8" t="b">
        <v>1</v>
      </c>
      <c r="H383" s="8">
        <v>1</v>
      </c>
      <c r="I383" s="8">
        <v>2</v>
      </c>
      <c r="J383" s="8">
        <v>0.16</v>
      </c>
      <c r="K383" s="8">
        <v>0.47</v>
      </c>
      <c r="L383" s="8">
        <v>0.22389999999999999</v>
      </c>
      <c r="M383" s="8">
        <v>8</v>
      </c>
      <c r="N383" s="8">
        <v>39</v>
      </c>
      <c r="O383" s="8">
        <v>47</v>
      </c>
    </row>
    <row r="384" spans="1:15">
      <c r="A384" s="14">
        <v>383</v>
      </c>
      <c r="B384" s="11">
        <v>40560</v>
      </c>
      <c r="C384" s="8">
        <v>1</v>
      </c>
      <c r="D384" s="8">
        <v>0</v>
      </c>
      <c r="E384" s="8">
        <v>1</v>
      </c>
      <c r="F384" s="8">
        <v>10</v>
      </c>
      <c r="G384" s="8" t="b">
        <v>1</v>
      </c>
      <c r="H384" s="8">
        <v>1</v>
      </c>
      <c r="I384" s="8">
        <v>2</v>
      </c>
      <c r="J384" s="8">
        <v>0.16</v>
      </c>
      <c r="K384" s="8">
        <v>0.5</v>
      </c>
      <c r="L384" s="8">
        <v>0.25369999999999998</v>
      </c>
      <c r="M384" s="8">
        <v>7</v>
      </c>
      <c r="N384" s="8">
        <v>50</v>
      </c>
      <c r="O384" s="8">
        <v>57</v>
      </c>
    </row>
    <row r="385" spans="1:15">
      <c r="A385" s="14">
        <v>384</v>
      </c>
      <c r="B385" s="11">
        <v>40560</v>
      </c>
      <c r="C385" s="8">
        <v>1</v>
      </c>
      <c r="D385" s="8">
        <v>0</v>
      </c>
      <c r="E385" s="8">
        <v>1</v>
      </c>
      <c r="F385" s="8">
        <v>11</v>
      </c>
      <c r="G385" s="8" t="b">
        <v>1</v>
      </c>
      <c r="H385" s="8">
        <v>1</v>
      </c>
      <c r="I385" s="8">
        <v>2</v>
      </c>
      <c r="J385" s="8">
        <v>0.16</v>
      </c>
      <c r="K385" s="8">
        <v>0.55000000000000004</v>
      </c>
      <c r="L385" s="8">
        <v>0.19400000000000001</v>
      </c>
      <c r="M385" s="8">
        <v>9</v>
      </c>
      <c r="N385" s="8">
        <v>55</v>
      </c>
      <c r="O385" s="8">
        <v>64</v>
      </c>
    </row>
    <row r="386" spans="1:15">
      <c r="A386" s="14">
        <v>385</v>
      </c>
      <c r="B386" s="11">
        <v>40560</v>
      </c>
      <c r="C386" s="8">
        <v>1</v>
      </c>
      <c r="D386" s="8">
        <v>0</v>
      </c>
      <c r="E386" s="8">
        <v>1</v>
      </c>
      <c r="F386" s="8">
        <v>12</v>
      </c>
      <c r="G386" s="8" t="b">
        <v>1</v>
      </c>
      <c r="H386" s="8">
        <v>1</v>
      </c>
      <c r="I386" s="8">
        <v>2</v>
      </c>
      <c r="J386" s="8">
        <v>0.18</v>
      </c>
      <c r="K386" s="8">
        <v>0.47</v>
      </c>
      <c r="L386" s="8">
        <v>0.1343</v>
      </c>
      <c r="M386" s="8">
        <v>10</v>
      </c>
      <c r="N386" s="8">
        <v>70</v>
      </c>
      <c r="O386" s="8">
        <v>80</v>
      </c>
    </row>
    <row r="387" spans="1:15">
      <c r="A387" s="14">
        <v>386</v>
      </c>
      <c r="B387" s="11">
        <v>40560</v>
      </c>
      <c r="C387" s="8">
        <v>1</v>
      </c>
      <c r="D387" s="8">
        <v>0</v>
      </c>
      <c r="E387" s="8">
        <v>1</v>
      </c>
      <c r="F387" s="8">
        <v>13</v>
      </c>
      <c r="G387" s="8" t="b">
        <v>1</v>
      </c>
      <c r="H387" s="8">
        <v>1</v>
      </c>
      <c r="I387" s="8">
        <v>2</v>
      </c>
      <c r="J387" s="8">
        <v>0.18</v>
      </c>
      <c r="K387" s="8">
        <v>0.47</v>
      </c>
      <c r="L387" s="8">
        <v>0.1343</v>
      </c>
      <c r="M387" s="8">
        <v>13</v>
      </c>
      <c r="N387" s="8">
        <v>80</v>
      </c>
      <c r="O387" s="8">
        <v>93</v>
      </c>
    </row>
    <row r="388" spans="1:15">
      <c r="A388" s="14">
        <v>387</v>
      </c>
      <c r="B388" s="11">
        <v>40560</v>
      </c>
      <c r="C388" s="8">
        <v>1</v>
      </c>
      <c r="D388" s="8">
        <v>0</v>
      </c>
      <c r="E388" s="8">
        <v>1</v>
      </c>
      <c r="F388" s="8">
        <v>14</v>
      </c>
      <c r="G388" s="8" t="b">
        <v>1</v>
      </c>
      <c r="H388" s="8">
        <v>1</v>
      </c>
      <c r="I388" s="8">
        <v>2</v>
      </c>
      <c r="J388" s="8">
        <v>0.18</v>
      </c>
      <c r="K388" s="8">
        <v>0.43</v>
      </c>
      <c r="L388" s="8">
        <v>0.1045</v>
      </c>
      <c r="M388" s="8">
        <v>12</v>
      </c>
      <c r="N388" s="8">
        <v>74</v>
      </c>
      <c r="O388" s="8">
        <v>86</v>
      </c>
    </row>
    <row r="389" spans="1:15">
      <c r="A389" s="14">
        <v>388</v>
      </c>
      <c r="B389" s="11">
        <v>40560</v>
      </c>
      <c r="C389" s="8">
        <v>1</v>
      </c>
      <c r="D389" s="8">
        <v>0</v>
      </c>
      <c r="E389" s="8">
        <v>1</v>
      </c>
      <c r="F389" s="8">
        <v>15</v>
      </c>
      <c r="G389" s="8" t="b">
        <v>1</v>
      </c>
      <c r="H389" s="8">
        <v>1</v>
      </c>
      <c r="I389" s="8">
        <v>2</v>
      </c>
      <c r="J389" s="8">
        <v>0.2</v>
      </c>
      <c r="K389" s="8">
        <v>0.47</v>
      </c>
      <c r="L389" s="8">
        <v>0.16420000000000001</v>
      </c>
      <c r="M389" s="8">
        <v>21</v>
      </c>
      <c r="N389" s="8">
        <v>72</v>
      </c>
      <c r="O389" s="8">
        <v>93</v>
      </c>
    </row>
    <row r="390" spans="1:15">
      <c r="A390" s="14">
        <v>389</v>
      </c>
      <c r="B390" s="11">
        <v>40560</v>
      </c>
      <c r="C390" s="8">
        <v>1</v>
      </c>
      <c r="D390" s="8">
        <v>0</v>
      </c>
      <c r="E390" s="8">
        <v>1</v>
      </c>
      <c r="F390" s="8">
        <v>16</v>
      </c>
      <c r="G390" s="8" t="b">
        <v>1</v>
      </c>
      <c r="H390" s="8">
        <v>1</v>
      </c>
      <c r="I390" s="8">
        <v>2</v>
      </c>
      <c r="J390" s="8">
        <v>0.2</v>
      </c>
      <c r="K390" s="8">
        <v>0.47</v>
      </c>
      <c r="L390" s="8">
        <v>0.16420000000000001</v>
      </c>
      <c r="M390" s="8">
        <v>6</v>
      </c>
      <c r="N390" s="8">
        <v>76</v>
      </c>
      <c r="O390" s="8">
        <v>82</v>
      </c>
    </row>
    <row r="391" spans="1:15">
      <c r="A391" s="14">
        <v>390</v>
      </c>
      <c r="B391" s="11">
        <v>40560</v>
      </c>
      <c r="C391" s="8">
        <v>1</v>
      </c>
      <c r="D391" s="8">
        <v>0</v>
      </c>
      <c r="E391" s="8">
        <v>1</v>
      </c>
      <c r="F391" s="8">
        <v>17</v>
      </c>
      <c r="G391" s="8" t="b">
        <v>1</v>
      </c>
      <c r="H391" s="8">
        <v>1</v>
      </c>
      <c r="I391" s="8">
        <v>1</v>
      </c>
      <c r="J391" s="8">
        <v>0.2</v>
      </c>
      <c r="K391" s="8">
        <v>0.51</v>
      </c>
      <c r="L391" s="8">
        <v>0.19400000000000001</v>
      </c>
      <c r="M391" s="8">
        <v>4</v>
      </c>
      <c r="N391" s="8">
        <v>67</v>
      </c>
      <c r="O391" s="8">
        <v>71</v>
      </c>
    </row>
    <row r="392" spans="1:15">
      <c r="A392" s="14">
        <v>391</v>
      </c>
      <c r="B392" s="11">
        <v>40560</v>
      </c>
      <c r="C392" s="8">
        <v>1</v>
      </c>
      <c r="D392" s="8">
        <v>0</v>
      </c>
      <c r="E392" s="8">
        <v>1</v>
      </c>
      <c r="F392" s="8">
        <v>18</v>
      </c>
      <c r="G392" s="8" t="b">
        <v>1</v>
      </c>
      <c r="H392" s="8">
        <v>1</v>
      </c>
      <c r="I392" s="8">
        <v>2</v>
      </c>
      <c r="J392" s="8">
        <v>0.18</v>
      </c>
      <c r="K392" s="8">
        <v>0.55000000000000004</v>
      </c>
      <c r="L392" s="8">
        <v>0.25369999999999998</v>
      </c>
      <c r="M392" s="8">
        <v>7</v>
      </c>
      <c r="N392" s="8">
        <v>85</v>
      </c>
      <c r="O392" s="8">
        <v>92</v>
      </c>
    </row>
    <row r="393" spans="1:15">
      <c r="A393" s="14">
        <v>392</v>
      </c>
      <c r="B393" s="11">
        <v>40560</v>
      </c>
      <c r="C393" s="8">
        <v>1</v>
      </c>
      <c r="D393" s="8">
        <v>0</v>
      </c>
      <c r="E393" s="8">
        <v>1</v>
      </c>
      <c r="F393" s="8">
        <v>19</v>
      </c>
      <c r="G393" s="8" t="b">
        <v>1</v>
      </c>
      <c r="H393" s="8">
        <v>1</v>
      </c>
      <c r="I393" s="8">
        <v>3</v>
      </c>
      <c r="J393" s="8">
        <v>0.18</v>
      </c>
      <c r="K393" s="8">
        <v>0.59</v>
      </c>
      <c r="L393" s="8">
        <v>0.19400000000000001</v>
      </c>
      <c r="M393" s="8">
        <v>2</v>
      </c>
      <c r="N393" s="8">
        <v>58</v>
      </c>
      <c r="O393" s="8">
        <v>60</v>
      </c>
    </row>
    <row r="394" spans="1:15">
      <c r="A394" s="14">
        <v>393</v>
      </c>
      <c r="B394" s="11">
        <v>40560</v>
      </c>
      <c r="C394" s="8">
        <v>1</v>
      </c>
      <c r="D394" s="8">
        <v>0</v>
      </c>
      <c r="E394" s="8">
        <v>1</v>
      </c>
      <c r="F394" s="8">
        <v>20</v>
      </c>
      <c r="G394" s="8" t="b">
        <v>1</v>
      </c>
      <c r="H394" s="8">
        <v>1</v>
      </c>
      <c r="I394" s="8">
        <v>3</v>
      </c>
      <c r="J394" s="8">
        <v>0.16</v>
      </c>
      <c r="K394" s="8">
        <v>0.8</v>
      </c>
      <c r="L394" s="8">
        <v>0.19400000000000001</v>
      </c>
      <c r="M394" s="8">
        <v>4</v>
      </c>
      <c r="N394" s="8">
        <v>29</v>
      </c>
      <c r="O394" s="8">
        <v>33</v>
      </c>
    </row>
    <row r="395" spans="1:15">
      <c r="A395" s="14">
        <v>394</v>
      </c>
      <c r="B395" s="11">
        <v>40560</v>
      </c>
      <c r="C395" s="8">
        <v>1</v>
      </c>
      <c r="D395" s="8">
        <v>0</v>
      </c>
      <c r="E395" s="8">
        <v>1</v>
      </c>
      <c r="F395" s="8">
        <v>21</v>
      </c>
      <c r="G395" s="8" t="b">
        <v>1</v>
      </c>
      <c r="H395" s="8">
        <v>1</v>
      </c>
      <c r="I395" s="8">
        <v>3</v>
      </c>
      <c r="J395" s="8">
        <v>0.16</v>
      </c>
      <c r="K395" s="8">
        <v>0.8</v>
      </c>
      <c r="L395" s="8">
        <v>0.19400000000000001</v>
      </c>
      <c r="M395" s="8">
        <v>3</v>
      </c>
      <c r="N395" s="8">
        <v>24</v>
      </c>
      <c r="O395" s="8">
        <v>27</v>
      </c>
    </row>
    <row r="396" spans="1:15">
      <c r="A396" s="14">
        <v>395</v>
      </c>
      <c r="B396" s="11">
        <v>40560</v>
      </c>
      <c r="C396" s="8">
        <v>1</v>
      </c>
      <c r="D396" s="8">
        <v>0</v>
      </c>
      <c r="E396" s="8">
        <v>1</v>
      </c>
      <c r="F396" s="8">
        <v>22</v>
      </c>
      <c r="G396" s="8" t="b">
        <v>1</v>
      </c>
      <c r="H396" s="8">
        <v>1</v>
      </c>
      <c r="I396" s="8">
        <v>3</v>
      </c>
      <c r="J396" s="8">
        <v>0.14000000000000001</v>
      </c>
      <c r="K396" s="8">
        <v>0.93</v>
      </c>
      <c r="L396" s="8">
        <v>0.25369999999999998</v>
      </c>
      <c r="M396" s="8">
        <v>0</v>
      </c>
      <c r="N396" s="8">
        <v>13</v>
      </c>
      <c r="O396" s="8">
        <v>13</v>
      </c>
    </row>
    <row r="397" spans="1:15">
      <c r="A397" s="14">
        <v>396</v>
      </c>
      <c r="B397" s="11">
        <v>40560</v>
      </c>
      <c r="C397" s="8">
        <v>1</v>
      </c>
      <c r="D397" s="8">
        <v>0</v>
      </c>
      <c r="E397" s="8">
        <v>1</v>
      </c>
      <c r="F397" s="8">
        <v>23</v>
      </c>
      <c r="G397" s="8" t="b">
        <v>1</v>
      </c>
      <c r="H397" s="8">
        <v>1</v>
      </c>
      <c r="I397" s="8">
        <v>3</v>
      </c>
      <c r="J397" s="8">
        <v>0.16</v>
      </c>
      <c r="K397" s="8">
        <v>0.86</v>
      </c>
      <c r="L397" s="8">
        <v>0.28360000000000002</v>
      </c>
      <c r="M397" s="8">
        <v>1</v>
      </c>
      <c r="N397" s="8">
        <v>3</v>
      </c>
      <c r="O397" s="8">
        <v>4</v>
      </c>
    </row>
    <row r="398" spans="1:15">
      <c r="A398" s="14">
        <v>397</v>
      </c>
      <c r="B398" s="11">
        <v>40561</v>
      </c>
      <c r="C398" s="8">
        <v>1</v>
      </c>
      <c r="D398" s="8">
        <v>0</v>
      </c>
      <c r="E398" s="8">
        <v>1</v>
      </c>
      <c r="F398" s="8">
        <v>12</v>
      </c>
      <c r="G398" s="8" t="b">
        <v>0</v>
      </c>
      <c r="H398" s="8">
        <v>2</v>
      </c>
      <c r="I398" s="8">
        <v>2</v>
      </c>
      <c r="J398" s="8">
        <v>0.2</v>
      </c>
      <c r="K398" s="8">
        <v>0.86</v>
      </c>
      <c r="L398" s="8">
        <v>0.32840000000000003</v>
      </c>
      <c r="M398" s="8">
        <v>0</v>
      </c>
      <c r="N398" s="8">
        <v>3</v>
      </c>
      <c r="O398" s="8">
        <v>3</v>
      </c>
    </row>
    <row r="399" spans="1:15">
      <c r="A399" s="14">
        <v>398</v>
      </c>
      <c r="B399" s="11">
        <v>40561</v>
      </c>
      <c r="C399" s="8">
        <v>1</v>
      </c>
      <c r="D399" s="8">
        <v>0</v>
      </c>
      <c r="E399" s="8">
        <v>1</v>
      </c>
      <c r="F399" s="8">
        <v>13</v>
      </c>
      <c r="G399" s="8" t="b">
        <v>0</v>
      </c>
      <c r="H399" s="8">
        <v>2</v>
      </c>
      <c r="I399" s="8">
        <v>2</v>
      </c>
      <c r="J399" s="8">
        <v>0.2</v>
      </c>
      <c r="K399" s="8">
        <v>0.86</v>
      </c>
      <c r="L399" s="8">
        <v>0.22389999999999999</v>
      </c>
      <c r="M399" s="8">
        <v>0</v>
      </c>
      <c r="N399" s="8">
        <v>22</v>
      </c>
      <c r="O399" s="8">
        <v>22</v>
      </c>
    </row>
    <row r="400" spans="1:15">
      <c r="A400" s="14">
        <v>399</v>
      </c>
      <c r="B400" s="11">
        <v>40561</v>
      </c>
      <c r="C400" s="8">
        <v>1</v>
      </c>
      <c r="D400" s="8">
        <v>0</v>
      </c>
      <c r="E400" s="8">
        <v>1</v>
      </c>
      <c r="F400" s="8">
        <v>14</v>
      </c>
      <c r="G400" s="8" t="b">
        <v>0</v>
      </c>
      <c r="H400" s="8">
        <v>2</v>
      </c>
      <c r="I400" s="8">
        <v>2</v>
      </c>
      <c r="J400" s="8">
        <v>0.22</v>
      </c>
      <c r="K400" s="8">
        <v>0.8</v>
      </c>
      <c r="L400" s="8">
        <v>0.16420000000000001</v>
      </c>
      <c r="M400" s="8">
        <v>2</v>
      </c>
      <c r="N400" s="8">
        <v>26</v>
      </c>
      <c r="O400" s="8">
        <v>28</v>
      </c>
    </row>
    <row r="401" spans="1:15">
      <c r="A401" s="14">
        <v>400</v>
      </c>
      <c r="B401" s="11">
        <v>40561</v>
      </c>
      <c r="C401" s="8">
        <v>1</v>
      </c>
      <c r="D401" s="8">
        <v>0</v>
      </c>
      <c r="E401" s="8">
        <v>1</v>
      </c>
      <c r="F401" s="8">
        <v>15</v>
      </c>
      <c r="G401" s="8" t="b">
        <v>0</v>
      </c>
      <c r="H401" s="8">
        <v>2</v>
      </c>
      <c r="I401" s="8">
        <v>2</v>
      </c>
      <c r="J401" s="8">
        <v>0.22</v>
      </c>
      <c r="K401" s="8">
        <v>0.87</v>
      </c>
      <c r="L401" s="8">
        <v>0.16420000000000001</v>
      </c>
      <c r="M401" s="8">
        <v>3</v>
      </c>
      <c r="N401" s="8">
        <v>32</v>
      </c>
      <c r="O401" s="8">
        <v>35</v>
      </c>
    </row>
    <row r="402" spans="1:15">
      <c r="A402" s="14">
        <v>401</v>
      </c>
      <c r="B402" s="11">
        <v>40561</v>
      </c>
      <c r="C402" s="8">
        <v>1</v>
      </c>
      <c r="D402" s="8">
        <v>0</v>
      </c>
      <c r="E402" s="8">
        <v>1</v>
      </c>
      <c r="F402" s="8">
        <v>16</v>
      </c>
      <c r="G402" s="8" t="b">
        <v>0</v>
      </c>
      <c r="H402" s="8">
        <v>2</v>
      </c>
      <c r="I402" s="8">
        <v>2</v>
      </c>
      <c r="J402" s="8">
        <v>0.22</v>
      </c>
      <c r="K402" s="8">
        <v>0.87</v>
      </c>
      <c r="L402" s="8">
        <v>0.19400000000000001</v>
      </c>
      <c r="M402" s="8">
        <v>0</v>
      </c>
      <c r="N402" s="8">
        <v>61</v>
      </c>
      <c r="O402" s="8">
        <v>61</v>
      </c>
    </row>
    <row r="403" spans="1:15">
      <c r="A403" s="14">
        <v>402</v>
      </c>
      <c r="B403" s="11">
        <v>40561</v>
      </c>
      <c r="C403" s="8">
        <v>1</v>
      </c>
      <c r="D403" s="8">
        <v>0</v>
      </c>
      <c r="E403" s="8">
        <v>1</v>
      </c>
      <c r="F403" s="8">
        <v>17</v>
      </c>
      <c r="G403" s="8" t="b">
        <v>0</v>
      </c>
      <c r="H403" s="8">
        <v>2</v>
      </c>
      <c r="I403" s="8">
        <v>2</v>
      </c>
      <c r="J403" s="8">
        <v>0.22</v>
      </c>
      <c r="K403" s="8">
        <v>0.82</v>
      </c>
      <c r="L403" s="8">
        <v>0.19400000000000001</v>
      </c>
      <c r="M403" s="8">
        <v>1</v>
      </c>
      <c r="N403" s="8">
        <v>124</v>
      </c>
      <c r="O403" s="8">
        <v>125</v>
      </c>
    </row>
    <row r="404" spans="1:15">
      <c r="A404" s="14">
        <v>403</v>
      </c>
      <c r="B404" s="11">
        <v>40561</v>
      </c>
      <c r="C404" s="8">
        <v>1</v>
      </c>
      <c r="D404" s="8">
        <v>0</v>
      </c>
      <c r="E404" s="8">
        <v>1</v>
      </c>
      <c r="F404" s="8">
        <v>18</v>
      </c>
      <c r="G404" s="8" t="b">
        <v>0</v>
      </c>
      <c r="H404" s="8">
        <v>2</v>
      </c>
      <c r="I404" s="8">
        <v>2</v>
      </c>
      <c r="J404" s="8">
        <v>0.22</v>
      </c>
      <c r="K404" s="8">
        <v>0.8</v>
      </c>
      <c r="L404" s="8">
        <v>0.16420000000000001</v>
      </c>
      <c r="M404" s="8">
        <v>1</v>
      </c>
      <c r="N404" s="8">
        <v>132</v>
      </c>
      <c r="O404" s="8">
        <v>133</v>
      </c>
    </row>
    <row r="405" spans="1:15">
      <c r="A405" s="14">
        <v>404</v>
      </c>
      <c r="B405" s="11">
        <v>40561</v>
      </c>
      <c r="C405" s="8">
        <v>1</v>
      </c>
      <c r="D405" s="8">
        <v>0</v>
      </c>
      <c r="E405" s="8">
        <v>1</v>
      </c>
      <c r="F405" s="8">
        <v>19</v>
      </c>
      <c r="G405" s="8" t="b">
        <v>0</v>
      </c>
      <c r="H405" s="8">
        <v>2</v>
      </c>
      <c r="I405" s="8">
        <v>2</v>
      </c>
      <c r="J405" s="8">
        <v>0.22</v>
      </c>
      <c r="K405" s="8">
        <v>0.8</v>
      </c>
      <c r="L405" s="8">
        <v>0.1343</v>
      </c>
      <c r="M405" s="8">
        <v>1</v>
      </c>
      <c r="N405" s="8">
        <v>98</v>
      </c>
      <c r="O405" s="8">
        <v>99</v>
      </c>
    </row>
    <row r="406" spans="1:15">
      <c r="A406" s="14">
        <v>405</v>
      </c>
      <c r="B406" s="11">
        <v>40561</v>
      </c>
      <c r="C406" s="8">
        <v>1</v>
      </c>
      <c r="D406" s="8">
        <v>0</v>
      </c>
      <c r="E406" s="8">
        <v>1</v>
      </c>
      <c r="F406" s="8">
        <v>20</v>
      </c>
      <c r="G406" s="8" t="b">
        <v>0</v>
      </c>
      <c r="H406" s="8">
        <v>2</v>
      </c>
      <c r="I406" s="8">
        <v>2</v>
      </c>
      <c r="J406" s="8">
        <v>0.22</v>
      </c>
      <c r="K406" s="8">
        <v>0.87</v>
      </c>
      <c r="L406" s="8">
        <v>0</v>
      </c>
      <c r="M406" s="8">
        <v>0</v>
      </c>
      <c r="N406" s="8">
        <v>83</v>
      </c>
      <c r="O406" s="8">
        <v>83</v>
      </c>
    </row>
    <row r="407" spans="1:15">
      <c r="A407" s="14">
        <v>406</v>
      </c>
      <c r="B407" s="11">
        <v>40561</v>
      </c>
      <c r="C407" s="8">
        <v>1</v>
      </c>
      <c r="D407" s="8">
        <v>0</v>
      </c>
      <c r="E407" s="8">
        <v>1</v>
      </c>
      <c r="F407" s="8">
        <v>21</v>
      </c>
      <c r="G407" s="8" t="b">
        <v>0</v>
      </c>
      <c r="H407" s="8">
        <v>2</v>
      </c>
      <c r="I407" s="8">
        <v>2</v>
      </c>
      <c r="J407" s="8">
        <v>0.22</v>
      </c>
      <c r="K407" s="8">
        <v>0.93</v>
      </c>
      <c r="L407" s="8">
        <v>0.1045</v>
      </c>
      <c r="M407" s="8">
        <v>0</v>
      </c>
      <c r="N407" s="8">
        <v>41</v>
      </c>
      <c r="O407" s="8">
        <v>41</v>
      </c>
    </row>
    <row r="408" spans="1:15">
      <c r="A408" s="14">
        <v>407</v>
      </c>
      <c r="B408" s="11">
        <v>40561</v>
      </c>
      <c r="C408" s="8">
        <v>1</v>
      </c>
      <c r="D408" s="8">
        <v>0</v>
      </c>
      <c r="E408" s="8">
        <v>1</v>
      </c>
      <c r="F408" s="8">
        <v>22</v>
      </c>
      <c r="G408" s="8" t="b">
        <v>0</v>
      </c>
      <c r="H408" s="8">
        <v>2</v>
      </c>
      <c r="I408" s="8">
        <v>2</v>
      </c>
      <c r="J408" s="8">
        <v>0.22</v>
      </c>
      <c r="K408" s="8">
        <v>0.93</v>
      </c>
      <c r="L408" s="8">
        <v>8.9599999999999999E-2</v>
      </c>
      <c r="M408" s="8">
        <v>0</v>
      </c>
      <c r="N408" s="8">
        <v>33</v>
      </c>
      <c r="O408" s="8">
        <v>33</v>
      </c>
    </row>
    <row r="409" spans="1:15">
      <c r="A409" s="14">
        <v>408</v>
      </c>
      <c r="B409" s="11">
        <v>40561</v>
      </c>
      <c r="C409" s="8">
        <v>1</v>
      </c>
      <c r="D409" s="8">
        <v>0</v>
      </c>
      <c r="E409" s="8">
        <v>1</v>
      </c>
      <c r="F409" s="8">
        <v>23</v>
      </c>
      <c r="G409" s="8" t="b">
        <v>0</v>
      </c>
      <c r="H409" s="8">
        <v>2</v>
      </c>
      <c r="I409" s="8">
        <v>2</v>
      </c>
      <c r="J409" s="8">
        <v>0.22</v>
      </c>
      <c r="K409" s="8">
        <v>0.93</v>
      </c>
      <c r="L409" s="8">
        <v>0</v>
      </c>
      <c r="M409" s="8">
        <v>1</v>
      </c>
      <c r="N409" s="8">
        <v>19</v>
      </c>
      <c r="O409" s="8">
        <v>20</v>
      </c>
    </row>
    <row r="410" spans="1:15">
      <c r="A410" s="14">
        <v>409</v>
      </c>
      <c r="B410" s="11">
        <v>40562</v>
      </c>
      <c r="C410" s="8">
        <v>1</v>
      </c>
      <c r="D410" s="8">
        <v>0</v>
      </c>
      <c r="E410" s="8">
        <v>1</v>
      </c>
      <c r="F410" s="8">
        <v>0</v>
      </c>
      <c r="G410" s="8" t="b">
        <v>0</v>
      </c>
      <c r="H410" s="8">
        <v>3</v>
      </c>
      <c r="I410" s="8">
        <v>2</v>
      </c>
      <c r="J410" s="8">
        <v>0.22</v>
      </c>
      <c r="K410" s="8">
        <v>0.93</v>
      </c>
      <c r="L410" s="8">
        <v>0</v>
      </c>
      <c r="M410" s="8">
        <v>0</v>
      </c>
      <c r="N410" s="8">
        <v>3</v>
      </c>
      <c r="O410" s="8">
        <v>3</v>
      </c>
    </row>
    <row r="411" spans="1:15">
      <c r="A411" s="14">
        <v>410</v>
      </c>
      <c r="B411" s="11">
        <v>40562</v>
      </c>
      <c r="C411" s="8">
        <v>1</v>
      </c>
      <c r="D411" s="8">
        <v>0</v>
      </c>
      <c r="E411" s="8">
        <v>1</v>
      </c>
      <c r="F411" s="8">
        <v>1</v>
      </c>
      <c r="G411" s="8" t="b">
        <v>0</v>
      </c>
      <c r="H411" s="8">
        <v>3</v>
      </c>
      <c r="I411" s="8">
        <v>3</v>
      </c>
      <c r="J411" s="8">
        <v>0.22</v>
      </c>
      <c r="K411" s="8">
        <v>0.93</v>
      </c>
      <c r="L411" s="8">
        <v>0.1343</v>
      </c>
      <c r="M411" s="8">
        <v>1</v>
      </c>
      <c r="N411" s="8">
        <v>6</v>
      </c>
      <c r="O411" s="8">
        <v>7</v>
      </c>
    </row>
    <row r="412" spans="1:15">
      <c r="A412" s="14">
        <v>411</v>
      </c>
      <c r="B412" s="11">
        <v>40562</v>
      </c>
      <c r="C412" s="8">
        <v>1</v>
      </c>
      <c r="D412" s="8">
        <v>0</v>
      </c>
      <c r="E412" s="8">
        <v>1</v>
      </c>
      <c r="F412" s="8">
        <v>2</v>
      </c>
      <c r="G412" s="8" t="b">
        <v>0</v>
      </c>
      <c r="H412" s="8">
        <v>3</v>
      </c>
      <c r="I412" s="8">
        <v>3</v>
      </c>
      <c r="J412" s="8">
        <v>0.22</v>
      </c>
      <c r="K412" s="8">
        <v>0.93</v>
      </c>
      <c r="L412" s="8">
        <v>0.1343</v>
      </c>
      <c r="M412" s="8">
        <v>0</v>
      </c>
      <c r="N412" s="8">
        <v>3</v>
      </c>
      <c r="O412" s="8">
        <v>3</v>
      </c>
    </row>
    <row r="413" spans="1:15">
      <c r="A413" s="14">
        <v>412</v>
      </c>
      <c r="B413" s="11">
        <v>40562</v>
      </c>
      <c r="C413" s="8">
        <v>1</v>
      </c>
      <c r="D413" s="8">
        <v>0</v>
      </c>
      <c r="E413" s="8">
        <v>1</v>
      </c>
      <c r="F413" s="8">
        <v>4</v>
      </c>
      <c r="G413" s="8" t="b">
        <v>0</v>
      </c>
      <c r="H413" s="8">
        <v>3</v>
      </c>
      <c r="I413" s="8">
        <v>3</v>
      </c>
      <c r="J413" s="8">
        <v>0.22</v>
      </c>
      <c r="K413" s="8">
        <v>0.93</v>
      </c>
      <c r="L413" s="8">
        <v>0.1343</v>
      </c>
      <c r="M413" s="8">
        <v>1</v>
      </c>
      <c r="N413" s="8">
        <v>1</v>
      </c>
      <c r="O413" s="8">
        <v>2</v>
      </c>
    </row>
    <row r="414" spans="1:15">
      <c r="A414" s="14">
        <v>413</v>
      </c>
      <c r="B414" s="11">
        <v>40562</v>
      </c>
      <c r="C414" s="8">
        <v>1</v>
      </c>
      <c r="D414" s="8">
        <v>0</v>
      </c>
      <c r="E414" s="8">
        <v>1</v>
      </c>
      <c r="F414" s="8">
        <v>5</v>
      </c>
      <c r="G414" s="8" t="b">
        <v>0</v>
      </c>
      <c r="H414" s="8">
        <v>3</v>
      </c>
      <c r="I414" s="8">
        <v>2</v>
      </c>
      <c r="J414" s="8">
        <v>0.22</v>
      </c>
      <c r="K414" s="8">
        <v>0.93</v>
      </c>
      <c r="L414" s="8">
        <v>8.9599999999999999E-2</v>
      </c>
      <c r="M414" s="8">
        <v>0</v>
      </c>
      <c r="N414" s="8">
        <v>7</v>
      </c>
      <c r="O414" s="8">
        <v>7</v>
      </c>
    </row>
    <row r="415" spans="1:15">
      <c r="A415" s="14">
        <v>414</v>
      </c>
      <c r="B415" s="11">
        <v>40562</v>
      </c>
      <c r="C415" s="8">
        <v>1</v>
      </c>
      <c r="D415" s="8">
        <v>0</v>
      </c>
      <c r="E415" s="8">
        <v>1</v>
      </c>
      <c r="F415" s="8">
        <v>6</v>
      </c>
      <c r="G415" s="8" t="b">
        <v>0</v>
      </c>
      <c r="H415" s="8">
        <v>3</v>
      </c>
      <c r="I415" s="8">
        <v>2</v>
      </c>
      <c r="J415" s="8">
        <v>0.22</v>
      </c>
      <c r="K415" s="8">
        <v>0.93</v>
      </c>
      <c r="L415" s="8">
        <v>8.9599999999999999E-2</v>
      </c>
      <c r="M415" s="8">
        <v>0</v>
      </c>
      <c r="N415" s="8">
        <v>32</v>
      </c>
      <c r="O415" s="8">
        <v>32</v>
      </c>
    </row>
    <row r="416" spans="1:15">
      <c r="A416" s="14">
        <v>415</v>
      </c>
      <c r="B416" s="11">
        <v>40562</v>
      </c>
      <c r="C416" s="8">
        <v>1</v>
      </c>
      <c r="D416" s="8">
        <v>0</v>
      </c>
      <c r="E416" s="8">
        <v>1</v>
      </c>
      <c r="F416" s="8">
        <v>7</v>
      </c>
      <c r="G416" s="8" t="b">
        <v>0</v>
      </c>
      <c r="H416" s="8">
        <v>3</v>
      </c>
      <c r="I416" s="8">
        <v>2</v>
      </c>
      <c r="J416" s="8">
        <v>0.24</v>
      </c>
      <c r="K416" s="8">
        <v>0.92</v>
      </c>
      <c r="L416" s="8">
        <v>0.1045</v>
      </c>
      <c r="M416" s="8">
        <v>1</v>
      </c>
      <c r="N416" s="8">
        <v>89</v>
      </c>
      <c r="O416" s="8">
        <v>90</v>
      </c>
    </row>
    <row r="417" spans="1:15">
      <c r="A417" s="14">
        <v>416</v>
      </c>
      <c r="B417" s="11">
        <v>40562</v>
      </c>
      <c r="C417" s="8">
        <v>1</v>
      </c>
      <c r="D417" s="8">
        <v>0</v>
      </c>
      <c r="E417" s="8">
        <v>1</v>
      </c>
      <c r="F417" s="8">
        <v>8</v>
      </c>
      <c r="G417" s="8" t="b">
        <v>0</v>
      </c>
      <c r="H417" s="8">
        <v>3</v>
      </c>
      <c r="I417" s="8">
        <v>2</v>
      </c>
      <c r="J417" s="8">
        <v>0.24</v>
      </c>
      <c r="K417" s="8">
        <v>0.93</v>
      </c>
      <c r="L417" s="8">
        <v>0.1045</v>
      </c>
      <c r="M417" s="8">
        <v>1</v>
      </c>
      <c r="N417" s="8">
        <v>196</v>
      </c>
      <c r="O417" s="8">
        <v>197</v>
      </c>
    </row>
    <row r="418" spans="1:15">
      <c r="A418" s="14">
        <v>417</v>
      </c>
      <c r="B418" s="11">
        <v>40562</v>
      </c>
      <c r="C418" s="8">
        <v>1</v>
      </c>
      <c r="D418" s="8">
        <v>0</v>
      </c>
      <c r="E418" s="8">
        <v>1</v>
      </c>
      <c r="F418" s="8">
        <v>9</v>
      </c>
      <c r="G418" s="8" t="b">
        <v>0</v>
      </c>
      <c r="H418" s="8">
        <v>3</v>
      </c>
      <c r="I418" s="8">
        <v>2</v>
      </c>
      <c r="J418" s="8">
        <v>0.24</v>
      </c>
      <c r="K418" s="8">
        <v>0.93</v>
      </c>
      <c r="L418" s="8">
        <v>0.1045</v>
      </c>
      <c r="M418" s="8">
        <v>2</v>
      </c>
      <c r="N418" s="8">
        <v>107</v>
      </c>
      <c r="O418" s="8">
        <v>109</v>
      </c>
    </row>
    <row r="419" spans="1:15">
      <c r="A419" s="14">
        <v>418</v>
      </c>
      <c r="B419" s="11">
        <v>40562</v>
      </c>
      <c r="C419" s="8">
        <v>1</v>
      </c>
      <c r="D419" s="8">
        <v>0</v>
      </c>
      <c r="E419" s="8">
        <v>1</v>
      </c>
      <c r="F419" s="8">
        <v>10</v>
      </c>
      <c r="G419" s="8" t="b">
        <v>0</v>
      </c>
      <c r="H419" s="8">
        <v>3</v>
      </c>
      <c r="I419" s="8">
        <v>2</v>
      </c>
      <c r="J419" s="8">
        <v>0.26</v>
      </c>
      <c r="K419" s="8">
        <v>0.93</v>
      </c>
      <c r="L419" s="8">
        <v>0.1343</v>
      </c>
      <c r="M419" s="8">
        <v>1</v>
      </c>
      <c r="N419" s="8">
        <v>46</v>
      </c>
      <c r="O419" s="8">
        <v>47</v>
      </c>
    </row>
    <row r="420" spans="1:15">
      <c r="A420" s="14">
        <v>419</v>
      </c>
      <c r="B420" s="11">
        <v>40562</v>
      </c>
      <c r="C420" s="8">
        <v>1</v>
      </c>
      <c r="D420" s="8">
        <v>0</v>
      </c>
      <c r="E420" s="8">
        <v>1</v>
      </c>
      <c r="F420" s="8">
        <v>11</v>
      </c>
      <c r="G420" s="8" t="b">
        <v>0</v>
      </c>
      <c r="H420" s="8">
        <v>3</v>
      </c>
      <c r="I420" s="8">
        <v>2</v>
      </c>
      <c r="J420" s="8">
        <v>0.28000000000000003</v>
      </c>
      <c r="K420" s="8">
        <v>0.87</v>
      </c>
      <c r="L420" s="8">
        <v>8.9599999999999999E-2</v>
      </c>
      <c r="M420" s="8">
        <v>5</v>
      </c>
      <c r="N420" s="8">
        <v>47</v>
      </c>
      <c r="O420" s="8">
        <v>52</v>
      </c>
    </row>
    <row r="421" spans="1:15">
      <c r="A421" s="14">
        <v>420</v>
      </c>
      <c r="B421" s="11">
        <v>40562</v>
      </c>
      <c r="C421" s="8">
        <v>1</v>
      </c>
      <c r="D421" s="8">
        <v>0</v>
      </c>
      <c r="E421" s="8">
        <v>1</v>
      </c>
      <c r="F421" s="8">
        <v>12</v>
      </c>
      <c r="G421" s="8" t="b">
        <v>0</v>
      </c>
      <c r="H421" s="8">
        <v>3</v>
      </c>
      <c r="I421" s="8">
        <v>2</v>
      </c>
      <c r="J421" s="8">
        <v>0.3</v>
      </c>
      <c r="K421" s="8">
        <v>0.81</v>
      </c>
      <c r="L421" s="8">
        <v>8.9599999999999999E-2</v>
      </c>
      <c r="M421" s="8">
        <v>5</v>
      </c>
      <c r="N421" s="8">
        <v>65</v>
      </c>
      <c r="O421" s="8">
        <v>70</v>
      </c>
    </row>
    <row r="422" spans="1:15">
      <c r="A422" s="14">
        <v>421</v>
      </c>
      <c r="B422" s="11">
        <v>40562</v>
      </c>
      <c r="C422" s="8">
        <v>1</v>
      </c>
      <c r="D422" s="8">
        <v>0</v>
      </c>
      <c r="E422" s="8">
        <v>1</v>
      </c>
      <c r="F422" s="8">
        <v>13</v>
      </c>
      <c r="G422" s="8" t="b">
        <v>0</v>
      </c>
      <c r="H422" s="8">
        <v>3</v>
      </c>
      <c r="I422" s="8">
        <v>1</v>
      </c>
      <c r="J422" s="8">
        <v>0.4</v>
      </c>
      <c r="K422" s="8">
        <v>0.62</v>
      </c>
      <c r="L422" s="8">
        <v>0.28360000000000002</v>
      </c>
      <c r="M422" s="8">
        <v>11</v>
      </c>
      <c r="N422" s="8">
        <v>67</v>
      </c>
      <c r="O422" s="8">
        <v>78</v>
      </c>
    </row>
    <row r="423" spans="1:15">
      <c r="A423" s="14">
        <v>422</v>
      </c>
      <c r="B423" s="11">
        <v>40562</v>
      </c>
      <c r="C423" s="8">
        <v>1</v>
      </c>
      <c r="D423" s="8">
        <v>0</v>
      </c>
      <c r="E423" s="8">
        <v>1</v>
      </c>
      <c r="F423" s="8">
        <v>14</v>
      </c>
      <c r="G423" s="8" t="b">
        <v>0</v>
      </c>
      <c r="H423" s="8">
        <v>3</v>
      </c>
      <c r="I423" s="8">
        <v>1</v>
      </c>
      <c r="J423" s="8">
        <v>0.4</v>
      </c>
      <c r="K423" s="8">
        <v>0.57999999999999996</v>
      </c>
      <c r="L423" s="8">
        <v>0.25369999999999998</v>
      </c>
      <c r="M423" s="8">
        <v>7</v>
      </c>
      <c r="N423" s="8">
        <v>68</v>
      </c>
      <c r="O423" s="8">
        <v>75</v>
      </c>
    </row>
    <row r="424" spans="1:15">
      <c r="A424" s="14">
        <v>423</v>
      </c>
      <c r="B424" s="11">
        <v>40562</v>
      </c>
      <c r="C424" s="8">
        <v>1</v>
      </c>
      <c r="D424" s="8">
        <v>0</v>
      </c>
      <c r="E424" s="8">
        <v>1</v>
      </c>
      <c r="F424" s="8">
        <v>15</v>
      </c>
      <c r="G424" s="8" t="b">
        <v>0</v>
      </c>
      <c r="H424" s="8">
        <v>3</v>
      </c>
      <c r="I424" s="8">
        <v>1</v>
      </c>
      <c r="J424" s="8">
        <v>0.4</v>
      </c>
      <c r="K424" s="8">
        <v>0.54</v>
      </c>
      <c r="L424" s="8">
        <v>0.28360000000000002</v>
      </c>
      <c r="M424" s="8">
        <v>4</v>
      </c>
      <c r="N424" s="8">
        <v>78</v>
      </c>
      <c r="O424" s="8">
        <v>82</v>
      </c>
    </row>
    <row r="425" spans="1:15">
      <c r="A425" s="14">
        <v>424</v>
      </c>
      <c r="B425" s="11">
        <v>40562</v>
      </c>
      <c r="C425" s="8">
        <v>1</v>
      </c>
      <c r="D425" s="8">
        <v>0</v>
      </c>
      <c r="E425" s="8">
        <v>1</v>
      </c>
      <c r="F425" s="8">
        <v>16</v>
      </c>
      <c r="G425" s="8" t="b">
        <v>0</v>
      </c>
      <c r="H425" s="8">
        <v>3</v>
      </c>
      <c r="I425" s="8">
        <v>1</v>
      </c>
      <c r="J425" s="8">
        <v>0.38</v>
      </c>
      <c r="K425" s="8">
        <v>0.57999999999999996</v>
      </c>
      <c r="L425" s="8">
        <v>0.3881</v>
      </c>
      <c r="M425" s="8">
        <v>10</v>
      </c>
      <c r="N425" s="8">
        <v>94</v>
      </c>
      <c r="O425" s="8">
        <v>104</v>
      </c>
    </row>
    <row r="426" spans="1:15">
      <c r="A426" s="14">
        <v>425</v>
      </c>
      <c r="B426" s="11">
        <v>40562</v>
      </c>
      <c r="C426" s="8">
        <v>1</v>
      </c>
      <c r="D426" s="8">
        <v>0</v>
      </c>
      <c r="E426" s="8">
        <v>1</v>
      </c>
      <c r="F426" s="8">
        <v>17</v>
      </c>
      <c r="G426" s="8" t="b">
        <v>0</v>
      </c>
      <c r="H426" s="8">
        <v>3</v>
      </c>
      <c r="I426" s="8">
        <v>1</v>
      </c>
      <c r="J426" s="8">
        <v>0.36</v>
      </c>
      <c r="K426" s="8">
        <v>0.56999999999999995</v>
      </c>
      <c r="L426" s="8">
        <v>0.32840000000000003</v>
      </c>
      <c r="M426" s="8">
        <v>7</v>
      </c>
      <c r="N426" s="8">
        <v>190</v>
      </c>
      <c r="O426" s="8">
        <v>197</v>
      </c>
    </row>
    <row r="427" spans="1:15">
      <c r="A427" s="14">
        <v>426</v>
      </c>
      <c r="B427" s="11">
        <v>40562</v>
      </c>
      <c r="C427" s="8">
        <v>1</v>
      </c>
      <c r="D427" s="8">
        <v>0</v>
      </c>
      <c r="E427" s="8">
        <v>1</v>
      </c>
      <c r="F427" s="8">
        <v>18</v>
      </c>
      <c r="G427" s="8" t="b">
        <v>0</v>
      </c>
      <c r="H427" s="8">
        <v>3</v>
      </c>
      <c r="I427" s="8">
        <v>1</v>
      </c>
      <c r="J427" s="8">
        <v>0.34</v>
      </c>
      <c r="K427" s="8">
        <v>0.61</v>
      </c>
      <c r="L427" s="8">
        <v>0.28360000000000002</v>
      </c>
      <c r="M427" s="8">
        <v>5</v>
      </c>
      <c r="N427" s="8">
        <v>156</v>
      </c>
      <c r="O427" s="8">
        <v>161</v>
      </c>
    </row>
    <row r="428" spans="1:15">
      <c r="A428" s="14">
        <v>427</v>
      </c>
      <c r="B428" s="11">
        <v>40562</v>
      </c>
      <c r="C428" s="8">
        <v>1</v>
      </c>
      <c r="D428" s="8">
        <v>0</v>
      </c>
      <c r="E428" s="8">
        <v>1</v>
      </c>
      <c r="F428" s="8">
        <v>19</v>
      </c>
      <c r="G428" s="8" t="b">
        <v>0</v>
      </c>
      <c r="H428" s="8">
        <v>3</v>
      </c>
      <c r="I428" s="8">
        <v>1</v>
      </c>
      <c r="J428" s="8">
        <v>0.32</v>
      </c>
      <c r="K428" s="8">
        <v>0.56999999999999995</v>
      </c>
      <c r="L428" s="8">
        <v>0.41789999999999999</v>
      </c>
      <c r="M428" s="8">
        <v>4</v>
      </c>
      <c r="N428" s="8">
        <v>108</v>
      </c>
      <c r="O428" s="8">
        <v>112</v>
      </c>
    </row>
    <row r="429" spans="1:15">
      <c r="A429" s="14">
        <v>428</v>
      </c>
      <c r="B429" s="11">
        <v>40562</v>
      </c>
      <c r="C429" s="8">
        <v>1</v>
      </c>
      <c r="D429" s="8">
        <v>0</v>
      </c>
      <c r="E429" s="8">
        <v>1</v>
      </c>
      <c r="F429" s="8">
        <v>20</v>
      </c>
      <c r="G429" s="8" t="b">
        <v>0</v>
      </c>
      <c r="H429" s="8">
        <v>3</v>
      </c>
      <c r="I429" s="8">
        <v>1</v>
      </c>
      <c r="J429" s="8">
        <v>0.32</v>
      </c>
      <c r="K429" s="8">
        <v>0.49</v>
      </c>
      <c r="L429" s="8">
        <v>0.29849999999999999</v>
      </c>
      <c r="M429" s="8">
        <v>2</v>
      </c>
      <c r="N429" s="8">
        <v>74</v>
      </c>
      <c r="O429" s="8">
        <v>76</v>
      </c>
    </row>
    <row r="430" spans="1:15">
      <c r="A430" s="14">
        <v>429</v>
      </c>
      <c r="B430" s="11">
        <v>40562</v>
      </c>
      <c r="C430" s="8">
        <v>1</v>
      </c>
      <c r="D430" s="8">
        <v>0</v>
      </c>
      <c r="E430" s="8">
        <v>1</v>
      </c>
      <c r="F430" s="8">
        <v>21</v>
      </c>
      <c r="G430" s="8" t="b">
        <v>0</v>
      </c>
      <c r="H430" s="8">
        <v>3</v>
      </c>
      <c r="I430" s="8">
        <v>1</v>
      </c>
      <c r="J430" s="8">
        <v>0.32</v>
      </c>
      <c r="K430" s="8">
        <v>0.49</v>
      </c>
      <c r="L430" s="8">
        <v>0.41789999999999999</v>
      </c>
      <c r="M430" s="8">
        <v>4</v>
      </c>
      <c r="N430" s="8">
        <v>55</v>
      </c>
      <c r="O430" s="8">
        <v>59</v>
      </c>
    </row>
    <row r="431" spans="1:15">
      <c r="A431" s="14">
        <v>430</v>
      </c>
      <c r="B431" s="11">
        <v>40562</v>
      </c>
      <c r="C431" s="8">
        <v>1</v>
      </c>
      <c r="D431" s="8">
        <v>0</v>
      </c>
      <c r="E431" s="8">
        <v>1</v>
      </c>
      <c r="F431" s="8">
        <v>22</v>
      </c>
      <c r="G431" s="8" t="b">
        <v>0</v>
      </c>
      <c r="H431" s="8">
        <v>3</v>
      </c>
      <c r="I431" s="8">
        <v>1</v>
      </c>
      <c r="J431" s="8">
        <v>0.3</v>
      </c>
      <c r="K431" s="8">
        <v>0.52</v>
      </c>
      <c r="L431" s="8">
        <v>0.16420000000000001</v>
      </c>
      <c r="M431" s="8">
        <v>6</v>
      </c>
      <c r="N431" s="8">
        <v>53</v>
      </c>
      <c r="O431" s="8">
        <v>59</v>
      </c>
    </row>
    <row r="432" spans="1:15">
      <c r="A432" s="14">
        <v>431</v>
      </c>
      <c r="B432" s="11">
        <v>40562</v>
      </c>
      <c r="C432" s="8">
        <v>1</v>
      </c>
      <c r="D432" s="8">
        <v>0</v>
      </c>
      <c r="E432" s="8">
        <v>1</v>
      </c>
      <c r="F432" s="8">
        <v>23</v>
      </c>
      <c r="G432" s="8" t="b">
        <v>0</v>
      </c>
      <c r="H432" s="8">
        <v>3</v>
      </c>
      <c r="I432" s="8">
        <v>1</v>
      </c>
      <c r="J432" s="8">
        <v>0.3</v>
      </c>
      <c r="K432" s="8">
        <v>0.52</v>
      </c>
      <c r="L432" s="8">
        <v>0.4627</v>
      </c>
      <c r="M432" s="8">
        <v>1</v>
      </c>
      <c r="N432" s="8">
        <v>27</v>
      </c>
      <c r="O432" s="8">
        <v>28</v>
      </c>
    </row>
    <row r="433" spans="1:15">
      <c r="A433" s="14">
        <v>432</v>
      </c>
      <c r="B433" s="11">
        <v>40563</v>
      </c>
      <c r="C433" s="8">
        <v>1</v>
      </c>
      <c r="D433" s="8">
        <v>0</v>
      </c>
      <c r="E433" s="8">
        <v>1</v>
      </c>
      <c r="F433" s="8">
        <v>0</v>
      </c>
      <c r="G433" s="8" t="b">
        <v>0</v>
      </c>
      <c r="H433" s="8">
        <v>4</v>
      </c>
      <c r="I433" s="8">
        <v>1</v>
      </c>
      <c r="J433" s="8">
        <v>0.26</v>
      </c>
      <c r="K433" s="8">
        <v>0.56000000000000005</v>
      </c>
      <c r="L433" s="8">
        <v>0.3881</v>
      </c>
      <c r="M433" s="8">
        <v>5</v>
      </c>
      <c r="N433" s="8">
        <v>8</v>
      </c>
      <c r="O433" s="8">
        <v>13</v>
      </c>
    </row>
    <row r="434" spans="1:15">
      <c r="A434" s="14">
        <v>433</v>
      </c>
      <c r="B434" s="11">
        <v>40563</v>
      </c>
      <c r="C434" s="8">
        <v>1</v>
      </c>
      <c r="D434" s="8">
        <v>0</v>
      </c>
      <c r="E434" s="8">
        <v>1</v>
      </c>
      <c r="F434" s="8">
        <v>1</v>
      </c>
      <c r="G434" s="8" t="b">
        <v>0</v>
      </c>
      <c r="H434" s="8">
        <v>4</v>
      </c>
      <c r="I434" s="8">
        <v>1</v>
      </c>
      <c r="J434" s="8">
        <v>0.26</v>
      </c>
      <c r="K434" s="8">
        <v>0.56000000000000005</v>
      </c>
      <c r="L434" s="8">
        <v>0</v>
      </c>
      <c r="M434" s="8">
        <v>2</v>
      </c>
      <c r="N434" s="8">
        <v>3</v>
      </c>
      <c r="O434" s="8">
        <v>5</v>
      </c>
    </row>
    <row r="435" spans="1:15">
      <c r="A435" s="14">
        <v>434</v>
      </c>
      <c r="B435" s="11">
        <v>40563</v>
      </c>
      <c r="C435" s="8">
        <v>1</v>
      </c>
      <c r="D435" s="8">
        <v>0</v>
      </c>
      <c r="E435" s="8">
        <v>1</v>
      </c>
      <c r="F435" s="8">
        <v>2</v>
      </c>
      <c r="G435" s="8" t="b">
        <v>0</v>
      </c>
      <c r="H435" s="8">
        <v>4</v>
      </c>
      <c r="I435" s="8">
        <v>1</v>
      </c>
      <c r="J435" s="8">
        <v>0.26</v>
      </c>
      <c r="K435" s="8">
        <v>0.56000000000000005</v>
      </c>
      <c r="L435" s="8">
        <v>0</v>
      </c>
      <c r="M435" s="8">
        <v>0</v>
      </c>
      <c r="N435" s="8">
        <v>2</v>
      </c>
      <c r="O435" s="8">
        <v>2</v>
      </c>
    </row>
    <row r="436" spans="1:15">
      <c r="A436" s="14">
        <v>435</v>
      </c>
      <c r="B436" s="11">
        <v>40563</v>
      </c>
      <c r="C436" s="8">
        <v>1</v>
      </c>
      <c r="D436" s="8">
        <v>0</v>
      </c>
      <c r="E436" s="8">
        <v>1</v>
      </c>
      <c r="F436" s="8">
        <v>3</v>
      </c>
      <c r="G436" s="8" t="b">
        <v>0</v>
      </c>
      <c r="H436" s="8">
        <v>4</v>
      </c>
      <c r="I436" s="8">
        <v>1</v>
      </c>
      <c r="J436" s="8">
        <v>0.26</v>
      </c>
      <c r="K436" s="8">
        <v>0.56000000000000005</v>
      </c>
      <c r="L436" s="8">
        <v>0.16420000000000001</v>
      </c>
      <c r="M436" s="8">
        <v>0</v>
      </c>
      <c r="N436" s="8">
        <v>1</v>
      </c>
      <c r="O436" s="8">
        <v>1</v>
      </c>
    </row>
    <row r="437" spans="1:15">
      <c r="A437" s="14">
        <v>436</v>
      </c>
      <c r="B437" s="11">
        <v>40563</v>
      </c>
      <c r="C437" s="8">
        <v>1</v>
      </c>
      <c r="D437" s="8">
        <v>0</v>
      </c>
      <c r="E437" s="8">
        <v>1</v>
      </c>
      <c r="F437" s="8">
        <v>4</v>
      </c>
      <c r="G437" s="8" t="b">
        <v>0</v>
      </c>
      <c r="H437" s="8">
        <v>4</v>
      </c>
      <c r="I437" s="8">
        <v>1</v>
      </c>
      <c r="J437" s="8">
        <v>0.26</v>
      </c>
      <c r="K437" s="8">
        <v>0.56000000000000005</v>
      </c>
      <c r="L437" s="8">
        <v>0.16420000000000001</v>
      </c>
      <c r="M437" s="8">
        <v>0</v>
      </c>
      <c r="N437" s="8">
        <v>1</v>
      </c>
      <c r="O437" s="8">
        <v>1</v>
      </c>
    </row>
    <row r="438" spans="1:15">
      <c r="A438" s="14">
        <v>437</v>
      </c>
      <c r="B438" s="11">
        <v>40563</v>
      </c>
      <c r="C438" s="8">
        <v>1</v>
      </c>
      <c r="D438" s="8">
        <v>0</v>
      </c>
      <c r="E438" s="8">
        <v>1</v>
      </c>
      <c r="F438" s="8">
        <v>5</v>
      </c>
      <c r="G438" s="8" t="b">
        <v>0</v>
      </c>
      <c r="H438" s="8">
        <v>4</v>
      </c>
      <c r="I438" s="8">
        <v>1</v>
      </c>
      <c r="J438" s="8">
        <v>0.24</v>
      </c>
      <c r="K438" s="8">
        <v>0.6</v>
      </c>
      <c r="L438" s="8">
        <v>0.22389999999999999</v>
      </c>
      <c r="M438" s="8">
        <v>0</v>
      </c>
      <c r="N438" s="8">
        <v>6</v>
      </c>
      <c r="O438" s="8">
        <v>6</v>
      </c>
    </row>
    <row r="439" spans="1:15">
      <c r="A439" s="14">
        <v>438</v>
      </c>
      <c r="B439" s="11">
        <v>40563</v>
      </c>
      <c r="C439" s="8">
        <v>1</v>
      </c>
      <c r="D439" s="8">
        <v>0</v>
      </c>
      <c r="E439" s="8">
        <v>1</v>
      </c>
      <c r="F439" s="8">
        <v>6</v>
      </c>
      <c r="G439" s="8" t="b">
        <v>0</v>
      </c>
      <c r="H439" s="8">
        <v>4</v>
      </c>
      <c r="I439" s="8">
        <v>1</v>
      </c>
      <c r="J439" s="8">
        <v>0.22</v>
      </c>
      <c r="K439" s="8">
        <v>0.6</v>
      </c>
      <c r="L439" s="8">
        <v>0.22389999999999999</v>
      </c>
      <c r="M439" s="8">
        <v>0</v>
      </c>
      <c r="N439" s="8">
        <v>35</v>
      </c>
      <c r="O439" s="8">
        <v>35</v>
      </c>
    </row>
    <row r="440" spans="1:15">
      <c r="A440" s="14">
        <v>439</v>
      </c>
      <c r="B440" s="11">
        <v>40563</v>
      </c>
      <c r="C440" s="8">
        <v>1</v>
      </c>
      <c r="D440" s="8">
        <v>0</v>
      </c>
      <c r="E440" s="8">
        <v>1</v>
      </c>
      <c r="F440" s="8">
        <v>7</v>
      </c>
      <c r="G440" s="8" t="b">
        <v>0</v>
      </c>
      <c r="H440" s="8">
        <v>4</v>
      </c>
      <c r="I440" s="8">
        <v>1</v>
      </c>
      <c r="J440" s="8">
        <v>0.22</v>
      </c>
      <c r="K440" s="8">
        <v>0.55000000000000004</v>
      </c>
      <c r="L440" s="8">
        <v>0.22389999999999999</v>
      </c>
      <c r="M440" s="8">
        <v>1</v>
      </c>
      <c r="N440" s="8">
        <v>100</v>
      </c>
      <c r="O440" s="8">
        <v>101</v>
      </c>
    </row>
    <row r="441" spans="1:15">
      <c r="A441" s="14">
        <v>440</v>
      </c>
      <c r="B441" s="11">
        <v>40563</v>
      </c>
      <c r="C441" s="8">
        <v>1</v>
      </c>
      <c r="D441" s="8">
        <v>0</v>
      </c>
      <c r="E441" s="8">
        <v>1</v>
      </c>
      <c r="F441" s="8">
        <v>8</v>
      </c>
      <c r="G441" s="8" t="b">
        <v>0</v>
      </c>
      <c r="H441" s="8">
        <v>4</v>
      </c>
      <c r="I441" s="8">
        <v>1</v>
      </c>
      <c r="J441" s="8">
        <v>0.22</v>
      </c>
      <c r="K441" s="8">
        <v>0.55000000000000004</v>
      </c>
      <c r="L441" s="8">
        <v>0.28360000000000002</v>
      </c>
      <c r="M441" s="8">
        <v>2</v>
      </c>
      <c r="N441" s="8">
        <v>247</v>
      </c>
      <c r="O441" s="8">
        <v>249</v>
      </c>
    </row>
    <row r="442" spans="1:15">
      <c r="A442" s="14">
        <v>441</v>
      </c>
      <c r="B442" s="11">
        <v>40563</v>
      </c>
      <c r="C442" s="8">
        <v>1</v>
      </c>
      <c r="D442" s="8">
        <v>0</v>
      </c>
      <c r="E442" s="8">
        <v>1</v>
      </c>
      <c r="F442" s="8">
        <v>9</v>
      </c>
      <c r="G442" s="8" t="b">
        <v>0</v>
      </c>
      <c r="H442" s="8">
        <v>4</v>
      </c>
      <c r="I442" s="8">
        <v>2</v>
      </c>
      <c r="J442" s="8">
        <v>0.24</v>
      </c>
      <c r="K442" s="8">
        <v>0.52</v>
      </c>
      <c r="L442" s="8">
        <v>0.22389999999999999</v>
      </c>
      <c r="M442" s="8">
        <v>3</v>
      </c>
      <c r="N442" s="8">
        <v>140</v>
      </c>
      <c r="O442" s="8">
        <v>143</v>
      </c>
    </row>
    <row r="443" spans="1:15">
      <c r="A443" s="14">
        <v>442</v>
      </c>
      <c r="B443" s="11">
        <v>40563</v>
      </c>
      <c r="C443" s="8">
        <v>1</v>
      </c>
      <c r="D443" s="8">
        <v>0</v>
      </c>
      <c r="E443" s="8">
        <v>1</v>
      </c>
      <c r="F443" s="8">
        <v>10</v>
      </c>
      <c r="G443" s="8" t="b">
        <v>0</v>
      </c>
      <c r="H443" s="8">
        <v>4</v>
      </c>
      <c r="I443" s="8">
        <v>1</v>
      </c>
      <c r="J443" s="8">
        <v>0.26</v>
      </c>
      <c r="K443" s="8">
        <v>0.48</v>
      </c>
      <c r="L443" s="8">
        <v>0.29849999999999999</v>
      </c>
      <c r="M443" s="8">
        <v>1</v>
      </c>
      <c r="N443" s="8">
        <v>56</v>
      </c>
      <c r="O443" s="8">
        <v>57</v>
      </c>
    </row>
    <row r="444" spans="1:15">
      <c r="A444" s="14">
        <v>443</v>
      </c>
      <c r="B444" s="11">
        <v>40563</v>
      </c>
      <c r="C444" s="8">
        <v>1</v>
      </c>
      <c r="D444" s="8">
        <v>0</v>
      </c>
      <c r="E444" s="8">
        <v>1</v>
      </c>
      <c r="F444" s="8">
        <v>11</v>
      </c>
      <c r="G444" s="8" t="b">
        <v>0</v>
      </c>
      <c r="H444" s="8">
        <v>4</v>
      </c>
      <c r="I444" s="8">
        <v>2</v>
      </c>
      <c r="J444" s="8">
        <v>0.28000000000000003</v>
      </c>
      <c r="K444" s="8">
        <v>0.45</v>
      </c>
      <c r="L444" s="8">
        <v>0.16420000000000001</v>
      </c>
      <c r="M444" s="8">
        <v>5</v>
      </c>
      <c r="N444" s="8">
        <v>63</v>
      </c>
      <c r="O444" s="8">
        <v>68</v>
      </c>
    </row>
    <row r="445" spans="1:15">
      <c r="A445" s="14">
        <v>444</v>
      </c>
      <c r="B445" s="11">
        <v>40563</v>
      </c>
      <c r="C445" s="8">
        <v>1</v>
      </c>
      <c r="D445" s="8">
        <v>0</v>
      </c>
      <c r="E445" s="8">
        <v>1</v>
      </c>
      <c r="F445" s="8">
        <v>12</v>
      </c>
      <c r="G445" s="8" t="b">
        <v>0</v>
      </c>
      <c r="H445" s="8">
        <v>4</v>
      </c>
      <c r="I445" s="8">
        <v>2</v>
      </c>
      <c r="J445" s="8">
        <v>0.3</v>
      </c>
      <c r="K445" s="8">
        <v>0.42</v>
      </c>
      <c r="L445" s="8">
        <v>0</v>
      </c>
      <c r="M445" s="8">
        <v>7</v>
      </c>
      <c r="N445" s="8">
        <v>77</v>
      </c>
      <c r="O445" s="8">
        <v>84</v>
      </c>
    </row>
    <row r="446" spans="1:15">
      <c r="A446" s="14">
        <v>445</v>
      </c>
      <c r="B446" s="11">
        <v>40563</v>
      </c>
      <c r="C446" s="8">
        <v>1</v>
      </c>
      <c r="D446" s="8">
        <v>0</v>
      </c>
      <c r="E446" s="8">
        <v>1</v>
      </c>
      <c r="F446" s="8">
        <v>13</v>
      </c>
      <c r="G446" s="8" t="b">
        <v>0</v>
      </c>
      <c r="H446" s="8">
        <v>4</v>
      </c>
      <c r="I446" s="8">
        <v>2</v>
      </c>
      <c r="J446" s="8">
        <v>0.28000000000000003</v>
      </c>
      <c r="K446" s="8">
        <v>0.45</v>
      </c>
      <c r="L446" s="8">
        <v>0.1045</v>
      </c>
      <c r="M446" s="8">
        <v>12</v>
      </c>
      <c r="N446" s="8">
        <v>86</v>
      </c>
      <c r="O446" s="8">
        <v>98</v>
      </c>
    </row>
    <row r="447" spans="1:15">
      <c r="A447" s="14">
        <v>446</v>
      </c>
      <c r="B447" s="11">
        <v>40563</v>
      </c>
      <c r="C447" s="8">
        <v>1</v>
      </c>
      <c r="D447" s="8">
        <v>0</v>
      </c>
      <c r="E447" s="8">
        <v>1</v>
      </c>
      <c r="F447" s="8">
        <v>14</v>
      </c>
      <c r="G447" s="8" t="b">
        <v>0</v>
      </c>
      <c r="H447" s="8">
        <v>4</v>
      </c>
      <c r="I447" s="8">
        <v>2</v>
      </c>
      <c r="J447" s="8">
        <v>0.3</v>
      </c>
      <c r="K447" s="8">
        <v>0.45</v>
      </c>
      <c r="L447" s="8">
        <v>0.1343</v>
      </c>
      <c r="M447" s="8">
        <v>6</v>
      </c>
      <c r="N447" s="8">
        <v>75</v>
      </c>
      <c r="O447" s="8">
        <v>81</v>
      </c>
    </row>
    <row r="448" spans="1:15">
      <c r="A448" s="14">
        <v>447</v>
      </c>
      <c r="B448" s="11">
        <v>40563</v>
      </c>
      <c r="C448" s="8">
        <v>1</v>
      </c>
      <c r="D448" s="8">
        <v>0</v>
      </c>
      <c r="E448" s="8">
        <v>1</v>
      </c>
      <c r="F448" s="8">
        <v>15</v>
      </c>
      <c r="G448" s="8" t="b">
        <v>0</v>
      </c>
      <c r="H448" s="8">
        <v>4</v>
      </c>
      <c r="I448" s="8">
        <v>2</v>
      </c>
      <c r="J448" s="8">
        <v>0.32</v>
      </c>
      <c r="K448" s="8">
        <v>0.45</v>
      </c>
      <c r="L448" s="8">
        <v>0.19400000000000001</v>
      </c>
      <c r="M448" s="8">
        <v>8</v>
      </c>
      <c r="N448" s="8">
        <v>62</v>
      </c>
      <c r="O448" s="8">
        <v>70</v>
      </c>
    </row>
    <row r="449" spans="1:15">
      <c r="A449" s="14">
        <v>448</v>
      </c>
      <c r="B449" s="11">
        <v>40563</v>
      </c>
      <c r="C449" s="8">
        <v>1</v>
      </c>
      <c r="D449" s="8">
        <v>0</v>
      </c>
      <c r="E449" s="8">
        <v>1</v>
      </c>
      <c r="F449" s="8">
        <v>16</v>
      </c>
      <c r="G449" s="8" t="b">
        <v>0</v>
      </c>
      <c r="H449" s="8">
        <v>4</v>
      </c>
      <c r="I449" s="8">
        <v>2</v>
      </c>
      <c r="J449" s="8">
        <v>0.3</v>
      </c>
      <c r="K449" s="8">
        <v>0.49</v>
      </c>
      <c r="L449" s="8">
        <v>0.1343</v>
      </c>
      <c r="M449" s="8">
        <v>8</v>
      </c>
      <c r="N449" s="8">
        <v>83</v>
      </c>
      <c r="O449" s="8">
        <v>91</v>
      </c>
    </row>
    <row r="450" spans="1:15">
      <c r="A450" s="14">
        <v>449</v>
      </c>
      <c r="B450" s="11">
        <v>40563</v>
      </c>
      <c r="C450" s="8">
        <v>1</v>
      </c>
      <c r="D450" s="8">
        <v>0</v>
      </c>
      <c r="E450" s="8">
        <v>1</v>
      </c>
      <c r="F450" s="8">
        <v>17</v>
      </c>
      <c r="G450" s="8" t="b">
        <v>0</v>
      </c>
      <c r="H450" s="8">
        <v>4</v>
      </c>
      <c r="I450" s="8">
        <v>2</v>
      </c>
      <c r="J450" s="8">
        <v>0.3</v>
      </c>
      <c r="K450" s="8">
        <v>0.49</v>
      </c>
      <c r="L450" s="8">
        <v>0.1045</v>
      </c>
      <c r="M450" s="8">
        <v>8</v>
      </c>
      <c r="N450" s="8">
        <v>207</v>
      </c>
      <c r="O450" s="8">
        <v>215</v>
      </c>
    </row>
    <row r="451" spans="1:15">
      <c r="A451" s="14">
        <v>450</v>
      </c>
      <c r="B451" s="11">
        <v>40563</v>
      </c>
      <c r="C451" s="8">
        <v>1</v>
      </c>
      <c r="D451" s="8">
        <v>0</v>
      </c>
      <c r="E451" s="8">
        <v>1</v>
      </c>
      <c r="F451" s="8">
        <v>18</v>
      </c>
      <c r="G451" s="8" t="b">
        <v>0</v>
      </c>
      <c r="H451" s="8">
        <v>4</v>
      </c>
      <c r="I451" s="8">
        <v>2</v>
      </c>
      <c r="J451" s="8">
        <v>0.26</v>
      </c>
      <c r="K451" s="8">
        <v>0.56000000000000005</v>
      </c>
      <c r="L451" s="8">
        <v>0.19400000000000001</v>
      </c>
      <c r="M451" s="8">
        <v>1</v>
      </c>
      <c r="N451" s="8">
        <v>184</v>
      </c>
      <c r="O451" s="8">
        <v>185</v>
      </c>
    </row>
    <row r="452" spans="1:15">
      <c r="A452" s="14">
        <v>451</v>
      </c>
      <c r="B452" s="11">
        <v>40563</v>
      </c>
      <c r="C452" s="8">
        <v>1</v>
      </c>
      <c r="D452" s="8">
        <v>0</v>
      </c>
      <c r="E452" s="8">
        <v>1</v>
      </c>
      <c r="F452" s="8">
        <v>19</v>
      </c>
      <c r="G452" s="8" t="b">
        <v>0</v>
      </c>
      <c r="H452" s="8">
        <v>4</v>
      </c>
      <c r="I452" s="8">
        <v>1</v>
      </c>
      <c r="J452" s="8">
        <v>0.26</v>
      </c>
      <c r="K452" s="8">
        <v>0.56000000000000005</v>
      </c>
      <c r="L452" s="8">
        <v>0.32840000000000003</v>
      </c>
      <c r="M452" s="8">
        <v>6</v>
      </c>
      <c r="N452" s="8">
        <v>146</v>
      </c>
      <c r="O452" s="8">
        <v>152</v>
      </c>
    </row>
    <row r="453" spans="1:15">
      <c r="A453" s="14">
        <v>452</v>
      </c>
      <c r="B453" s="11">
        <v>40563</v>
      </c>
      <c r="C453" s="8">
        <v>1</v>
      </c>
      <c r="D453" s="8">
        <v>0</v>
      </c>
      <c r="E453" s="8">
        <v>1</v>
      </c>
      <c r="F453" s="8">
        <v>20</v>
      </c>
      <c r="G453" s="8" t="b">
        <v>0</v>
      </c>
      <c r="H453" s="8">
        <v>4</v>
      </c>
      <c r="I453" s="8">
        <v>2</v>
      </c>
      <c r="J453" s="8">
        <v>0.26</v>
      </c>
      <c r="K453" s="8">
        <v>0.6</v>
      </c>
      <c r="L453" s="8">
        <v>0.28360000000000002</v>
      </c>
      <c r="M453" s="8">
        <v>2</v>
      </c>
      <c r="N453" s="8">
        <v>124</v>
      </c>
      <c r="O453" s="8">
        <v>126</v>
      </c>
    </row>
    <row r="454" spans="1:15">
      <c r="A454" s="14">
        <v>453</v>
      </c>
      <c r="B454" s="11">
        <v>40563</v>
      </c>
      <c r="C454" s="8">
        <v>1</v>
      </c>
      <c r="D454" s="8">
        <v>0</v>
      </c>
      <c r="E454" s="8">
        <v>1</v>
      </c>
      <c r="F454" s="8">
        <v>21</v>
      </c>
      <c r="G454" s="8" t="b">
        <v>0</v>
      </c>
      <c r="H454" s="8">
        <v>4</v>
      </c>
      <c r="I454" s="8">
        <v>2</v>
      </c>
      <c r="J454" s="8">
        <v>0.24</v>
      </c>
      <c r="K454" s="8">
        <v>0.6</v>
      </c>
      <c r="L454" s="8">
        <v>0.25369999999999998</v>
      </c>
      <c r="M454" s="8">
        <v>3</v>
      </c>
      <c r="N454" s="8">
        <v>54</v>
      </c>
      <c r="O454" s="8">
        <v>57</v>
      </c>
    </row>
    <row r="455" spans="1:15">
      <c r="A455" s="14">
        <v>454</v>
      </c>
      <c r="B455" s="11">
        <v>40563</v>
      </c>
      <c r="C455" s="8">
        <v>1</v>
      </c>
      <c r="D455" s="8">
        <v>0</v>
      </c>
      <c r="E455" s="8">
        <v>1</v>
      </c>
      <c r="F455" s="8">
        <v>22</v>
      </c>
      <c r="G455" s="8" t="b">
        <v>0</v>
      </c>
      <c r="H455" s="8">
        <v>4</v>
      </c>
      <c r="I455" s="8">
        <v>2</v>
      </c>
      <c r="J455" s="8">
        <v>0.24</v>
      </c>
      <c r="K455" s="8">
        <v>0.65</v>
      </c>
      <c r="L455" s="8">
        <v>0.28360000000000002</v>
      </c>
      <c r="M455" s="8">
        <v>0</v>
      </c>
      <c r="N455" s="8">
        <v>56</v>
      </c>
      <c r="O455" s="8">
        <v>56</v>
      </c>
    </row>
    <row r="456" spans="1:15">
      <c r="A456" s="14">
        <v>455</v>
      </c>
      <c r="B456" s="11">
        <v>40563</v>
      </c>
      <c r="C456" s="8">
        <v>1</v>
      </c>
      <c r="D456" s="8">
        <v>0</v>
      </c>
      <c r="E456" s="8">
        <v>1</v>
      </c>
      <c r="F456" s="8">
        <v>23</v>
      </c>
      <c r="G456" s="8" t="b">
        <v>0</v>
      </c>
      <c r="H456" s="8">
        <v>4</v>
      </c>
      <c r="I456" s="8">
        <v>2</v>
      </c>
      <c r="J456" s="8">
        <v>0.24</v>
      </c>
      <c r="K456" s="8">
        <v>0.65</v>
      </c>
      <c r="L456" s="8">
        <v>0.32840000000000003</v>
      </c>
      <c r="M456" s="8">
        <v>3</v>
      </c>
      <c r="N456" s="8">
        <v>28</v>
      </c>
      <c r="O456" s="8">
        <v>31</v>
      </c>
    </row>
    <row r="457" spans="1:15">
      <c r="A457" s="14">
        <v>456</v>
      </c>
      <c r="B457" s="11">
        <v>40564</v>
      </c>
      <c r="C457" s="8">
        <v>1</v>
      </c>
      <c r="D457" s="8">
        <v>0</v>
      </c>
      <c r="E457" s="8">
        <v>1</v>
      </c>
      <c r="F457" s="8">
        <v>0</v>
      </c>
      <c r="G457" s="8" t="b">
        <v>0</v>
      </c>
      <c r="H457" s="8">
        <v>5</v>
      </c>
      <c r="I457" s="8">
        <v>2</v>
      </c>
      <c r="J457" s="8">
        <v>0.24</v>
      </c>
      <c r="K457" s="8">
        <v>0.7</v>
      </c>
      <c r="L457" s="8">
        <v>0.25369999999999998</v>
      </c>
      <c r="M457" s="8">
        <v>1</v>
      </c>
      <c r="N457" s="8">
        <v>20</v>
      </c>
      <c r="O457" s="8">
        <v>21</v>
      </c>
    </row>
    <row r="458" spans="1:15">
      <c r="A458" s="14">
        <v>457</v>
      </c>
      <c r="B458" s="11">
        <v>40564</v>
      </c>
      <c r="C458" s="8">
        <v>1</v>
      </c>
      <c r="D458" s="8">
        <v>0</v>
      </c>
      <c r="E458" s="8">
        <v>1</v>
      </c>
      <c r="F458" s="8">
        <v>1</v>
      </c>
      <c r="G458" s="8" t="b">
        <v>0</v>
      </c>
      <c r="H458" s="8">
        <v>5</v>
      </c>
      <c r="I458" s="8">
        <v>2</v>
      </c>
      <c r="J458" s="8">
        <v>0.24</v>
      </c>
      <c r="K458" s="8">
        <v>0.7</v>
      </c>
      <c r="L458" s="8">
        <v>0.25369999999999998</v>
      </c>
      <c r="M458" s="8">
        <v>0</v>
      </c>
      <c r="N458" s="8">
        <v>6</v>
      </c>
      <c r="O458" s="8">
        <v>6</v>
      </c>
    </row>
    <row r="459" spans="1:15">
      <c r="A459" s="14">
        <v>458</v>
      </c>
      <c r="B459" s="11">
        <v>40564</v>
      </c>
      <c r="C459" s="8">
        <v>1</v>
      </c>
      <c r="D459" s="8">
        <v>0</v>
      </c>
      <c r="E459" s="8">
        <v>1</v>
      </c>
      <c r="F459" s="8">
        <v>2</v>
      </c>
      <c r="G459" s="8" t="b">
        <v>0</v>
      </c>
      <c r="H459" s="8">
        <v>5</v>
      </c>
      <c r="I459" s="8">
        <v>3</v>
      </c>
      <c r="J459" s="8">
        <v>0.24</v>
      </c>
      <c r="K459" s="8">
        <v>0.75</v>
      </c>
      <c r="L459" s="8">
        <v>0.16420000000000001</v>
      </c>
      <c r="M459" s="8">
        <v>0</v>
      </c>
      <c r="N459" s="8">
        <v>2</v>
      </c>
      <c r="O459" s="8">
        <v>2</v>
      </c>
    </row>
    <row r="460" spans="1:15">
      <c r="A460" s="14">
        <v>459</v>
      </c>
      <c r="B460" s="11">
        <v>40564</v>
      </c>
      <c r="C460" s="8">
        <v>1</v>
      </c>
      <c r="D460" s="8">
        <v>0</v>
      </c>
      <c r="E460" s="8">
        <v>1</v>
      </c>
      <c r="F460" s="8">
        <v>3</v>
      </c>
      <c r="G460" s="8" t="b">
        <v>0</v>
      </c>
      <c r="H460" s="8">
        <v>5</v>
      </c>
      <c r="I460" s="8">
        <v>3</v>
      </c>
      <c r="J460" s="8">
        <v>0.22</v>
      </c>
      <c r="K460" s="8">
        <v>0.8</v>
      </c>
      <c r="L460" s="8">
        <v>0.29849999999999999</v>
      </c>
      <c r="M460" s="8">
        <v>0</v>
      </c>
      <c r="N460" s="8">
        <v>1</v>
      </c>
      <c r="O460" s="8">
        <v>1</v>
      </c>
    </row>
    <row r="461" spans="1:15">
      <c r="A461" s="14">
        <v>460</v>
      </c>
      <c r="B461" s="11">
        <v>40564</v>
      </c>
      <c r="C461" s="8">
        <v>1</v>
      </c>
      <c r="D461" s="8">
        <v>0</v>
      </c>
      <c r="E461" s="8">
        <v>1</v>
      </c>
      <c r="F461" s="8">
        <v>4</v>
      </c>
      <c r="G461" s="8" t="b">
        <v>0</v>
      </c>
      <c r="H461" s="8">
        <v>5</v>
      </c>
      <c r="I461" s="8">
        <v>2</v>
      </c>
      <c r="J461" s="8">
        <v>0.22</v>
      </c>
      <c r="K461" s="8">
        <v>0.87</v>
      </c>
      <c r="L461" s="8">
        <v>8.9599999999999999E-2</v>
      </c>
      <c r="M461" s="8">
        <v>0</v>
      </c>
      <c r="N461" s="8">
        <v>1</v>
      </c>
      <c r="O461" s="8">
        <v>1</v>
      </c>
    </row>
    <row r="462" spans="1:15">
      <c r="A462" s="14">
        <v>461</v>
      </c>
      <c r="B462" s="11">
        <v>40564</v>
      </c>
      <c r="C462" s="8">
        <v>1</v>
      </c>
      <c r="D462" s="8">
        <v>0</v>
      </c>
      <c r="E462" s="8">
        <v>1</v>
      </c>
      <c r="F462" s="8">
        <v>5</v>
      </c>
      <c r="G462" s="8" t="b">
        <v>0</v>
      </c>
      <c r="H462" s="8">
        <v>5</v>
      </c>
      <c r="I462" s="8">
        <v>1</v>
      </c>
      <c r="J462" s="8">
        <v>0.24</v>
      </c>
      <c r="K462" s="8">
        <v>0.6</v>
      </c>
      <c r="L462" s="8">
        <v>0.41789999999999999</v>
      </c>
      <c r="M462" s="8">
        <v>1</v>
      </c>
      <c r="N462" s="8">
        <v>4</v>
      </c>
      <c r="O462" s="8">
        <v>5</v>
      </c>
    </row>
    <row r="463" spans="1:15">
      <c r="A463" s="14">
        <v>462</v>
      </c>
      <c r="B463" s="11">
        <v>40564</v>
      </c>
      <c r="C463" s="8">
        <v>1</v>
      </c>
      <c r="D463" s="8">
        <v>0</v>
      </c>
      <c r="E463" s="8">
        <v>1</v>
      </c>
      <c r="F463" s="8">
        <v>6</v>
      </c>
      <c r="G463" s="8" t="b">
        <v>0</v>
      </c>
      <c r="H463" s="8">
        <v>5</v>
      </c>
      <c r="I463" s="8">
        <v>1</v>
      </c>
      <c r="J463" s="8">
        <v>0.22</v>
      </c>
      <c r="K463" s="8">
        <v>0.55000000000000004</v>
      </c>
      <c r="L463" s="8">
        <v>0.25369999999999998</v>
      </c>
      <c r="M463" s="8">
        <v>0</v>
      </c>
      <c r="N463" s="8">
        <v>27</v>
      </c>
      <c r="O463" s="8">
        <v>27</v>
      </c>
    </row>
    <row r="464" spans="1:15">
      <c r="A464" s="14">
        <v>463</v>
      </c>
      <c r="B464" s="11">
        <v>40564</v>
      </c>
      <c r="C464" s="8">
        <v>1</v>
      </c>
      <c r="D464" s="8">
        <v>0</v>
      </c>
      <c r="E464" s="8">
        <v>1</v>
      </c>
      <c r="F464" s="8">
        <v>7</v>
      </c>
      <c r="G464" s="8" t="b">
        <v>0</v>
      </c>
      <c r="H464" s="8">
        <v>5</v>
      </c>
      <c r="I464" s="8">
        <v>1</v>
      </c>
      <c r="J464" s="8">
        <v>0.2</v>
      </c>
      <c r="K464" s="8">
        <v>0.51</v>
      </c>
      <c r="L464" s="8">
        <v>0.28360000000000002</v>
      </c>
      <c r="M464" s="8">
        <v>2</v>
      </c>
      <c r="N464" s="8">
        <v>66</v>
      </c>
      <c r="O464" s="8">
        <v>68</v>
      </c>
    </row>
    <row r="465" spans="1:15">
      <c r="A465" s="14">
        <v>464</v>
      </c>
      <c r="B465" s="11">
        <v>40564</v>
      </c>
      <c r="C465" s="8">
        <v>1</v>
      </c>
      <c r="D465" s="8">
        <v>0</v>
      </c>
      <c r="E465" s="8">
        <v>1</v>
      </c>
      <c r="F465" s="8">
        <v>8</v>
      </c>
      <c r="G465" s="8" t="b">
        <v>0</v>
      </c>
      <c r="H465" s="8">
        <v>5</v>
      </c>
      <c r="I465" s="8">
        <v>1</v>
      </c>
      <c r="J465" s="8">
        <v>0.2</v>
      </c>
      <c r="K465" s="8">
        <v>0.47</v>
      </c>
      <c r="L465" s="8">
        <v>0.32840000000000003</v>
      </c>
      <c r="M465" s="8">
        <v>7</v>
      </c>
      <c r="N465" s="8">
        <v>210</v>
      </c>
      <c r="O465" s="8">
        <v>217</v>
      </c>
    </row>
    <row r="466" spans="1:15">
      <c r="A466" s="14">
        <v>465</v>
      </c>
      <c r="B466" s="11">
        <v>40564</v>
      </c>
      <c r="C466" s="8">
        <v>1</v>
      </c>
      <c r="D466" s="8">
        <v>0</v>
      </c>
      <c r="E466" s="8">
        <v>1</v>
      </c>
      <c r="F466" s="8">
        <v>9</v>
      </c>
      <c r="G466" s="8" t="b">
        <v>0</v>
      </c>
      <c r="H466" s="8">
        <v>5</v>
      </c>
      <c r="I466" s="8">
        <v>1</v>
      </c>
      <c r="J466" s="8">
        <v>0.2</v>
      </c>
      <c r="K466" s="8">
        <v>0.51</v>
      </c>
      <c r="L466" s="8">
        <v>0.35820000000000002</v>
      </c>
      <c r="M466" s="8">
        <v>7</v>
      </c>
      <c r="N466" s="8">
        <v>159</v>
      </c>
      <c r="O466" s="8">
        <v>166</v>
      </c>
    </row>
    <row r="467" spans="1:15">
      <c r="A467" s="14">
        <v>466</v>
      </c>
      <c r="B467" s="11">
        <v>40564</v>
      </c>
      <c r="C467" s="8">
        <v>1</v>
      </c>
      <c r="D467" s="8">
        <v>0</v>
      </c>
      <c r="E467" s="8">
        <v>1</v>
      </c>
      <c r="F467" s="8">
        <v>10</v>
      </c>
      <c r="G467" s="8" t="b">
        <v>0</v>
      </c>
      <c r="H467" s="8">
        <v>5</v>
      </c>
      <c r="I467" s="8">
        <v>1</v>
      </c>
      <c r="J467" s="8">
        <v>0.2</v>
      </c>
      <c r="K467" s="8">
        <v>0.47</v>
      </c>
      <c r="L467" s="8">
        <v>0.4627</v>
      </c>
      <c r="M467" s="8">
        <v>6</v>
      </c>
      <c r="N467" s="8">
        <v>57</v>
      </c>
      <c r="O467" s="8">
        <v>63</v>
      </c>
    </row>
    <row r="468" spans="1:15">
      <c r="A468" s="14">
        <v>467</v>
      </c>
      <c r="B468" s="11">
        <v>40564</v>
      </c>
      <c r="C468" s="8">
        <v>1</v>
      </c>
      <c r="D468" s="8">
        <v>0</v>
      </c>
      <c r="E468" s="8">
        <v>1</v>
      </c>
      <c r="F468" s="8">
        <v>11</v>
      </c>
      <c r="G468" s="8" t="b">
        <v>0</v>
      </c>
      <c r="H468" s="8">
        <v>5</v>
      </c>
      <c r="I468" s="8">
        <v>1</v>
      </c>
      <c r="J468" s="8">
        <v>0.22</v>
      </c>
      <c r="K468" s="8">
        <v>0.41</v>
      </c>
      <c r="L468" s="8">
        <v>0.4627</v>
      </c>
      <c r="M468" s="8">
        <v>6</v>
      </c>
      <c r="N468" s="8">
        <v>53</v>
      </c>
      <c r="O468" s="8">
        <v>59</v>
      </c>
    </row>
    <row r="469" spans="1:15">
      <c r="A469" s="14">
        <v>468</v>
      </c>
      <c r="B469" s="11">
        <v>40564</v>
      </c>
      <c r="C469" s="8">
        <v>1</v>
      </c>
      <c r="D469" s="8">
        <v>0</v>
      </c>
      <c r="E469" s="8">
        <v>1</v>
      </c>
      <c r="F469" s="8">
        <v>12</v>
      </c>
      <c r="G469" s="8" t="b">
        <v>0</v>
      </c>
      <c r="H469" s="8">
        <v>5</v>
      </c>
      <c r="I469" s="8">
        <v>1</v>
      </c>
      <c r="J469" s="8">
        <v>0.22</v>
      </c>
      <c r="K469" s="8">
        <v>0.27</v>
      </c>
      <c r="L469" s="8">
        <v>0.58209999999999995</v>
      </c>
      <c r="M469" s="8">
        <v>11</v>
      </c>
      <c r="N469" s="8">
        <v>67</v>
      </c>
      <c r="O469" s="8">
        <v>78</v>
      </c>
    </row>
    <row r="470" spans="1:15">
      <c r="A470" s="14">
        <v>469</v>
      </c>
      <c r="B470" s="11">
        <v>40564</v>
      </c>
      <c r="C470" s="8">
        <v>1</v>
      </c>
      <c r="D470" s="8">
        <v>0</v>
      </c>
      <c r="E470" s="8">
        <v>1</v>
      </c>
      <c r="F470" s="8">
        <v>13</v>
      </c>
      <c r="G470" s="8" t="b">
        <v>0</v>
      </c>
      <c r="H470" s="8">
        <v>5</v>
      </c>
      <c r="I470" s="8">
        <v>1</v>
      </c>
      <c r="J470" s="8">
        <v>0.2</v>
      </c>
      <c r="K470" s="8">
        <v>0.21</v>
      </c>
      <c r="L470" s="8">
        <v>0.58209999999999995</v>
      </c>
      <c r="M470" s="8">
        <v>8</v>
      </c>
      <c r="N470" s="8">
        <v>65</v>
      </c>
      <c r="O470" s="8">
        <v>73</v>
      </c>
    </row>
    <row r="471" spans="1:15">
      <c r="A471" s="14">
        <v>470</v>
      </c>
      <c r="B471" s="11">
        <v>40564</v>
      </c>
      <c r="C471" s="8">
        <v>1</v>
      </c>
      <c r="D471" s="8">
        <v>0</v>
      </c>
      <c r="E471" s="8">
        <v>1</v>
      </c>
      <c r="F471" s="8">
        <v>14</v>
      </c>
      <c r="G471" s="8" t="b">
        <v>0</v>
      </c>
      <c r="H471" s="8">
        <v>5</v>
      </c>
      <c r="I471" s="8">
        <v>1</v>
      </c>
      <c r="J471" s="8">
        <v>0.2</v>
      </c>
      <c r="K471" s="8">
        <v>0.25</v>
      </c>
      <c r="L471" s="8">
        <v>0.52239999999999998</v>
      </c>
      <c r="M471" s="8">
        <v>6</v>
      </c>
      <c r="N471" s="8">
        <v>56</v>
      </c>
      <c r="O471" s="8">
        <v>62</v>
      </c>
    </row>
    <row r="472" spans="1:15">
      <c r="A472" s="14">
        <v>471</v>
      </c>
      <c r="B472" s="11">
        <v>40564</v>
      </c>
      <c r="C472" s="8">
        <v>1</v>
      </c>
      <c r="D472" s="8">
        <v>0</v>
      </c>
      <c r="E472" s="8">
        <v>1</v>
      </c>
      <c r="F472" s="8">
        <v>15</v>
      </c>
      <c r="G472" s="8" t="b">
        <v>0</v>
      </c>
      <c r="H472" s="8">
        <v>5</v>
      </c>
      <c r="I472" s="8">
        <v>1</v>
      </c>
      <c r="J472" s="8">
        <v>0.16</v>
      </c>
      <c r="K472" s="8">
        <v>0.26</v>
      </c>
      <c r="L472" s="8">
        <v>0.44779999999999998</v>
      </c>
      <c r="M472" s="8">
        <v>4</v>
      </c>
      <c r="N472" s="8">
        <v>61</v>
      </c>
      <c r="O472" s="8">
        <v>65</v>
      </c>
    </row>
    <row r="473" spans="1:15">
      <c r="A473" s="14">
        <v>472</v>
      </c>
      <c r="B473" s="11">
        <v>40564</v>
      </c>
      <c r="C473" s="8">
        <v>1</v>
      </c>
      <c r="D473" s="8">
        <v>0</v>
      </c>
      <c r="E473" s="8">
        <v>1</v>
      </c>
      <c r="F473" s="8">
        <v>16</v>
      </c>
      <c r="G473" s="8" t="b">
        <v>0</v>
      </c>
      <c r="H473" s="8">
        <v>5</v>
      </c>
      <c r="I473" s="8">
        <v>1</v>
      </c>
      <c r="J473" s="8">
        <v>0.16</v>
      </c>
      <c r="K473" s="8">
        <v>0.26</v>
      </c>
      <c r="L473" s="8">
        <v>0.35820000000000002</v>
      </c>
      <c r="M473" s="8">
        <v>0</v>
      </c>
      <c r="N473" s="8">
        <v>97</v>
      </c>
      <c r="O473" s="8">
        <v>97</v>
      </c>
    </row>
    <row r="474" spans="1:15">
      <c r="A474" s="14">
        <v>473</v>
      </c>
      <c r="B474" s="11">
        <v>40564</v>
      </c>
      <c r="C474" s="8">
        <v>1</v>
      </c>
      <c r="D474" s="8">
        <v>0</v>
      </c>
      <c r="E474" s="8">
        <v>1</v>
      </c>
      <c r="F474" s="8">
        <v>17</v>
      </c>
      <c r="G474" s="8" t="b">
        <v>0</v>
      </c>
      <c r="H474" s="8">
        <v>5</v>
      </c>
      <c r="I474" s="8">
        <v>1</v>
      </c>
      <c r="J474" s="8">
        <v>0.14000000000000001</v>
      </c>
      <c r="K474" s="8">
        <v>0.28000000000000003</v>
      </c>
      <c r="L474" s="8">
        <v>0.35820000000000002</v>
      </c>
      <c r="M474" s="8">
        <v>10</v>
      </c>
      <c r="N474" s="8">
        <v>151</v>
      </c>
      <c r="O474" s="8">
        <v>161</v>
      </c>
    </row>
    <row r="475" spans="1:15">
      <c r="A475" s="14">
        <v>474</v>
      </c>
      <c r="B475" s="11">
        <v>40564</v>
      </c>
      <c r="C475" s="8">
        <v>1</v>
      </c>
      <c r="D475" s="8">
        <v>0</v>
      </c>
      <c r="E475" s="8">
        <v>1</v>
      </c>
      <c r="F475" s="8">
        <v>18</v>
      </c>
      <c r="G475" s="8" t="b">
        <v>0</v>
      </c>
      <c r="H475" s="8">
        <v>5</v>
      </c>
      <c r="I475" s="8">
        <v>1</v>
      </c>
      <c r="J475" s="8">
        <v>0.12</v>
      </c>
      <c r="K475" s="8">
        <v>0.3</v>
      </c>
      <c r="L475" s="8">
        <v>0.25369999999999998</v>
      </c>
      <c r="M475" s="8">
        <v>1</v>
      </c>
      <c r="N475" s="8">
        <v>119</v>
      </c>
      <c r="O475" s="8">
        <v>120</v>
      </c>
    </row>
    <row r="476" spans="1:15">
      <c r="A476" s="14">
        <v>475</v>
      </c>
      <c r="B476" s="11">
        <v>40564</v>
      </c>
      <c r="C476" s="8">
        <v>1</v>
      </c>
      <c r="D476" s="8">
        <v>0</v>
      </c>
      <c r="E476" s="8">
        <v>1</v>
      </c>
      <c r="F476" s="8">
        <v>19</v>
      </c>
      <c r="G476" s="8" t="b">
        <v>0</v>
      </c>
      <c r="H476" s="8">
        <v>5</v>
      </c>
      <c r="I476" s="8">
        <v>1</v>
      </c>
      <c r="J476" s="8">
        <v>0.12</v>
      </c>
      <c r="K476" s="8">
        <v>0.3</v>
      </c>
      <c r="L476" s="8">
        <v>0.32840000000000003</v>
      </c>
      <c r="M476" s="8">
        <v>3</v>
      </c>
      <c r="N476" s="8">
        <v>93</v>
      </c>
      <c r="O476" s="8">
        <v>96</v>
      </c>
    </row>
    <row r="477" spans="1:15">
      <c r="A477" s="14">
        <v>476</v>
      </c>
      <c r="B477" s="11">
        <v>40564</v>
      </c>
      <c r="C477" s="8">
        <v>1</v>
      </c>
      <c r="D477" s="8">
        <v>0</v>
      </c>
      <c r="E477" s="8">
        <v>1</v>
      </c>
      <c r="F477" s="8">
        <v>20</v>
      </c>
      <c r="G477" s="8" t="b">
        <v>0</v>
      </c>
      <c r="H477" s="8">
        <v>5</v>
      </c>
      <c r="I477" s="8">
        <v>1</v>
      </c>
      <c r="J477" s="8">
        <v>0.1</v>
      </c>
      <c r="K477" s="8">
        <v>0.33</v>
      </c>
      <c r="L477" s="8">
        <v>0.41789999999999999</v>
      </c>
      <c r="M477" s="8">
        <v>1</v>
      </c>
      <c r="N477" s="8">
        <v>52</v>
      </c>
      <c r="O477" s="8">
        <v>53</v>
      </c>
    </row>
    <row r="478" spans="1:15">
      <c r="A478" s="14">
        <v>477</v>
      </c>
      <c r="B478" s="11">
        <v>40564</v>
      </c>
      <c r="C478" s="8">
        <v>1</v>
      </c>
      <c r="D478" s="8">
        <v>0</v>
      </c>
      <c r="E478" s="8">
        <v>1</v>
      </c>
      <c r="F478" s="8">
        <v>21</v>
      </c>
      <c r="G478" s="8" t="b">
        <v>0</v>
      </c>
      <c r="H478" s="8">
        <v>5</v>
      </c>
      <c r="I478" s="8">
        <v>1</v>
      </c>
      <c r="J478" s="8">
        <v>0.08</v>
      </c>
      <c r="K478" s="8">
        <v>0.38</v>
      </c>
      <c r="L478" s="8">
        <v>0.28360000000000002</v>
      </c>
      <c r="M478" s="8">
        <v>0</v>
      </c>
      <c r="N478" s="8">
        <v>41</v>
      </c>
      <c r="O478" s="8">
        <v>41</v>
      </c>
    </row>
    <row r="479" spans="1:15">
      <c r="A479" s="14">
        <v>478</v>
      </c>
      <c r="B479" s="11">
        <v>40564</v>
      </c>
      <c r="C479" s="8">
        <v>1</v>
      </c>
      <c r="D479" s="8">
        <v>0</v>
      </c>
      <c r="E479" s="8">
        <v>1</v>
      </c>
      <c r="F479" s="8">
        <v>22</v>
      </c>
      <c r="G479" s="8" t="b">
        <v>0</v>
      </c>
      <c r="H479" s="8">
        <v>5</v>
      </c>
      <c r="I479" s="8">
        <v>1</v>
      </c>
      <c r="J479" s="8">
        <v>0.06</v>
      </c>
      <c r="K479" s="8">
        <v>0.41</v>
      </c>
      <c r="L479" s="8">
        <v>0.3881</v>
      </c>
      <c r="M479" s="8">
        <v>1</v>
      </c>
      <c r="N479" s="8">
        <v>33</v>
      </c>
      <c r="O479" s="8">
        <v>34</v>
      </c>
    </row>
    <row r="480" spans="1:15">
      <c r="A480" s="14">
        <v>479</v>
      </c>
      <c r="B480" s="11">
        <v>40564</v>
      </c>
      <c r="C480" s="8">
        <v>1</v>
      </c>
      <c r="D480" s="8">
        <v>0</v>
      </c>
      <c r="E480" s="8">
        <v>1</v>
      </c>
      <c r="F480" s="8">
        <v>23</v>
      </c>
      <c r="G480" s="8" t="b">
        <v>0</v>
      </c>
      <c r="H480" s="8">
        <v>5</v>
      </c>
      <c r="I480" s="8">
        <v>1</v>
      </c>
      <c r="J480" s="8">
        <v>0.06</v>
      </c>
      <c r="K480" s="8">
        <v>0.38</v>
      </c>
      <c r="L480" s="8">
        <v>0.32840000000000003</v>
      </c>
      <c r="M480" s="8">
        <v>0</v>
      </c>
      <c r="N480" s="8">
        <v>27</v>
      </c>
      <c r="O480" s="8">
        <v>27</v>
      </c>
    </row>
    <row r="481" spans="1:15">
      <c r="A481" s="14">
        <v>480</v>
      </c>
      <c r="B481" s="11">
        <v>40565</v>
      </c>
      <c r="C481" s="8">
        <v>1</v>
      </c>
      <c r="D481" s="8">
        <v>0</v>
      </c>
      <c r="E481" s="8">
        <v>1</v>
      </c>
      <c r="F481" s="8">
        <v>0</v>
      </c>
      <c r="G481" s="8" t="b">
        <v>0</v>
      </c>
      <c r="H481" s="8">
        <v>6</v>
      </c>
      <c r="I481" s="8">
        <v>1</v>
      </c>
      <c r="J481" s="8">
        <v>0.04</v>
      </c>
      <c r="K481" s="8">
        <v>0.45</v>
      </c>
      <c r="L481" s="8">
        <v>0.25369999999999998</v>
      </c>
      <c r="M481" s="8">
        <v>0</v>
      </c>
      <c r="N481" s="8">
        <v>13</v>
      </c>
      <c r="O481" s="8">
        <v>13</v>
      </c>
    </row>
    <row r="482" spans="1:15">
      <c r="A482" s="14">
        <v>481</v>
      </c>
      <c r="B482" s="11">
        <v>40565</v>
      </c>
      <c r="C482" s="8">
        <v>1</v>
      </c>
      <c r="D482" s="8">
        <v>0</v>
      </c>
      <c r="E482" s="8">
        <v>1</v>
      </c>
      <c r="F482" s="8">
        <v>1</v>
      </c>
      <c r="G482" s="8" t="b">
        <v>0</v>
      </c>
      <c r="H482" s="8">
        <v>6</v>
      </c>
      <c r="I482" s="8">
        <v>2</v>
      </c>
      <c r="J482" s="8">
        <v>0.04</v>
      </c>
      <c r="K482" s="8">
        <v>0.41</v>
      </c>
      <c r="L482" s="8">
        <v>0.3881</v>
      </c>
      <c r="M482" s="8">
        <v>3</v>
      </c>
      <c r="N482" s="8">
        <v>9</v>
      </c>
      <c r="O482" s="8">
        <v>12</v>
      </c>
    </row>
    <row r="483" spans="1:15">
      <c r="A483" s="14">
        <v>482</v>
      </c>
      <c r="B483" s="11">
        <v>40565</v>
      </c>
      <c r="C483" s="8">
        <v>1</v>
      </c>
      <c r="D483" s="8">
        <v>0</v>
      </c>
      <c r="E483" s="8">
        <v>1</v>
      </c>
      <c r="F483" s="8">
        <v>2</v>
      </c>
      <c r="G483" s="8" t="b">
        <v>0</v>
      </c>
      <c r="H483" s="8">
        <v>6</v>
      </c>
      <c r="I483" s="8">
        <v>2</v>
      </c>
      <c r="J483" s="8">
        <v>0.04</v>
      </c>
      <c r="K483" s="8">
        <v>0.41</v>
      </c>
      <c r="L483" s="8">
        <v>0.25369999999999998</v>
      </c>
      <c r="M483" s="8">
        <v>0</v>
      </c>
      <c r="N483" s="8">
        <v>11</v>
      </c>
      <c r="O483" s="8">
        <v>11</v>
      </c>
    </row>
    <row r="484" spans="1:15">
      <c r="A484" s="14">
        <v>483</v>
      </c>
      <c r="B484" s="11">
        <v>40565</v>
      </c>
      <c r="C484" s="8">
        <v>1</v>
      </c>
      <c r="D484" s="8">
        <v>0</v>
      </c>
      <c r="E484" s="8">
        <v>1</v>
      </c>
      <c r="F484" s="8">
        <v>3</v>
      </c>
      <c r="G484" s="8" t="b">
        <v>0</v>
      </c>
      <c r="H484" s="8">
        <v>6</v>
      </c>
      <c r="I484" s="8">
        <v>2</v>
      </c>
      <c r="J484" s="8">
        <v>0.04</v>
      </c>
      <c r="K484" s="8">
        <v>0.41</v>
      </c>
      <c r="L484" s="8">
        <v>0.28360000000000002</v>
      </c>
      <c r="M484" s="8">
        <v>1</v>
      </c>
      <c r="N484" s="8">
        <v>6</v>
      </c>
      <c r="O484" s="8">
        <v>7</v>
      </c>
    </row>
    <row r="485" spans="1:15">
      <c r="A485" s="14">
        <v>484</v>
      </c>
      <c r="B485" s="11">
        <v>40565</v>
      </c>
      <c r="C485" s="8">
        <v>1</v>
      </c>
      <c r="D485" s="8">
        <v>0</v>
      </c>
      <c r="E485" s="8">
        <v>1</v>
      </c>
      <c r="F485" s="8">
        <v>4</v>
      </c>
      <c r="G485" s="8" t="b">
        <v>0</v>
      </c>
      <c r="H485" s="8">
        <v>6</v>
      </c>
      <c r="I485" s="8">
        <v>2</v>
      </c>
      <c r="J485" s="8">
        <v>0.02</v>
      </c>
      <c r="K485" s="8">
        <v>0.48</v>
      </c>
      <c r="L485" s="8">
        <v>0.29849999999999999</v>
      </c>
      <c r="M485" s="8">
        <v>0</v>
      </c>
      <c r="N485" s="8">
        <v>3</v>
      </c>
      <c r="O485" s="8">
        <v>3</v>
      </c>
    </row>
    <row r="486" spans="1:15">
      <c r="A486" s="14">
        <v>485</v>
      </c>
      <c r="B486" s="11">
        <v>40565</v>
      </c>
      <c r="C486" s="8">
        <v>1</v>
      </c>
      <c r="D486" s="8">
        <v>0</v>
      </c>
      <c r="E486" s="8">
        <v>1</v>
      </c>
      <c r="F486" s="8">
        <v>6</v>
      </c>
      <c r="G486" s="8" t="b">
        <v>0</v>
      </c>
      <c r="H486" s="8">
        <v>6</v>
      </c>
      <c r="I486" s="8">
        <v>2</v>
      </c>
      <c r="J486" s="8">
        <v>0.02</v>
      </c>
      <c r="K486" s="8">
        <v>0.44</v>
      </c>
      <c r="L486" s="8">
        <v>0.22389999999999999</v>
      </c>
      <c r="M486" s="8">
        <v>0</v>
      </c>
      <c r="N486" s="8">
        <v>2</v>
      </c>
      <c r="O486" s="8">
        <v>2</v>
      </c>
    </row>
    <row r="487" spans="1:15">
      <c r="A487" s="14">
        <v>486</v>
      </c>
      <c r="B487" s="11">
        <v>40565</v>
      </c>
      <c r="C487" s="8">
        <v>1</v>
      </c>
      <c r="D487" s="8">
        <v>0</v>
      </c>
      <c r="E487" s="8">
        <v>1</v>
      </c>
      <c r="F487" s="8">
        <v>7</v>
      </c>
      <c r="G487" s="8" t="b">
        <v>0</v>
      </c>
      <c r="H487" s="8">
        <v>6</v>
      </c>
      <c r="I487" s="8">
        <v>1</v>
      </c>
      <c r="J487" s="8">
        <v>0.02</v>
      </c>
      <c r="K487" s="8">
        <v>0.44</v>
      </c>
      <c r="L487" s="8">
        <v>0.28360000000000002</v>
      </c>
      <c r="M487" s="8">
        <v>0</v>
      </c>
      <c r="N487" s="8">
        <v>8</v>
      </c>
      <c r="O487" s="8">
        <v>8</v>
      </c>
    </row>
    <row r="488" spans="1:15">
      <c r="A488" s="14">
        <v>487</v>
      </c>
      <c r="B488" s="11">
        <v>40565</v>
      </c>
      <c r="C488" s="8">
        <v>1</v>
      </c>
      <c r="D488" s="8">
        <v>0</v>
      </c>
      <c r="E488" s="8">
        <v>1</v>
      </c>
      <c r="F488" s="8">
        <v>8</v>
      </c>
      <c r="G488" s="8" t="b">
        <v>0</v>
      </c>
      <c r="H488" s="8">
        <v>6</v>
      </c>
      <c r="I488" s="8">
        <v>1</v>
      </c>
      <c r="J488" s="8">
        <v>0.02</v>
      </c>
      <c r="K488" s="8">
        <v>0.44</v>
      </c>
      <c r="L488" s="8">
        <v>0.32840000000000003</v>
      </c>
      <c r="M488" s="8">
        <v>1</v>
      </c>
      <c r="N488" s="8">
        <v>26</v>
      </c>
      <c r="O488" s="8">
        <v>27</v>
      </c>
    </row>
    <row r="489" spans="1:15">
      <c r="A489" s="14">
        <v>488</v>
      </c>
      <c r="B489" s="11">
        <v>40565</v>
      </c>
      <c r="C489" s="8">
        <v>1</v>
      </c>
      <c r="D489" s="8">
        <v>0</v>
      </c>
      <c r="E489" s="8">
        <v>1</v>
      </c>
      <c r="F489" s="8">
        <v>9</v>
      </c>
      <c r="G489" s="8" t="b">
        <v>0</v>
      </c>
      <c r="H489" s="8">
        <v>6</v>
      </c>
      <c r="I489" s="8">
        <v>1</v>
      </c>
      <c r="J489" s="8">
        <v>0.04</v>
      </c>
      <c r="K489" s="8">
        <v>0.41</v>
      </c>
      <c r="L489" s="8">
        <v>0.25369999999999998</v>
      </c>
      <c r="M489" s="8">
        <v>3</v>
      </c>
      <c r="N489" s="8">
        <v>37</v>
      </c>
      <c r="O489" s="8">
        <v>40</v>
      </c>
    </row>
    <row r="490" spans="1:15">
      <c r="A490" s="14">
        <v>489</v>
      </c>
      <c r="B490" s="11">
        <v>40565</v>
      </c>
      <c r="C490" s="8">
        <v>1</v>
      </c>
      <c r="D490" s="8">
        <v>0</v>
      </c>
      <c r="E490" s="8">
        <v>1</v>
      </c>
      <c r="F490" s="8">
        <v>10</v>
      </c>
      <c r="G490" s="8" t="b">
        <v>0</v>
      </c>
      <c r="H490" s="8">
        <v>6</v>
      </c>
      <c r="I490" s="8">
        <v>2</v>
      </c>
      <c r="J490" s="8">
        <v>0.04</v>
      </c>
      <c r="K490" s="8">
        <v>0.41</v>
      </c>
      <c r="L490" s="8">
        <v>0.16420000000000001</v>
      </c>
      <c r="M490" s="8">
        <v>3</v>
      </c>
      <c r="N490" s="8">
        <v>50</v>
      </c>
      <c r="O490" s="8">
        <v>53</v>
      </c>
    </row>
    <row r="491" spans="1:15">
      <c r="A491" s="14">
        <v>490</v>
      </c>
      <c r="B491" s="11">
        <v>40565</v>
      </c>
      <c r="C491" s="8">
        <v>1</v>
      </c>
      <c r="D491" s="8">
        <v>0</v>
      </c>
      <c r="E491" s="8">
        <v>1</v>
      </c>
      <c r="F491" s="8">
        <v>11</v>
      </c>
      <c r="G491" s="8" t="b">
        <v>0</v>
      </c>
      <c r="H491" s="8">
        <v>6</v>
      </c>
      <c r="I491" s="8">
        <v>2</v>
      </c>
      <c r="J491" s="8">
        <v>0.06</v>
      </c>
      <c r="K491" s="8">
        <v>0.38</v>
      </c>
      <c r="L491" s="8">
        <v>0.1343</v>
      </c>
      <c r="M491" s="8">
        <v>4</v>
      </c>
      <c r="N491" s="8">
        <v>59</v>
      </c>
      <c r="O491" s="8">
        <v>63</v>
      </c>
    </row>
    <row r="492" spans="1:15">
      <c r="A492" s="14">
        <v>491</v>
      </c>
      <c r="B492" s="11">
        <v>40565</v>
      </c>
      <c r="C492" s="8">
        <v>1</v>
      </c>
      <c r="D492" s="8">
        <v>0</v>
      </c>
      <c r="E492" s="8">
        <v>1</v>
      </c>
      <c r="F492" s="8">
        <v>12</v>
      </c>
      <c r="G492" s="8" t="b">
        <v>0</v>
      </c>
      <c r="H492" s="8">
        <v>6</v>
      </c>
      <c r="I492" s="8">
        <v>2</v>
      </c>
      <c r="J492" s="8">
        <v>0.06</v>
      </c>
      <c r="K492" s="8">
        <v>0.38</v>
      </c>
      <c r="L492" s="8">
        <v>0.1045</v>
      </c>
      <c r="M492" s="8">
        <v>10</v>
      </c>
      <c r="N492" s="8">
        <v>60</v>
      </c>
      <c r="O492" s="8">
        <v>70</v>
      </c>
    </row>
    <row r="493" spans="1:15">
      <c r="A493" s="14">
        <v>492</v>
      </c>
      <c r="B493" s="11">
        <v>40565</v>
      </c>
      <c r="C493" s="8">
        <v>1</v>
      </c>
      <c r="D493" s="8">
        <v>0</v>
      </c>
      <c r="E493" s="8">
        <v>1</v>
      </c>
      <c r="F493" s="8">
        <v>13</v>
      </c>
      <c r="G493" s="8" t="b">
        <v>0</v>
      </c>
      <c r="H493" s="8">
        <v>6</v>
      </c>
      <c r="I493" s="8">
        <v>1</v>
      </c>
      <c r="J493" s="8">
        <v>0.08</v>
      </c>
      <c r="K493" s="8">
        <v>0.35</v>
      </c>
      <c r="L493" s="8">
        <v>0</v>
      </c>
      <c r="M493" s="8">
        <v>12</v>
      </c>
      <c r="N493" s="8">
        <v>72</v>
      </c>
      <c r="O493" s="8">
        <v>84</v>
      </c>
    </row>
    <row r="494" spans="1:15">
      <c r="A494" s="14">
        <v>493</v>
      </c>
      <c r="B494" s="11">
        <v>40565</v>
      </c>
      <c r="C494" s="8">
        <v>1</v>
      </c>
      <c r="D494" s="8">
        <v>0</v>
      </c>
      <c r="E494" s="8">
        <v>1</v>
      </c>
      <c r="F494" s="8">
        <v>14</v>
      </c>
      <c r="G494" s="8" t="b">
        <v>0</v>
      </c>
      <c r="H494" s="8">
        <v>6</v>
      </c>
      <c r="I494" s="8">
        <v>1</v>
      </c>
      <c r="J494" s="8">
        <v>0.1</v>
      </c>
      <c r="K494" s="8">
        <v>0.33</v>
      </c>
      <c r="L494" s="8">
        <v>0.1045</v>
      </c>
      <c r="M494" s="8">
        <v>11</v>
      </c>
      <c r="N494" s="8">
        <v>64</v>
      </c>
      <c r="O494" s="8">
        <v>75</v>
      </c>
    </row>
    <row r="495" spans="1:15">
      <c r="A495" s="14">
        <v>494</v>
      </c>
      <c r="B495" s="11">
        <v>40565</v>
      </c>
      <c r="C495" s="8">
        <v>1</v>
      </c>
      <c r="D495" s="8">
        <v>0</v>
      </c>
      <c r="E495" s="8">
        <v>1</v>
      </c>
      <c r="F495" s="8">
        <v>15</v>
      </c>
      <c r="G495" s="8" t="b">
        <v>0</v>
      </c>
      <c r="H495" s="8">
        <v>6</v>
      </c>
      <c r="I495" s="8">
        <v>1</v>
      </c>
      <c r="J495" s="8">
        <v>0.12</v>
      </c>
      <c r="K495" s="8">
        <v>0.28000000000000003</v>
      </c>
      <c r="L495" s="8">
        <v>0</v>
      </c>
      <c r="M495" s="8">
        <v>10</v>
      </c>
      <c r="N495" s="8">
        <v>93</v>
      </c>
      <c r="O495" s="8">
        <v>103</v>
      </c>
    </row>
    <row r="496" spans="1:15">
      <c r="A496" s="14">
        <v>495</v>
      </c>
      <c r="B496" s="11">
        <v>40565</v>
      </c>
      <c r="C496" s="8">
        <v>1</v>
      </c>
      <c r="D496" s="8">
        <v>0</v>
      </c>
      <c r="E496" s="8">
        <v>1</v>
      </c>
      <c r="F496" s="8">
        <v>16</v>
      </c>
      <c r="G496" s="8" t="b">
        <v>0</v>
      </c>
      <c r="H496" s="8">
        <v>6</v>
      </c>
      <c r="I496" s="8">
        <v>1</v>
      </c>
      <c r="J496" s="8">
        <v>0.12</v>
      </c>
      <c r="K496" s="8">
        <v>0.28000000000000003</v>
      </c>
      <c r="L496" s="8">
        <v>0.19400000000000001</v>
      </c>
      <c r="M496" s="8">
        <v>11</v>
      </c>
      <c r="N496" s="8">
        <v>72</v>
      </c>
      <c r="O496" s="8">
        <v>83</v>
      </c>
    </row>
    <row r="497" spans="1:15">
      <c r="A497" s="14">
        <v>496</v>
      </c>
      <c r="B497" s="11">
        <v>40565</v>
      </c>
      <c r="C497" s="8">
        <v>1</v>
      </c>
      <c r="D497" s="8">
        <v>0</v>
      </c>
      <c r="E497" s="8">
        <v>1</v>
      </c>
      <c r="F497" s="8">
        <v>17</v>
      </c>
      <c r="G497" s="8" t="b">
        <v>0</v>
      </c>
      <c r="H497" s="8">
        <v>6</v>
      </c>
      <c r="I497" s="8">
        <v>1</v>
      </c>
      <c r="J497" s="8">
        <v>0.12</v>
      </c>
      <c r="K497" s="8">
        <v>0.28000000000000003</v>
      </c>
      <c r="L497" s="8">
        <v>0</v>
      </c>
      <c r="M497" s="8">
        <v>8</v>
      </c>
      <c r="N497" s="8">
        <v>59</v>
      </c>
      <c r="O497" s="8">
        <v>67</v>
      </c>
    </row>
    <row r="498" spans="1:15">
      <c r="A498" s="14">
        <v>497</v>
      </c>
      <c r="B498" s="11">
        <v>40565</v>
      </c>
      <c r="C498" s="8">
        <v>1</v>
      </c>
      <c r="D498" s="8">
        <v>0</v>
      </c>
      <c r="E498" s="8">
        <v>1</v>
      </c>
      <c r="F498" s="8">
        <v>18</v>
      </c>
      <c r="G498" s="8" t="b">
        <v>0</v>
      </c>
      <c r="H498" s="8">
        <v>6</v>
      </c>
      <c r="I498" s="8">
        <v>1</v>
      </c>
      <c r="J498" s="8">
        <v>0.08</v>
      </c>
      <c r="K498" s="8">
        <v>0.35</v>
      </c>
      <c r="L498" s="8">
        <v>0.19400000000000001</v>
      </c>
      <c r="M498" s="8">
        <v>0</v>
      </c>
      <c r="N498" s="8">
        <v>54</v>
      </c>
      <c r="O498" s="8">
        <v>54</v>
      </c>
    </row>
    <row r="499" spans="1:15">
      <c r="A499" s="14">
        <v>498</v>
      </c>
      <c r="B499" s="11">
        <v>40565</v>
      </c>
      <c r="C499" s="8">
        <v>1</v>
      </c>
      <c r="D499" s="8">
        <v>0</v>
      </c>
      <c r="E499" s="8">
        <v>1</v>
      </c>
      <c r="F499" s="8">
        <v>19</v>
      </c>
      <c r="G499" s="8" t="b">
        <v>0</v>
      </c>
      <c r="H499" s="8">
        <v>6</v>
      </c>
      <c r="I499" s="8">
        <v>1</v>
      </c>
      <c r="J499" s="8">
        <v>0.08</v>
      </c>
      <c r="K499" s="8">
        <v>0.35</v>
      </c>
      <c r="L499" s="8">
        <v>0.1343</v>
      </c>
      <c r="M499" s="8">
        <v>6</v>
      </c>
      <c r="N499" s="8">
        <v>53</v>
      </c>
      <c r="O499" s="8">
        <v>59</v>
      </c>
    </row>
    <row r="500" spans="1:15">
      <c r="A500" s="14">
        <v>499</v>
      </c>
      <c r="B500" s="11">
        <v>40565</v>
      </c>
      <c r="C500" s="8">
        <v>1</v>
      </c>
      <c r="D500" s="8">
        <v>0</v>
      </c>
      <c r="E500" s="8">
        <v>1</v>
      </c>
      <c r="F500" s="8">
        <v>20</v>
      </c>
      <c r="G500" s="8" t="b">
        <v>0</v>
      </c>
      <c r="H500" s="8">
        <v>6</v>
      </c>
      <c r="I500" s="8">
        <v>1</v>
      </c>
      <c r="J500" s="8">
        <v>0.06</v>
      </c>
      <c r="K500" s="8">
        <v>0.45</v>
      </c>
      <c r="L500" s="8">
        <v>0.16420000000000001</v>
      </c>
      <c r="M500" s="8">
        <v>1</v>
      </c>
      <c r="N500" s="8">
        <v>44</v>
      </c>
      <c r="O500" s="8">
        <v>45</v>
      </c>
    </row>
    <row r="501" spans="1:15">
      <c r="A501" s="14">
        <v>500</v>
      </c>
      <c r="B501" s="11">
        <v>40565</v>
      </c>
      <c r="C501" s="8">
        <v>1</v>
      </c>
      <c r="D501" s="8">
        <v>0</v>
      </c>
      <c r="E501" s="8">
        <v>1</v>
      </c>
      <c r="F501" s="8">
        <v>21</v>
      </c>
      <c r="G501" s="8" t="b">
        <v>0</v>
      </c>
      <c r="H501" s="8">
        <v>6</v>
      </c>
      <c r="I501" s="8">
        <v>1</v>
      </c>
      <c r="J501" s="8">
        <v>0.06</v>
      </c>
      <c r="K501" s="8">
        <v>0.41</v>
      </c>
      <c r="L501" s="8">
        <v>8.9599999999999999E-2</v>
      </c>
      <c r="M501" s="8">
        <v>0</v>
      </c>
      <c r="N501" s="8">
        <v>39</v>
      </c>
      <c r="O501" s="8">
        <v>39</v>
      </c>
    </row>
    <row r="502" spans="1:15">
      <c r="A502" s="14">
        <v>501</v>
      </c>
      <c r="B502" s="11">
        <v>40565</v>
      </c>
      <c r="C502" s="8">
        <v>1</v>
      </c>
      <c r="D502" s="8">
        <v>0</v>
      </c>
      <c r="E502" s="8">
        <v>1</v>
      </c>
      <c r="F502" s="8">
        <v>22</v>
      </c>
      <c r="G502" s="8" t="b">
        <v>0</v>
      </c>
      <c r="H502" s="8">
        <v>6</v>
      </c>
      <c r="I502" s="8">
        <v>1</v>
      </c>
      <c r="J502" s="8">
        <v>0.06</v>
      </c>
      <c r="K502" s="8">
        <v>0.49</v>
      </c>
      <c r="L502" s="8">
        <v>0</v>
      </c>
      <c r="M502" s="8">
        <v>7</v>
      </c>
      <c r="N502" s="8">
        <v>23</v>
      </c>
      <c r="O502" s="8">
        <v>30</v>
      </c>
    </row>
    <row r="503" spans="1:15">
      <c r="A503" s="14">
        <v>502</v>
      </c>
      <c r="B503" s="11">
        <v>40565</v>
      </c>
      <c r="C503" s="8">
        <v>1</v>
      </c>
      <c r="D503" s="8">
        <v>0</v>
      </c>
      <c r="E503" s="8">
        <v>1</v>
      </c>
      <c r="F503" s="8">
        <v>23</v>
      </c>
      <c r="G503" s="8" t="b">
        <v>0</v>
      </c>
      <c r="H503" s="8">
        <v>6</v>
      </c>
      <c r="I503" s="8">
        <v>1</v>
      </c>
      <c r="J503" s="8">
        <v>0.04</v>
      </c>
      <c r="K503" s="8">
        <v>0.56999999999999995</v>
      </c>
      <c r="L503" s="8">
        <v>0.1045</v>
      </c>
      <c r="M503" s="8">
        <v>2</v>
      </c>
      <c r="N503" s="8">
        <v>31</v>
      </c>
      <c r="O503" s="8">
        <v>33</v>
      </c>
    </row>
    <row r="504" spans="1:15">
      <c r="A504" s="14">
        <v>503</v>
      </c>
      <c r="B504" s="11">
        <v>40566</v>
      </c>
      <c r="C504" s="8">
        <v>1</v>
      </c>
      <c r="D504" s="8">
        <v>0</v>
      </c>
      <c r="E504" s="8">
        <v>1</v>
      </c>
      <c r="F504" s="8">
        <v>0</v>
      </c>
      <c r="G504" s="8" t="b">
        <v>0</v>
      </c>
      <c r="H504" s="8">
        <v>0</v>
      </c>
      <c r="I504" s="8">
        <v>1</v>
      </c>
      <c r="J504" s="8">
        <v>0.04</v>
      </c>
      <c r="K504" s="8">
        <v>0.56999999999999995</v>
      </c>
      <c r="L504" s="8">
        <v>0.1045</v>
      </c>
      <c r="M504" s="8">
        <v>2</v>
      </c>
      <c r="N504" s="8">
        <v>20</v>
      </c>
      <c r="O504" s="8">
        <v>22</v>
      </c>
    </row>
    <row r="505" spans="1:15">
      <c r="A505" s="14">
        <v>504</v>
      </c>
      <c r="B505" s="11">
        <v>40566</v>
      </c>
      <c r="C505" s="8">
        <v>1</v>
      </c>
      <c r="D505" s="8">
        <v>0</v>
      </c>
      <c r="E505" s="8">
        <v>1</v>
      </c>
      <c r="F505" s="8">
        <v>1</v>
      </c>
      <c r="G505" s="8" t="b">
        <v>0</v>
      </c>
      <c r="H505" s="8">
        <v>0</v>
      </c>
      <c r="I505" s="8">
        <v>1</v>
      </c>
      <c r="J505" s="8">
        <v>0.04</v>
      </c>
      <c r="K505" s="8">
        <v>0.56999999999999995</v>
      </c>
      <c r="L505" s="8">
        <v>0.1045</v>
      </c>
      <c r="M505" s="8">
        <v>1</v>
      </c>
      <c r="N505" s="8">
        <v>12</v>
      </c>
      <c r="O505" s="8">
        <v>13</v>
      </c>
    </row>
    <row r="506" spans="1:15">
      <c r="A506" s="14">
        <v>505</v>
      </c>
      <c r="B506" s="11">
        <v>40566</v>
      </c>
      <c r="C506" s="8">
        <v>1</v>
      </c>
      <c r="D506" s="8">
        <v>0</v>
      </c>
      <c r="E506" s="8">
        <v>1</v>
      </c>
      <c r="F506" s="8">
        <v>2</v>
      </c>
      <c r="G506" s="8" t="b">
        <v>0</v>
      </c>
      <c r="H506" s="8">
        <v>0</v>
      </c>
      <c r="I506" s="8">
        <v>1</v>
      </c>
      <c r="J506" s="8">
        <v>0.02</v>
      </c>
      <c r="K506" s="8">
        <v>0.62</v>
      </c>
      <c r="L506" s="8">
        <v>0.1343</v>
      </c>
      <c r="M506" s="8">
        <v>3</v>
      </c>
      <c r="N506" s="8">
        <v>15</v>
      </c>
      <c r="O506" s="8">
        <v>18</v>
      </c>
    </row>
    <row r="507" spans="1:15">
      <c r="A507" s="14">
        <v>506</v>
      </c>
      <c r="B507" s="11">
        <v>40566</v>
      </c>
      <c r="C507" s="8">
        <v>1</v>
      </c>
      <c r="D507" s="8">
        <v>0</v>
      </c>
      <c r="E507" s="8">
        <v>1</v>
      </c>
      <c r="F507" s="8">
        <v>3</v>
      </c>
      <c r="G507" s="8" t="b">
        <v>0</v>
      </c>
      <c r="H507" s="8">
        <v>0</v>
      </c>
      <c r="I507" s="8">
        <v>1</v>
      </c>
      <c r="J507" s="8">
        <v>0.02</v>
      </c>
      <c r="K507" s="8">
        <v>0.62</v>
      </c>
      <c r="L507" s="8">
        <v>0.1343</v>
      </c>
      <c r="M507" s="8">
        <v>1</v>
      </c>
      <c r="N507" s="8">
        <v>4</v>
      </c>
      <c r="O507" s="8">
        <v>5</v>
      </c>
    </row>
    <row r="508" spans="1:15">
      <c r="A508" s="14">
        <v>507</v>
      </c>
      <c r="B508" s="11">
        <v>40566</v>
      </c>
      <c r="C508" s="8">
        <v>1</v>
      </c>
      <c r="D508" s="8">
        <v>0</v>
      </c>
      <c r="E508" s="8">
        <v>1</v>
      </c>
      <c r="F508" s="8">
        <v>5</v>
      </c>
      <c r="G508" s="8" t="b">
        <v>0</v>
      </c>
      <c r="H508" s="8">
        <v>0</v>
      </c>
      <c r="I508" s="8">
        <v>2</v>
      </c>
      <c r="J508" s="8">
        <v>0.04</v>
      </c>
      <c r="K508" s="8">
        <v>0.56999999999999995</v>
      </c>
      <c r="L508" s="8">
        <v>0.1045</v>
      </c>
      <c r="M508" s="8">
        <v>0</v>
      </c>
      <c r="N508" s="8">
        <v>3</v>
      </c>
      <c r="O508" s="8">
        <v>3</v>
      </c>
    </row>
    <row r="509" spans="1:15">
      <c r="A509" s="14">
        <v>508</v>
      </c>
      <c r="B509" s="11">
        <v>40566</v>
      </c>
      <c r="C509" s="8">
        <v>1</v>
      </c>
      <c r="D509" s="8">
        <v>0</v>
      </c>
      <c r="E509" s="8">
        <v>1</v>
      </c>
      <c r="F509" s="8">
        <v>6</v>
      </c>
      <c r="G509" s="8" t="b">
        <v>0</v>
      </c>
      <c r="H509" s="8">
        <v>0</v>
      </c>
      <c r="I509" s="8">
        <v>2</v>
      </c>
      <c r="J509" s="8">
        <v>0.04</v>
      </c>
      <c r="K509" s="8">
        <v>0.56999999999999995</v>
      </c>
      <c r="L509" s="8">
        <v>0.1045</v>
      </c>
      <c r="M509" s="8">
        <v>0</v>
      </c>
      <c r="N509" s="8">
        <v>1</v>
      </c>
      <c r="O509" s="8">
        <v>1</v>
      </c>
    </row>
    <row r="510" spans="1:15">
      <c r="A510" s="14">
        <v>509</v>
      </c>
      <c r="B510" s="11">
        <v>40566</v>
      </c>
      <c r="C510" s="8">
        <v>1</v>
      </c>
      <c r="D510" s="8">
        <v>0</v>
      </c>
      <c r="E510" s="8">
        <v>1</v>
      </c>
      <c r="F510" s="8">
        <v>7</v>
      </c>
      <c r="G510" s="8" t="b">
        <v>0</v>
      </c>
      <c r="H510" s="8">
        <v>0</v>
      </c>
      <c r="I510" s="8">
        <v>1</v>
      </c>
      <c r="J510" s="8">
        <v>0.08</v>
      </c>
      <c r="K510" s="8">
        <v>0.57999999999999996</v>
      </c>
      <c r="L510" s="8">
        <v>0.16420000000000001</v>
      </c>
      <c r="M510" s="8">
        <v>1</v>
      </c>
      <c r="N510" s="8">
        <v>1</v>
      </c>
      <c r="O510" s="8">
        <v>2</v>
      </c>
    </row>
    <row r="511" spans="1:15">
      <c r="A511" s="14">
        <v>510</v>
      </c>
      <c r="B511" s="11">
        <v>40566</v>
      </c>
      <c r="C511" s="8">
        <v>1</v>
      </c>
      <c r="D511" s="8">
        <v>0</v>
      </c>
      <c r="E511" s="8">
        <v>1</v>
      </c>
      <c r="F511" s="8">
        <v>8</v>
      </c>
      <c r="G511" s="8" t="b">
        <v>0</v>
      </c>
      <c r="H511" s="8">
        <v>0</v>
      </c>
      <c r="I511" s="8">
        <v>1</v>
      </c>
      <c r="J511" s="8">
        <v>0.06</v>
      </c>
      <c r="K511" s="8">
        <v>0.62</v>
      </c>
      <c r="L511" s="8">
        <v>0.16420000000000001</v>
      </c>
      <c r="M511" s="8">
        <v>2</v>
      </c>
      <c r="N511" s="8">
        <v>17</v>
      </c>
      <c r="O511" s="8">
        <v>19</v>
      </c>
    </row>
    <row r="512" spans="1:15">
      <c r="A512" s="14">
        <v>511</v>
      </c>
      <c r="B512" s="11">
        <v>40566</v>
      </c>
      <c r="C512" s="8">
        <v>1</v>
      </c>
      <c r="D512" s="8">
        <v>0</v>
      </c>
      <c r="E512" s="8">
        <v>1</v>
      </c>
      <c r="F512" s="8">
        <v>9</v>
      </c>
      <c r="G512" s="8" t="b">
        <v>0</v>
      </c>
      <c r="H512" s="8">
        <v>0</v>
      </c>
      <c r="I512" s="8">
        <v>1</v>
      </c>
      <c r="J512" s="8">
        <v>0.1</v>
      </c>
      <c r="K512" s="8">
        <v>0.54</v>
      </c>
      <c r="L512" s="8">
        <v>0.35820000000000002</v>
      </c>
      <c r="M512" s="8">
        <v>3</v>
      </c>
      <c r="N512" s="8">
        <v>25</v>
      </c>
      <c r="O512" s="8">
        <v>28</v>
      </c>
    </row>
    <row r="513" spans="1:15">
      <c r="A513" s="14">
        <v>512</v>
      </c>
      <c r="B513" s="11">
        <v>40566</v>
      </c>
      <c r="C513" s="8">
        <v>1</v>
      </c>
      <c r="D513" s="8">
        <v>0</v>
      </c>
      <c r="E513" s="8">
        <v>1</v>
      </c>
      <c r="F513" s="8">
        <v>10</v>
      </c>
      <c r="G513" s="8" t="b">
        <v>0</v>
      </c>
      <c r="H513" s="8">
        <v>0</v>
      </c>
      <c r="I513" s="8">
        <v>1</v>
      </c>
      <c r="J513" s="8">
        <v>0.14000000000000001</v>
      </c>
      <c r="K513" s="8">
        <v>0.46</v>
      </c>
      <c r="L513" s="8">
        <v>0.3881</v>
      </c>
      <c r="M513" s="8">
        <v>7</v>
      </c>
      <c r="N513" s="8">
        <v>51</v>
      </c>
      <c r="O513" s="8">
        <v>58</v>
      </c>
    </row>
    <row r="514" spans="1:15">
      <c r="A514" s="14">
        <v>513</v>
      </c>
      <c r="B514" s="11">
        <v>40566</v>
      </c>
      <c r="C514" s="8">
        <v>1</v>
      </c>
      <c r="D514" s="8">
        <v>0</v>
      </c>
      <c r="E514" s="8">
        <v>1</v>
      </c>
      <c r="F514" s="8">
        <v>11</v>
      </c>
      <c r="G514" s="8" t="b">
        <v>0</v>
      </c>
      <c r="H514" s="8">
        <v>0</v>
      </c>
      <c r="I514" s="8">
        <v>1</v>
      </c>
      <c r="J514" s="8">
        <v>0.14000000000000001</v>
      </c>
      <c r="K514" s="8">
        <v>0.43</v>
      </c>
      <c r="L514" s="8">
        <v>0.22389999999999999</v>
      </c>
      <c r="M514" s="8">
        <v>22</v>
      </c>
      <c r="N514" s="8">
        <v>77</v>
      </c>
      <c r="O514" s="8">
        <v>99</v>
      </c>
    </row>
    <row r="515" spans="1:15">
      <c r="A515" s="14">
        <v>514</v>
      </c>
      <c r="B515" s="11">
        <v>40566</v>
      </c>
      <c r="C515" s="8">
        <v>1</v>
      </c>
      <c r="D515" s="8">
        <v>0</v>
      </c>
      <c r="E515" s="8">
        <v>1</v>
      </c>
      <c r="F515" s="8">
        <v>12</v>
      </c>
      <c r="G515" s="8" t="b">
        <v>0</v>
      </c>
      <c r="H515" s="8">
        <v>0</v>
      </c>
      <c r="I515" s="8">
        <v>1</v>
      </c>
      <c r="J515" s="8">
        <v>0.16</v>
      </c>
      <c r="K515" s="8">
        <v>0.37</v>
      </c>
      <c r="L515" s="8">
        <v>0.4627</v>
      </c>
      <c r="M515" s="8">
        <v>24</v>
      </c>
      <c r="N515" s="8">
        <v>92</v>
      </c>
      <c r="O515" s="8">
        <v>116</v>
      </c>
    </row>
    <row r="516" spans="1:15">
      <c r="A516" s="14">
        <v>515</v>
      </c>
      <c r="B516" s="11">
        <v>40566</v>
      </c>
      <c r="C516" s="8">
        <v>1</v>
      </c>
      <c r="D516" s="8">
        <v>0</v>
      </c>
      <c r="E516" s="8">
        <v>1</v>
      </c>
      <c r="F516" s="8">
        <v>13</v>
      </c>
      <c r="G516" s="8" t="b">
        <v>0</v>
      </c>
      <c r="H516" s="8">
        <v>0</v>
      </c>
      <c r="I516" s="8">
        <v>1</v>
      </c>
      <c r="J516" s="8">
        <v>0.14000000000000001</v>
      </c>
      <c r="K516" s="8">
        <v>0.33</v>
      </c>
      <c r="L516" s="8">
        <v>0.3881</v>
      </c>
      <c r="M516" s="8">
        <v>12</v>
      </c>
      <c r="N516" s="8">
        <v>75</v>
      </c>
      <c r="O516" s="8">
        <v>87</v>
      </c>
    </row>
    <row r="517" spans="1:15">
      <c r="A517" s="14">
        <v>516</v>
      </c>
      <c r="B517" s="11">
        <v>40566</v>
      </c>
      <c r="C517" s="8">
        <v>1</v>
      </c>
      <c r="D517" s="8">
        <v>0</v>
      </c>
      <c r="E517" s="8">
        <v>1</v>
      </c>
      <c r="F517" s="8">
        <v>14</v>
      </c>
      <c r="G517" s="8" t="b">
        <v>0</v>
      </c>
      <c r="H517" s="8">
        <v>0</v>
      </c>
      <c r="I517" s="8">
        <v>1</v>
      </c>
      <c r="J517" s="8">
        <v>0.16</v>
      </c>
      <c r="K517" s="8">
        <v>0.28000000000000003</v>
      </c>
      <c r="L517" s="8">
        <v>0.35820000000000002</v>
      </c>
      <c r="M517" s="8">
        <v>17</v>
      </c>
      <c r="N517" s="8">
        <v>93</v>
      </c>
      <c r="O517" s="8">
        <v>110</v>
      </c>
    </row>
    <row r="518" spans="1:15">
      <c r="A518" s="14">
        <v>517</v>
      </c>
      <c r="B518" s="11">
        <v>40566</v>
      </c>
      <c r="C518" s="8">
        <v>1</v>
      </c>
      <c r="D518" s="8">
        <v>0</v>
      </c>
      <c r="E518" s="8">
        <v>1</v>
      </c>
      <c r="F518" s="8">
        <v>15</v>
      </c>
      <c r="G518" s="8" t="b">
        <v>0</v>
      </c>
      <c r="H518" s="8">
        <v>0</v>
      </c>
      <c r="I518" s="8">
        <v>1</v>
      </c>
      <c r="J518" s="8">
        <v>0.16</v>
      </c>
      <c r="K518" s="8">
        <v>0.28000000000000003</v>
      </c>
      <c r="L518" s="8">
        <v>0.35820000000000002</v>
      </c>
      <c r="M518" s="8">
        <v>13</v>
      </c>
      <c r="N518" s="8">
        <v>64</v>
      </c>
      <c r="O518" s="8">
        <v>77</v>
      </c>
    </row>
    <row r="519" spans="1:15">
      <c r="A519" s="14">
        <v>518</v>
      </c>
      <c r="B519" s="11">
        <v>40566</v>
      </c>
      <c r="C519" s="8">
        <v>1</v>
      </c>
      <c r="D519" s="8">
        <v>0</v>
      </c>
      <c r="E519" s="8">
        <v>1</v>
      </c>
      <c r="F519" s="8">
        <v>16</v>
      </c>
      <c r="G519" s="8" t="b">
        <v>0</v>
      </c>
      <c r="H519" s="8">
        <v>0</v>
      </c>
      <c r="I519" s="8">
        <v>1</v>
      </c>
      <c r="J519" s="8">
        <v>0.16</v>
      </c>
      <c r="K519" s="8">
        <v>0.26</v>
      </c>
      <c r="L519" s="8">
        <v>0.32840000000000003</v>
      </c>
      <c r="M519" s="8">
        <v>9</v>
      </c>
      <c r="N519" s="8">
        <v>56</v>
      </c>
      <c r="O519" s="8">
        <v>65</v>
      </c>
    </row>
    <row r="520" spans="1:15">
      <c r="A520" s="14">
        <v>519</v>
      </c>
      <c r="B520" s="11">
        <v>40566</v>
      </c>
      <c r="C520" s="8">
        <v>1</v>
      </c>
      <c r="D520" s="8">
        <v>0</v>
      </c>
      <c r="E520" s="8">
        <v>1</v>
      </c>
      <c r="F520" s="8">
        <v>17</v>
      </c>
      <c r="G520" s="8" t="b">
        <v>0</v>
      </c>
      <c r="H520" s="8">
        <v>0</v>
      </c>
      <c r="I520" s="8">
        <v>1</v>
      </c>
      <c r="J520" s="8">
        <v>0.14000000000000001</v>
      </c>
      <c r="K520" s="8">
        <v>0.26</v>
      </c>
      <c r="L520" s="8">
        <v>0.3881</v>
      </c>
      <c r="M520" s="8">
        <v>5</v>
      </c>
      <c r="N520" s="8">
        <v>50</v>
      </c>
      <c r="O520" s="8">
        <v>55</v>
      </c>
    </row>
    <row r="521" spans="1:15">
      <c r="A521" s="14">
        <v>520</v>
      </c>
      <c r="B521" s="11">
        <v>40566</v>
      </c>
      <c r="C521" s="8">
        <v>1</v>
      </c>
      <c r="D521" s="8">
        <v>0</v>
      </c>
      <c r="E521" s="8">
        <v>1</v>
      </c>
      <c r="F521" s="8">
        <v>18</v>
      </c>
      <c r="G521" s="8" t="b">
        <v>0</v>
      </c>
      <c r="H521" s="8">
        <v>0</v>
      </c>
      <c r="I521" s="8">
        <v>1</v>
      </c>
      <c r="J521" s="8">
        <v>0.12</v>
      </c>
      <c r="K521" s="8">
        <v>0.3</v>
      </c>
      <c r="L521" s="8">
        <v>0.25369999999999998</v>
      </c>
      <c r="M521" s="8">
        <v>5</v>
      </c>
      <c r="N521" s="8">
        <v>44</v>
      </c>
      <c r="O521" s="8">
        <v>49</v>
      </c>
    </row>
    <row r="522" spans="1:15">
      <c r="A522" s="14">
        <v>521</v>
      </c>
      <c r="B522" s="11">
        <v>40566</v>
      </c>
      <c r="C522" s="8">
        <v>1</v>
      </c>
      <c r="D522" s="8">
        <v>0</v>
      </c>
      <c r="E522" s="8">
        <v>1</v>
      </c>
      <c r="F522" s="8">
        <v>19</v>
      </c>
      <c r="G522" s="8" t="b">
        <v>0</v>
      </c>
      <c r="H522" s="8">
        <v>0</v>
      </c>
      <c r="I522" s="8">
        <v>1</v>
      </c>
      <c r="J522" s="8">
        <v>0.12</v>
      </c>
      <c r="K522" s="8">
        <v>0.3</v>
      </c>
      <c r="L522" s="8">
        <v>0.28360000000000002</v>
      </c>
      <c r="M522" s="8">
        <v>5</v>
      </c>
      <c r="N522" s="8">
        <v>45</v>
      </c>
      <c r="O522" s="8">
        <v>50</v>
      </c>
    </row>
    <row r="523" spans="1:15">
      <c r="A523" s="14">
        <v>522</v>
      </c>
      <c r="B523" s="11">
        <v>40566</v>
      </c>
      <c r="C523" s="8">
        <v>1</v>
      </c>
      <c r="D523" s="8">
        <v>0</v>
      </c>
      <c r="E523" s="8">
        <v>1</v>
      </c>
      <c r="F523" s="8">
        <v>20</v>
      </c>
      <c r="G523" s="8" t="b">
        <v>0</v>
      </c>
      <c r="H523" s="8">
        <v>0</v>
      </c>
      <c r="I523" s="8">
        <v>1</v>
      </c>
      <c r="J523" s="8">
        <v>0.1</v>
      </c>
      <c r="K523" s="8">
        <v>0.36</v>
      </c>
      <c r="L523" s="8">
        <v>0.25369999999999998</v>
      </c>
      <c r="M523" s="8">
        <v>4</v>
      </c>
      <c r="N523" s="8">
        <v>31</v>
      </c>
      <c r="O523" s="8">
        <v>35</v>
      </c>
    </row>
    <row r="524" spans="1:15">
      <c r="A524" s="14">
        <v>523</v>
      </c>
      <c r="B524" s="11">
        <v>40566</v>
      </c>
      <c r="C524" s="8">
        <v>1</v>
      </c>
      <c r="D524" s="8">
        <v>0</v>
      </c>
      <c r="E524" s="8">
        <v>1</v>
      </c>
      <c r="F524" s="8">
        <v>21</v>
      </c>
      <c r="G524" s="8" t="b">
        <v>0</v>
      </c>
      <c r="H524" s="8">
        <v>0</v>
      </c>
      <c r="I524" s="8">
        <v>1</v>
      </c>
      <c r="J524" s="8">
        <v>0.1</v>
      </c>
      <c r="K524" s="8">
        <v>0.36</v>
      </c>
      <c r="L524" s="8">
        <v>0.19400000000000001</v>
      </c>
      <c r="M524" s="8">
        <v>5</v>
      </c>
      <c r="N524" s="8">
        <v>20</v>
      </c>
      <c r="O524" s="8">
        <v>25</v>
      </c>
    </row>
    <row r="525" spans="1:15">
      <c r="A525" s="14">
        <v>524</v>
      </c>
      <c r="B525" s="11">
        <v>40566</v>
      </c>
      <c r="C525" s="8">
        <v>1</v>
      </c>
      <c r="D525" s="8">
        <v>0</v>
      </c>
      <c r="E525" s="8">
        <v>1</v>
      </c>
      <c r="F525" s="8">
        <v>22</v>
      </c>
      <c r="G525" s="8" t="b">
        <v>0</v>
      </c>
      <c r="H525" s="8">
        <v>0</v>
      </c>
      <c r="I525" s="8">
        <v>1</v>
      </c>
      <c r="J525" s="8">
        <v>0.08</v>
      </c>
      <c r="K525" s="8">
        <v>0.38</v>
      </c>
      <c r="L525" s="8">
        <v>0.19400000000000001</v>
      </c>
      <c r="M525" s="8">
        <v>5</v>
      </c>
      <c r="N525" s="8">
        <v>23</v>
      </c>
      <c r="O525" s="8">
        <v>28</v>
      </c>
    </row>
    <row r="526" spans="1:15">
      <c r="A526" s="14">
        <v>525</v>
      </c>
      <c r="B526" s="11">
        <v>40566</v>
      </c>
      <c r="C526" s="8">
        <v>1</v>
      </c>
      <c r="D526" s="8">
        <v>0</v>
      </c>
      <c r="E526" s="8">
        <v>1</v>
      </c>
      <c r="F526" s="8">
        <v>23</v>
      </c>
      <c r="G526" s="8" t="b">
        <v>0</v>
      </c>
      <c r="H526" s="8">
        <v>0</v>
      </c>
      <c r="I526" s="8">
        <v>1</v>
      </c>
      <c r="J526" s="8">
        <v>0.06</v>
      </c>
      <c r="K526" s="8">
        <v>0.41</v>
      </c>
      <c r="L526" s="8">
        <v>0.22389999999999999</v>
      </c>
      <c r="M526" s="8">
        <v>4</v>
      </c>
      <c r="N526" s="8">
        <v>17</v>
      </c>
      <c r="O526" s="8">
        <v>21</v>
      </c>
    </row>
    <row r="527" spans="1:15">
      <c r="A527" s="14">
        <v>526</v>
      </c>
      <c r="B527" s="11">
        <v>40567</v>
      </c>
      <c r="C527" s="8">
        <v>1</v>
      </c>
      <c r="D527" s="8">
        <v>0</v>
      </c>
      <c r="E527" s="8">
        <v>1</v>
      </c>
      <c r="F527" s="8">
        <v>0</v>
      </c>
      <c r="G527" s="8" t="b">
        <v>0</v>
      </c>
      <c r="H527" s="8">
        <v>1</v>
      </c>
      <c r="I527" s="8">
        <v>1</v>
      </c>
      <c r="J527" s="8">
        <v>0.06</v>
      </c>
      <c r="K527" s="8">
        <v>0.41</v>
      </c>
      <c r="L527" s="8">
        <v>0.19400000000000001</v>
      </c>
      <c r="M527" s="8">
        <v>0</v>
      </c>
      <c r="N527" s="8">
        <v>7</v>
      </c>
      <c r="O527" s="8">
        <v>7</v>
      </c>
    </row>
    <row r="528" spans="1:15">
      <c r="A528" s="14">
        <v>527</v>
      </c>
      <c r="B528" s="11">
        <v>40567</v>
      </c>
      <c r="C528" s="8">
        <v>1</v>
      </c>
      <c r="D528" s="8">
        <v>0</v>
      </c>
      <c r="E528" s="8">
        <v>1</v>
      </c>
      <c r="F528" s="8">
        <v>1</v>
      </c>
      <c r="G528" s="8" t="b">
        <v>0</v>
      </c>
      <c r="H528" s="8">
        <v>1</v>
      </c>
      <c r="I528" s="8">
        <v>1</v>
      </c>
      <c r="J528" s="8">
        <v>0.04</v>
      </c>
      <c r="K528" s="8">
        <v>0.45</v>
      </c>
      <c r="L528" s="8">
        <v>0.19400000000000001</v>
      </c>
      <c r="M528" s="8">
        <v>0</v>
      </c>
      <c r="N528" s="8">
        <v>1</v>
      </c>
      <c r="O528" s="8">
        <v>1</v>
      </c>
    </row>
    <row r="529" spans="1:15">
      <c r="A529" s="14">
        <v>528</v>
      </c>
      <c r="B529" s="11">
        <v>40567</v>
      </c>
      <c r="C529" s="8">
        <v>1</v>
      </c>
      <c r="D529" s="8">
        <v>0</v>
      </c>
      <c r="E529" s="8">
        <v>1</v>
      </c>
      <c r="F529" s="8">
        <v>3</v>
      </c>
      <c r="G529" s="8" t="b">
        <v>0</v>
      </c>
      <c r="H529" s="8">
        <v>1</v>
      </c>
      <c r="I529" s="8">
        <v>1</v>
      </c>
      <c r="J529" s="8">
        <v>0.04</v>
      </c>
      <c r="K529" s="8">
        <v>0.45</v>
      </c>
      <c r="L529" s="8">
        <v>0.25369999999999998</v>
      </c>
      <c r="M529" s="8">
        <v>0</v>
      </c>
      <c r="N529" s="8">
        <v>1</v>
      </c>
      <c r="O529" s="8">
        <v>1</v>
      </c>
    </row>
    <row r="530" spans="1:15">
      <c r="A530" s="14">
        <v>529</v>
      </c>
      <c r="B530" s="11">
        <v>40567</v>
      </c>
      <c r="C530" s="8">
        <v>1</v>
      </c>
      <c r="D530" s="8">
        <v>0</v>
      </c>
      <c r="E530" s="8">
        <v>1</v>
      </c>
      <c r="F530" s="8">
        <v>4</v>
      </c>
      <c r="G530" s="8" t="b">
        <v>0</v>
      </c>
      <c r="H530" s="8">
        <v>1</v>
      </c>
      <c r="I530" s="8">
        <v>1</v>
      </c>
      <c r="J530" s="8">
        <v>0.02</v>
      </c>
      <c r="K530" s="8">
        <v>0.48</v>
      </c>
      <c r="L530" s="8">
        <v>0.1343</v>
      </c>
      <c r="M530" s="8">
        <v>0</v>
      </c>
      <c r="N530" s="8">
        <v>1</v>
      </c>
      <c r="O530" s="8">
        <v>1</v>
      </c>
    </row>
    <row r="531" spans="1:15">
      <c r="A531" s="14">
        <v>530</v>
      </c>
      <c r="B531" s="11">
        <v>40567</v>
      </c>
      <c r="C531" s="8">
        <v>1</v>
      </c>
      <c r="D531" s="8">
        <v>0</v>
      </c>
      <c r="E531" s="8">
        <v>1</v>
      </c>
      <c r="F531" s="8">
        <v>5</v>
      </c>
      <c r="G531" s="8" t="b">
        <v>0</v>
      </c>
      <c r="H531" s="8">
        <v>1</v>
      </c>
      <c r="I531" s="8">
        <v>1</v>
      </c>
      <c r="J531" s="8">
        <v>0.02</v>
      </c>
      <c r="K531" s="8">
        <v>0.48</v>
      </c>
      <c r="L531" s="8">
        <v>0.1343</v>
      </c>
      <c r="M531" s="8">
        <v>0</v>
      </c>
      <c r="N531" s="8">
        <v>5</v>
      </c>
      <c r="O531" s="8">
        <v>5</v>
      </c>
    </row>
    <row r="532" spans="1:15">
      <c r="A532" s="14">
        <v>531</v>
      </c>
      <c r="B532" s="11">
        <v>40567</v>
      </c>
      <c r="C532" s="8">
        <v>1</v>
      </c>
      <c r="D532" s="8">
        <v>0</v>
      </c>
      <c r="E532" s="8">
        <v>1</v>
      </c>
      <c r="F532" s="8">
        <v>6</v>
      </c>
      <c r="G532" s="8" t="b">
        <v>0</v>
      </c>
      <c r="H532" s="8">
        <v>1</v>
      </c>
      <c r="I532" s="8">
        <v>1</v>
      </c>
      <c r="J532" s="8">
        <v>0.02</v>
      </c>
      <c r="K532" s="8">
        <v>0.48</v>
      </c>
      <c r="L532" s="8">
        <v>8.9599999999999999E-2</v>
      </c>
      <c r="M532" s="8">
        <v>0</v>
      </c>
      <c r="N532" s="8">
        <v>15</v>
      </c>
      <c r="O532" s="8">
        <v>15</v>
      </c>
    </row>
    <row r="533" spans="1:15">
      <c r="A533" s="14">
        <v>532</v>
      </c>
      <c r="B533" s="11">
        <v>40567</v>
      </c>
      <c r="C533" s="8">
        <v>1</v>
      </c>
      <c r="D533" s="8">
        <v>0</v>
      </c>
      <c r="E533" s="8">
        <v>1</v>
      </c>
      <c r="F533" s="8">
        <v>7</v>
      </c>
      <c r="G533" s="8" t="b">
        <v>0</v>
      </c>
      <c r="H533" s="8">
        <v>1</v>
      </c>
      <c r="I533" s="8">
        <v>1</v>
      </c>
      <c r="J533" s="8">
        <v>0.02</v>
      </c>
      <c r="K533" s="8">
        <v>0.48</v>
      </c>
      <c r="L533" s="8">
        <v>0</v>
      </c>
      <c r="M533" s="8">
        <v>5</v>
      </c>
      <c r="N533" s="8">
        <v>79</v>
      </c>
      <c r="O533" s="8">
        <v>84</v>
      </c>
    </row>
    <row r="534" spans="1:15">
      <c r="A534" s="14">
        <v>533</v>
      </c>
      <c r="B534" s="11">
        <v>40567</v>
      </c>
      <c r="C534" s="8">
        <v>1</v>
      </c>
      <c r="D534" s="8">
        <v>0</v>
      </c>
      <c r="E534" s="8">
        <v>1</v>
      </c>
      <c r="F534" s="8">
        <v>8</v>
      </c>
      <c r="G534" s="8" t="b">
        <v>0</v>
      </c>
      <c r="H534" s="8">
        <v>1</v>
      </c>
      <c r="I534" s="8">
        <v>1</v>
      </c>
      <c r="J534" s="8">
        <v>0.04</v>
      </c>
      <c r="K534" s="8">
        <v>0.49</v>
      </c>
      <c r="L534" s="8">
        <v>0</v>
      </c>
      <c r="M534" s="8">
        <v>6</v>
      </c>
      <c r="N534" s="8">
        <v>171</v>
      </c>
      <c r="O534" s="8">
        <v>177</v>
      </c>
    </row>
    <row r="535" spans="1:15">
      <c r="A535" s="14">
        <v>534</v>
      </c>
      <c r="B535" s="11">
        <v>40567</v>
      </c>
      <c r="C535" s="8">
        <v>1</v>
      </c>
      <c r="D535" s="8">
        <v>0</v>
      </c>
      <c r="E535" s="8">
        <v>1</v>
      </c>
      <c r="F535" s="8">
        <v>9</v>
      </c>
      <c r="G535" s="8" t="b">
        <v>0</v>
      </c>
      <c r="H535" s="8">
        <v>1</v>
      </c>
      <c r="I535" s="8">
        <v>1</v>
      </c>
      <c r="J535" s="8">
        <v>0.06</v>
      </c>
      <c r="K535" s="8">
        <v>0.41</v>
      </c>
      <c r="L535" s="8">
        <v>0</v>
      </c>
      <c r="M535" s="8">
        <v>4</v>
      </c>
      <c r="N535" s="8">
        <v>98</v>
      </c>
      <c r="O535" s="8">
        <v>102</v>
      </c>
    </row>
    <row r="536" spans="1:15">
      <c r="A536" s="14">
        <v>535</v>
      </c>
      <c r="B536" s="11">
        <v>40567</v>
      </c>
      <c r="C536" s="8">
        <v>1</v>
      </c>
      <c r="D536" s="8">
        <v>0</v>
      </c>
      <c r="E536" s="8">
        <v>1</v>
      </c>
      <c r="F536" s="8">
        <v>10</v>
      </c>
      <c r="G536" s="8" t="b">
        <v>0</v>
      </c>
      <c r="H536" s="8">
        <v>1</v>
      </c>
      <c r="I536" s="8">
        <v>1</v>
      </c>
      <c r="J536" s="8">
        <v>0.1</v>
      </c>
      <c r="K536" s="8">
        <v>0.42</v>
      </c>
      <c r="L536" s="8">
        <v>0</v>
      </c>
      <c r="M536" s="8">
        <v>6</v>
      </c>
      <c r="N536" s="8">
        <v>34</v>
      </c>
      <c r="O536" s="8">
        <v>40</v>
      </c>
    </row>
    <row r="537" spans="1:15">
      <c r="A537" s="14">
        <v>536</v>
      </c>
      <c r="B537" s="11">
        <v>40567</v>
      </c>
      <c r="C537" s="8">
        <v>1</v>
      </c>
      <c r="D537" s="8">
        <v>0</v>
      </c>
      <c r="E537" s="8">
        <v>1</v>
      </c>
      <c r="F537" s="8">
        <v>11</v>
      </c>
      <c r="G537" s="8" t="b">
        <v>0</v>
      </c>
      <c r="H537" s="8">
        <v>1</v>
      </c>
      <c r="I537" s="8">
        <v>1</v>
      </c>
      <c r="J537" s="8">
        <v>0.1</v>
      </c>
      <c r="K537" s="8">
        <v>0.46</v>
      </c>
      <c r="L537" s="8">
        <v>0.1343</v>
      </c>
      <c r="M537" s="8">
        <v>3</v>
      </c>
      <c r="N537" s="8">
        <v>43</v>
      </c>
      <c r="O537" s="8">
        <v>46</v>
      </c>
    </row>
    <row r="538" spans="1:15">
      <c r="A538" s="14">
        <v>537</v>
      </c>
      <c r="B538" s="11">
        <v>40567</v>
      </c>
      <c r="C538" s="8">
        <v>1</v>
      </c>
      <c r="D538" s="8">
        <v>0</v>
      </c>
      <c r="E538" s="8">
        <v>1</v>
      </c>
      <c r="F538" s="8">
        <v>12</v>
      </c>
      <c r="G538" s="8" t="b">
        <v>0</v>
      </c>
      <c r="H538" s="8">
        <v>1</v>
      </c>
      <c r="I538" s="8">
        <v>2</v>
      </c>
      <c r="J538" s="8">
        <v>0.12</v>
      </c>
      <c r="K538" s="8">
        <v>0.42</v>
      </c>
      <c r="L538" s="8">
        <v>0.19400000000000001</v>
      </c>
      <c r="M538" s="8">
        <v>11</v>
      </c>
      <c r="N538" s="8">
        <v>52</v>
      </c>
      <c r="O538" s="8">
        <v>63</v>
      </c>
    </row>
    <row r="539" spans="1:15">
      <c r="A539" s="14">
        <v>538</v>
      </c>
      <c r="B539" s="11">
        <v>40567</v>
      </c>
      <c r="C539" s="8">
        <v>1</v>
      </c>
      <c r="D539" s="8">
        <v>0</v>
      </c>
      <c r="E539" s="8">
        <v>1</v>
      </c>
      <c r="F539" s="8">
        <v>13</v>
      </c>
      <c r="G539" s="8" t="b">
        <v>0</v>
      </c>
      <c r="H539" s="8">
        <v>1</v>
      </c>
      <c r="I539" s="8">
        <v>2</v>
      </c>
      <c r="J539" s="8">
        <v>0.14000000000000001</v>
      </c>
      <c r="K539" s="8">
        <v>0.43</v>
      </c>
      <c r="L539" s="8">
        <v>0.22389999999999999</v>
      </c>
      <c r="M539" s="8">
        <v>6</v>
      </c>
      <c r="N539" s="8">
        <v>54</v>
      </c>
      <c r="O539" s="8">
        <v>60</v>
      </c>
    </row>
    <row r="540" spans="1:15">
      <c r="A540" s="14">
        <v>539</v>
      </c>
      <c r="B540" s="11">
        <v>40567</v>
      </c>
      <c r="C540" s="8">
        <v>1</v>
      </c>
      <c r="D540" s="8">
        <v>0</v>
      </c>
      <c r="E540" s="8">
        <v>1</v>
      </c>
      <c r="F540" s="8">
        <v>14</v>
      </c>
      <c r="G540" s="8" t="b">
        <v>0</v>
      </c>
      <c r="H540" s="8">
        <v>1</v>
      </c>
      <c r="I540" s="8">
        <v>2</v>
      </c>
      <c r="J540" s="8">
        <v>0.14000000000000001</v>
      </c>
      <c r="K540" s="8">
        <v>0.46</v>
      </c>
      <c r="L540" s="8">
        <v>0.22389999999999999</v>
      </c>
      <c r="M540" s="8">
        <v>2</v>
      </c>
      <c r="N540" s="8">
        <v>43</v>
      </c>
      <c r="O540" s="8">
        <v>45</v>
      </c>
    </row>
    <row r="541" spans="1:15">
      <c r="A541" s="14">
        <v>540</v>
      </c>
      <c r="B541" s="11">
        <v>40567</v>
      </c>
      <c r="C541" s="8">
        <v>1</v>
      </c>
      <c r="D541" s="8">
        <v>0</v>
      </c>
      <c r="E541" s="8">
        <v>1</v>
      </c>
      <c r="F541" s="8">
        <v>15</v>
      </c>
      <c r="G541" s="8" t="b">
        <v>0</v>
      </c>
      <c r="H541" s="8">
        <v>1</v>
      </c>
      <c r="I541" s="8">
        <v>1</v>
      </c>
      <c r="J541" s="8">
        <v>0.16</v>
      </c>
      <c r="K541" s="8">
        <v>0.4</v>
      </c>
      <c r="L541" s="8">
        <v>0.16420000000000001</v>
      </c>
      <c r="M541" s="8">
        <v>7</v>
      </c>
      <c r="N541" s="8">
        <v>50</v>
      </c>
      <c r="O541" s="8">
        <v>57</v>
      </c>
    </row>
    <row r="542" spans="1:15">
      <c r="A542" s="14">
        <v>541</v>
      </c>
      <c r="B542" s="11">
        <v>40567</v>
      </c>
      <c r="C542" s="8">
        <v>1</v>
      </c>
      <c r="D542" s="8">
        <v>0</v>
      </c>
      <c r="E542" s="8">
        <v>1</v>
      </c>
      <c r="F542" s="8">
        <v>16</v>
      </c>
      <c r="G542" s="8" t="b">
        <v>0</v>
      </c>
      <c r="H542" s="8">
        <v>1</v>
      </c>
      <c r="I542" s="8">
        <v>1</v>
      </c>
      <c r="J542" s="8">
        <v>0.16</v>
      </c>
      <c r="K542" s="8">
        <v>0.47</v>
      </c>
      <c r="L542" s="8">
        <v>0.25369999999999998</v>
      </c>
      <c r="M542" s="8">
        <v>4</v>
      </c>
      <c r="N542" s="8">
        <v>66</v>
      </c>
      <c r="O542" s="8">
        <v>70</v>
      </c>
    </row>
    <row r="543" spans="1:15">
      <c r="A543" s="14">
        <v>542</v>
      </c>
      <c r="B543" s="11">
        <v>40567</v>
      </c>
      <c r="C543" s="8">
        <v>1</v>
      </c>
      <c r="D543" s="8">
        <v>0</v>
      </c>
      <c r="E543" s="8">
        <v>1</v>
      </c>
      <c r="F543" s="8">
        <v>17</v>
      </c>
      <c r="G543" s="8" t="b">
        <v>0</v>
      </c>
      <c r="H543" s="8">
        <v>1</v>
      </c>
      <c r="I543" s="8">
        <v>1</v>
      </c>
      <c r="J543" s="8">
        <v>0.14000000000000001</v>
      </c>
      <c r="K543" s="8">
        <v>0.5</v>
      </c>
      <c r="L543" s="8">
        <v>0.25369999999999998</v>
      </c>
      <c r="M543" s="8">
        <v>6</v>
      </c>
      <c r="N543" s="8">
        <v>178</v>
      </c>
      <c r="O543" s="8">
        <v>184</v>
      </c>
    </row>
    <row r="544" spans="1:15">
      <c r="A544" s="14">
        <v>543</v>
      </c>
      <c r="B544" s="11">
        <v>40567</v>
      </c>
      <c r="C544" s="8">
        <v>1</v>
      </c>
      <c r="D544" s="8">
        <v>0</v>
      </c>
      <c r="E544" s="8">
        <v>1</v>
      </c>
      <c r="F544" s="8">
        <v>18</v>
      </c>
      <c r="G544" s="8" t="b">
        <v>0</v>
      </c>
      <c r="H544" s="8">
        <v>1</v>
      </c>
      <c r="I544" s="8">
        <v>1</v>
      </c>
      <c r="J544" s="8">
        <v>0.14000000000000001</v>
      </c>
      <c r="K544" s="8">
        <v>0.59</v>
      </c>
      <c r="L544" s="8">
        <v>0.19400000000000001</v>
      </c>
      <c r="M544" s="8">
        <v>8</v>
      </c>
      <c r="N544" s="8">
        <v>145</v>
      </c>
      <c r="O544" s="8">
        <v>153</v>
      </c>
    </row>
    <row r="545" spans="1:15">
      <c r="A545" s="14">
        <v>544</v>
      </c>
      <c r="B545" s="11">
        <v>40567</v>
      </c>
      <c r="C545" s="8">
        <v>1</v>
      </c>
      <c r="D545" s="8">
        <v>0</v>
      </c>
      <c r="E545" s="8">
        <v>1</v>
      </c>
      <c r="F545" s="8">
        <v>19</v>
      </c>
      <c r="G545" s="8" t="b">
        <v>0</v>
      </c>
      <c r="H545" s="8">
        <v>1</v>
      </c>
      <c r="I545" s="8">
        <v>1</v>
      </c>
      <c r="J545" s="8">
        <v>0.14000000000000001</v>
      </c>
      <c r="K545" s="8">
        <v>0.54</v>
      </c>
      <c r="L545" s="8">
        <v>0.16420000000000001</v>
      </c>
      <c r="M545" s="8">
        <v>5</v>
      </c>
      <c r="N545" s="8">
        <v>101</v>
      </c>
      <c r="O545" s="8">
        <v>106</v>
      </c>
    </row>
    <row r="546" spans="1:15">
      <c r="A546" s="14">
        <v>545</v>
      </c>
      <c r="B546" s="11">
        <v>40567</v>
      </c>
      <c r="C546" s="8">
        <v>1</v>
      </c>
      <c r="D546" s="8">
        <v>0</v>
      </c>
      <c r="E546" s="8">
        <v>1</v>
      </c>
      <c r="F546" s="8">
        <v>20</v>
      </c>
      <c r="G546" s="8" t="b">
        <v>0</v>
      </c>
      <c r="H546" s="8">
        <v>1</v>
      </c>
      <c r="I546" s="8">
        <v>1</v>
      </c>
      <c r="J546" s="8">
        <v>0.14000000000000001</v>
      </c>
      <c r="K546" s="8">
        <v>0.59</v>
      </c>
      <c r="L546" s="8">
        <v>0.19400000000000001</v>
      </c>
      <c r="M546" s="8">
        <v>1</v>
      </c>
      <c r="N546" s="8">
        <v>80</v>
      </c>
      <c r="O546" s="8">
        <v>81</v>
      </c>
    </row>
    <row r="547" spans="1:15">
      <c r="A547" s="14">
        <v>546</v>
      </c>
      <c r="B547" s="11">
        <v>40567</v>
      </c>
      <c r="C547" s="8">
        <v>1</v>
      </c>
      <c r="D547" s="8">
        <v>0</v>
      </c>
      <c r="E547" s="8">
        <v>1</v>
      </c>
      <c r="F547" s="8">
        <v>21</v>
      </c>
      <c r="G547" s="8" t="b">
        <v>0</v>
      </c>
      <c r="H547" s="8">
        <v>1</v>
      </c>
      <c r="I547" s="8">
        <v>1</v>
      </c>
      <c r="J547" s="8">
        <v>0.14000000000000001</v>
      </c>
      <c r="K547" s="8">
        <v>0.63</v>
      </c>
      <c r="L547" s="8">
        <v>0.16420000000000001</v>
      </c>
      <c r="M547" s="8">
        <v>6</v>
      </c>
      <c r="N547" s="8">
        <v>53</v>
      </c>
      <c r="O547" s="8">
        <v>59</v>
      </c>
    </row>
    <row r="548" spans="1:15">
      <c r="A548" s="14">
        <v>547</v>
      </c>
      <c r="B548" s="11">
        <v>40567</v>
      </c>
      <c r="C548" s="8">
        <v>1</v>
      </c>
      <c r="D548" s="8">
        <v>0</v>
      </c>
      <c r="E548" s="8">
        <v>1</v>
      </c>
      <c r="F548" s="8">
        <v>22</v>
      </c>
      <c r="G548" s="8" t="b">
        <v>0</v>
      </c>
      <c r="H548" s="8">
        <v>1</v>
      </c>
      <c r="I548" s="8">
        <v>2</v>
      </c>
      <c r="J548" s="8">
        <v>0.14000000000000001</v>
      </c>
      <c r="K548" s="8">
        <v>0.63</v>
      </c>
      <c r="L548" s="8">
        <v>0.22389999999999999</v>
      </c>
      <c r="M548" s="8">
        <v>3</v>
      </c>
      <c r="N548" s="8">
        <v>32</v>
      </c>
      <c r="O548" s="8">
        <v>35</v>
      </c>
    </row>
    <row r="549" spans="1:15">
      <c r="A549" s="14">
        <v>548</v>
      </c>
      <c r="B549" s="11">
        <v>40567</v>
      </c>
      <c r="C549" s="8">
        <v>1</v>
      </c>
      <c r="D549" s="8">
        <v>0</v>
      </c>
      <c r="E549" s="8">
        <v>1</v>
      </c>
      <c r="F549" s="8">
        <v>23</v>
      </c>
      <c r="G549" s="8" t="b">
        <v>0</v>
      </c>
      <c r="H549" s="8">
        <v>1</v>
      </c>
      <c r="I549" s="8">
        <v>2</v>
      </c>
      <c r="J549" s="8">
        <v>0.16</v>
      </c>
      <c r="K549" s="8">
        <v>0.64</v>
      </c>
      <c r="L549" s="8">
        <v>0.25369999999999998</v>
      </c>
      <c r="M549" s="8">
        <v>3</v>
      </c>
      <c r="N549" s="8">
        <v>21</v>
      </c>
      <c r="O549" s="8">
        <v>24</v>
      </c>
    </row>
    <row r="550" spans="1:15">
      <c r="A550" s="14">
        <v>549</v>
      </c>
      <c r="B550" s="11">
        <v>40568</v>
      </c>
      <c r="C550" s="8">
        <v>1</v>
      </c>
      <c r="D550" s="8">
        <v>0</v>
      </c>
      <c r="E550" s="8">
        <v>1</v>
      </c>
      <c r="F550" s="8">
        <v>0</v>
      </c>
      <c r="G550" s="8" t="b">
        <v>0</v>
      </c>
      <c r="H550" s="8">
        <v>2</v>
      </c>
      <c r="I550" s="8">
        <v>2</v>
      </c>
      <c r="J550" s="8">
        <v>0.16</v>
      </c>
      <c r="K550" s="8">
        <v>0.69</v>
      </c>
      <c r="L550" s="8">
        <v>0.28360000000000002</v>
      </c>
      <c r="M550" s="8">
        <v>3</v>
      </c>
      <c r="N550" s="8">
        <v>6</v>
      </c>
      <c r="O550" s="8">
        <v>9</v>
      </c>
    </row>
    <row r="551" spans="1:15">
      <c r="A551" s="14">
        <v>550</v>
      </c>
      <c r="B551" s="11">
        <v>40568</v>
      </c>
      <c r="C551" s="8">
        <v>1</v>
      </c>
      <c r="D551" s="8">
        <v>0</v>
      </c>
      <c r="E551" s="8">
        <v>1</v>
      </c>
      <c r="F551" s="8">
        <v>1</v>
      </c>
      <c r="G551" s="8" t="b">
        <v>0</v>
      </c>
      <c r="H551" s="8">
        <v>2</v>
      </c>
      <c r="I551" s="8">
        <v>2</v>
      </c>
      <c r="J551" s="8">
        <v>0.16</v>
      </c>
      <c r="K551" s="8">
        <v>0.69</v>
      </c>
      <c r="L551" s="8">
        <v>0.16420000000000001</v>
      </c>
      <c r="M551" s="8">
        <v>0</v>
      </c>
      <c r="N551" s="8">
        <v>5</v>
      </c>
      <c r="O551" s="8">
        <v>5</v>
      </c>
    </row>
    <row r="552" spans="1:15">
      <c r="A552" s="14">
        <v>551</v>
      </c>
      <c r="B552" s="11">
        <v>40568</v>
      </c>
      <c r="C552" s="8">
        <v>1</v>
      </c>
      <c r="D552" s="8">
        <v>0</v>
      </c>
      <c r="E552" s="8">
        <v>1</v>
      </c>
      <c r="F552" s="8">
        <v>2</v>
      </c>
      <c r="G552" s="8" t="b">
        <v>0</v>
      </c>
      <c r="H552" s="8">
        <v>2</v>
      </c>
      <c r="I552" s="8">
        <v>1</v>
      </c>
      <c r="J552" s="8">
        <v>0.16</v>
      </c>
      <c r="K552" s="8">
        <v>0.69</v>
      </c>
      <c r="L552" s="8">
        <v>0.22389999999999999</v>
      </c>
      <c r="M552" s="8">
        <v>0</v>
      </c>
      <c r="N552" s="8">
        <v>2</v>
      </c>
      <c r="O552" s="8">
        <v>2</v>
      </c>
    </row>
    <row r="553" spans="1:15">
      <c r="A553" s="14">
        <v>552</v>
      </c>
      <c r="B553" s="11">
        <v>40568</v>
      </c>
      <c r="C553" s="8">
        <v>1</v>
      </c>
      <c r="D553" s="8">
        <v>0</v>
      </c>
      <c r="E553" s="8">
        <v>1</v>
      </c>
      <c r="F553" s="8">
        <v>4</v>
      </c>
      <c r="G553" s="8" t="b">
        <v>0</v>
      </c>
      <c r="H553" s="8">
        <v>2</v>
      </c>
      <c r="I553" s="8">
        <v>1</v>
      </c>
      <c r="J553" s="8">
        <v>0.14000000000000001</v>
      </c>
      <c r="K553" s="8">
        <v>0.74</v>
      </c>
      <c r="L553" s="8">
        <v>0.1045</v>
      </c>
      <c r="M553" s="8">
        <v>0</v>
      </c>
      <c r="N553" s="8">
        <v>1</v>
      </c>
      <c r="O553" s="8">
        <v>1</v>
      </c>
    </row>
    <row r="554" spans="1:15">
      <c r="A554" s="14">
        <v>553</v>
      </c>
      <c r="B554" s="11">
        <v>40568</v>
      </c>
      <c r="C554" s="8">
        <v>1</v>
      </c>
      <c r="D554" s="8">
        <v>0</v>
      </c>
      <c r="E554" s="8">
        <v>1</v>
      </c>
      <c r="F554" s="8">
        <v>5</v>
      </c>
      <c r="G554" s="8" t="b">
        <v>0</v>
      </c>
      <c r="H554" s="8">
        <v>2</v>
      </c>
      <c r="I554" s="8">
        <v>1</v>
      </c>
      <c r="J554" s="8">
        <v>0.14000000000000001</v>
      </c>
      <c r="K554" s="8">
        <v>0.74</v>
      </c>
      <c r="L554" s="8">
        <v>0.22389999999999999</v>
      </c>
      <c r="M554" s="8">
        <v>0</v>
      </c>
      <c r="N554" s="8">
        <v>9</v>
      </c>
      <c r="O554" s="8">
        <v>9</v>
      </c>
    </row>
    <row r="555" spans="1:15">
      <c r="A555" s="14">
        <v>554</v>
      </c>
      <c r="B555" s="11">
        <v>40568</v>
      </c>
      <c r="C555" s="8">
        <v>1</v>
      </c>
      <c r="D555" s="8">
        <v>0</v>
      </c>
      <c r="E555" s="8">
        <v>1</v>
      </c>
      <c r="F555" s="8">
        <v>6</v>
      </c>
      <c r="G555" s="8" t="b">
        <v>0</v>
      </c>
      <c r="H555" s="8">
        <v>2</v>
      </c>
      <c r="I555" s="8">
        <v>1</v>
      </c>
      <c r="J555" s="8">
        <v>0.16</v>
      </c>
      <c r="K555" s="8">
        <v>0.74</v>
      </c>
      <c r="L555" s="8">
        <v>0.1045</v>
      </c>
      <c r="M555" s="8">
        <v>1</v>
      </c>
      <c r="N555" s="8">
        <v>35</v>
      </c>
      <c r="O555" s="8">
        <v>36</v>
      </c>
    </row>
    <row r="556" spans="1:15">
      <c r="A556" s="14">
        <v>555</v>
      </c>
      <c r="B556" s="11">
        <v>40568</v>
      </c>
      <c r="C556" s="8">
        <v>1</v>
      </c>
      <c r="D556" s="8">
        <v>0</v>
      </c>
      <c r="E556" s="8">
        <v>1</v>
      </c>
      <c r="F556" s="8">
        <v>7</v>
      </c>
      <c r="G556" s="8" t="b">
        <v>0</v>
      </c>
      <c r="H556" s="8">
        <v>2</v>
      </c>
      <c r="I556" s="8">
        <v>1</v>
      </c>
      <c r="J556" s="8">
        <v>0.16</v>
      </c>
      <c r="K556" s="8">
        <v>0.74</v>
      </c>
      <c r="L556" s="8">
        <v>0.22389999999999999</v>
      </c>
      <c r="M556" s="8">
        <v>5</v>
      </c>
      <c r="N556" s="8">
        <v>103</v>
      </c>
      <c r="O556" s="8">
        <v>108</v>
      </c>
    </row>
    <row r="557" spans="1:15">
      <c r="A557" s="14">
        <v>556</v>
      </c>
      <c r="B557" s="11">
        <v>40568</v>
      </c>
      <c r="C557" s="8">
        <v>1</v>
      </c>
      <c r="D557" s="8">
        <v>0</v>
      </c>
      <c r="E557" s="8">
        <v>1</v>
      </c>
      <c r="F557" s="8">
        <v>8</v>
      </c>
      <c r="G557" s="8" t="b">
        <v>0</v>
      </c>
      <c r="H557" s="8">
        <v>2</v>
      </c>
      <c r="I557" s="8">
        <v>2</v>
      </c>
      <c r="J557" s="8">
        <v>0.16</v>
      </c>
      <c r="K557" s="8">
        <v>0.74</v>
      </c>
      <c r="L557" s="8">
        <v>0.1343</v>
      </c>
      <c r="M557" s="8">
        <v>5</v>
      </c>
      <c r="N557" s="8">
        <v>233</v>
      </c>
      <c r="O557" s="8">
        <v>238</v>
      </c>
    </row>
    <row r="558" spans="1:15">
      <c r="A558" s="14">
        <v>557</v>
      </c>
      <c r="B558" s="11">
        <v>40568</v>
      </c>
      <c r="C558" s="8">
        <v>1</v>
      </c>
      <c r="D558" s="8">
        <v>0</v>
      </c>
      <c r="E558" s="8">
        <v>1</v>
      </c>
      <c r="F558" s="8">
        <v>9</v>
      </c>
      <c r="G558" s="8" t="b">
        <v>0</v>
      </c>
      <c r="H558" s="8">
        <v>2</v>
      </c>
      <c r="I558" s="8">
        <v>2</v>
      </c>
      <c r="J558" s="8">
        <v>0.2</v>
      </c>
      <c r="K558" s="8">
        <v>0.64</v>
      </c>
      <c r="L558" s="8">
        <v>8.9599999999999999E-2</v>
      </c>
      <c r="M558" s="8">
        <v>10</v>
      </c>
      <c r="N558" s="8">
        <v>134</v>
      </c>
      <c r="O558" s="8">
        <v>144</v>
      </c>
    </row>
    <row r="559" spans="1:15">
      <c r="A559" s="14">
        <v>558</v>
      </c>
      <c r="B559" s="11">
        <v>40568</v>
      </c>
      <c r="C559" s="8">
        <v>1</v>
      </c>
      <c r="D559" s="8">
        <v>0</v>
      </c>
      <c r="E559" s="8">
        <v>1</v>
      </c>
      <c r="F559" s="8">
        <v>10</v>
      </c>
      <c r="G559" s="8" t="b">
        <v>0</v>
      </c>
      <c r="H559" s="8">
        <v>2</v>
      </c>
      <c r="I559" s="8">
        <v>2</v>
      </c>
      <c r="J559" s="8">
        <v>0.22</v>
      </c>
      <c r="K559" s="8">
        <v>0.6</v>
      </c>
      <c r="L559" s="8">
        <v>0.1045</v>
      </c>
      <c r="M559" s="8">
        <v>6</v>
      </c>
      <c r="N559" s="8">
        <v>49</v>
      </c>
      <c r="O559" s="8">
        <v>55</v>
      </c>
    </row>
    <row r="560" spans="1:15">
      <c r="A560" s="14">
        <v>559</v>
      </c>
      <c r="B560" s="11">
        <v>40568</v>
      </c>
      <c r="C560" s="8">
        <v>1</v>
      </c>
      <c r="D560" s="8">
        <v>0</v>
      </c>
      <c r="E560" s="8">
        <v>1</v>
      </c>
      <c r="F560" s="8">
        <v>11</v>
      </c>
      <c r="G560" s="8" t="b">
        <v>0</v>
      </c>
      <c r="H560" s="8">
        <v>2</v>
      </c>
      <c r="I560" s="8">
        <v>2</v>
      </c>
      <c r="J560" s="8">
        <v>0.24</v>
      </c>
      <c r="K560" s="8">
        <v>0.6</v>
      </c>
      <c r="L560" s="8">
        <v>0.1343</v>
      </c>
      <c r="M560" s="8">
        <v>6</v>
      </c>
      <c r="N560" s="8">
        <v>55</v>
      </c>
      <c r="O560" s="8">
        <v>61</v>
      </c>
    </row>
    <row r="561" spans="1:15">
      <c r="A561" s="14">
        <v>560</v>
      </c>
      <c r="B561" s="11">
        <v>40568</v>
      </c>
      <c r="C561" s="8">
        <v>1</v>
      </c>
      <c r="D561" s="8">
        <v>0</v>
      </c>
      <c r="E561" s="8">
        <v>1</v>
      </c>
      <c r="F561" s="8">
        <v>12</v>
      </c>
      <c r="G561" s="8" t="b">
        <v>0</v>
      </c>
      <c r="H561" s="8">
        <v>2</v>
      </c>
      <c r="I561" s="8">
        <v>2</v>
      </c>
      <c r="J561" s="8">
        <v>0.26</v>
      </c>
      <c r="K561" s="8">
        <v>0.56000000000000005</v>
      </c>
      <c r="L561" s="8">
        <v>8.9599999999999999E-2</v>
      </c>
      <c r="M561" s="8">
        <v>21</v>
      </c>
      <c r="N561" s="8">
        <v>85</v>
      </c>
      <c r="O561" s="8">
        <v>106</v>
      </c>
    </row>
    <row r="562" spans="1:15">
      <c r="A562" s="14">
        <v>561</v>
      </c>
      <c r="B562" s="11">
        <v>40568</v>
      </c>
      <c r="C562" s="8">
        <v>1</v>
      </c>
      <c r="D562" s="8">
        <v>0</v>
      </c>
      <c r="E562" s="8">
        <v>1</v>
      </c>
      <c r="F562" s="8">
        <v>13</v>
      </c>
      <c r="G562" s="8" t="b">
        <v>0</v>
      </c>
      <c r="H562" s="8">
        <v>2</v>
      </c>
      <c r="I562" s="8">
        <v>2</v>
      </c>
      <c r="J562" s="8">
        <v>0.26</v>
      </c>
      <c r="K562" s="8">
        <v>0.56000000000000005</v>
      </c>
      <c r="L562" s="8">
        <v>0.1343</v>
      </c>
      <c r="M562" s="8">
        <v>21</v>
      </c>
      <c r="N562" s="8">
        <v>72</v>
      </c>
      <c r="O562" s="8">
        <v>93</v>
      </c>
    </row>
    <row r="563" spans="1:15">
      <c r="A563" s="14">
        <v>562</v>
      </c>
      <c r="B563" s="11">
        <v>40568</v>
      </c>
      <c r="C563" s="8">
        <v>1</v>
      </c>
      <c r="D563" s="8">
        <v>0</v>
      </c>
      <c r="E563" s="8">
        <v>1</v>
      </c>
      <c r="F563" s="8">
        <v>14</v>
      </c>
      <c r="G563" s="8" t="b">
        <v>0</v>
      </c>
      <c r="H563" s="8">
        <v>2</v>
      </c>
      <c r="I563" s="8">
        <v>2</v>
      </c>
      <c r="J563" s="8">
        <v>0.3</v>
      </c>
      <c r="K563" s="8">
        <v>0.45</v>
      </c>
      <c r="L563" s="8">
        <v>0</v>
      </c>
      <c r="M563" s="8">
        <v>11</v>
      </c>
      <c r="N563" s="8">
        <v>57</v>
      </c>
      <c r="O563" s="8">
        <v>68</v>
      </c>
    </row>
    <row r="564" spans="1:15">
      <c r="A564" s="14">
        <v>563</v>
      </c>
      <c r="B564" s="11">
        <v>40568</v>
      </c>
      <c r="C564" s="8">
        <v>1</v>
      </c>
      <c r="D564" s="8">
        <v>0</v>
      </c>
      <c r="E564" s="8">
        <v>1</v>
      </c>
      <c r="F564" s="8">
        <v>15</v>
      </c>
      <c r="G564" s="8" t="b">
        <v>0</v>
      </c>
      <c r="H564" s="8">
        <v>2</v>
      </c>
      <c r="I564" s="8">
        <v>2</v>
      </c>
      <c r="J564" s="8">
        <v>0.32</v>
      </c>
      <c r="K564" s="8">
        <v>0.42</v>
      </c>
      <c r="L564" s="8">
        <v>0</v>
      </c>
      <c r="M564" s="8">
        <v>21</v>
      </c>
      <c r="N564" s="8">
        <v>63</v>
      </c>
      <c r="O564" s="8">
        <v>84</v>
      </c>
    </row>
    <row r="565" spans="1:15">
      <c r="A565" s="14">
        <v>564</v>
      </c>
      <c r="B565" s="11">
        <v>40568</v>
      </c>
      <c r="C565" s="8">
        <v>1</v>
      </c>
      <c r="D565" s="8">
        <v>0</v>
      </c>
      <c r="E565" s="8">
        <v>1</v>
      </c>
      <c r="F565" s="8">
        <v>16</v>
      </c>
      <c r="G565" s="8" t="b">
        <v>0</v>
      </c>
      <c r="H565" s="8">
        <v>2</v>
      </c>
      <c r="I565" s="8">
        <v>2</v>
      </c>
      <c r="J565" s="8">
        <v>0.32</v>
      </c>
      <c r="K565" s="8">
        <v>0.42</v>
      </c>
      <c r="L565" s="8">
        <v>0</v>
      </c>
      <c r="M565" s="8">
        <v>14</v>
      </c>
      <c r="N565" s="8">
        <v>102</v>
      </c>
      <c r="O565" s="8">
        <v>116</v>
      </c>
    </row>
    <row r="566" spans="1:15">
      <c r="A566" s="14">
        <v>565</v>
      </c>
      <c r="B566" s="11">
        <v>40568</v>
      </c>
      <c r="C566" s="8">
        <v>1</v>
      </c>
      <c r="D566" s="8">
        <v>0</v>
      </c>
      <c r="E566" s="8">
        <v>1</v>
      </c>
      <c r="F566" s="8">
        <v>17</v>
      </c>
      <c r="G566" s="8" t="b">
        <v>0</v>
      </c>
      <c r="H566" s="8">
        <v>2</v>
      </c>
      <c r="I566" s="8">
        <v>1</v>
      </c>
      <c r="J566" s="8">
        <v>0.3</v>
      </c>
      <c r="K566" s="8">
        <v>0.45</v>
      </c>
      <c r="L566" s="8">
        <v>0</v>
      </c>
      <c r="M566" s="8">
        <v>14</v>
      </c>
      <c r="N566" s="8">
        <v>208</v>
      </c>
      <c r="O566" s="8">
        <v>222</v>
      </c>
    </row>
    <row r="567" spans="1:15">
      <c r="A567" s="14">
        <v>566</v>
      </c>
      <c r="B567" s="11">
        <v>40568</v>
      </c>
      <c r="C567" s="8">
        <v>1</v>
      </c>
      <c r="D567" s="8">
        <v>0</v>
      </c>
      <c r="E567" s="8">
        <v>1</v>
      </c>
      <c r="F567" s="8">
        <v>18</v>
      </c>
      <c r="G567" s="8" t="b">
        <v>0</v>
      </c>
      <c r="H567" s="8">
        <v>2</v>
      </c>
      <c r="I567" s="8">
        <v>2</v>
      </c>
      <c r="J567" s="8">
        <v>0.3</v>
      </c>
      <c r="K567" s="8">
        <v>0.49</v>
      </c>
      <c r="L567" s="8">
        <v>8.9599999999999999E-2</v>
      </c>
      <c r="M567" s="8">
        <v>7</v>
      </c>
      <c r="N567" s="8">
        <v>218</v>
      </c>
      <c r="O567" s="8">
        <v>225</v>
      </c>
    </row>
    <row r="568" spans="1:15">
      <c r="A568" s="14">
        <v>567</v>
      </c>
      <c r="B568" s="11">
        <v>40568</v>
      </c>
      <c r="C568" s="8">
        <v>1</v>
      </c>
      <c r="D568" s="8">
        <v>0</v>
      </c>
      <c r="E568" s="8">
        <v>1</v>
      </c>
      <c r="F568" s="8">
        <v>19</v>
      </c>
      <c r="G568" s="8" t="b">
        <v>0</v>
      </c>
      <c r="H568" s="8">
        <v>2</v>
      </c>
      <c r="I568" s="8">
        <v>2</v>
      </c>
      <c r="J568" s="8">
        <v>0.26</v>
      </c>
      <c r="K568" s="8">
        <v>0.65</v>
      </c>
      <c r="L568" s="8">
        <v>0.16420000000000001</v>
      </c>
      <c r="M568" s="8">
        <v>13</v>
      </c>
      <c r="N568" s="8">
        <v>133</v>
      </c>
      <c r="O568" s="8">
        <v>146</v>
      </c>
    </row>
    <row r="569" spans="1:15">
      <c r="A569" s="14">
        <v>568</v>
      </c>
      <c r="B569" s="11">
        <v>40568</v>
      </c>
      <c r="C569" s="8">
        <v>1</v>
      </c>
      <c r="D569" s="8">
        <v>0</v>
      </c>
      <c r="E569" s="8">
        <v>1</v>
      </c>
      <c r="F569" s="8">
        <v>20</v>
      </c>
      <c r="G569" s="8" t="b">
        <v>0</v>
      </c>
      <c r="H569" s="8">
        <v>2</v>
      </c>
      <c r="I569" s="8">
        <v>1</v>
      </c>
      <c r="J569" s="8">
        <v>0.24</v>
      </c>
      <c r="K569" s="8">
        <v>0.65</v>
      </c>
      <c r="L569" s="8">
        <v>0.19400000000000001</v>
      </c>
      <c r="M569" s="8">
        <v>16</v>
      </c>
      <c r="N569" s="8">
        <v>103</v>
      </c>
      <c r="O569" s="8">
        <v>119</v>
      </c>
    </row>
    <row r="570" spans="1:15">
      <c r="A570" s="14">
        <v>569</v>
      </c>
      <c r="B570" s="11">
        <v>40568</v>
      </c>
      <c r="C570" s="8">
        <v>1</v>
      </c>
      <c r="D570" s="8">
        <v>0</v>
      </c>
      <c r="E570" s="8">
        <v>1</v>
      </c>
      <c r="F570" s="8">
        <v>21</v>
      </c>
      <c r="G570" s="8" t="b">
        <v>0</v>
      </c>
      <c r="H570" s="8">
        <v>2</v>
      </c>
      <c r="I570" s="8">
        <v>1</v>
      </c>
      <c r="J570" s="8">
        <v>0.24</v>
      </c>
      <c r="K570" s="8">
        <v>0.65</v>
      </c>
      <c r="L570" s="8">
        <v>0.19400000000000001</v>
      </c>
      <c r="M570" s="8">
        <v>5</v>
      </c>
      <c r="N570" s="8">
        <v>40</v>
      </c>
      <c r="O570" s="8">
        <v>45</v>
      </c>
    </row>
    <row r="571" spans="1:15">
      <c r="A571" s="14">
        <v>570</v>
      </c>
      <c r="B571" s="11">
        <v>40568</v>
      </c>
      <c r="C571" s="8">
        <v>1</v>
      </c>
      <c r="D571" s="8">
        <v>0</v>
      </c>
      <c r="E571" s="8">
        <v>1</v>
      </c>
      <c r="F571" s="8">
        <v>22</v>
      </c>
      <c r="G571" s="8" t="b">
        <v>0</v>
      </c>
      <c r="H571" s="8">
        <v>2</v>
      </c>
      <c r="I571" s="8">
        <v>1</v>
      </c>
      <c r="J571" s="8">
        <v>0.22</v>
      </c>
      <c r="K571" s="8">
        <v>0.64</v>
      </c>
      <c r="L571" s="8">
        <v>0.16420000000000001</v>
      </c>
      <c r="M571" s="8">
        <v>4</v>
      </c>
      <c r="N571" s="8">
        <v>49</v>
      </c>
      <c r="O571" s="8">
        <v>53</v>
      </c>
    </row>
    <row r="572" spans="1:15">
      <c r="A572" s="14">
        <v>571</v>
      </c>
      <c r="B572" s="11">
        <v>40568</v>
      </c>
      <c r="C572" s="8">
        <v>1</v>
      </c>
      <c r="D572" s="8">
        <v>0</v>
      </c>
      <c r="E572" s="8">
        <v>1</v>
      </c>
      <c r="F572" s="8">
        <v>23</v>
      </c>
      <c r="G572" s="8" t="b">
        <v>0</v>
      </c>
      <c r="H572" s="8">
        <v>2</v>
      </c>
      <c r="I572" s="8">
        <v>2</v>
      </c>
      <c r="J572" s="8">
        <v>0.22</v>
      </c>
      <c r="K572" s="8">
        <v>0.64</v>
      </c>
      <c r="L572" s="8">
        <v>0.16420000000000001</v>
      </c>
      <c r="M572" s="8">
        <v>3</v>
      </c>
      <c r="N572" s="8">
        <v>37</v>
      </c>
      <c r="O572" s="8">
        <v>40</v>
      </c>
    </row>
    <row r="573" spans="1:15">
      <c r="A573" s="14">
        <v>572</v>
      </c>
      <c r="B573" s="11">
        <v>40569</v>
      </c>
      <c r="C573" s="8">
        <v>1</v>
      </c>
      <c r="D573" s="8">
        <v>0</v>
      </c>
      <c r="E573" s="8">
        <v>1</v>
      </c>
      <c r="F573" s="8">
        <v>0</v>
      </c>
      <c r="G573" s="8" t="b">
        <v>0</v>
      </c>
      <c r="H573" s="8">
        <v>3</v>
      </c>
      <c r="I573" s="8">
        <v>2</v>
      </c>
      <c r="J573" s="8">
        <v>0.22</v>
      </c>
      <c r="K573" s="8">
        <v>0.69</v>
      </c>
      <c r="L573" s="8">
        <v>0.1343</v>
      </c>
      <c r="M573" s="8">
        <v>3</v>
      </c>
      <c r="N573" s="8">
        <v>14</v>
      </c>
      <c r="O573" s="8">
        <v>17</v>
      </c>
    </row>
    <row r="574" spans="1:15">
      <c r="A574" s="14">
        <v>573</v>
      </c>
      <c r="B574" s="11">
        <v>40569</v>
      </c>
      <c r="C574" s="8">
        <v>1</v>
      </c>
      <c r="D574" s="8">
        <v>0</v>
      </c>
      <c r="E574" s="8">
        <v>1</v>
      </c>
      <c r="F574" s="8">
        <v>1</v>
      </c>
      <c r="G574" s="8" t="b">
        <v>0</v>
      </c>
      <c r="H574" s="8">
        <v>3</v>
      </c>
      <c r="I574" s="8">
        <v>2</v>
      </c>
      <c r="J574" s="8">
        <v>0.24</v>
      </c>
      <c r="K574" s="8">
        <v>0.65</v>
      </c>
      <c r="L574" s="8">
        <v>0.1343</v>
      </c>
      <c r="M574" s="8">
        <v>0</v>
      </c>
      <c r="N574" s="8">
        <v>5</v>
      </c>
      <c r="O574" s="8">
        <v>5</v>
      </c>
    </row>
    <row r="575" spans="1:15">
      <c r="A575" s="14">
        <v>574</v>
      </c>
      <c r="B575" s="11">
        <v>40569</v>
      </c>
      <c r="C575" s="8">
        <v>1</v>
      </c>
      <c r="D575" s="8">
        <v>0</v>
      </c>
      <c r="E575" s="8">
        <v>1</v>
      </c>
      <c r="F575" s="8">
        <v>2</v>
      </c>
      <c r="G575" s="8" t="b">
        <v>0</v>
      </c>
      <c r="H575" s="8">
        <v>3</v>
      </c>
      <c r="I575" s="8">
        <v>3</v>
      </c>
      <c r="J575" s="8">
        <v>0.22</v>
      </c>
      <c r="K575" s="8">
        <v>0.69</v>
      </c>
      <c r="L575" s="8">
        <v>0.19400000000000001</v>
      </c>
      <c r="M575" s="8">
        <v>3</v>
      </c>
      <c r="N575" s="8">
        <v>7</v>
      </c>
      <c r="O575" s="8">
        <v>10</v>
      </c>
    </row>
    <row r="576" spans="1:15">
      <c r="A576" s="14">
        <v>575</v>
      </c>
      <c r="B576" s="11">
        <v>40569</v>
      </c>
      <c r="C576" s="8">
        <v>1</v>
      </c>
      <c r="D576" s="8">
        <v>0</v>
      </c>
      <c r="E576" s="8">
        <v>1</v>
      </c>
      <c r="F576" s="8">
        <v>5</v>
      </c>
      <c r="G576" s="8" t="b">
        <v>0</v>
      </c>
      <c r="H576" s="8">
        <v>3</v>
      </c>
      <c r="I576" s="8">
        <v>3</v>
      </c>
      <c r="J576" s="8">
        <v>0.2</v>
      </c>
      <c r="K576" s="8">
        <v>0.86</v>
      </c>
      <c r="L576" s="8">
        <v>0.28360000000000002</v>
      </c>
      <c r="M576" s="8">
        <v>0</v>
      </c>
      <c r="N576" s="8">
        <v>1</v>
      </c>
      <c r="O576" s="8">
        <v>1</v>
      </c>
    </row>
    <row r="577" spans="1:15">
      <c r="A577" s="14">
        <v>576</v>
      </c>
      <c r="B577" s="11">
        <v>40569</v>
      </c>
      <c r="C577" s="8">
        <v>1</v>
      </c>
      <c r="D577" s="8">
        <v>0</v>
      </c>
      <c r="E577" s="8">
        <v>1</v>
      </c>
      <c r="F577" s="8">
        <v>6</v>
      </c>
      <c r="G577" s="8" t="b">
        <v>0</v>
      </c>
      <c r="H577" s="8">
        <v>3</v>
      </c>
      <c r="I577" s="8">
        <v>3</v>
      </c>
      <c r="J577" s="8">
        <v>0.2</v>
      </c>
      <c r="K577" s="8">
        <v>0.86</v>
      </c>
      <c r="L577" s="8">
        <v>0.28360000000000002</v>
      </c>
      <c r="M577" s="8">
        <v>0</v>
      </c>
      <c r="N577" s="8">
        <v>8</v>
      </c>
      <c r="O577" s="8">
        <v>8</v>
      </c>
    </row>
    <row r="578" spans="1:15">
      <c r="A578" s="14">
        <v>577</v>
      </c>
      <c r="B578" s="11">
        <v>40569</v>
      </c>
      <c r="C578" s="8">
        <v>1</v>
      </c>
      <c r="D578" s="8">
        <v>0</v>
      </c>
      <c r="E578" s="8">
        <v>1</v>
      </c>
      <c r="F578" s="8">
        <v>7</v>
      </c>
      <c r="G578" s="8" t="b">
        <v>0</v>
      </c>
      <c r="H578" s="8">
        <v>3</v>
      </c>
      <c r="I578" s="8">
        <v>3</v>
      </c>
      <c r="J578" s="8">
        <v>0.22</v>
      </c>
      <c r="K578" s="8">
        <v>0.87</v>
      </c>
      <c r="L578" s="8">
        <v>0.29849999999999999</v>
      </c>
      <c r="M578" s="8">
        <v>1</v>
      </c>
      <c r="N578" s="8">
        <v>29</v>
      </c>
      <c r="O578" s="8">
        <v>30</v>
      </c>
    </row>
    <row r="579" spans="1:15">
      <c r="A579" s="14">
        <v>578</v>
      </c>
      <c r="B579" s="11">
        <v>40569</v>
      </c>
      <c r="C579" s="8">
        <v>1</v>
      </c>
      <c r="D579" s="8">
        <v>0</v>
      </c>
      <c r="E579" s="8">
        <v>1</v>
      </c>
      <c r="F579" s="8">
        <v>8</v>
      </c>
      <c r="G579" s="8" t="b">
        <v>0</v>
      </c>
      <c r="H579" s="8">
        <v>3</v>
      </c>
      <c r="I579" s="8">
        <v>3</v>
      </c>
      <c r="J579" s="8">
        <v>0.22</v>
      </c>
      <c r="K579" s="8">
        <v>0.87</v>
      </c>
      <c r="L579" s="8">
        <v>0.29849999999999999</v>
      </c>
      <c r="M579" s="8">
        <v>3</v>
      </c>
      <c r="N579" s="8">
        <v>69</v>
      </c>
      <c r="O579" s="8">
        <v>72</v>
      </c>
    </row>
    <row r="580" spans="1:15">
      <c r="A580" s="14">
        <v>579</v>
      </c>
      <c r="B580" s="11">
        <v>40569</v>
      </c>
      <c r="C580" s="8">
        <v>1</v>
      </c>
      <c r="D580" s="8">
        <v>0</v>
      </c>
      <c r="E580" s="8">
        <v>1</v>
      </c>
      <c r="F580" s="8">
        <v>9</v>
      </c>
      <c r="G580" s="8" t="b">
        <v>0</v>
      </c>
      <c r="H580" s="8">
        <v>3</v>
      </c>
      <c r="I580" s="8">
        <v>3</v>
      </c>
      <c r="J580" s="8">
        <v>0.22</v>
      </c>
      <c r="K580" s="8">
        <v>0.87</v>
      </c>
      <c r="L580" s="8">
        <v>0.29849999999999999</v>
      </c>
      <c r="M580" s="8">
        <v>3</v>
      </c>
      <c r="N580" s="8">
        <v>55</v>
      </c>
      <c r="O580" s="8">
        <v>58</v>
      </c>
    </row>
    <row r="581" spans="1:15">
      <c r="A581" s="14">
        <v>580</v>
      </c>
      <c r="B581" s="11">
        <v>40569</v>
      </c>
      <c r="C581" s="8">
        <v>1</v>
      </c>
      <c r="D581" s="8">
        <v>0</v>
      </c>
      <c r="E581" s="8">
        <v>1</v>
      </c>
      <c r="F581" s="8">
        <v>10</v>
      </c>
      <c r="G581" s="8" t="b">
        <v>0</v>
      </c>
      <c r="H581" s="8">
        <v>3</v>
      </c>
      <c r="I581" s="8">
        <v>3</v>
      </c>
      <c r="J581" s="8">
        <v>0.22</v>
      </c>
      <c r="K581" s="8">
        <v>0.93</v>
      </c>
      <c r="L581" s="8">
        <v>0.28360000000000002</v>
      </c>
      <c r="M581" s="8">
        <v>2</v>
      </c>
      <c r="N581" s="8">
        <v>26</v>
      </c>
      <c r="O581" s="8">
        <v>28</v>
      </c>
    </row>
    <row r="582" spans="1:15">
      <c r="A582" s="14">
        <v>581</v>
      </c>
      <c r="B582" s="11">
        <v>40569</v>
      </c>
      <c r="C582" s="8">
        <v>1</v>
      </c>
      <c r="D582" s="8">
        <v>0</v>
      </c>
      <c r="E582" s="8">
        <v>1</v>
      </c>
      <c r="F582" s="8">
        <v>11</v>
      </c>
      <c r="G582" s="8" t="b">
        <v>0</v>
      </c>
      <c r="H582" s="8">
        <v>3</v>
      </c>
      <c r="I582" s="8">
        <v>3</v>
      </c>
      <c r="J582" s="8">
        <v>0.22</v>
      </c>
      <c r="K582" s="8">
        <v>0.93</v>
      </c>
      <c r="L582" s="8">
        <v>0.32840000000000003</v>
      </c>
      <c r="M582" s="8">
        <v>6</v>
      </c>
      <c r="N582" s="8">
        <v>35</v>
      </c>
      <c r="O582" s="8">
        <v>41</v>
      </c>
    </row>
    <row r="583" spans="1:15">
      <c r="A583" s="14">
        <v>582</v>
      </c>
      <c r="B583" s="11">
        <v>40569</v>
      </c>
      <c r="C583" s="8">
        <v>1</v>
      </c>
      <c r="D583" s="8">
        <v>0</v>
      </c>
      <c r="E583" s="8">
        <v>1</v>
      </c>
      <c r="F583" s="8">
        <v>12</v>
      </c>
      <c r="G583" s="8" t="b">
        <v>0</v>
      </c>
      <c r="H583" s="8">
        <v>3</v>
      </c>
      <c r="I583" s="8">
        <v>3</v>
      </c>
      <c r="J583" s="8">
        <v>0.22</v>
      </c>
      <c r="K583" s="8">
        <v>0.93</v>
      </c>
      <c r="L583" s="8">
        <v>0.32840000000000003</v>
      </c>
      <c r="M583" s="8">
        <v>7</v>
      </c>
      <c r="N583" s="8">
        <v>41</v>
      </c>
      <c r="O583" s="8">
        <v>48</v>
      </c>
    </row>
    <row r="584" spans="1:15">
      <c r="A584" s="14">
        <v>583</v>
      </c>
      <c r="B584" s="11">
        <v>40569</v>
      </c>
      <c r="C584" s="8">
        <v>1</v>
      </c>
      <c r="D584" s="8">
        <v>0</v>
      </c>
      <c r="E584" s="8">
        <v>1</v>
      </c>
      <c r="F584" s="8">
        <v>13</v>
      </c>
      <c r="G584" s="8" t="b">
        <v>0</v>
      </c>
      <c r="H584" s="8">
        <v>3</v>
      </c>
      <c r="I584" s="8">
        <v>3</v>
      </c>
      <c r="J584" s="8">
        <v>0.22</v>
      </c>
      <c r="K584" s="8">
        <v>0.93</v>
      </c>
      <c r="L584" s="8">
        <v>0.32840000000000003</v>
      </c>
      <c r="M584" s="8">
        <v>4</v>
      </c>
      <c r="N584" s="8">
        <v>43</v>
      </c>
      <c r="O584" s="8">
        <v>47</v>
      </c>
    </row>
    <row r="585" spans="1:15">
      <c r="A585" s="14">
        <v>584</v>
      </c>
      <c r="B585" s="11">
        <v>40569</v>
      </c>
      <c r="C585" s="8">
        <v>1</v>
      </c>
      <c r="D585" s="8">
        <v>0</v>
      </c>
      <c r="E585" s="8">
        <v>1</v>
      </c>
      <c r="F585" s="8">
        <v>14</v>
      </c>
      <c r="G585" s="8" t="b">
        <v>0</v>
      </c>
      <c r="H585" s="8">
        <v>3</v>
      </c>
      <c r="I585" s="8">
        <v>3</v>
      </c>
      <c r="J585" s="8">
        <v>0.22</v>
      </c>
      <c r="K585" s="8">
        <v>0.93</v>
      </c>
      <c r="L585" s="8">
        <v>0.35820000000000002</v>
      </c>
      <c r="M585" s="8">
        <v>0</v>
      </c>
      <c r="N585" s="8">
        <v>36</v>
      </c>
      <c r="O585" s="8">
        <v>36</v>
      </c>
    </row>
    <row r="586" spans="1:15">
      <c r="A586" s="14">
        <v>585</v>
      </c>
      <c r="B586" s="11">
        <v>40569</v>
      </c>
      <c r="C586" s="8">
        <v>1</v>
      </c>
      <c r="D586" s="8">
        <v>0</v>
      </c>
      <c r="E586" s="8">
        <v>1</v>
      </c>
      <c r="F586" s="8">
        <v>15</v>
      </c>
      <c r="G586" s="8" t="b">
        <v>0</v>
      </c>
      <c r="H586" s="8">
        <v>3</v>
      </c>
      <c r="I586" s="8">
        <v>3</v>
      </c>
      <c r="J586" s="8">
        <v>0.22</v>
      </c>
      <c r="K586" s="8">
        <v>0.93</v>
      </c>
      <c r="L586" s="8">
        <v>0.4627</v>
      </c>
      <c r="M586" s="8">
        <v>1</v>
      </c>
      <c r="N586" s="8">
        <v>42</v>
      </c>
      <c r="O586" s="8">
        <v>43</v>
      </c>
    </row>
    <row r="587" spans="1:15">
      <c r="A587" s="14">
        <v>586</v>
      </c>
      <c r="B587" s="11">
        <v>40569</v>
      </c>
      <c r="C587" s="8">
        <v>1</v>
      </c>
      <c r="D587" s="8">
        <v>0</v>
      </c>
      <c r="E587" s="8">
        <v>1</v>
      </c>
      <c r="F587" s="8">
        <v>16</v>
      </c>
      <c r="G587" s="8" t="b">
        <v>0</v>
      </c>
      <c r="H587" s="8">
        <v>3</v>
      </c>
      <c r="I587" s="8">
        <v>4</v>
      </c>
      <c r="J587" s="8">
        <v>0.22</v>
      </c>
      <c r="K587" s="8">
        <v>0.93</v>
      </c>
      <c r="L587" s="8">
        <v>0.32840000000000003</v>
      </c>
      <c r="M587" s="8">
        <v>1</v>
      </c>
      <c r="N587" s="8">
        <v>35</v>
      </c>
      <c r="O587" s="8">
        <v>36</v>
      </c>
    </row>
    <row r="588" spans="1:15">
      <c r="A588" s="14">
        <v>587</v>
      </c>
      <c r="B588" s="11">
        <v>40569</v>
      </c>
      <c r="C588" s="8">
        <v>1</v>
      </c>
      <c r="D588" s="8">
        <v>0</v>
      </c>
      <c r="E588" s="8">
        <v>1</v>
      </c>
      <c r="F588" s="8">
        <v>17</v>
      </c>
      <c r="G588" s="8" t="b">
        <v>0</v>
      </c>
      <c r="H588" s="8">
        <v>3</v>
      </c>
      <c r="I588" s="8">
        <v>3</v>
      </c>
      <c r="J588" s="8">
        <v>0.2</v>
      </c>
      <c r="K588" s="8">
        <v>0.93</v>
      </c>
      <c r="L588" s="8">
        <v>0.35820000000000002</v>
      </c>
      <c r="M588" s="8">
        <v>0</v>
      </c>
      <c r="N588" s="8">
        <v>26</v>
      </c>
      <c r="O588" s="8">
        <v>26</v>
      </c>
    </row>
    <row r="589" spans="1:15">
      <c r="A589" s="14">
        <v>588</v>
      </c>
      <c r="B589" s="11">
        <v>40570</v>
      </c>
      <c r="C589" s="8">
        <v>1</v>
      </c>
      <c r="D589" s="8">
        <v>0</v>
      </c>
      <c r="E589" s="8">
        <v>1</v>
      </c>
      <c r="F589" s="8">
        <v>16</v>
      </c>
      <c r="G589" s="8" t="b">
        <v>0</v>
      </c>
      <c r="H589" s="8">
        <v>4</v>
      </c>
      <c r="I589" s="8">
        <v>1</v>
      </c>
      <c r="J589" s="8">
        <v>0.22</v>
      </c>
      <c r="K589" s="8">
        <v>0.55000000000000004</v>
      </c>
      <c r="L589" s="8">
        <v>0.19400000000000001</v>
      </c>
      <c r="M589" s="8">
        <v>1</v>
      </c>
      <c r="N589" s="8">
        <v>23</v>
      </c>
      <c r="O589" s="8">
        <v>24</v>
      </c>
    </row>
    <row r="590" spans="1:15">
      <c r="A590" s="14">
        <v>589</v>
      </c>
      <c r="B590" s="11">
        <v>40570</v>
      </c>
      <c r="C590" s="8">
        <v>1</v>
      </c>
      <c r="D590" s="8">
        <v>0</v>
      </c>
      <c r="E590" s="8">
        <v>1</v>
      </c>
      <c r="F590" s="8">
        <v>17</v>
      </c>
      <c r="G590" s="8" t="b">
        <v>0</v>
      </c>
      <c r="H590" s="8">
        <v>4</v>
      </c>
      <c r="I590" s="8">
        <v>1</v>
      </c>
      <c r="J590" s="8">
        <v>0.22</v>
      </c>
      <c r="K590" s="8">
        <v>0.55000000000000004</v>
      </c>
      <c r="L590" s="8">
        <v>0.1045</v>
      </c>
      <c r="M590" s="8">
        <v>2</v>
      </c>
      <c r="N590" s="8">
        <v>82</v>
      </c>
      <c r="O590" s="8">
        <v>84</v>
      </c>
    </row>
    <row r="591" spans="1:15">
      <c r="A591" s="14">
        <v>590</v>
      </c>
      <c r="B591" s="11">
        <v>40570</v>
      </c>
      <c r="C591" s="8">
        <v>1</v>
      </c>
      <c r="D591" s="8">
        <v>0</v>
      </c>
      <c r="E591" s="8">
        <v>1</v>
      </c>
      <c r="F591" s="8">
        <v>18</v>
      </c>
      <c r="G591" s="8" t="b">
        <v>0</v>
      </c>
      <c r="H591" s="8">
        <v>4</v>
      </c>
      <c r="I591" s="8">
        <v>1</v>
      </c>
      <c r="J591" s="8">
        <v>0.2</v>
      </c>
      <c r="K591" s="8">
        <v>0.69</v>
      </c>
      <c r="L591" s="8">
        <v>8.9599999999999999E-2</v>
      </c>
      <c r="M591" s="8">
        <v>3</v>
      </c>
      <c r="N591" s="8">
        <v>101</v>
      </c>
      <c r="O591" s="8">
        <v>104</v>
      </c>
    </row>
    <row r="592" spans="1:15">
      <c r="A592" s="14">
        <v>591</v>
      </c>
      <c r="B592" s="11">
        <v>40570</v>
      </c>
      <c r="C592" s="8">
        <v>1</v>
      </c>
      <c r="D592" s="8">
        <v>0</v>
      </c>
      <c r="E592" s="8">
        <v>1</v>
      </c>
      <c r="F592" s="8">
        <v>19</v>
      </c>
      <c r="G592" s="8" t="b">
        <v>0</v>
      </c>
      <c r="H592" s="8">
        <v>4</v>
      </c>
      <c r="I592" s="8">
        <v>1</v>
      </c>
      <c r="J592" s="8">
        <v>0.2</v>
      </c>
      <c r="K592" s="8">
        <v>0.69</v>
      </c>
      <c r="L592" s="8">
        <v>8.9599999999999999E-2</v>
      </c>
      <c r="M592" s="8">
        <v>3</v>
      </c>
      <c r="N592" s="8">
        <v>76</v>
      </c>
      <c r="O592" s="8">
        <v>79</v>
      </c>
    </row>
    <row r="593" spans="1:15">
      <c r="A593" s="14">
        <v>592</v>
      </c>
      <c r="B593" s="11">
        <v>40570</v>
      </c>
      <c r="C593" s="8">
        <v>1</v>
      </c>
      <c r="D593" s="8">
        <v>0</v>
      </c>
      <c r="E593" s="8">
        <v>1</v>
      </c>
      <c r="F593" s="8">
        <v>20</v>
      </c>
      <c r="G593" s="8" t="b">
        <v>0</v>
      </c>
      <c r="H593" s="8">
        <v>4</v>
      </c>
      <c r="I593" s="8">
        <v>1</v>
      </c>
      <c r="J593" s="8">
        <v>0.18</v>
      </c>
      <c r="K593" s="8">
        <v>0.74</v>
      </c>
      <c r="L593" s="8">
        <v>8.9599999999999999E-2</v>
      </c>
      <c r="M593" s="8">
        <v>4</v>
      </c>
      <c r="N593" s="8">
        <v>55</v>
      </c>
      <c r="O593" s="8">
        <v>59</v>
      </c>
    </row>
    <row r="594" spans="1:15">
      <c r="A594" s="14">
        <v>593</v>
      </c>
      <c r="B594" s="11">
        <v>40570</v>
      </c>
      <c r="C594" s="8">
        <v>1</v>
      </c>
      <c r="D594" s="8">
        <v>0</v>
      </c>
      <c r="E594" s="8">
        <v>1</v>
      </c>
      <c r="F594" s="8">
        <v>21</v>
      </c>
      <c r="G594" s="8" t="b">
        <v>0</v>
      </c>
      <c r="H594" s="8">
        <v>4</v>
      </c>
      <c r="I594" s="8">
        <v>1</v>
      </c>
      <c r="J594" s="8">
        <v>0.18</v>
      </c>
      <c r="K594" s="8">
        <v>0.74</v>
      </c>
      <c r="L594" s="8">
        <v>8.9599999999999999E-2</v>
      </c>
      <c r="M594" s="8">
        <v>2</v>
      </c>
      <c r="N594" s="8">
        <v>36</v>
      </c>
      <c r="O594" s="8">
        <v>38</v>
      </c>
    </row>
    <row r="595" spans="1:15">
      <c r="A595" s="14">
        <v>594</v>
      </c>
      <c r="B595" s="11">
        <v>40570</v>
      </c>
      <c r="C595" s="8">
        <v>1</v>
      </c>
      <c r="D595" s="8">
        <v>0</v>
      </c>
      <c r="E595" s="8">
        <v>1</v>
      </c>
      <c r="F595" s="8">
        <v>22</v>
      </c>
      <c r="G595" s="8" t="b">
        <v>0</v>
      </c>
      <c r="H595" s="8">
        <v>4</v>
      </c>
      <c r="I595" s="8">
        <v>1</v>
      </c>
      <c r="J595" s="8">
        <v>0.18</v>
      </c>
      <c r="K595" s="8">
        <v>0.74</v>
      </c>
      <c r="L595" s="8">
        <v>8.9599999999999999E-2</v>
      </c>
      <c r="M595" s="8">
        <v>0</v>
      </c>
      <c r="N595" s="8">
        <v>27</v>
      </c>
      <c r="O595" s="8">
        <v>27</v>
      </c>
    </row>
    <row r="596" spans="1:15">
      <c r="A596" s="14">
        <v>595</v>
      </c>
      <c r="B596" s="11">
        <v>40570</v>
      </c>
      <c r="C596" s="8">
        <v>1</v>
      </c>
      <c r="D596" s="8">
        <v>0</v>
      </c>
      <c r="E596" s="8">
        <v>1</v>
      </c>
      <c r="F596" s="8">
        <v>23</v>
      </c>
      <c r="G596" s="8" t="b">
        <v>0</v>
      </c>
      <c r="H596" s="8">
        <v>4</v>
      </c>
      <c r="I596" s="8">
        <v>1</v>
      </c>
      <c r="J596" s="8">
        <v>0.18</v>
      </c>
      <c r="K596" s="8">
        <v>0.8</v>
      </c>
      <c r="L596" s="8">
        <v>0.16420000000000001</v>
      </c>
      <c r="M596" s="8">
        <v>0</v>
      </c>
      <c r="N596" s="8">
        <v>16</v>
      </c>
      <c r="O596" s="8">
        <v>16</v>
      </c>
    </row>
    <row r="597" spans="1:15">
      <c r="A597" s="14">
        <v>596</v>
      </c>
      <c r="B597" s="11">
        <v>40571</v>
      </c>
      <c r="C597" s="8">
        <v>1</v>
      </c>
      <c r="D597" s="8">
        <v>0</v>
      </c>
      <c r="E597" s="8">
        <v>1</v>
      </c>
      <c r="F597" s="8">
        <v>0</v>
      </c>
      <c r="G597" s="8" t="b">
        <v>0</v>
      </c>
      <c r="H597" s="8">
        <v>5</v>
      </c>
      <c r="I597" s="8">
        <v>2</v>
      </c>
      <c r="J597" s="8">
        <v>0.2</v>
      </c>
      <c r="K597" s="8">
        <v>0.75</v>
      </c>
      <c r="L597" s="8">
        <v>0.1343</v>
      </c>
      <c r="M597" s="8">
        <v>0</v>
      </c>
      <c r="N597" s="8">
        <v>9</v>
      </c>
      <c r="O597" s="8">
        <v>9</v>
      </c>
    </row>
    <row r="598" spans="1:15">
      <c r="A598" s="14">
        <v>597</v>
      </c>
      <c r="B598" s="11">
        <v>40571</v>
      </c>
      <c r="C598" s="8">
        <v>1</v>
      </c>
      <c r="D598" s="8">
        <v>0</v>
      </c>
      <c r="E598" s="8">
        <v>1</v>
      </c>
      <c r="F598" s="8">
        <v>1</v>
      </c>
      <c r="G598" s="8" t="b">
        <v>0</v>
      </c>
      <c r="H598" s="8">
        <v>5</v>
      </c>
      <c r="I598" s="8">
        <v>2</v>
      </c>
      <c r="J598" s="8">
        <v>0.2</v>
      </c>
      <c r="K598" s="8">
        <v>0.75</v>
      </c>
      <c r="L598" s="8">
        <v>0.1343</v>
      </c>
      <c r="M598" s="8">
        <v>1</v>
      </c>
      <c r="N598" s="8">
        <v>2</v>
      </c>
      <c r="O598" s="8">
        <v>3</v>
      </c>
    </row>
    <row r="599" spans="1:15">
      <c r="A599" s="14">
        <v>598</v>
      </c>
      <c r="B599" s="11">
        <v>40571</v>
      </c>
      <c r="C599" s="8">
        <v>1</v>
      </c>
      <c r="D599" s="8">
        <v>0</v>
      </c>
      <c r="E599" s="8">
        <v>1</v>
      </c>
      <c r="F599" s="8">
        <v>2</v>
      </c>
      <c r="G599" s="8" t="b">
        <v>0</v>
      </c>
      <c r="H599" s="8">
        <v>5</v>
      </c>
      <c r="I599" s="8">
        <v>2</v>
      </c>
      <c r="J599" s="8">
        <v>0.2</v>
      </c>
      <c r="K599" s="8">
        <v>0.75</v>
      </c>
      <c r="L599" s="8">
        <v>0.16420000000000001</v>
      </c>
      <c r="M599" s="8">
        <v>0</v>
      </c>
      <c r="N599" s="8">
        <v>2</v>
      </c>
      <c r="O599" s="8">
        <v>2</v>
      </c>
    </row>
    <row r="600" spans="1:15">
      <c r="A600" s="14">
        <v>599</v>
      </c>
      <c r="B600" s="11">
        <v>40571</v>
      </c>
      <c r="C600" s="8">
        <v>1</v>
      </c>
      <c r="D600" s="8">
        <v>0</v>
      </c>
      <c r="E600" s="8">
        <v>1</v>
      </c>
      <c r="F600" s="8">
        <v>3</v>
      </c>
      <c r="G600" s="8" t="b">
        <v>0</v>
      </c>
      <c r="H600" s="8">
        <v>5</v>
      </c>
      <c r="I600" s="8">
        <v>2</v>
      </c>
      <c r="J600" s="8">
        <v>0.2</v>
      </c>
      <c r="K600" s="8">
        <v>0.75</v>
      </c>
      <c r="L600" s="8">
        <v>0.1045</v>
      </c>
      <c r="M600" s="8">
        <v>1</v>
      </c>
      <c r="N600" s="8">
        <v>0</v>
      </c>
      <c r="O600" s="8">
        <v>1</v>
      </c>
    </row>
    <row r="601" spans="1:15">
      <c r="A601" s="14">
        <v>600</v>
      </c>
      <c r="B601" s="11">
        <v>40571</v>
      </c>
      <c r="C601" s="8">
        <v>1</v>
      </c>
      <c r="D601" s="8">
        <v>0</v>
      </c>
      <c r="E601" s="8">
        <v>1</v>
      </c>
      <c r="F601" s="8">
        <v>5</v>
      </c>
      <c r="G601" s="8" t="b">
        <v>0</v>
      </c>
      <c r="H601" s="8">
        <v>5</v>
      </c>
      <c r="I601" s="8">
        <v>2</v>
      </c>
      <c r="J601" s="8">
        <v>0.18</v>
      </c>
      <c r="K601" s="8">
        <v>0.8</v>
      </c>
      <c r="L601" s="8">
        <v>0.1045</v>
      </c>
      <c r="M601" s="8">
        <v>0</v>
      </c>
      <c r="N601" s="8">
        <v>4</v>
      </c>
      <c r="O601" s="8">
        <v>4</v>
      </c>
    </row>
    <row r="602" spans="1:15">
      <c r="A602" s="14">
        <v>601</v>
      </c>
      <c r="B602" s="11">
        <v>40571</v>
      </c>
      <c r="C602" s="8">
        <v>1</v>
      </c>
      <c r="D602" s="8">
        <v>0</v>
      </c>
      <c r="E602" s="8">
        <v>1</v>
      </c>
      <c r="F602" s="8">
        <v>6</v>
      </c>
      <c r="G602" s="8" t="b">
        <v>0</v>
      </c>
      <c r="H602" s="8">
        <v>5</v>
      </c>
      <c r="I602" s="8">
        <v>2</v>
      </c>
      <c r="J602" s="8">
        <v>0.18</v>
      </c>
      <c r="K602" s="8">
        <v>0.8</v>
      </c>
      <c r="L602" s="8">
        <v>0.1343</v>
      </c>
      <c r="M602" s="8">
        <v>0</v>
      </c>
      <c r="N602" s="8">
        <v>16</v>
      </c>
      <c r="O602" s="8">
        <v>16</v>
      </c>
    </row>
    <row r="603" spans="1:15">
      <c r="A603" s="14">
        <v>602</v>
      </c>
      <c r="B603" s="11">
        <v>40571</v>
      </c>
      <c r="C603" s="8">
        <v>1</v>
      </c>
      <c r="D603" s="8">
        <v>0</v>
      </c>
      <c r="E603" s="8">
        <v>1</v>
      </c>
      <c r="F603" s="8">
        <v>7</v>
      </c>
      <c r="G603" s="8" t="b">
        <v>0</v>
      </c>
      <c r="H603" s="8">
        <v>5</v>
      </c>
      <c r="I603" s="8">
        <v>2</v>
      </c>
      <c r="J603" s="8">
        <v>0.16</v>
      </c>
      <c r="K603" s="8">
        <v>0.86</v>
      </c>
      <c r="L603" s="8">
        <v>8.9599999999999999E-2</v>
      </c>
      <c r="M603" s="8">
        <v>2</v>
      </c>
      <c r="N603" s="8">
        <v>58</v>
      </c>
      <c r="O603" s="8">
        <v>60</v>
      </c>
    </row>
    <row r="604" spans="1:15">
      <c r="A604" s="14">
        <v>603</v>
      </c>
      <c r="B604" s="11">
        <v>40571</v>
      </c>
      <c r="C604" s="8">
        <v>1</v>
      </c>
      <c r="D604" s="8">
        <v>0</v>
      </c>
      <c r="E604" s="8">
        <v>1</v>
      </c>
      <c r="F604" s="8">
        <v>8</v>
      </c>
      <c r="G604" s="8" t="b">
        <v>0</v>
      </c>
      <c r="H604" s="8">
        <v>5</v>
      </c>
      <c r="I604" s="8">
        <v>2</v>
      </c>
      <c r="J604" s="8">
        <v>0.16</v>
      </c>
      <c r="K604" s="8">
        <v>0.86</v>
      </c>
      <c r="L604" s="8">
        <v>8.9599999999999999E-2</v>
      </c>
      <c r="M604" s="8">
        <v>2</v>
      </c>
      <c r="N604" s="8">
        <v>155</v>
      </c>
      <c r="O604" s="8">
        <v>157</v>
      </c>
    </row>
    <row r="605" spans="1:15">
      <c r="A605" s="14">
        <v>604</v>
      </c>
      <c r="B605" s="11">
        <v>40571</v>
      </c>
      <c r="C605" s="8">
        <v>1</v>
      </c>
      <c r="D605" s="8">
        <v>0</v>
      </c>
      <c r="E605" s="8">
        <v>1</v>
      </c>
      <c r="F605" s="8">
        <v>9</v>
      </c>
      <c r="G605" s="8" t="b">
        <v>0</v>
      </c>
      <c r="H605" s="8">
        <v>5</v>
      </c>
      <c r="I605" s="8">
        <v>3</v>
      </c>
      <c r="J605" s="8">
        <v>0.18</v>
      </c>
      <c r="K605" s="8">
        <v>0.86</v>
      </c>
      <c r="L605" s="8">
        <v>8.9599999999999999E-2</v>
      </c>
      <c r="M605" s="8">
        <v>6</v>
      </c>
      <c r="N605" s="8">
        <v>95</v>
      </c>
      <c r="O605" s="8">
        <v>101</v>
      </c>
    </row>
    <row r="606" spans="1:15">
      <c r="A606" s="14">
        <v>605</v>
      </c>
      <c r="B606" s="11">
        <v>40571</v>
      </c>
      <c r="C606" s="8">
        <v>1</v>
      </c>
      <c r="D606" s="8">
        <v>0</v>
      </c>
      <c r="E606" s="8">
        <v>1</v>
      </c>
      <c r="F606" s="8">
        <v>10</v>
      </c>
      <c r="G606" s="8" t="b">
        <v>0</v>
      </c>
      <c r="H606" s="8">
        <v>5</v>
      </c>
      <c r="I606" s="8">
        <v>3</v>
      </c>
      <c r="J606" s="8">
        <v>0.18</v>
      </c>
      <c r="K606" s="8">
        <v>0.86</v>
      </c>
      <c r="L606" s="8">
        <v>0.1045</v>
      </c>
      <c r="M606" s="8">
        <v>0</v>
      </c>
      <c r="N606" s="8">
        <v>49</v>
      </c>
      <c r="O606" s="8">
        <v>49</v>
      </c>
    </row>
    <row r="607" spans="1:15">
      <c r="A607" s="14">
        <v>606</v>
      </c>
      <c r="B607" s="11">
        <v>40571</v>
      </c>
      <c r="C607" s="8">
        <v>1</v>
      </c>
      <c r="D607" s="8">
        <v>0</v>
      </c>
      <c r="E607" s="8">
        <v>1</v>
      </c>
      <c r="F607" s="8">
        <v>11</v>
      </c>
      <c r="G607" s="8" t="b">
        <v>0</v>
      </c>
      <c r="H607" s="8">
        <v>5</v>
      </c>
      <c r="I607" s="8">
        <v>3</v>
      </c>
      <c r="J607" s="8">
        <v>0.18</v>
      </c>
      <c r="K607" s="8">
        <v>0.93</v>
      </c>
      <c r="L607" s="8">
        <v>0.1045</v>
      </c>
      <c r="M607" s="8">
        <v>0</v>
      </c>
      <c r="N607" s="8">
        <v>30</v>
      </c>
      <c r="O607" s="8">
        <v>30</v>
      </c>
    </row>
    <row r="608" spans="1:15">
      <c r="A608" s="14">
        <v>607</v>
      </c>
      <c r="B608" s="11">
        <v>40571</v>
      </c>
      <c r="C608" s="8">
        <v>1</v>
      </c>
      <c r="D608" s="8">
        <v>0</v>
      </c>
      <c r="E608" s="8">
        <v>1</v>
      </c>
      <c r="F608" s="8">
        <v>12</v>
      </c>
      <c r="G608" s="8" t="b">
        <v>0</v>
      </c>
      <c r="H608" s="8">
        <v>5</v>
      </c>
      <c r="I608" s="8">
        <v>3</v>
      </c>
      <c r="J608" s="8">
        <v>0.18</v>
      </c>
      <c r="K608" s="8">
        <v>0.93</v>
      </c>
      <c r="L608" s="8">
        <v>0.1045</v>
      </c>
      <c r="M608" s="8">
        <v>1</v>
      </c>
      <c r="N608" s="8">
        <v>28</v>
      </c>
      <c r="O608" s="8">
        <v>29</v>
      </c>
    </row>
    <row r="609" spans="1:15">
      <c r="A609" s="14">
        <v>608</v>
      </c>
      <c r="B609" s="11">
        <v>40571</v>
      </c>
      <c r="C609" s="8">
        <v>1</v>
      </c>
      <c r="D609" s="8">
        <v>0</v>
      </c>
      <c r="E609" s="8">
        <v>1</v>
      </c>
      <c r="F609" s="8">
        <v>13</v>
      </c>
      <c r="G609" s="8" t="b">
        <v>0</v>
      </c>
      <c r="H609" s="8">
        <v>5</v>
      </c>
      <c r="I609" s="8">
        <v>3</v>
      </c>
      <c r="J609" s="8">
        <v>0.18</v>
      </c>
      <c r="K609" s="8">
        <v>0.93</v>
      </c>
      <c r="L609" s="8">
        <v>0.1045</v>
      </c>
      <c r="M609" s="8">
        <v>0</v>
      </c>
      <c r="N609" s="8">
        <v>31</v>
      </c>
      <c r="O609" s="8">
        <v>31</v>
      </c>
    </row>
    <row r="610" spans="1:15">
      <c r="A610" s="14">
        <v>609</v>
      </c>
      <c r="B610" s="11">
        <v>40571</v>
      </c>
      <c r="C610" s="8">
        <v>1</v>
      </c>
      <c r="D610" s="8">
        <v>0</v>
      </c>
      <c r="E610" s="8">
        <v>1</v>
      </c>
      <c r="F610" s="8">
        <v>14</v>
      </c>
      <c r="G610" s="8" t="b">
        <v>0</v>
      </c>
      <c r="H610" s="8">
        <v>5</v>
      </c>
      <c r="I610" s="8">
        <v>3</v>
      </c>
      <c r="J610" s="8">
        <v>0.22</v>
      </c>
      <c r="K610" s="8">
        <v>0.8</v>
      </c>
      <c r="L610" s="8">
        <v>0</v>
      </c>
      <c r="M610" s="8">
        <v>2</v>
      </c>
      <c r="N610" s="8">
        <v>36</v>
      </c>
      <c r="O610" s="8">
        <v>38</v>
      </c>
    </row>
    <row r="611" spans="1:15">
      <c r="A611" s="14">
        <v>610</v>
      </c>
      <c r="B611" s="11">
        <v>40571</v>
      </c>
      <c r="C611" s="8">
        <v>1</v>
      </c>
      <c r="D611" s="8">
        <v>0</v>
      </c>
      <c r="E611" s="8">
        <v>1</v>
      </c>
      <c r="F611" s="8">
        <v>15</v>
      </c>
      <c r="G611" s="8" t="b">
        <v>0</v>
      </c>
      <c r="H611" s="8">
        <v>5</v>
      </c>
      <c r="I611" s="8">
        <v>2</v>
      </c>
      <c r="J611" s="8">
        <v>0.2</v>
      </c>
      <c r="K611" s="8">
        <v>0.86</v>
      </c>
      <c r="L611" s="8">
        <v>0</v>
      </c>
      <c r="M611" s="8">
        <v>1</v>
      </c>
      <c r="N611" s="8">
        <v>40</v>
      </c>
      <c r="O611" s="8">
        <v>41</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1A86A-360E-475C-A6CC-5B6D65835414}">
  <sheetPr>
    <tabColor theme="8" tint="0.39997558519241921"/>
  </sheetPr>
  <dimension ref="A1:D58"/>
  <sheetViews>
    <sheetView topLeftCell="G8" zoomScale="99" zoomScaleNormal="99" workbookViewId="0">
      <selection activeCell="F7" sqref="F7"/>
    </sheetView>
  </sheetViews>
  <sheetFormatPr defaultRowHeight="14.4"/>
  <cols>
    <col min="1" max="1" width="13.21875" customWidth="1"/>
    <col min="2" max="2" width="25.88671875" customWidth="1"/>
    <col min="3" max="3" width="34.21875" customWidth="1"/>
    <col min="4" max="4" width="43.6640625" customWidth="1"/>
  </cols>
  <sheetData>
    <row r="1" spans="1:4">
      <c r="A1" t="s">
        <v>22</v>
      </c>
      <c r="B1" t="s">
        <v>37</v>
      </c>
      <c r="C1" t="s">
        <v>243</v>
      </c>
      <c r="D1" t="s">
        <v>244</v>
      </c>
    </row>
    <row r="2" spans="1:4">
      <c r="A2" s="128">
        <v>40544</v>
      </c>
      <c r="B2">
        <v>18.929166666666667</v>
      </c>
    </row>
    <row r="3" spans="1:4">
      <c r="A3" s="128">
        <v>40545</v>
      </c>
      <c r="B3">
        <v>29.326086956521735</v>
      </c>
    </row>
    <row r="4" spans="1:4">
      <c r="A4" s="128">
        <v>40546</v>
      </c>
      <c r="B4">
        <v>29.29545454545454</v>
      </c>
    </row>
    <row r="5" spans="1:4">
      <c r="A5" s="128">
        <v>40547</v>
      </c>
      <c r="B5">
        <v>18.904347826086958</v>
      </c>
    </row>
    <row r="6" spans="1:4">
      <c r="A6" s="128">
        <v>40548</v>
      </c>
      <c r="B6">
        <v>22.060869565217391</v>
      </c>
    </row>
    <row r="7" spans="1:4">
      <c r="A7" s="128">
        <v>40549</v>
      </c>
      <c r="B7">
        <v>10.573913043478262</v>
      </c>
    </row>
    <row r="8" spans="1:4">
      <c r="A8" s="128">
        <v>40550</v>
      </c>
      <c r="B8">
        <v>19.904347826086951</v>
      </c>
    </row>
    <row r="9" spans="1:4">
      <c r="A9" s="128">
        <v>40551</v>
      </c>
      <c r="B9">
        <v>31.48333333333332</v>
      </c>
    </row>
    <row r="10" spans="1:4">
      <c r="A10" s="128">
        <v>40552</v>
      </c>
      <c r="B10">
        <v>42.708333333333336</v>
      </c>
    </row>
    <row r="11" spans="1:4">
      <c r="A11" s="128">
        <v>40553</v>
      </c>
      <c r="B11">
        <v>26.345833333333331</v>
      </c>
    </row>
    <row r="12" spans="1:4">
      <c r="A12" s="128">
        <v>40554</v>
      </c>
      <c r="B12">
        <v>14.409090909090908</v>
      </c>
    </row>
    <row r="13" spans="1:4">
      <c r="A13" s="128">
        <v>40555</v>
      </c>
      <c r="B13">
        <v>35.949999999999989</v>
      </c>
    </row>
    <row r="14" spans="1:4">
      <c r="A14" s="128">
        <v>40556</v>
      </c>
      <c r="B14">
        <v>35.520833333333321</v>
      </c>
    </row>
    <row r="15" spans="1:4">
      <c r="A15" s="128">
        <v>40557</v>
      </c>
      <c r="B15">
        <v>14.934782608695652</v>
      </c>
    </row>
    <row r="16" spans="1:4">
      <c r="A16" s="128">
        <v>40558</v>
      </c>
      <c r="B16">
        <v>18.633333333333336</v>
      </c>
    </row>
    <row r="17" spans="1:2">
      <c r="A17" s="128">
        <v>40559</v>
      </c>
      <c r="B17">
        <v>22.229166666666661</v>
      </c>
    </row>
    <row r="18" spans="1:2">
      <c r="A18" s="128">
        <v>40560</v>
      </c>
      <c r="B18">
        <v>22.883333333333326</v>
      </c>
    </row>
    <row r="19" spans="1:2">
      <c r="A19" s="128">
        <v>40561</v>
      </c>
      <c r="B19">
        <v>17.325000000000003</v>
      </c>
    </row>
    <row r="20" spans="1:2">
      <c r="A20" s="128">
        <v>40562</v>
      </c>
      <c r="B20">
        <v>24.578260869565216</v>
      </c>
    </row>
    <row r="21" spans="1:2">
      <c r="A21" s="128">
        <v>40563</v>
      </c>
      <c r="B21">
        <v>23.11666666666666</v>
      </c>
    </row>
    <row r="22" spans="1:2">
      <c r="A22" s="128">
        <v>40564</v>
      </c>
      <c r="B22">
        <v>41.687499999999993</v>
      </c>
    </row>
    <row r="23" spans="1:2">
      <c r="A23" s="128">
        <v>40565</v>
      </c>
      <c r="B23">
        <v>20.286956521739128</v>
      </c>
    </row>
    <row r="24" spans="1:2">
      <c r="A24" s="128">
        <v>40566</v>
      </c>
      <c r="B24">
        <v>29.095652173913031</v>
      </c>
    </row>
    <row r="25" spans="1:2">
      <c r="A25" s="128">
        <v>40567</v>
      </c>
      <c r="B25">
        <v>18.673913043478262</v>
      </c>
    </row>
    <row r="26" spans="1:2">
      <c r="A26" s="128">
        <v>40568</v>
      </c>
      <c r="B26">
        <v>15.31304347826087</v>
      </c>
    </row>
    <row r="27" spans="1:2">
      <c r="A27" s="128">
        <v>40569</v>
      </c>
      <c r="B27">
        <v>34.687499999999993</v>
      </c>
    </row>
    <row r="28" spans="1:2">
      <c r="A28" s="128">
        <v>40570</v>
      </c>
      <c r="B28">
        <v>13.45</v>
      </c>
    </row>
    <row r="29" spans="1:2">
      <c r="A29" s="128">
        <v>40571</v>
      </c>
      <c r="B29">
        <v>14.534782608695652</v>
      </c>
    </row>
    <row r="30" spans="1:2">
      <c r="A30" s="128">
        <v>40572</v>
      </c>
      <c r="B30">
        <v>17.147826086956524</v>
      </c>
    </row>
    <row r="31" spans="1:2">
      <c r="A31" s="128">
        <v>40573</v>
      </c>
      <c r="B31">
        <v>8.7304347826086968</v>
      </c>
    </row>
    <row r="32" spans="1:2">
      <c r="A32" s="128">
        <v>40574</v>
      </c>
      <c r="B32">
        <v>22.087500000000002</v>
      </c>
    </row>
    <row r="33" spans="1:4">
      <c r="A33" s="128">
        <v>40575</v>
      </c>
      <c r="B33">
        <v>6.2695652173913041</v>
      </c>
    </row>
    <row r="34" spans="1:4">
      <c r="A34" s="128">
        <v>40576</v>
      </c>
      <c r="B34">
        <v>31.183333333333323</v>
      </c>
    </row>
    <row r="35" spans="1:4">
      <c r="A35" s="128">
        <v>40577</v>
      </c>
      <c r="B35">
        <v>32.773913043478267</v>
      </c>
    </row>
    <row r="36" spans="1:4">
      <c r="A36" s="128">
        <v>40578</v>
      </c>
      <c r="B36">
        <v>15.069565217391307</v>
      </c>
    </row>
    <row r="37" spans="1:4">
      <c r="A37" s="128">
        <v>40579</v>
      </c>
      <c r="B37">
        <v>19.004166666666666</v>
      </c>
    </row>
    <row r="38" spans="1:4">
      <c r="A38" s="128">
        <v>40580</v>
      </c>
      <c r="B38">
        <v>16.729166666666668</v>
      </c>
    </row>
    <row r="39" spans="1:4">
      <c r="A39" s="128">
        <v>40581</v>
      </c>
      <c r="B39">
        <v>5.3583333333333334</v>
      </c>
    </row>
    <row r="40" spans="1:4">
      <c r="A40" s="128">
        <v>40582</v>
      </c>
      <c r="B40">
        <v>42.716666666666669</v>
      </c>
    </row>
    <row r="41" spans="1:4">
      <c r="A41" s="128">
        <v>40583</v>
      </c>
      <c r="B41">
        <v>22.278260869565212</v>
      </c>
    </row>
    <row r="42" spans="1:4">
      <c r="A42" s="128">
        <v>40584</v>
      </c>
      <c r="B42">
        <v>26.182608695652171</v>
      </c>
    </row>
    <row r="43" spans="1:4">
      <c r="A43" s="128">
        <v>40585</v>
      </c>
      <c r="B43">
        <v>12.80454545454546</v>
      </c>
    </row>
    <row r="44" spans="1:4">
      <c r="A44" s="128">
        <v>40586</v>
      </c>
      <c r="B44">
        <v>23.995833333333337</v>
      </c>
    </row>
    <row r="45" spans="1:4">
      <c r="A45" s="128">
        <v>40587</v>
      </c>
      <c r="B45">
        <v>30.791304347826078</v>
      </c>
    </row>
    <row r="46" spans="1:4">
      <c r="A46" s="128">
        <v>40588</v>
      </c>
      <c r="B46">
        <v>35.450000000000003</v>
      </c>
    </row>
    <row r="47" spans="1:4">
      <c r="A47" s="128">
        <v>40589</v>
      </c>
      <c r="C47">
        <f>_xlfn.FORECAST.ETS(A47,$B$2:$B$46,$A$2:$A$46,1,1)</f>
        <v>23.386830138370399</v>
      </c>
      <c r="D47">
        <f>_xlfn.FORECAST.ETS.CONFINT(A47,$B$2:$B$46,$A$2:$A$46,0.95,1,1)</f>
        <v>19.179170170993668</v>
      </c>
    </row>
    <row r="48" spans="1:4">
      <c r="A48" s="128">
        <v>40590</v>
      </c>
      <c r="C48">
        <f>_xlfn.FORECAST.ETS(A48,$B$2:$B$46,$A$2:$A$46,1,1)</f>
        <v>23.389489223012003</v>
      </c>
      <c r="D48">
        <f>_xlfn.FORECAST.ETS.CONFINT(A48,$B$2:$B$46,$A$2:$A$46,0.95,1,1)</f>
        <v>19.276745318820566</v>
      </c>
    </row>
    <row r="49" spans="1:4">
      <c r="A49" s="128">
        <v>40591</v>
      </c>
      <c r="C49">
        <f>_xlfn.FORECAST.ETS(A49,$B$2:$B$46,$A$2:$A$46,1,1)</f>
        <v>23.392148307653564</v>
      </c>
      <c r="D49">
        <f>_xlfn.FORECAST.ETS.CONFINT(A49,$B$2:$B$46,$A$2:$A$46,0.95,1,1)</f>
        <v>19.375756071978273</v>
      </c>
    </row>
    <row r="50" spans="1:4">
      <c r="A50" s="128">
        <v>40592</v>
      </c>
      <c r="C50">
        <f>_xlfn.FORECAST.ETS(A50,$B$2:$B$46,$A$2:$A$46,1,1)</f>
        <v>23.394807392295167</v>
      </c>
      <c r="D50">
        <f>_xlfn.FORECAST.ETS.CONFINT(A50,$B$2:$B$46,$A$2:$A$46,0.95,1,1)</f>
        <v>19.476199422666298</v>
      </c>
    </row>
    <row r="51" spans="1:4">
      <c r="A51" s="128">
        <v>40593</v>
      </c>
      <c r="C51">
        <f>_xlfn.FORECAST.ETS(A51,$B$2:$B$46,$A$2:$A$46,1,1)</f>
        <v>23.397466476936728</v>
      </c>
      <c r="D51">
        <f>_xlfn.FORECAST.ETS.CONFINT(A51,$B$2:$B$46,$A$2:$A$46,0.95,1,1)</f>
        <v>19.578072109883543</v>
      </c>
    </row>
    <row r="52" spans="1:4">
      <c r="A52" s="128">
        <v>40594</v>
      </c>
      <c r="C52">
        <f>_xlfn.FORECAST.ETS(A52,$B$2:$B$46,$A$2:$A$46,1,1)</f>
        <v>23.400125561578335</v>
      </c>
      <c r="D52">
        <f>_xlfn.FORECAST.ETS.CONFINT(A52,$B$2:$B$46,$A$2:$A$46,0.95,1,1)</f>
        <v>19.681370628260076</v>
      </c>
    </row>
    <row r="53" spans="1:4">
      <c r="A53" s="128">
        <v>40595</v>
      </c>
      <c r="C53">
        <f>_xlfn.FORECAST.ETS(A53,$B$2:$B$46,$A$2:$A$46,1,1)</f>
        <v>23.402784646219896</v>
      </c>
      <c r="D53">
        <f>_xlfn.FORECAST.ETS.CONFINT(A53,$B$2:$B$46,$A$2:$A$46,0.95,1,1)</f>
        <v>19.786091236876963</v>
      </c>
    </row>
    <row r="54" spans="1:4">
      <c r="A54" s="128">
        <v>40596</v>
      </c>
      <c r="C54">
        <f>_xlfn.FORECAST.ETS(A54,$B$2:$B$46,$A$2:$A$46,1,1)</f>
        <v>23.405443730861499</v>
      </c>
      <c r="D54">
        <f>_xlfn.FORECAST.ETS.CONFINT(A54,$B$2:$B$46,$A$2:$A$46,0.95,1,1)</f>
        <v>19.892229968059887</v>
      </c>
    </row>
    <row r="55" spans="1:4">
      <c r="A55" s="128">
        <v>40597</v>
      </c>
      <c r="C55">
        <f>_xlfn.FORECAST.ETS(A55,$B$2:$B$46,$A$2:$A$46,1,1)</f>
        <v>23.40810281550306</v>
      </c>
      <c r="D55">
        <f>_xlfn.FORECAST.ETS.CONFINT(A55,$B$2:$B$46,$A$2:$A$46,0.95,1,1)</f>
        <v>19.999782636132736</v>
      </c>
    </row>
    <row r="56" spans="1:4">
      <c r="A56" s="128">
        <v>40598</v>
      </c>
      <c r="C56">
        <f>_xlfn.FORECAST.ETS(A56,$B$2:$B$46,$A$2:$A$46,1,1)</f>
        <v>23.410761900144664</v>
      </c>
      <c r="D56">
        <f>_xlfn.FORECAST.ETS.CONFINT(A56,$B$2:$B$46,$A$2:$A$46,0.95,1,1)</f>
        <v>20.108744846118228</v>
      </c>
    </row>
    <row r="57" spans="1:4">
      <c r="A57" s="128">
        <v>40599</v>
      </c>
      <c r="C57">
        <f>_xlfn.FORECAST.ETS(A57,$B$2:$B$46,$A$2:$A$46,1,1)</f>
        <v>23.413420984786224</v>
      </c>
      <c r="D57">
        <f>_xlfn.FORECAST.ETS.CONFINT(A57,$B$2:$B$46,$A$2:$A$46,0.95,1,1)</f>
        <v>20.219112002373063</v>
      </c>
    </row>
    <row r="58" spans="1:4">
      <c r="A58" s="128">
        <v>40600</v>
      </c>
      <c r="C58">
        <f>_xlfn.FORECAST.ETS(A58,$B$2:$B$46,$A$2:$A$46,1,1)</f>
        <v>23.416080069427828</v>
      </c>
      <c r="D58">
        <f>_xlfn.FORECAST.ETS.CONFINT(A58,$B$2:$B$46,$A$2:$A$46,0.95,1,1)</f>
        <v>20.330879317145961</v>
      </c>
    </row>
  </sheetData>
  <pageMargins left="0.7" right="0.7" top="0.75" bottom="0.75" header="0.3" footer="0.3"/>
  <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C83FD-C694-4DC4-B1A1-BA0EAF5BA00B}">
  <sheetPr>
    <tabColor theme="9" tint="0.39997558519241921"/>
  </sheetPr>
  <dimension ref="A1:AC1001"/>
  <sheetViews>
    <sheetView zoomScale="99" zoomScaleNormal="99" workbookViewId="0">
      <pane xSplit="1" ySplit="1" topLeftCell="O159" activePane="bottomRight" state="frozen"/>
      <selection pane="topRight" activeCell="B1" sqref="B1"/>
      <selection pane="bottomLeft" activeCell="A2" sqref="A2"/>
      <selection pane="bottomRight" activeCell="R2" sqref="R2"/>
    </sheetView>
  </sheetViews>
  <sheetFormatPr defaultRowHeight="14.4"/>
  <cols>
    <col min="1" max="1" width="11.33203125" bestFit="1" customWidth="1"/>
    <col min="2" max="2" width="15.77734375" bestFit="1" customWidth="1"/>
    <col min="3" max="3" width="11.44140625" bestFit="1" customWidth="1"/>
    <col min="4" max="4" width="9.109375" bestFit="1" customWidth="1"/>
    <col min="5" max="5" width="11.21875" bestFit="1" customWidth="1"/>
    <col min="6" max="6" width="9.5546875" bestFit="1" customWidth="1"/>
    <col min="7" max="7" width="13.109375" bestFit="1" customWidth="1"/>
    <col min="8" max="8" width="13.33203125" bestFit="1" customWidth="1"/>
    <col min="9" max="9" width="20.33203125" bestFit="1" customWidth="1"/>
    <col min="10" max="10" width="21" bestFit="1" customWidth="1"/>
    <col min="11" max="11" width="26.21875" bestFit="1" customWidth="1"/>
    <col min="12" max="12" width="25.109375" bestFit="1" customWidth="1"/>
    <col min="13" max="13" width="22.88671875" bestFit="1" customWidth="1"/>
    <col min="14" max="14" width="22.77734375" bestFit="1" customWidth="1"/>
    <col min="15" max="15" width="21.44140625" bestFit="1" customWidth="1"/>
    <col min="16" max="16" width="24.6640625" bestFit="1" customWidth="1"/>
    <col min="17" max="17" width="28.77734375" bestFit="1" customWidth="1"/>
    <col min="18" max="18" width="16" bestFit="1" customWidth="1"/>
    <col min="19" max="19" width="19.44140625" bestFit="1" customWidth="1"/>
    <col min="20" max="20" width="14.77734375" bestFit="1" customWidth="1"/>
    <col min="25" max="25" width="11.109375" bestFit="1" customWidth="1"/>
    <col min="26" max="26" width="24.33203125" bestFit="1" customWidth="1"/>
    <col min="27" max="27" width="50.77734375" bestFit="1" customWidth="1"/>
    <col min="28" max="28" width="10.33203125" bestFit="1" customWidth="1"/>
  </cols>
  <sheetData>
    <row r="1" spans="1:27">
      <c r="A1" s="8" t="s">
        <v>21</v>
      </c>
      <c r="B1" s="8" t="s">
        <v>22</v>
      </c>
      <c r="C1" s="8" t="s">
        <v>23</v>
      </c>
      <c r="D1" s="8" t="s">
        <v>24</v>
      </c>
      <c r="E1" s="8" t="s">
        <v>25</v>
      </c>
      <c r="F1" s="15" t="s">
        <v>26</v>
      </c>
      <c r="G1" s="8" t="s">
        <v>27</v>
      </c>
      <c r="H1" s="8" t="s">
        <v>28</v>
      </c>
      <c r="I1" s="8" t="s">
        <v>29</v>
      </c>
      <c r="J1" s="8" t="s">
        <v>30</v>
      </c>
      <c r="K1" s="8" t="s">
        <v>31</v>
      </c>
      <c r="L1" s="8" t="s">
        <v>32</v>
      </c>
      <c r="M1" s="8" t="s">
        <v>33</v>
      </c>
      <c r="N1" s="8" t="s">
        <v>34</v>
      </c>
      <c r="O1" s="8" t="s">
        <v>35</v>
      </c>
      <c r="P1" s="8" t="s">
        <v>36</v>
      </c>
      <c r="Q1" s="8" t="s">
        <v>37</v>
      </c>
      <c r="R1" s="8" t="s">
        <v>38</v>
      </c>
      <c r="S1" s="8" t="s">
        <v>39</v>
      </c>
      <c r="T1" s="8" t="s">
        <v>40</v>
      </c>
    </row>
    <row r="2" spans="1:27">
      <c r="A2" s="16">
        <v>1</v>
      </c>
      <c r="B2" s="11">
        <v>40544</v>
      </c>
      <c r="C2" s="8" t="str" cm="1">
        <f t="array" ref="C2">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 s="8">
        <f>YEAR(DS_1_2_3_appended[[#This Row],[DateOfEntry]])</f>
        <v>2011</v>
      </c>
      <c r="E2" s="8" t="str">
        <f>TEXT(DS_1_2_3_appended[[#This Row],[DateOfEntry]], "mmmm")</f>
        <v>January</v>
      </c>
      <c r="F2" s="15">
        <v>0</v>
      </c>
      <c r="G2" s="8" t="str">
        <f>IF(dataset_1!G2, "YES", "NO")</f>
        <v>NO</v>
      </c>
      <c r="H2" s="8" t="str">
        <f>CHOOSE(WEEKDAY(B2), "Sunday", "Monday", "Tuesday", "Wednesday", "Thursday", "Friday", "Saturday")</f>
        <v>Saturday</v>
      </c>
      <c r="I2" s="8">
        <v>1</v>
      </c>
      <c r="J2" s="8" t="str" cm="1">
        <f t="array" ref="J2">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2" s="8">
        <v>0.24</v>
      </c>
      <c r="L2" s="8" cm="1">
        <f t="array" ref="L2">_xlfn.IFS(
  AND(C2="Winter", J2="Clear Sky"), ROUND(10 + (K2 / 0.46) * (25 - 10), 1),
  AND(C2="Winter", J2="Foggy / Misty"), ROUND(0 + (K2 / 0.46) * (15 - 0), 1),
  AND(C2="Winter", J2="Light Snow / Rain"), ROUND(-5 + (K2 / 0.46) * (10 - (-5)), 1),
  AND(C2="Winter", J2="Western Disturbance"), ROUND(5 + (K2 / 0.46) * (20 - 5), 1),
  AND(C2="Summer", J2="Clear / Sunny"), ROUND(30 + (K2 / 0.46) * (53 - 30), 1),
  AND(C2="Summer", J2="Hot &amp; Humid"), ROUND(26 + (K2 / 0.46) * (45 - 26), 1),
  AND(C2="Summer", J2="Dust Storm / Loo Winds"), ROUND(35 + (K2 / 0.46) * (50 - 35), 1),
  AND(C2="Summer", J2="Pre-Monsoon Thunderstorm"), ROUND(28 + (K2 / 0.46) * (48 - 28), 1),
  AND(C2="Monsoon", J2="Heavy Rainfall"), ROUND(22 + (K2 / 0.46) * (28 - 22), 1),
  AND(C2="Monsoon", J2="Intermittent Showers"), ROUND(24 + (K2 / 0.46) * (32 - 24), 1),
  AND(C2="Monsoon", J2="Overcast &amp; Humid"), ROUND(25 + (K2 / 0.46) * (33 - 25), 1),
  AND(C2="Monsoon", J2="Thunderstorms with Rain"), ROUND(23 + (K2 / 0.46) * (30 - 23), 1),
  AND(C2="Autumn", J2="Clear"), ROUND(20 + (K2 / 0.46) * (30 - 20), 1),
  AND(C2="Autumn", J2="Dry &amp; Breezy"), ROUND(18 + (K2 / 0.46) * (28 - 18), 1),
  AND(C2="Autumn", J2="Atmospheric Haze"), ROUND(16 + (K2 / 0.46) * (26 - 16), 1),
  AND(C2="Autumn", J2="Chilly Dusk"), ROUND(15 + (K2 / 0.46) * (25 - 15), 1),
  TRUE, "No match found"
)</f>
        <v>17.8</v>
      </c>
      <c r="M2" s="8">
        <v>0.81</v>
      </c>
      <c r="N2" s="8">
        <f>ROUND(DS_1_2_3_appended[[#This Row],[NormalizedHumidity]] * 100, 1)</f>
        <v>81</v>
      </c>
      <c r="O2" s="8" t="str" cm="1">
        <f t="array" ref="O2">_xlfn.IFS(
  N2&lt;=10, "Extremely Dry",
  N2&lt;=20, "Very Dry",
  N2&lt;=30, "Dry",
  N2&lt;=40, "Low Comfortable",
  N2&lt;=50, "Comfortable",
  N2&lt;=60, "Moderate Humid",
  N2&lt;=70, "Humid",
  N2&lt;=80, "Very Humid",
  N2&lt;=90, "Highly Humid",
  N2&lt;=100, "Saturated / Rain-Likely"
)</f>
        <v>Highly Humid</v>
      </c>
      <c r="P2" s="8">
        <v>0</v>
      </c>
      <c r="Q2" s="8">
        <f>ROUND(DS_1_2_3_appended[[#This Row],[NormalizedWindspeed]]* 118, 1)</f>
        <v>0</v>
      </c>
      <c r="R2" s="8">
        <v>3</v>
      </c>
      <c r="S2" s="8">
        <v>13</v>
      </c>
      <c r="T2" s="8">
        <f>SUM(DS_1_2_3_appended[[#This Row],[CasualRiders]], DS_1_2_3_appended[[#This Row],[RegisteredRiders]])</f>
        <v>16</v>
      </c>
      <c r="Y2" s="82" t="s">
        <v>41</v>
      </c>
      <c r="Z2" s="83"/>
      <c r="AA2" s="83"/>
    </row>
    <row r="3" spans="1:27">
      <c r="A3" s="16">
        <v>2</v>
      </c>
      <c r="B3" s="11">
        <v>40544</v>
      </c>
      <c r="C3" s="8" t="str" cm="1">
        <f t="array" ref="C3">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 s="8">
        <f>YEAR(DS_1_2_3_appended[[#This Row],[DateOfEntry]])</f>
        <v>2011</v>
      </c>
      <c r="E3" s="8" t="str">
        <f>TEXT(DS_1_2_3_appended[[#This Row],[DateOfEntry]], "mmmm")</f>
        <v>January</v>
      </c>
      <c r="F3" s="15">
        <v>4.1666666666666699E-2</v>
      </c>
      <c r="G3" s="8" t="str">
        <f>IF(dataset_1!G3, "YES", "NO")</f>
        <v>NO</v>
      </c>
      <c r="H3" s="8" t="str">
        <f>CHOOSE(WEEKDAY(DS_1_2_3_appended[[#This Row],[DateOfEntry]]), "Sunday", "Monday", "Tuesday", "Wednesday", "Thursday", "Friday", "Saturday")</f>
        <v>Saturday</v>
      </c>
      <c r="I3" s="8">
        <v>1</v>
      </c>
      <c r="J3" s="8" t="str" cm="1">
        <f t="array" ref="J3">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3" s="8">
        <v>0.22</v>
      </c>
      <c r="L3" s="8" cm="1">
        <f t="array" ref="L3">_xlfn.IFS(
  AND(C3="Winter", J3="Clear Sky"), ROUND(10 + (K3 / 0.46) * (25 - 10), 1),
  AND(C3="Winter", J3="Foggy / Misty"), ROUND(0 + (K3 / 0.46) * (15 - 0), 1),
  AND(C3="Winter", J3="Light Snow / Rain"), ROUND(-5 + (K3 / 0.46) * (10 - (-5)), 1),
  AND(C3="Winter", J3="Western Disturbance"), ROUND(5 + (K3 / 0.46) * (20 - 5), 1),
  AND(C3="Summer", J3="Clear / Sunny"), ROUND(30 + (K3 / 0.46) * (53 - 30), 1),
  AND(C3="Summer", J3="Hot &amp; Humid"), ROUND(26 + (K3 / 0.46) * (45 - 26), 1),
  AND(C3="Summer", J3="Dust Storm / Loo Winds"), ROUND(35 + (K3 / 0.46) * (50 - 35), 1),
  AND(C3="Summer", J3="Pre-Monsoon Thunderstorm"), ROUND(28 + (K3 / 0.46) * (48 - 28), 1),
  AND(C3="Monsoon", J3="Heavy Rainfall"), ROUND(22 + (K3 / 0.46) * (28 - 22), 1),
  AND(C3="Monsoon", J3="Intermittent Showers"), ROUND(24 + (K3 / 0.46) * (32 - 24), 1),
  AND(C3="Monsoon", J3="Overcast &amp; Humid"), ROUND(25 + (K3 / 0.46) * (33 - 25), 1),
  AND(C3="Monsoon", J3="Thunderstorms with Rain"), ROUND(23 + (K3 / 0.46) * (30 - 23), 1),
  AND(C3="Autumn", J3="Clear"), ROUND(20 + (K3 / 0.46) * (30 - 20), 1),
  AND(C3="Autumn", J3="Dry &amp; Breezy"), ROUND(18 + (K3 / 0.46) * (28 - 18), 1),
  AND(C3="Autumn", J3="Atmospheric Haze"), ROUND(16 + (K3 / 0.46) * (26 - 16), 1),
  AND(C3="Autumn", J3="Chilly Dusk"), ROUND(15 + (K3 / 0.46) * (25 - 15), 1),
  TRUE, "No match found"
)</f>
        <v>17.2</v>
      </c>
      <c r="M3" s="8">
        <v>0.8</v>
      </c>
      <c r="N3" s="8">
        <f>ROUND(DS_1_2_3_appended[[#This Row],[NormalizedHumidity]] * 100, 1)</f>
        <v>80</v>
      </c>
      <c r="O3" s="8" t="str" cm="1">
        <f t="array" ref="O3">_xlfn.IFS(
  N3&lt;=10, "Extremely Dry",
  N3&lt;=20, "Very Dry",
  N3&lt;=30, "Dry",
  N3&lt;=40, "Low Comfortable",
  N3&lt;=50, "Comfortable",
  N3&lt;=60, "Moderate Humid",
  N3&lt;=70, "Humid",
  N3&lt;=80, "Very Humid",
  N3&lt;=90, "Highly Humid",
  N3&lt;=100, "Saturated / Rain-Likely"
)</f>
        <v>Very Humid</v>
      </c>
      <c r="P3" s="8">
        <v>0</v>
      </c>
      <c r="Q3" s="8">
        <f>ROUND(DS_1_2_3_appended[[#This Row],[NormalizedWindspeed]]* 118, 1)</f>
        <v>0</v>
      </c>
      <c r="R3" s="8">
        <v>8</v>
      </c>
      <c r="S3" s="8">
        <v>32</v>
      </c>
      <c r="T3" s="8">
        <f>SUM(DS_1_2_3_appended[[#This Row],[CasualRiders]], DS_1_2_3_appended[[#This Row],[RegisteredRiders]])</f>
        <v>40</v>
      </c>
      <c r="Y3" s="82"/>
      <c r="Z3" s="83"/>
      <c r="AA3" s="83"/>
    </row>
    <row r="4" spans="1:27">
      <c r="A4" s="16">
        <v>3</v>
      </c>
      <c r="B4" s="11">
        <v>40544</v>
      </c>
      <c r="C4" s="8" t="str" cm="1">
        <f t="array" ref="C4">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 s="8">
        <f>YEAR(DS_1_2_3_appended[[#This Row],[DateOfEntry]])</f>
        <v>2011</v>
      </c>
      <c r="E4" s="8" t="str">
        <f>TEXT(DS_1_2_3_appended[[#This Row],[DateOfEntry]], "mmmm")</f>
        <v>January</v>
      </c>
      <c r="F4" s="15">
        <v>8.3333333333333301E-2</v>
      </c>
      <c r="G4" s="8" t="str">
        <f>IF(dataset_1!G4, "YES", "NO")</f>
        <v>NO</v>
      </c>
      <c r="H4" s="8" t="str">
        <f>CHOOSE(WEEKDAY(DS_1_2_3_appended[[#This Row],[DateOfEntry]]), "Sunday", "Monday", "Tuesday", "Wednesday", "Thursday", "Friday", "Saturday")</f>
        <v>Saturday</v>
      </c>
      <c r="I4" s="8">
        <v>1</v>
      </c>
      <c r="J4" s="8" t="str" cm="1">
        <f t="array" ref="J4">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4" s="8">
        <v>0.22</v>
      </c>
      <c r="L4" s="8" cm="1">
        <f t="array" ref="L4">_xlfn.IFS(
  AND(C4="Winter", J4="Clear Sky"), ROUND(10 + (K4 / 0.46) * (25 - 10), 1),
  AND(C4="Winter", J4="Foggy / Misty"), ROUND(0 + (K4 / 0.46) * (15 - 0), 1),
  AND(C4="Winter", J4="Light Snow / Rain"), ROUND(-5 + (K4 / 0.46) * (10 - (-5)), 1),
  AND(C4="Winter", J4="Western Disturbance"), ROUND(5 + (K4 / 0.46) * (20 - 5), 1),
  AND(C4="Summer", J4="Clear / Sunny"), ROUND(30 + (K4 / 0.46) * (53 - 30), 1),
  AND(C4="Summer", J4="Hot &amp; Humid"), ROUND(26 + (K4 / 0.46) * (45 - 26), 1),
  AND(C4="Summer", J4="Dust Storm / Loo Winds"), ROUND(35 + (K4 / 0.46) * (50 - 35), 1),
  AND(C4="Summer", J4="Pre-Monsoon Thunderstorm"), ROUND(28 + (K4 / 0.46) * (48 - 28), 1),
  AND(C4="Monsoon", J4="Heavy Rainfall"), ROUND(22 + (K4 / 0.46) * (28 - 22), 1),
  AND(C4="Monsoon", J4="Intermittent Showers"), ROUND(24 + (K4 / 0.46) * (32 - 24), 1),
  AND(C4="Monsoon", J4="Overcast &amp; Humid"), ROUND(25 + (K4 / 0.46) * (33 - 25), 1),
  AND(C4="Monsoon", J4="Thunderstorms with Rain"), ROUND(23 + (K4 / 0.46) * (30 - 23), 1),
  AND(C4="Autumn", J4="Clear"), ROUND(20 + (K4 / 0.46) * (30 - 20), 1),
  AND(C4="Autumn", J4="Dry &amp; Breezy"), ROUND(18 + (K4 / 0.46) * (28 - 18), 1),
  AND(C4="Autumn", J4="Atmospheric Haze"), ROUND(16 + (K4 / 0.46) * (26 - 16), 1),
  AND(C4="Autumn", J4="Chilly Dusk"), ROUND(15 + (K4 / 0.46) * (25 - 15), 1),
  TRUE, "No match found"
)</f>
        <v>17.2</v>
      </c>
      <c r="M4" s="8">
        <v>0.8</v>
      </c>
      <c r="N4" s="8">
        <f>ROUND(DS_1_2_3_appended[[#This Row],[NormalizedHumidity]] * 100, 1)</f>
        <v>80</v>
      </c>
      <c r="O4" s="8" t="str" cm="1">
        <f t="array" ref="O4">_xlfn.IFS(
  N4&lt;=10, "Extremely Dry",
  N4&lt;=20, "Very Dry",
  N4&lt;=30, "Dry",
  N4&lt;=40, "Low Comfortable",
  N4&lt;=50, "Comfortable",
  N4&lt;=60, "Moderate Humid",
  N4&lt;=70, "Humid",
  N4&lt;=80, "Very Humid",
  N4&lt;=90, "Highly Humid",
  N4&lt;=100, "Saturated / Rain-Likely"
)</f>
        <v>Very Humid</v>
      </c>
      <c r="P4" s="8">
        <v>0</v>
      </c>
      <c r="Q4" s="8">
        <f>ROUND(DS_1_2_3_appended[[#This Row],[NormalizedWindspeed]]* 118, 1)</f>
        <v>0</v>
      </c>
      <c r="R4" s="8">
        <v>5</v>
      </c>
      <c r="S4" s="8">
        <v>27</v>
      </c>
      <c r="T4" s="8">
        <f>SUM(DS_1_2_3_appended[[#This Row],[CasualRiders]], DS_1_2_3_appended[[#This Row],[RegisteredRiders]])</f>
        <v>32</v>
      </c>
      <c r="Y4" s="84"/>
      <c r="Z4" s="85"/>
      <c r="AA4" s="85"/>
    </row>
    <row r="5" spans="1:27">
      <c r="A5" s="16">
        <v>4</v>
      </c>
      <c r="B5" s="11">
        <v>40544</v>
      </c>
      <c r="C5" s="8" t="str" cm="1">
        <f t="array" ref="C5">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 s="8">
        <f>YEAR(DS_1_2_3_appended[[#This Row],[DateOfEntry]])</f>
        <v>2011</v>
      </c>
      <c r="E5" s="8" t="str">
        <f>TEXT(DS_1_2_3_appended[[#This Row],[DateOfEntry]], "mmmm")</f>
        <v>January</v>
      </c>
      <c r="F5" s="15">
        <v>0.125</v>
      </c>
      <c r="G5" s="8" t="str">
        <f>IF(dataset_1!G5, "YES", "NO")</f>
        <v>NO</v>
      </c>
      <c r="H5" s="8" t="str">
        <f>CHOOSE(WEEKDAY(DS_1_2_3_appended[[#This Row],[DateOfEntry]]), "Sunday", "Monday", "Tuesday", "Wednesday", "Thursday", "Friday", "Saturday")</f>
        <v>Saturday</v>
      </c>
      <c r="I5" s="8">
        <v>1</v>
      </c>
      <c r="J5" s="8" t="str" cm="1">
        <f t="array" ref="J5">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5" s="8">
        <v>0.24</v>
      </c>
      <c r="L5" s="8" cm="1">
        <f t="array" ref="L5">_xlfn.IFS(
  AND(C5="Winter", J5="Clear Sky"), ROUND(10 + (K5 / 0.46) * (25 - 10), 1),
  AND(C5="Winter", J5="Foggy / Misty"), ROUND(0 + (K5 / 0.46) * (15 - 0), 1),
  AND(C5="Winter", J5="Light Snow / Rain"), ROUND(-5 + (K5 / 0.46) * (10 - (-5)), 1),
  AND(C5="Winter", J5="Western Disturbance"), ROUND(5 + (K5 / 0.46) * (20 - 5), 1),
  AND(C5="Summer", J5="Clear / Sunny"), ROUND(30 + (K5 / 0.46) * (53 - 30), 1),
  AND(C5="Summer", J5="Hot &amp; Humid"), ROUND(26 + (K5 / 0.46) * (45 - 26), 1),
  AND(C5="Summer", J5="Dust Storm / Loo Winds"), ROUND(35 + (K5 / 0.46) * (50 - 35), 1),
  AND(C5="Summer", J5="Pre-Monsoon Thunderstorm"), ROUND(28 + (K5 / 0.46) * (48 - 28), 1),
  AND(C5="Monsoon", J5="Heavy Rainfall"), ROUND(22 + (K5 / 0.46) * (28 - 22), 1),
  AND(C5="Monsoon", J5="Intermittent Showers"), ROUND(24 + (K5 / 0.46) * (32 - 24), 1),
  AND(C5="Monsoon", J5="Overcast &amp; Humid"), ROUND(25 + (K5 / 0.46) * (33 - 25), 1),
  AND(C5="Monsoon", J5="Thunderstorms with Rain"), ROUND(23 + (K5 / 0.46) * (30 - 23), 1),
  AND(C5="Autumn", J5="Clear"), ROUND(20 + (K5 / 0.46) * (30 - 20), 1),
  AND(C5="Autumn", J5="Dry &amp; Breezy"), ROUND(18 + (K5 / 0.46) * (28 - 18), 1),
  AND(C5="Autumn", J5="Atmospheric Haze"), ROUND(16 + (K5 / 0.46) * (26 - 16), 1),
  AND(C5="Autumn", J5="Chilly Dusk"), ROUND(15 + (K5 / 0.46) * (25 - 15), 1),
  TRUE, "No match found"
)</f>
        <v>17.8</v>
      </c>
      <c r="M5" s="8">
        <v>0.75</v>
      </c>
      <c r="N5" s="8">
        <f>ROUND(DS_1_2_3_appended[[#This Row],[NormalizedHumidity]] * 100, 1)</f>
        <v>75</v>
      </c>
      <c r="O5" s="8" t="str" cm="1">
        <f t="array" ref="O5">_xlfn.IFS(
  N5&lt;=10, "Extremely Dry",
  N5&lt;=20, "Very Dry",
  N5&lt;=30, "Dry",
  N5&lt;=40, "Low Comfortable",
  N5&lt;=50, "Comfortable",
  N5&lt;=60, "Moderate Humid",
  N5&lt;=70, "Humid",
  N5&lt;=80, "Very Humid",
  N5&lt;=90, "Highly Humid",
  N5&lt;=100, "Saturated / Rain-Likely"
)</f>
        <v>Very Humid</v>
      </c>
      <c r="P5" s="8">
        <v>0</v>
      </c>
      <c r="Q5" s="8">
        <f>ROUND(DS_1_2_3_appended[[#This Row],[NormalizedWindspeed]]* 118, 1)</f>
        <v>0</v>
      </c>
      <c r="R5" s="8">
        <v>3</v>
      </c>
      <c r="S5" s="8">
        <v>10</v>
      </c>
      <c r="T5" s="8">
        <f>SUM(DS_1_2_3_appended[[#This Row],[CasualRiders]], DS_1_2_3_appended[[#This Row],[RegisteredRiders]])</f>
        <v>13</v>
      </c>
      <c r="Y5" s="17" t="s">
        <v>23</v>
      </c>
      <c r="Z5" s="17" t="s">
        <v>42</v>
      </c>
      <c r="AA5" s="17" t="s">
        <v>43</v>
      </c>
    </row>
    <row r="6" spans="1:27">
      <c r="A6" s="16">
        <v>5</v>
      </c>
      <c r="B6" s="11">
        <v>40544</v>
      </c>
      <c r="C6" s="8" t="str" cm="1">
        <f t="array" ref="C6">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 s="8">
        <f>YEAR(DS_1_2_3_appended[[#This Row],[DateOfEntry]])</f>
        <v>2011</v>
      </c>
      <c r="E6" s="8" t="str">
        <f>TEXT(DS_1_2_3_appended[[#This Row],[DateOfEntry]], "mmmm")</f>
        <v>January</v>
      </c>
      <c r="F6" s="15">
        <v>0.16666666666666699</v>
      </c>
      <c r="G6" s="8" t="str">
        <f>IF(dataset_1!G6, "YES", "NO")</f>
        <v>NO</v>
      </c>
      <c r="H6" s="8" t="str">
        <f>CHOOSE(WEEKDAY(DS_1_2_3_appended[[#This Row],[DateOfEntry]]), "Sunday", "Monday", "Tuesday", "Wednesday", "Thursday", "Friday", "Saturday")</f>
        <v>Saturday</v>
      </c>
      <c r="I6" s="8">
        <v>1</v>
      </c>
      <c r="J6" s="8" t="str" cm="1">
        <f t="array" ref="J6">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6" s="8">
        <v>0.24</v>
      </c>
      <c r="L6" s="8" cm="1">
        <f t="array" ref="L6">_xlfn.IFS(
  AND(C6="Winter", J6="Clear Sky"), ROUND(10 + (K6 / 0.46) * (25 - 10), 1),
  AND(C6="Winter", J6="Foggy / Misty"), ROUND(0 + (K6 / 0.46) * (15 - 0), 1),
  AND(C6="Winter", J6="Light Snow / Rain"), ROUND(-5 + (K6 / 0.46) * (10 - (-5)), 1),
  AND(C6="Winter", J6="Western Disturbance"), ROUND(5 + (K6 / 0.46) * (20 - 5), 1),
  AND(C6="Summer", J6="Clear / Sunny"), ROUND(30 + (K6 / 0.46) * (53 - 30), 1),
  AND(C6="Summer", J6="Hot &amp; Humid"), ROUND(26 + (K6 / 0.46) * (45 - 26), 1),
  AND(C6="Summer", J6="Dust Storm / Loo Winds"), ROUND(35 + (K6 / 0.46) * (50 - 35), 1),
  AND(C6="Summer", J6="Pre-Monsoon Thunderstorm"), ROUND(28 + (K6 / 0.46) * (48 - 28), 1),
  AND(C6="Monsoon", J6="Heavy Rainfall"), ROUND(22 + (K6 / 0.46) * (28 - 22), 1),
  AND(C6="Monsoon", J6="Intermittent Showers"), ROUND(24 + (K6 / 0.46) * (32 - 24), 1),
  AND(C6="Monsoon", J6="Overcast &amp; Humid"), ROUND(25 + (K6 / 0.46) * (33 - 25), 1),
  AND(C6="Monsoon", J6="Thunderstorms with Rain"), ROUND(23 + (K6 / 0.46) * (30 - 23), 1),
  AND(C6="Autumn", J6="Clear"), ROUND(20 + (K6 / 0.46) * (30 - 20), 1),
  AND(C6="Autumn", J6="Dry &amp; Breezy"), ROUND(18 + (K6 / 0.46) * (28 - 18), 1),
  AND(C6="Autumn", J6="Atmospheric Haze"), ROUND(16 + (K6 / 0.46) * (26 - 16), 1),
  AND(C6="Autumn", J6="Chilly Dusk"), ROUND(15 + (K6 / 0.46) * (25 - 15), 1),
  TRUE, "No match found"
)</f>
        <v>17.8</v>
      </c>
      <c r="M6" s="8">
        <v>0.75</v>
      </c>
      <c r="N6" s="8">
        <f>ROUND(DS_1_2_3_appended[[#This Row],[NormalizedHumidity]] * 100, 1)</f>
        <v>75</v>
      </c>
      <c r="O6" s="8" t="str" cm="1">
        <f t="array" ref="O6">_xlfn.IFS(
  N6&lt;=10, "Extremely Dry",
  N6&lt;=20, "Very Dry",
  N6&lt;=30, "Dry",
  N6&lt;=40, "Low Comfortable",
  N6&lt;=50, "Comfortable",
  N6&lt;=60, "Moderate Humid",
  N6&lt;=70, "Humid",
  N6&lt;=80, "Very Humid",
  N6&lt;=90, "Highly Humid",
  N6&lt;=100, "Saturated / Rain-Likely"
)</f>
        <v>Very Humid</v>
      </c>
      <c r="P6" s="8">
        <v>0</v>
      </c>
      <c r="Q6" s="8">
        <f>ROUND(DS_1_2_3_appended[[#This Row],[NormalizedWindspeed]]* 118, 1)</f>
        <v>0</v>
      </c>
      <c r="R6" s="8">
        <v>0</v>
      </c>
      <c r="S6" s="8">
        <v>1</v>
      </c>
      <c r="T6" s="8">
        <f>SUM(DS_1_2_3_appended[[#This Row],[CasualRiders]], DS_1_2_3_appended[[#This Row],[RegisteredRiders]])</f>
        <v>1</v>
      </c>
      <c r="Y6" s="86" t="s">
        <v>44</v>
      </c>
      <c r="Z6" s="18">
        <v>1</v>
      </c>
      <c r="AA6" s="19" t="s">
        <v>126</v>
      </c>
    </row>
    <row r="7" spans="1:27">
      <c r="A7" s="16">
        <v>6</v>
      </c>
      <c r="B7" s="11">
        <v>40544</v>
      </c>
      <c r="C7" s="8" t="str" cm="1">
        <f t="array" ref="C7">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 s="8">
        <f>YEAR(DS_1_2_3_appended[[#This Row],[DateOfEntry]])</f>
        <v>2011</v>
      </c>
      <c r="E7" s="8" t="str">
        <f>TEXT(DS_1_2_3_appended[[#This Row],[DateOfEntry]], "mmmm")</f>
        <v>January</v>
      </c>
      <c r="F7" s="15">
        <v>0.20833333333333301</v>
      </c>
      <c r="G7" s="8" t="str">
        <f>IF(dataset_1!G7, "YES", "NO")</f>
        <v>NO</v>
      </c>
      <c r="H7" s="8" t="str">
        <f>CHOOSE(WEEKDAY(DS_1_2_3_appended[[#This Row],[DateOfEntry]]), "Sunday", "Monday", "Tuesday", "Wednesday", "Thursday", "Friday", "Saturday")</f>
        <v>Saturday</v>
      </c>
      <c r="I7" s="8">
        <v>2</v>
      </c>
      <c r="J7" s="8" t="str" cm="1">
        <f t="array" ref="J7">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7" s="8">
        <v>0.24</v>
      </c>
      <c r="L7" s="8" cm="1">
        <f t="array" ref="L7">_xlfn.IFS(
  AND(C7="Winter", J7="Clear Sky"), ROUND(10 + (K7 / 0.46) * (25 - 10), 1),
  AND(C7="Winter", J7="Foggy / Misty"), ROUND(0 + (K7 / 0.46) * (15 - 0), 1),
  AND(C7="Winter", J7="Light Snow / Rain"), ROUND(-5 + (K7 / 0.46) * (10 - (-5)), 1),
  AND(C7="Winter", J7="Western Disturbance"), ROUND(5 + (K7 / 0.46) * (20 - 5), 1),
  AND(C7="Summer", J7="Clear / Sunny"), ROUND(30 + (K7 / 0.46) * (53 - 30), 1),
  AND(C7="Summer", J7="Hot &amp; Humid"), ROUND(26 + (K7 / 0.46) * (45 - 26), 1),
  AND(C7="Summer", J7="Dust Storm / Loo Winds"), ROUND(35 + (K7 / 0.46) * (50 - 35), 1),
  AND(C7="Summer", J7="Pre-Monsoon Thunderstorm"), ROUND(28 + (K7 / 0.46) * (48 - 28), 1),
  AND(C7="Monsoon", J7="Heavy Rainfall"), ROUND(22 + (K7 / 0.46) * (28 - 22), 1),
  AND(C7="Monsoon", J7="Intermittent Showers"), ROUND(24 + (K7 / 0.46) * (32 - 24), 1),
  AND(C7="Monsoon", J7="Overcast &amp; Humid"), ROUND(25 + (K7 / 0.46) * (33 - 25), 1),
  AND(C7="Monsoon", J7="Thunderstorms with Rain"), ROUND(23 + (K7 / 0.46) * (30 - 23), 1),
  AND(C7="Autumn", J7="Clear"), ROUND(20 + (K7 / 0.46) * (30 - 20), 1),
  AND(C7="Autumn", J7="Dry &amp; Breezy"), ROUND(18 + (K7 / 0.46) * (28 - 18), 1),
  AND(C7="Autumn", J7="Atmospheric Haze"), ROUND(16 + (K7 / 0.46) * (26 - 16), 1),
  AND(C7="Autumn", J7="Chilly Dusk"), ROUND(15 + (K7 / 0.46) * (25 - 15), 1),
  TRUE, "No match found"
)</f>
        <v>7.8</v>
      </c>
      <c r="M7" s="8">
        <v>0.75</v>
      </c>
      <c r="N7" s="8">
        <f>ROUND(DS_1_2_3_appended[[#This Row],[NormalizedHumidity]] * 100, 1)</f>
        <v>75</v>
      </c>
      <c r="O7" s="8" t="str" cm="1">
        <f t="array" ref="O7">_xlfn.IFS(
  N7&lt;=10, "Extremely Dry",
  N7&lt;=20, "Very Dry",
  N7&lt;=30, "Dry",
  N7&lt;=40, "Low Comfortable",
  N7&lt;=50, "Comfortable",
  N7&lt;=60, "Moderate Humid",
  N7&lt;=70, "Humid",
  N7&lt;=80, "Very Humid",
  N7&lt;=90, "Highly Humid",
  N7&lt;=100, "Saturated / Rain-Likely"
)</f>
        <v>Very Humid</v>
      </c>
      <c r="P7" s="8">
        <v>8.9599999999999999E-2</v>
      </c>
      <c r="Q7" s="8">
        <f>ROUND(DS_1_2_3_appended[[#This Row],[NormalizedWindspeed]]* 118, 1)</f>
        <v>10.6</v>
      </c>
      <c r="R7" s="8">
        <v>0</v>
      </c>
      <c r="S7" s="8">
        <v>1</v>
      </c>
      <c r="T7" s="8">
        <f>SUM(DS_1_2_3_appended[[#This Row],[CasualRiders]], DS_1_2_3_appended[[#This Row],[RegisteredRiders]])</f>
        <v>1</v>
      </c>
      <c r="Y7" s="86"/>
      <c r="Z7" s="18">
        <v>2</v>
      </c>
      <c r="AA7" s="20" t="s">
        <v>46</v>
      </c>
    </row>
    <row r="8" spans="1:27">
      <c r="A8" s="16">
        <v>7</v>
      </c>
      <c r="B8" s="11">
        <v>40544</v>
      </c>
      <c r="C8" s="8" t="str" cm="1">
        <f t="array" ref="C8">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 s="8">
        <f>YEAR(DS_1_2_3_appended[[#This Row],[DateOfEntry]])</f>
        <v>2011</v>
      </c>
      <c r="E8" s="8" t="str">
        <f>TEXT(DS_1_2_3_appended[[#This Row],[DateOfEntry]], "mmmm")</f>
        <v>January</v>
      </c>
      <c r="F8" s="15">
        <v>0.25</v>
      </c>
      <c r="G8" s="8" t="str">
        <f>IF(dataset_1!G8, "YES", "NO")</f>
        <v>NO</v>
      </c>
      <c r="H8" s="8" t="str">
        <f>CHOOSE(WEEKDAY(DS_1_2_3_appended[[#This Row],[DateOfEntry]]), "Sunday", "Monday", "Tuesday", "Wednesday", "Thursday", "Friday", "Saturday")</f>
        <v>Saturday</v>
      </c>
      <c r="I8" s="8">
        <v>1</v>
      </c>
      <c r="J8" s="8" t="str" cm="1">
        <f t="array" ref="J8">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8" s="8">
        <v>0.22</v>
      </c>
      <c r="L8" s="8" cm="1">
        <f t="array" ref="L8">_xlfn.IFS(
  AND(C8="Winter", J8="Clear Sky"), ROUND(10 + (K8 / 0.46) * (25 - 10), 1),
  AND(C8="Winter", J8="Foggy / Misty"), ROUND(0 + (K8 / 0.46) * (15 - 0), 1),
  AND(C8="Winter", J8="Light Snow / Rain"), ROUND(-5 + (K8 / 0.46) * (10 - (-5)), 1),
  AND(C8="Winter", J8="Western Disturbance"), ROUND(5 + (K8 / 0.46) * (20 - 5), 1),
  AND(C8="Summer", J8="Clear / Sunny"), ROUND(30 + (K8 / 0.46) * (53 - 30), 1),
  AND(C8="Summer", J8="Hot &amp; Humid"), ROUND(26 + (K8 / 0.46) * (45 - 26), 1),
  AND(C8="Summer", J8="Dust Storm / Loo Winds"), ROUND(35 + (K8 / 0.46) * (50 - 35), 1),
  AND(C8="Summer", J8="Pre-Monsoon Thunderstorm"), ROUND(28 + (K8 / 0.46) * (48 - 28), 1),
  AND(C8="Monsoon", J8="Heavy Rainfall"), ROUND(22 + (K8 / 0.46) * (28 - 22), 1),
  AND(C8="Monsoon", J8="Intermittent Showers"), ROUND(24 + (K8 / 0.46) * (32 - 24), 1),
  AND(C8="Monsoon", J8="Overcast &amp; Humid"), ROUND(25 + (K8 / 0.46) * (33 - 25), 1),
  AND(C8="Monsoon", J8="Thunderstorms with Rain"), ROUND(23 + (K8 / 0.46) * (30 - 23), 1),
  AND(C8="Autumn", J8="Clear"), ROUND(20 + (K8 / 0.46) * (30 - 20), 1),
  AND(C8="Autumn", J8="Dry &amp; Breezy"), ROUND(18 + (K8 / 0.46) * (28 - 18), 1),
  AND(C8="Autumn", J8="Atmospheric Haze"), ROUND(16 + (K8 / 0.46) * (26 - 16), 1),
  AND(C8="Autumn", J8="Chilly Dusk"), ROUND(15 + (K8 / 0.46) * (25 - 15), 1),
  TRUE, "No match found"
)</f>
        <v>17.2</v>
      </c>
      <c r="M8" s="8">
        <v>0.8</v>
      </c>
      <c r="N8" s="8">
        <f>ROUND(DS_1_2_3_appended[[#This Row],[NormalizedHumidity]] * 100, 1)</f>
        <v>80</v>
      </c>
      <c r="O8" s="8" t="str" cm="1">
        <f t="array" ref="O8">_xlfn.IFS(
  N8&lt;=10, "Extremely Dry",
  N8&lt;=20, "Very Dry",
  N8&lt;=30, "Dry",
  N8&lt;=40, "Low Comfortable",
  N8&lt;=50, "Comfortable",
  N8&lt;=60, "Moderate Humid",
  N8&lt;=70, "Humid",
  N8&lt;=80, "Very Humid",
  N8&lt;=90, "Highly Humid",
  N8&lt;=100, "Saturated / Rain-Likely"
)</f>
        <v>Very Humid</v>
      </c>
      <c r="P8" s="8">
        <v>0</v>
      </c>
      <c r="Q8" s="8">
        <f>ROUND(DS_1_2_3_appended[[#This Row],[NormalizedWindspeed]]* 118, 1)</f>
        <v>0</v>
      </c>
      <c r="R8" s="8">
        <v>2</v>
      </c>
      <c r="S8" s="8">
        <v>0</v>
      </c>
      <c r="T8" s="8">
        <f>SUM(DS_1_2_3_appended[[#This Row],[CasualRiders]], DS_1_2_3_appended[[#This Row],[RegisteredRiders]])</f>
        <v>2</v>
      </c>
      <c r="Y8" s="86"/>
      <c r="Z8" s="18">
        <v>3</v>
      </c>
      <c r="AA8" s="20" t="s">
        <v>47</v>
      </c>
    </row>
    <row r="9" spans="1:27">
      <c r="A9" s="16">
        <v>8</v>
      </c>
      <c r="B9" s="11">
        <v>40544</v>
      </c>
      <c r="C9" s="8" t="str" cm="1">
        <f t="array" ref="C9">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 s="8">
        <f>YEAR(DS_1_2_3_appended[[#This Row],[DateOfEntry]])</f>
        <v>2011</v>
      </c>
      <c r="E9" s="8" t="str">
        <f>TEXT(DS_1_2_3_appended[[#This Row],[DateOfEntry]], "mmmm")</f>
        <v>January</v>
      </c>
      <c r="F9" s="15">
        <v>0.29166666666666702</v>
      </c>
      <c r="G9" s="8" t="str">
        <f>IF(dataset_1!G9, "YES", "NO")</f>
        <v>NO</v>
      </c>
      <c r="H9" s="8" t="str">
        <f>CHOOSE(WEEKDAY(DS_1_2_3_appended[[#This Row],[DateOfEntry]]), "Sunday", "Monday", "Tuesday", "Wednesday", "Thursday", "Friday", "Saturday")</f>
        <v>Saturday</v>
      </c>
      <c r="I9" s="8">
        <v>1</v>
      </c>
      <c r="J9" s="8" t="str" cm="1">
        <f t="array" ref="J9">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9" s="8">
        <v>0.2</v>
      </c>
      <c r="L9" s="8" cm="1">
        <f t="array" ref="L9">_xlfn.IFS(
  AND(C9="Winter", J9="Clear Sky"), ROUND(10 + (K9 / 0.46) * (25 - 10), 1),
  AND(C9="Winter", J9="Foggy / Misty"), ROUND(0 + (K9 / 0.46) * (15 - 0), 1),
  AND(C9="Winter", J9="Light Snow / Rain"), ROUND(-5 + (K9 / 0.46) * (10 - (-5)), 1),
  AND(C9="Winter", J9="Western Disturbance"), ROUND(5 + (K9 / 0.46) * (20 - 5), 1),
  AND(C9="Summer", J9="Clear / Sunny"), ROUND(30 + (K9 / 0.46) * (53 - 30), 1),
  AND(C9="Summer", J9="Hot &amp; Humid"), ROUND(26 + (K9 / 0.46) * (45 - 26), 1),
  AND(C9="Summer", J9="Dust Storm / Loo Winds"), ROUND(35 + (K9 / 0.46) * (50 - 35), 1),
  AND(C9="Summer", J9="Pre-Monsoon Thunderstorm"), ROUND(28 + (K9 / 0.46) * (48 - 28), 1),
  AND(C9="Monsoon", J9="Heavy Rainfall"), ROUND(22 + (K9 / 0.46) * (28 - 22), 1),
  AND(C9="Monsoon", J9="Intermittent Showers"), ROUND(24 + (K9 / 0.46) * (32 - 24), 1),
  AND(C9="Monsoon", J9="Overcast &amp; Humid"), ROUND(25 + (K9 / 0.46) * (33 - 25), 1),
  AND(C9="Monsoon", J9="Thunderstorms with Rain"), ROUND(23 + (K9 / 0.46) * (30 - 23), 1),
  AND(C9="Autumn", J9="Clear"), ROUND(20 + (K9 / 0.46) * (30 - 20), 1),
  AND(C9="Autumn", J9="Dry &amp; Breezy"), ROUND(18 + (K9 / 0.46) * (28 - 18), 1),
  AND(C9="Autumn", J9="Atmospheric Haze"), ROUND(16 + (K9 / 0.46) * (26 - 16), 1),
  AND(C9="Autumn", J9="Chilly Dusk"), ROUND(15 + (K9 / 0.46) * (25 - 15), 1),
  TRUE, "No match found"
)</f>
        <v>16.5</v>
      </c>
      <c r="M9" s="8">
        <v>0.86</v>
      </c>
      <c r="N9" s="8">
        <f>ROUND(DS_1_2_3_appended[[#This Row],[NormalizedHumidity]] * 100, 1)</f>
        <v>86</v>
      </c>
      <c r="O9" s="8" t="str" cm="1">
        <f t="array" ref="O9">_xlfn.IFS(
  N9&lt;=10, "Extremely Dry",
  N9&lt;=20, "Very Dry",
  N9&lt;=30, "Dry",
  N9&lt;=40, "Low Comfortable",
  N9&lt;=50, "Comfortable",
  N9&lt;=60, "Moderate Humid",
  N9&lt;=70, "Humid",
  N9&lt;=80, "Very Humid",
  N9&lt;=90, "Highly Humid",
  N9&lt;=100, "Saturated / Rain-Likely"
)</f>
        <v>Highly Humid</v>
      </c>
      <c r="P9" s="8">
        <v>0</v>
      </c>
      <c r="Q9" s="8">
        <f>ROUND(DS_1_2_3_appended[[#This Row],[NormalizedWindspeed]]* 118, 1)</f>
        <v>0</v>
      </c>
      <c r="R9" s="8">
        <v>1</v>
      </c>
      <c r="S9" s="8">
        <v>2</v>
      </c>
      <c r="T9" s="8">
        <f>SUM(DS_1_2_3_appended[[#This Row],[CasualRiders]], DS_1_2_3_appended[[#This Row],[RegisteredRiders]])</f>
        <v>3</v>
      </c>
      <c r="Y9" s="86"/>
      <c r="Z9" s="18">
        <v>4</v>
      </c>
      <c r="AA9" s="20" t="s">
        <v>48</v>
      </c>
    </row>
    <row r="10" spans="1:27">
      <c r="A10" s="16">
        <v>9</v>
      </c>
      <c r="B10" s="11">
        <v>40544</v>
      </c>
      <c r="C10" s="8" t="str" cm="1">
        <f t="array" ref="C10">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0" s="8">
        <f>YEAR(DS_1_2_3_appended[[#This Row],[DateOfEntry]])</f>
        <v>2011</v>
      </c>
      <c r="E10" s="8" t="str">
        <f>TEXT(DS_1_2_3_appended[[#This Row],[DateOfEntry]], "mmmm")</f>
        <v>January</v>
      </c>
      <c r="F10" s="15">
        <v>0.33333333333333298</v>
      </c>
      <c r="G10" s="8" t="str">
        <f>IF(dataset_1!G10, "YES", "NO")</f>
        <v>NO</v>
      </c>
      <c r="H10" s="8" t="str">
        <f>CHOOSE(WEEKDAY(DS_1_2_3_appended[[#This Row],[DateOfEntry]]), "Sunday", "Monday", "Tuesday", "Wednesday", "Thursday", "Friday", "Saturday")</f>
        <v>Saturday</v>
      </c>
      <c r="I10" s="8">
        <v>1</v>
      </c>
      <c r="J10" s="8" t="str" cm="1">
        <f t="array" ref="J10">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10" s="8">
        <v>0.24</v>
      </c>
      <c r="L10" s="8" cm="1">
        <f t="array" ref="L10">_xlfn.IFS(
  AND(C10="Winter", J10="Clear Sky"), ROUND(10 + (K10 / 0.46) * (25 - 10), 1),
  AND(C10="Winter", J10="Foggy / Misty"), ROUND(0 + (K10 / 0.46) * (15 - 0), 1),
  AND(C10="Winter", J10="Light Snow / Rain"), ROUND(-5 + (K10 / 0.46) * (10 - (-5)), 1),
  AND(C10="Winter", J10="Western Disturbance"), ROUND(5 + (K10 / 0.46) * (20 - 5), 1),
  AND(C10="Summer", J10="Clear / Sunny"), ROUND(30 + (K10 / 0.46) * (53 - 30), 1),
  AND(C10="Summer", J10="Hot &amp; Humid"), ROUND(26 + (K10 / 0.46) * (45 - 26), 1),
  AND(C10="Summer", J10="Dust Storm / Loo Winds"), ROUND(35 + (K10 / 0.46) * (50 - 35), 1),
  AND(C10="Summer", J10="Pre-Monsoon Thunderstorm"), ROUND(28 + (K10 / 0.46) * (48 - 28), 1),
  AND(C10="Monsoon", J10="Heavy Rainfall"), ROUND(22 + (K10 / 0.46) * (28 - 22), 1),
  AND(C10="Monsoon", J10="Intermittent Showers"), ROUND(24 + (K10 / 0.46) * (32 - 24), 1),
  AND(C10="Monsoon", J10="Overcast &amp; Humid"), ROUND(25 + (K10 / 0.46) * (33 - 25), 1),
  AND(C10="Monsoon", J10="Thunderstorms with Rain"), ROUND(23 + (K10 / 0.46) * (30 - 23), 1),
  AND(C10="Autumn", J10="Clear"), ROUND(20 + (K10 / 0.46) * (30 - 20), 1),
  AND(C10="Autumn", J10="Dry &amp; Breezy"), ROUND(18 + (K10 / 0.46) * (28 - 18), 1),
  AND(C10="Autumn", J10="Atmospheric Haze"), ROUND(16 + (K10 / 0.46) * (26 - 16), 1),
  AND(C10="Autumn", J10="Chilly Dusk"), ROUND(15 + (K10 / 0.46) * (25 - 15), 1),
  TRUE, "No match found"
)</f>
        <v>17.8</v>
      </c>
      <c r="M10" s="8">
        <v>0.75</v>
      </c>
      <c r="N10" s="8">
        <f>ROUND(DS_1_2_3_appended[[#This Row],[NormalizedHumidity]] * 100, 1)</f>
        <v>75</v>
      </c>
      <c r="O10" s="8" t="str" cm="1">
        <f t="array" ref="O10">_xlfn.IFS(
  N10&lt;=10, "Extremely Dry",
  N10&lt;=20, "Very Dry",
  N10&lt;=30, "Dry",
  N10&lt;=40, "Low Comfortable",
  N10&lt;=50, "Comfortable",
  N10&lt;=60, "Moderate Humid",
  N10&lt;=70, "Humid",
  N10&lt;=80, "Very Humid",
  N10&lt;=90, "Highly Humid",
  N10&lt;=100, "Saturated / Rain-Likely"
)</f>
        <v>Very Humid</v>
      </c>
      <c r="P10" s="8">
        <v>0</v>
      </c>
      <c r="Q10" s="8">
        <f>ROUND(DS_1_2_3_appended[[#This Row],[NormalizedWindspeed]]* 118, 1)</f>
        <v>0</v>
      </c>
      <c r="R10" s="8">
        <v>1</v>
      </c>
      <c r="S10" s="8">
        <v>7</v>
      </c>
      <c r="T10" s="8">
        <f>SUM(DS_1_2_3_appended[[#This Row],[CasualRiders]], DS_1_2_3_appended[[#This Row],[RegisteredRiders]])</f>
        <v>8</v>
      </c>
      <c r="Y10" s="86" t="s">
        <v>49</v>
      </c>
      <c r="Z10" s="18">
        <v>1</v>
      </c>
      <c r="AA10" s="20" t="s">
        <v>45</v>
      </c>
    </row>
    <row r="11" spans="1:27">
      <c r="A11" s="16">
        <v>10</v>
      </c>
      <c r="B11" s="11">
        <v>40544</v>
      </c>
      <c r="C11" s="8" t="str" cm="1">
        <f t="array" ref="C11">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1" s="8">
        <f>YEAR(DS_1_2_3_appended[[#This Row],[DateOfEntry]])</f>
        <v>2011</v>
      </c>
      <c r="E11" s="8" t="str">
        <f>TEXT(DS_1_2_3_appended[[#This Row],[DateOfEntry]], "mmmm")</f>
        <v>January</v>
      </c>
      <c r="F11" s="15">
        <v>0.375</v>
      </c>
      <c r="G11" s="8" t="str">
        <f>IF(dataset_1!G11, "YES", "NO")</f>
        <v>NO</v>
      </c>
      <c r="H11" s="8" t="str">
        <f>CHOOSE(WEEKDAY(DS_1_2_3_appended[[#This Row],[DateOfEntry]]), "Sunday", "Monday", "Tuesday", "Wednesday", "Thursday", "Friday", "Saturday")</f>
        <v>Saturday</v>
      </c>
      <c r="I11" s="8">
        <v>1</v>
      </c>
      <c r="J11" s="8" t="str" cm="1">
        <f t="array" ref="J11">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11" s="8">
        <v>0.32</v>
      </c>
      <c r="L11" s="8" cm="1">
        <f t="array" ref="L11">_xlfn.IFS(
  AND(C11="Winter", J11="Clear Sky"), ROUND(10 + (K11 / 0.46) * (25 - 10), 1),
  AND(C11="Winter", J11="Foggy / Misty"), ROUND(0 + (K11 / 0.46) * (15 - 0), 1),
  AND(C11="Winter", J11="Light Snow / Rain"), ROUND(-5 + (K11 / 0.46) * (10 - (-5)), 1),
  AND(C11="Winter", J11="Western Disturbance"), ROUND(5 + (K11 / 0.46) * (20 - 5), 1),
  AND(C11="Summer", J11="Clear / Sunny"), ROUND(30 + (K11 / 0.46) * (53 - 30), 1),
  AND(C11="Summer", J11="Hot &amp; Humid"), ROUND(26 + (K11 / 0.46) * (45 - 26), 1),
  AND(C11="Summer", J11="Dust Storm / Loo Winds"), ROUND(35 + (K11 / 0.46) * (50 - 35), 1),
  AND(C11="Summer", J11="Pre-Monsoon Thunderstorm"), ROUND(28 + (K11 / 0.46) * (48 - 28), 1),
  AND(C11="Monsoon", J11="Heavy Rainfall"), ROUND(22 + (K11 / 0.46) * (28 - 22), 1),
  AND(C11="Monsoon", J11="Intermittent Showers"), ROUND(24 + (K11 / 0.46) * (32 - 24), 1),
  AND(C11="Monsoon", J11="Overcast &amp; Humid"), ROUND(25 + (K11 / 0.46) * (33 - 25), 1),
  AND(C11="Monsoon", J11="Thunderstorms with Rain"), ROUND(23 + (K11 / 0.46) * (30 - 23), 1),
  AND(C11="Autumn", J11="Clear"), ROUND(20 + (K11 / 0.46) * (30 - 20), 1),
  AND(C11="Autumn", J11="Dry &amp; Breezy"), ROUND(18 + (K11 / 0.46) * (28 - 18), 1),
  AND(C11="Autumn", J11="Atmospheric Haze"), ROUND(16 + (K11 / 0.46) * (26 - 16), 1),
  AND(C11="Autumn", J11="Chilly Dusk"), ROUND(15 + (K11 / 0.46) * (25 - 15), 1),
  TRUE, "No match found"
)</f>
        <v>20.399999999999999</v>
      </c>
      <c r="M11" s="8">
        <v>0.76</v>
      </c>
      <c r="N11" s="8">
        <f>ROUND(DS_1_2_3_appended[[#This Row],[NormalizedHumidity]] * 100, 1)</f>
        <v>76</v>
      </c>
      <c r="O11" s="8" t="str" cm="1">
        <f t="array" ref="O11">_xlfn.IFS(
  N11&lt;=10, "Extremely Dry",
  N11&lt;=20, "Very Dry",
  N11&lt;=30, "Dry",
  N11&lt;=40, "Low Comfortable",
  N11&lt;=50, "Comfortable",
  N11&lt;=60, "Moderate Humid",
  N11&lt;=70, "Humid",
  N11&lt;=80, "Very Humid",
  N11&lt;=90, "Highly Humid",
  N11&lt;=100, "Saturated / Rain-Likely"
)</f>
        <v>Very Humid</v>
      </c>
      <c r="P11" s="8">
        <v>0</v>
      </c>
      <c r="Q11" s="8">
        <f>ROUND(DS_1_2_3_appended[[#This Row],[NormalizedWindspeed]]* 118, 1)</f>
        <v>0</v>
      </c>
      <c r="R11" s="8">
        <v>8</v>
      </c>
      <c r="S11" s="8">
        <v>6</v>
      </c>
      <c r="T11" s="8">
        <f>SUM(DS_1_2_3_appended[[#This Row],[CasualRiders]], DS_1_2_3_appended[[#This Row],[RegisteredRiders]])</f>
        <v>14</v>
      </c>
      <c r="Y11" s="86"/>
      <c r="Z11" s="18">
        <v>2</v>
      </c>
      <c r="AA11" s="20" t="s">
        <v>50</v>
      </c>
    </row>
    <row r="12" spans="1:27">
      <c r="A12" s="16">
        <v>11</v>
      </c>
      <c r="B12" s="11">
        <v>40544</v>
      </c>
      <c r="C12" s="8" t="str" cm="1">
        <f t="array" ref="C12">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2" s="8">
        <f>YEAR(DS_1_2_3_appended[[#This Row],[DateOfEntry]])</f>
        <v>2011</v>
      </c>
      <c r="E12" s="8" t="str">
        <f>TEXT(DS_1_2_3_appended[[#This Row],[DateOfEntry]], "mmmm")</f>
        <v>January</v>
      </c>
      <c r="F12" s="15">
        <v>0.41666666666666702</v>
      </c>
      <c r="G12" s="8" t="str">
        <f>IF(dataset_1!G12, "YES", "NO")</f>
        <v>NO</v>
      </c>
      <c r="H12" s="8" t="str">
        <f>CHOOSE(WEEKDAY(DS_1_2_3_appended[[#This Row],[DateOfEntry]]), "Sunday", "Monday", "Tuesday", "Wednesday", "Thursday", "Friday", "Saturday")</f>
        <v>Saturday</v>
      </c>
      <c r="I12" s="8">
        <v>1</v>
      </c>
      <c r="J12" s="8" t="str" cm="1">
        <f t="array" ref="J12">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12" s="8">
        <v>0.38</v>
      </c>
      <c r="L12" s="8" cm="1">
        <f t="array" ref="L12">_xlfn.IFS(
  AND(C12="Winter", J12="Clear Sky"), ROUND(10 + (K12 / 0.46) * (25 - 10), 1),
  AND(C12="Winter", J12="Foggy / Misty"), ROUND(0 + (K12 / 0.46) * (15 - 0), 1),
  AND(C12="Winter", J12="Light Snow / Rain"), ROUND(-5 + (K12 / 0.46) * (10 - (-5)), 1),
  AND(C12="Winter", J12="Western Disturbance"), ROUND(5 + (K12 / 0.46) * (20 - 5), 1),
  AND(C12="Summer", J12="Clear / Sunny"), ROUND(30 + (K12 / 0.46) * (53 - 30), 1),
  AND(C12="Summer", J12="Hot &amp; Humid"), ROUND(26 + (K12 / 0.46) * (45 - 26), 1),
  AND(C12="Summer", J12="Dust Storm / Loo Winds"), ROUND(35 + (K12 / 0.46) * (50 - 35), 1),
  AND(C12="Summer", J12="Pre-Monsoon Thunderstorm"), ROUND(28 + (K12 / 0.46) * (48 - 28), 1),
  AND(C12="Monsoon", J12="Heavy Rainfall"), ROUND(22 + (K12 / 0.46) * (28 - 22), 1),
  AND(C12="Monsoon", J12="Intermittent Showers"), ROUND(24 + (K12 / 0.46) * (32 - 24), 1),
  AND(C12="Monsoon", J12="Overcast &amp; Humid"), ROUND(25 + (K12 / 0.46) * (33 - 25), 1),
  AND(C12="Monsoon", J12="Thunderstorms with Rain"), ROUND(23 + (K12 / 0.46) * (30 - 23), 1),
  AND(C12="Autumn", J12="Clear"), ROUND(20 + (K12 / 0.46) * (30 - 20), 1),
  AND(C12="Autumn", J12="Dry &amp; Breezy"), ROUND(18 + (K12 / 0.46) * (28 - 18), 1),
  AND(C12="Autumn", J12="Atmospheric Haze"), ROUND(16 + (K12 / 0.46) * (26 - 16), 1),
  AND(C12="Autumn", J12="Chilly Dusk"), ROUND(15 + (K12 / 0.46) * (25 - 15), 1),
  TRUE, "No match found"
)</f>
        <v>22.4</v>
      </c>
      <c r="M12" s="8">
        <v>0.76</v>
      </c>
      <c r="N12" s="8">
        <f>ROUND(DS_1_2_3_appended[[#This Row],[NormalizedHumidity]] * 100, 1)</f>
        <v>76</v>
      </c>
      <c r="O12" s="8" t="str" cm="1">
        <f t="array" ref="O12">_xlfn.IFS(
  N12&lt;=10, "Extremely Dry",
  N12&lt;=20, "Very Dry",
  N12&lt;=30, "Dry",
  N12&lt;=40, "Low Comfortable",
  N12&lt;=50, "Comfortable",
  N12&lt;=60, "Moderate Humid",
  N12&lt;=70, "Humid",
  N12&lt;=80, "Very Humid",
  N12&lt;=90, "Highly Humid",
  N12&lt;=100, "Saturated / Rain-Likely"
)</f>
        <v>Very Humid</v>
      </c>
      <c r="P12" s="8">
        <v>0.25369999999999998</v>
      </c>
      <c r="Q12" s="8">
        <f>ROUND(DS_1_2_3_appended[[#This Row],[NormalizedWindspeed]]* 118, 1)</f>
        <v>29.9</v>
      </c>
      <c r="R12" s="8">
        <v>12</v>
      </c>
      <c r="S12" s="8">
        <v>24</v>
      </c>
      <c r="T12" s="8">
        <f>SUM(DS_1_2_3_appended[[#This Row],[CasualRiders]], DS_1_2_3_appended[[#This Row],[RegisteredRiders]])</f>
        <v>36</v>
      </c>
      <c r="Y12" s="86"/>
      <c r="Z12" s="18">
        <v>3</v>
      </c>
      <c r="AA12" s="20" t="s">
        <v>51</v>
      </c>
    </row>
    <row r="13" spans="1:27">
      <c r="A13" s="16">
        <v>12</v>
      </c>
      <c r="B13" s="11">
        <v>40544</v>
      </c>
      <c r="C13" s="8" t="str" cm="1">
        <f t="array" ref="C13">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3" s="8">
        <f>YEAR(DS_1_2_3_appended[[#This Row],[DateOfEntry]])</f>
        <v>2011</v>
      </c>
      <c r="E13" s="8" t="str">
        <f>TEXT(DS_1_2_3_appended[[#This Row],[DateOfEntry]], "mmmm")</f>
        <v>January</v>
      </c>
      <c r="F13" s="15">
        <v>0.45833333333333298</v>
      </c>
      <c r="G13" s="8" t="str">
        <f>IF(dataset_1!G13, "YES", "NO")</f>
        <v>NO</v>
      </c>
      <c r="H13" s="8" t="str">
        <f>CHOOSE(WEEKDAY(DS_1_2_3_appended[[#This Row],[DateOfEntry]]), "Sunday", "Monday", "Tuesday", "Wednesday", "Thursday", "Friday", "Saturday")</f>
        <v>Saturday</v>
      </c>
      <c r="I13" s="8">
        <v>1</v>
      </c>
      <c r="J13" s="8" t="str" cm="1">
        <f t="array" ref="J13">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13" s="8">
        <v>0.36</v>
      </c>
      <c r="L13" s="8" cm="1">
        <f t="array" ref="L13">_xlfn.IFS(
  AND(C13="Winter", J13="Clear Sky"), ROUND(10 + (K13 / 0.46) * (25 - 10), 1),
  AND(C13="Winter", J13="Foggy / Misty"), ROUND(0 + (K13 / 0.46) * (15 - 0), 1),
  AND(C13="Winter", J13="Light Snow / Rain"), ROUND(-5 + (K13 / 0.46) * (10 - (-5)), 1),
  AND(C13="Winter", J13="Western Disturbance"), ROUND(5 + (K13 / 0.46) * (20 - 5), 1),
  AND(C13="Summer", J13="Clear / Sunny"), ROUND(30 + (K13 / 0.46) * (53 - 30), 1),
  AND(C13="Summer", J13="Hot &amp; Humid"), ROUND(26 + (K13 / 0.46) * (45 - 26), 1),
  AND(C13="Summer", J13="Dust Storm / Loo Winds"), ROUND(35 + (K13 / 0.46) * (50 - 35), 1),
  AND(C13="Summer", J13="Pre-Monsoon Thunderstorm"), ROUND(28 + (K13 / 0.46) * (48 - 28), 1),
  AND(C13="Monsoon", J13="Heavy Rainfall"), ROUND(22 + (K13 / 0.46) * (28 - 22), 1),
  AND(C13="Monsoon", J13="Intermittent Showers"), ROUND(24 + (K13 / 0.46) * (32 - 24), 1),
  AND(C13="Monsoon", J13="Overcast &amp; Humid"), ROUND(25 + (K13 / 0.46) * (33 - 25), 1),
  AND(C13="Monsoon", J13="Thunderstorms with Rain"), ROUND(23 + (K13 / 0.46) * (30 - 23), 1),
  AND(C13="Autumn", J13="Clear"), ROUND(20 + (K13 / 0.46) * (30 - 20), 1),
  AND(C13="Autumn", J13="Dry &amp; Breezy"), ROUND(18 + (K13 / 0.46) * (28 - 18), 1),
  AND(C13="Autumn", J13="Atmospheric Haze"), ROUND(16 + (K13 / 0.46) * (26 - 16), 1),
  AND(C13="Autumn", J13="Chilly Dusk"), ROUND(15 + (K13 / 0.46) * (25 - 15), 1),
  TRUE, "No match found"
)</f>
        <v>21.7</v>
      </c>
      <c r="M13" s="8">
        <v>0.81</v>
      </c>
      <c r="N13" s="8">
        <f>ROUND(DS_1_2_3_appended[[#This Row],[NormalizedHumidity]] * 100, 1)</f>
        <v>81</v>
      </c>
      <c r="O13" s="8" t="str" cm="1">
        <f t="array" ref="O13">_xlfn.IFS(
  N13&lt;=10, "Extremely Dry",
  N13&lt;=20, "Very Dry",
  N13&lt;=30, "Dry",
  N13&lt;=40, "Low Comfortable",
  N13&lt;=50, "Comfortable",
  N13&lt;=60, "Moderate Humid",
  N13&lt;=70, "Humid",
  N13&lt;=80, "Very Humid",
  N13&lt;=90, "Highly Humid",
  N13&lt;=100, "Saturated / Rain-Likely"
)</f>
        <v>Highly Humid</v>
      </c>
      <c r="P13" s="8">
        <v>0.28360000000000002</v>
      </c>
      <c r="Q13" s="8">
        <f>ROUND(DS_1_2_3_appended[[#This Row],[NormalizedWindspeed]]* 118, 1)</f>
        <v>33.5</v>
      </c>
      <c r="R13" s="8">
        <v>26</v>
      </c>
      <c r="S13" s="8">
        <v>30</v>
      </c>
      <c r="T13" s="8">
        <f>SUM(DS_1_2_3_appended[[#This Row],[CasualRiders]], DS_1_2_3_appended[[#This Row],[RegisteredRiders]])</f>
        <v>56</v>
      </c>
      <c r="Y13" s="86"/>
      <c r="Z13" s="18">
        <v>4</v>
      </c>
      <c r="AA13" s="20" t="s">
        <v>52</v>
      </c>
    </row>
    <row r="14" spans="1:27">
      <c r="A14" s="16">
        <v>13</v>
      </c>
      <c r="B14" s="11">
        <v>40544</v>
      </c>
      <c r="C14" s="8" t="str" cm="1">
        <f t="array" ref="C14">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4" s="8">
        <f>YEAR(DS_1_2_3_appended[[#This Row],[DateOfEntry]])</f>
        <v>2011</v>
      </c>
      <c r="E14" s="8" t="str">
        <f>TEXT(DS_1_2_3_appended[[#This Row],[DateOfEntry]], "mmmm")</f>
        <v>January</v>
      </c>
      <c r="F14" s="15">
        <v>0.5</v>
      </c>
      <c r="G14" s="8" t="str">
        <f>IF(dataset_1!G14, "YES", "NO")</f>
        <v>NO</v>
      </c>
      <c r="H14" s="8" t="str">
        <f>CHOOSE(WEEKDAY(DS_1_2_3_appended[[#This Row],[DateOfEntry]]), "Sunday", "Monday", "Tuesday", "Wednesday", "Thursday", "Friday", "Saturday")</f>
        <v>Saturday</v>
      </c>
      <c r="I14" s="8">
        <v>1</v>
      </c>
      <c r="J14" s="8" t="str" cm="1">
        <f t="array" ref="J14">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14" s="8">
        <v>0.42</v>
      </c>
      <c r="L14" s="8" cm="1">
        <f t="array" ref="L14">_xlfn.IFS(
  AND(C14="Winter", J14="Clear Sky"), ROUND(10 + (K14 / 0.46) * (25 - 10), 1),
  AND(C14="Winter", J14="Foggy / Misty"), ROUND(0 + (K14 / 0.46) * (15 - 0), 1),
  AND(C14="Winter", J14="Light Snow / Rain"), ROUND(-5 + (K14 / 0.46) * (10 - (-5)), 1),
  AND(C14="Winter", J14="Western Disturbance"), ROUND(5 + (K14 / 0.46) * (20 - 5), 1),
  AND(C14="Summer", J14="Clear / Sunny"), ROUND(30 + (K14 / 0.46) * (53 - 30), 1),
  AND(C14="Summer", J14="Hot &amp; Humid"), ROUND(26 + (K14 / 0.46) * (45 - 26), 1),
  AND(C14="Summer", J14="Dust Storm / Loo Winds"), ROUND(35 + (K14 / 0.46) * (50 - 35), 1),
  AND(C14="Summer", J14="Pre-Monsoon Thunderstorm"), ROUND(28 + (K14 / 0.46) * (48 - 28), 1),
  AND(C14="Monsoon", J14="Heavy Rainfall"), ROUND(22 + (K14 / 0.46) * (28 - 22), 1),
  AND(C14="Monsoon", J14="Intermittent Showers"), ROUND(24 + (K14 / 0.46) * (32 - 24), 1),
  AND(C14="Monsoon", J14="Overcast &amp; Humid"), ROUND(25 + (K14 / 0.46) * (33 - 25), 1),
  AND(C14="Monsoon", J14="Thunderstorms with Rain"), ROUND(23 + (K14 / 0.46) * (30 - 23), 1),
  AND(C14="Autumn", J14="Clear"), ROUND(20 + (K14 / 0.46) * (30 - 20), 1),
  AND(C14="Autumn", J14="Dry &amp; Breezy"), ROUND(18 + (K14 / 0.46) * (28 - 18), 1),
  AND(C14="Autumn", J14="Atmospheric Haze"), ROUND(16 + (K14 / 0.46) * (26 - 16), 1),
  AND(C14="Autumn", J14="Chilly Dusk"), ROUND(15 + (K14 / 0.46) * (25 - 15), 1),
  TRUE, "No match found"
)</f>
        <v>23.7</v>
      </c>
      <c r="M14" s="8">
        <v>0.77</v>
      </c>
      <c r="N14" s="8">
        <f>ROUND(DS_1_2_3_appended[[#This Row],[NormalizedHumidity]] * 100, 1)</f>
        <v>77</v>
      </c>
      <c r="O14" s="8" t="str" cm="1">
        <f t="array" ref="O14">_xlfn.IFS(
  N14&lt;=10, "Extremely Dry",
  N14&lt;=20, "Very Dry",
  N14&lt;=30, "Dry",
  N14&lt;=40, "Low Comfortable",
  N14&lt;=50, "Comfortable",
  N14&lt;=60, "Moderate Humid",
  N14&lt;=70, "Humid",
  N14&lt;=80, "Very Humid",
  N14&lt;=90, "Highly Humid",
  N14&lt;=100, "Saturated / Rain-Likely"
)</f>
        <v>Very Humid</v>
      </c>
      <c r="P14" s="8">
        <v>0.28360000000000002</v>
      </c>
      <c r="Q14" s="8">
        <f>ROUND(DS_1_2_3_appended[[#This Row],[NormalizedWindspeed]]* 118, 1)</f>
        <v>33.5</v>
      </c>
      <c r="R14" s="8">
        <v>29</v>
      </c>
      <c r="S14" s="8">
        <v>55</v>
      </c>
      <c r="T14" s="8">
        <f>SUM(DS_1_2_3_appended[[#This Row],[CasualRiders]], DS_1_2_3_appended[[#This Row],[RegisteredRiders]])</f>
        <v>84</v>
      </c>
      <c r="Y14" s="86" t="s">
        <v>53</v>
      </c>
      <c r="Z14" s="18">
        <v>1</v>
      </c>
      <c r="AA14" s="20" t="s">
        <v>54</v>
      </c>
    </row>
    <row r="15" spans="1:27">
      <c r="A15" s="16">
        <v>14</v>
      </c>
      <c r="B15" s="11">
        <v>40544</v>
      </c>
      <c r="C15" s="8" t="str" cm="1">
        <f t="array" ref="C15">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5" s="8">
        <f>YEAR(DS_1_2_3_appended[[#This Row],[DateOfEntry]])</f>
        <v>2011</v>
      </c>
      <c r="E15" s="8" t="str">
        <f>TEXT(DS_1_2_3_appended[[#This Row],[DateOfEntry]], "mmmm")</f>
        <v>January</v>
      </c>
      <c r="F15" s="15">
        <v>0.54166666666666696</v>
      </c>
      <c r="G15" s="8" t="str">
        <f>IF(dataset_1!G15, "YES", "NO")</f>
        <v>NO</v>
      </c>
      <c r="H15" s="8" t="str">
        <f>CHOOSE(WEEKDAY(DS_1_2_3_appended[[#This Row],[DateOfEntry]]), "Sunday", "Monday", "Tuesday", "Wednesday", "Thursday", "Friday", "Saturday")</f>
        <v>Saturday</v>
      </c>
      <c r="I15" s="8">
        <v>2</v>
      </c>
      <c r="J15" s="8" t="str" cm="1">
        <f t="array" ref="J15">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15" s="8">
        <v>0.46</v>
      </c>
      <c r="L15" s="8" cm="1">
        <f t="array" ref="L15">_xlfn.IFS(
  AND(C15="Winter", J15="Clear Sky"), ROUND(10 + (K15 / 0.46) * (25 - 10), 1),
  AND(C15="Winter", J15="Foggy / Misty"), ROUND(0 + (K15 / 0.46) * (15 - 0), 1),
  AND(C15="Winter", J15="Light Snow / Rain"), ROUND(-5 + (K15 / 0.46) * (10 - (-5)), 1),
  AND(C15="Winter", J15="Western Disturbance"), ROUND(5 + (K15 / 0.46) * (20 - 5), 1),
  AND(C15="Summer", J15="Clear / Sunny"), ROUND(30 + (K15 / 0.46) * (53 - 30), 1),
  AND(C15="Summer", J15="Hot &amp; Humid"), ROUND(26 + (K15 / 0.46) * (45 - 26), 1),
  AND(C15="Summer", J15="Dust Storm / Loo Winds"), ROUND(35 + (K15 / 0.46) * (50 - 35), 1),
  AND(C15="Summer", J15="Pre-Monsoon Thunderstorm"), ROUND(28 + (K15 / 0.46) * (48 - 28), 1),
  AND(C15="Monsoon", J15="Heavy Rainfall"), ROUND(22 + (K15 / 0.46) * (28 - 22), 1),
  AND(C15="Monsoon", J15="Intermittent Showers"), ROUND(24 + (K15 / 0.46) * (32 - 24), 1),
  AND(C15="Monsoon", J15="Overcast &amp; Humid"), ROUND(25 + (K15 / 0.46) * (33 - 25), 1),
  AND(C15="Monsoon", J15="Thunderstorms with Rain"), ROUND(23 + (K15 / 0.46) * (30 - 23), 1),
  AND(C15="Autumn", J15="Clear"), ROUND(20 + (K15 / 0.46) * (30 - 20), 1),
  AND(C15="Autumn", J15="Dry &amp; Breezy"), ROUND(18 + (K15 / 0.46) * (28 - 18), 1),
  AND(C15="Autumn", J15="Atmospheric Haze"), ROUND(16 + (K15 / 0.46) * (26 - 16), 1),
  AND(C15="Autumn", J15="Chilly Dusk"), ROUND(15 + (K15 / 0.46) * (25 - 15), 1),
  TRUE, "No match found"
)</f>
        <v>15</v>
      </c>
      <c r="M15" s="8">
        <v>0.72</v>
      </c>
      <c r="N15" s="8">
        <f>ROUND(DS_1_2_3_appended[[#This Row],[NormalizedHumidity]] * 100, 1)</f>
        <v>72</v>
      </c>
      <c r="O15" s="8" t="str" cm="1">
        <f t="array" ref="O15">_xlfn.IFS(
  N15&lt;=10, "Extremely Dry",
  N15&lt;=20, "Very Dry",
  N15&lt;=30, "Dry",
  N15&lt;=40, "Low Comfortable",
  N15&lt;=50, "Comfortable",
  N15&lt;=60, "Moderate Humid",
  N15&lt;=70, "Humid",
  N15&lt;=80, "Very Humid",
  N15&lt;=90, "Highly Humid",
  N15&lt;=100, "Saturated / Rain-Likely"
)</f>
        <v>Very Humid</v>
      </c>
      <c r="P15" s="8">
        <v>0.29849999999999999</v>
      </c>
      <c r="Q15" s="8">
        <f>ROUND(DS_1_2_3_appended[[#This Row],[NormalizedWindspeed]]* 118, 1)</f>
        <v>35.200000000000003</v>
      </c>
      <c r="R15" s="8">
        <v>47</v>
      </c>
      <c r="S15" s="8">
        <v>47</v>
      </c>
      <c r="T15" s="8">
        <f>SUM(DS_1_2_3_appended[[#This Row],[CasualRiders]], DS_1_2_3_appended[[#This Row],[RegisteredRiders]])</f>
        <v>94</v>
      </c>
      <c r="Y15" s="86"/>
      <c r="Z15" s="18">
        <v>2</v>
      </c>
      <c r="AA15" s="20" t="s">
        <v>55</v>
      </c>
    </row>
    <row r="16" spans="1:27">
      <c r="A16" s="16">
        <v>15</v>
      </c>
      <c r="B16" s="11">
        <v>40544</v>
      </c>
      <c r="C16" s="8" t="str" cm="1">
        <f t="array" ref="C16">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6" s="8">
        <f>YEAR(DS_1_2_3_appended[[#This Row],[DateOfEntry]])</f>
        <v>2011</v>
      </c>
      <c r="E16" s="8" t="str">
        <f>TEXT(DS_1_2_3_appended[[#This Row],[DateOfEntry]], "mmmm")</f>
        <v>January</v>
      </c>
      <c r="F16" s="15">
        <v>0.58333333333333304</v>
      </c>
      <c r="G16" s="8" t="str">
        <f>IF(dataset_1!G16, "YES", "NO")</f>
        <v>NO</v>
      </c>
      <c r="H16" s="8" t="str">
        <f>CHOOSE(WEEKDAY(DS_1_2_3_appended[[#This Row],[DateOfEntry]]), "Sunday", "Monday", "Tuesday", "Wednesday", "Thursday", "Friday", "Saturday")</f>
        <v>Saturday</v>
      </c>
      <c r="I16" s="8">
        <v>2</v>
      </c>
      <c r="J16" s="8" t="str" cm="1">
        <f t="array" ref="J16">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16" s="8">
        <v>0.46</v>
      </c>
      <c r="L16" s="8" cm="1">
        <f t="array" ref="L16">_xlfn.IFS(
  AND(C16="Winter", J16="Clear Sky"), ROUND(10 + (K16 / 0.46) * (25 - 10), 1),
  AND(C16="Winter", J16="Foggy / Misty"), ROUND(0 + (K16 / 0.46) * (15 - 0), 1),
  AND(C16="Winter", J16="Light Snow / Rain"), ROUND(-5 + (K16 / 0.46) * (10 - (-5)), 1),
  AND(C16="Winter", J16="Western Disturbance"), ROUND(5 + (K16 / 0.46) * (20 - 5), 1),
  AND(C16="Summer", J16="Clear / Sunny"), ROUND(30 + (K16 / 0.46) * (53 - 30), 1),
  AND(C16="Summer", J16="Hot &amp; Humid"), ROUND(26 + (K16 / 0.46) * (45 - 26), 1),
  AND(C16="Summer", J16="Dust Storm / Loo Winds"), ROUND(35 + (K16 / 0.46) * (50 - 35), 1),
  AND(C16="Summer", J16="Pre-Monsoon Thunderstorm"), ROUND(28 + (K16 / 0.46) * (48 - 28), 1),
  AND(C16="Monsoon", J16="Heavy Rainfall"), ROUND(22 + (K16 / 0.46) * (28 - 22), 1),
  AND(C16="Monsoon", J16="Intermittent Showers"), ROUND(24 + (K16 / 0.46) * (32 - 24), 1),
  AND(C16="Monsoon", J16="Overcast &amp; Humid"), ROUND(25 + (K16 / 0.46) * (33 - 25), 1),
  AND(C16="Monsoon", J16="Thunderstorms with Rain"), ROUND(23 + (K16 / 0.46) * (30 - 23), 1),
  AND(C16="Autumn", J16="Clear"), ROUND(20 + (K16 / 0.46) * (30 - 20), 1),
  AND(C16="Autumn", J16="Dry &amp; Breezy"), ROUND(18 + (K16 / 0.46) * (28 - 18), 1),
  AND(C16="Autumn", J16="Atmospheric Haze"), ROUND(16 + (K16 / 0.46) * (26 - 16), 1),
  AND(C16="Autumn", J16="Chilly Dusk"), ROUND(15 + (K16 / 0.46) * (25 - 15), 1),
  TRUE, "No match found"
)</f>
        <v>15</v>
      </c>
      <c r="M16" s="8">
        <v>0.72</v>
      </c>
      <c r="N16" s="8">
        <f>ROUND(DS_1_2_3_appended[[#This Row],[NormalizedHumidity]] * 100, 1)</f>
        <v>72</v>
      </c>
      <c r="O16" s="8" t="str" cm="1">
        <f t="array" ref="O16">_xlfn.IFS(
  N16&lt;=10, "Extremely Dry",
  N16&lt;=20, "Very Dry",
  N16&lt;=30, "Dry",
  N16&lt;=40, "Low Comfortable",
  N16&lt;=50, "Comfortable",
  N16&lt;=60, "Moderate Humid",
  N16&lt;=70, "Humid",
  N16&lt;=80, "Very Humid",
  N16&lt;=90, "Highly Humid",
  N16&lt;=100, "Saturated / Rain-Likely"
)</f>
        <v>Very Humid</v>
      </c>
      <c r="P16" s="8">
        <v>0.28360000000000002</v>
      </c>
      <c r="Q16" s="8">
        <f>ROUND(DS_1_2_3_appended[[#This Row],[NormalizedWindspeed]]* 118, 1)</f>
        <v>33.5</v>
      </c>
      <c r="R16" s="8">
        <v>35</v>
      </c>
      <c r="S16" s="8">
        <v>71</v>
      </c>
      <c r="T16" s="8">
        <f>SUM(DS_1_2_3_appended[[#This Row],[CasualRiders]], DS_1_2_3_appended[[#This Row],[RegisteredRiders]])</f>
        <v>106</v>
      </c>
      <c r="Y16" s="86"/>
      <c r="Z16" s="18">
        <v>3</v>
      </c>
      <c r="AA16" s="20" t="s">
        <v>56</v>
      </c>
    </row>
    <row r="17" spans="1:27">
      <c r="A17" s="16">
        <v>16</v>
      </c>
      <c r="B17" s="11">
        <v>40544</v>
      </c>
      <c r="C17" s="8" t="str" cm="1">
        <f t="array" ref="C17">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7" s="8">
        <f>YEAR(DS_1_2_3_appended[[#This Row],[DateOfEntry]])</f>
        <v>2011</v>
      </c>
      <c r="E17" s="8" t="str">
        <f>TEXT(DS_1_2_3_appended[[#This Row],[DateOfEntry]], "mmmm")</f>
        <v>January</v>
      </c>
      <c r="F17" s="15">
        <v>0.625</v>
      </c>
      <c r="G17" s="8" t="str">
        <f>IF(dataset_1!G17, "YES", "NO")</f>
        <v>NO</v>
      </c>
      <c r="H17" s="8" t="str">
        <f>CHOOSE(WEEKDAY(DS_1_2_3_appended[[#This Row],[DateOfEntry]]), "Sunday", "Monday", "Tuesday", "Wednesday", "Thursday", "Friday", "Saturday")</f>
        <v>Saturday</v>
      </c>
      <c r="I17" s="8">
        <v>2</v>
      </c>
      <c r="J17" s="8" t="str" cm="1">
        <f t="array" ref="J17">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17" s="8">
        <v>0.44</v>
      </c>
      <c r="L17" s="8" cm="1">
        <f t="array" ref="L17">_xlfn.IFS(
  AND(C17="Winter", J17="Clear Sky"), ROUND(10 + (K17 / 0.46) * (25 - 10), 1),
  AND(C17="Winter", J17="Foggy / Misty"), ROUND(0 + (K17 / 0.46) * (15 - 0), 1),
  AND(C17="Winter", J17="Light Snow / Rain"), ROUND(-5 + (K17 / 0.46) * (10 - (-5)), 1),
  AND(C17="Winter", J17="Western Disturbance"), ROUND(5 + (K17 / 0.46) * (20 - 5), 1),
  AND(C17="Summer", J17="Clear / Sunny"), ROUND(30 + (K17 / 0.46) * (53 - 30), 1),
  AND(C17="Summer", J17="Hot &amp; Humid"), ROUND(26 + (K17 / 0.46) * (45 - 26), 1),
  AND(C17="Summer", J17="Dust Storm / Loo Winds"), ROUND(35 + (K17 / 0.46) * (50 - 35), 1),
  AND(C17="Summer", J17="Pre-Monsoon Thunderstorm"), ROUND(28 + (K17 / 0.46) * (48 - 28), 1),
  AND(C17="Monsoon", J17="Heavy Rainfall"), ROUND(22 + (K17 / 0.46) * (28 - 22), 1),
  AND(C17="Monsoon", J17="Intermittent Showers"), ROUND(24 + (K17 / 0.46) * (32 - 24), 1),
  AND(C17="Monsoon", J17="Overcast &amp; Humid"), ROUND(25 + (K17 / 0.46) * (33 - 25), 1),
  AND(C17="Monsoon", J17="Thunderstorms with Rain"), ROUND(23 + (K17 / 0.46) * (30 - 23), 1),
  AND(C17="Autumn", J17="Clear"), ROUND(20 + (K17 / 0.46) * (30 - 20), 1),
  AND(C17="Autumn", J17="Dry &amp; Breezy"), ROUND(18 + (K17 / 0.46) * (28 - 18), 1),
  AND(C17="Autumn", J17="Atmospheric Haze"), ROUND(16 + (K17 / 0.46) * (26 - 16), 1),
  AND(C17="Autumn", J17="Chilly Dusk"), ROUND(15 + (K17 / 0.46) * (25 - 15), 1),
  TRUE, "No match found"
)</f>
        <v>14.3</v>
      </c>
      <c r="M17" s="8">
        <v>0.77</v>
      </c>
      <c r="N17" s="8">
        <f>ROUND(DS_1_2_3_appended[[#This Row],[NormalizedHumidity]] * 100, 1)</f>
        <v>77</v>
      </c>
      <c r="O17" s="8" t="str" cm="1">
        <f t="array" ref="O17">_xlfn.IFS(
  N17&lt;=10, "Extremely Dry",
  N17&lt;=20, "Very Dry",
  N17&lt;=30, "Dry",
  N17&lt;=40, "Low Comfortable",
  N17&lt;=50, "Comfortable",
  N17&lt;=60, "Moderate Humid",
  N17&lt;=70, "Humid",
  N17&lt;=80, "Very Humid",
  N17&lt;=90, "Highly Humid",
  N17&lt;=100, "Saturated / Rain-Likely"
)</f>
        <v>Very Humid</v>
      </c>
      <c r="P17" s="8">
        <v>0.29849999999999999</v>
      </c>
      <c r="Q17" s="8">
        <f>ROUND(DS_1_2_3_appended[[#This Row],[NormalizedWindspeed]]* 118, 1)</f>
        <v>35.200000000000003</v>
      </c>
      <c r="R17" s="8">
        <v>40</v>
      </c>
      <c r="S17" s="8">
        <v>70</v>
      </c>
      <c r="T17" s="8">
        <f>SUM(DS_1_2_3_appended[[#This Row],[CasualRiders]], DS_1_2_3_appended[[#This Row],[RegisteredRiders]])</f>
        <v>110</v>
      </c>
      <c r="Y17" s="86"/>
      <c r="Z17" s="18">
        <v>4</v>
      </c>
      <c r="AA17" s="20" t="s">
        <v>57</v>
      </c>
    </row>
    <row r="18" spans="1:27">
      <c r="A18" s="16">
        <v>17</v>
      </c>
      <c r="B18" s="11">
        <v>40544</v>
      </c>
      <c r="C18" s="8" t="str" cm="1">
        <f t="array" ref="C18">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8" s="8">
        <f>YEAR(DS_1_2_3_appended[[#This Row],[DateOfEntry]])</f>
        <v>2011</v>
      </c>
      <c r="E18" s="8" t="str">
        <f>TEXT(DS_1_2_3_appended[[#This Row],[DateOfEntry]], "mmmm")</f>
        <v>January</v>
      </c>
      <c r="F18" s="15">
        <v>0.66666666666666696</v>
      </c>
      <c r="G18" s="8" t="str">
        <f>IF(dataset_1!G18, "YES", "NO")</f>
        <v>NO</v>
      </c>
      <c r="H18" s="8" t="str">
        <f>CHOOSE(WEEKDAY(DS_1_2_3_appended[[#This Row],[DateOfEntry]]), "Sunday", "Monday", "Tuesday", "Wednesday", "Thursday", "Friday", "Saturday")</f>
        <v>Saturday</v>
      </c>
      <c r="I18" s="8">
        <v>2</v>
      </c>
      <c r="J18" s="8" t="str" cm="1">
        <f t="array" ref="J18">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18" s="8">
        <v>0.42</v>
      </c>
      <c r="L18" s="8" cm="1">
        <f t="array" ref="L18">_xlfn.IFS(
  AND(C18="Winter", J18="Clear Sky"), ROUND(10 + (K18 / 0.46) * (25 - 10), 1),
  AND(C18="Winter", J18="Foggy / Misty"), ROUND(0 + (K18 / 0.46) * (15 - 0), 1),
  AND(C18="Winter", J18="Light Snow / Rain"), ROUND(-5 + (K18 / 0.46) * (10 - (-5)), 1),
  AND(C18="Winter", J18="Western Disturbance"), ROUND(5 + (K18 / 0.46) * (20 - 5), 1),
  AND(C18="Summer", J18="Clear / Sunny"), ROUND(30 + (K18 / 0.46) * (53 - 30), 1),
  AND(C18="Summer", J18="Hot &amp; Humid"), ROUND(26 + (K18 / 0.46) * (45 - 26), 1),
  AND(C18="Summer", J18="Dust Storm / Loo Winds"), ROUND(35 + (K18 / 0.46) * (50 - 35), 1),
  AND(C18="Summer", J18="Pre-Monsoon Thunderstorm"), ROUND(28 + (K18 / 0.46) * (48 - 28), 1),
  AND(C18="Monsoon", J18="Heavy Rainfall"), ROUND(22 + (K18 / 0.46) * (28 - 22), 1),
  AND(C18="Monsoon", J18="Intermittent Showers"), ROUND(24 + (K18 / 0.46) * (32 - 24), 1),
  AND(C18="Monsoon", J18="Overcast &amp; Humid"), ROUND(25 + (K18 / 0.46) * (33 - 25), 1),
  AND(C18="Monsoon", J18="Thunderstorms with Rain"), ROUND(23 + (K18 / 0.46) * (30 - 23), 1),
  AND(C18="Autumn", J18="Clear"), ROUND(20 + (K18 / 0.46) * (30 - 20), 1),
  AND(C18="Autumn", J18="Dry &amp; Breezy"), ROUND(18 + (K18 / 0.46) * (28 - 18), 1),
  AND(C18="Autumn", J18="Atmospheric Haze"), ROUND(16 + (K18 / 0.46) * (26 - 16), 1),
  AND(C18="Autumn", J18="Chilly Dusk"), ROUND(15 + (K18 / 0.46) * (25 - 15), 1),
  TRUE, "No match found"
)</f>
        <v>13.7</v>
      </c>
      <c r="M18" s="8">
        <v>0.82</v>
      </c>
      <c r="N18" s="8">
        <f>ROUND(DS_1_2_3_appended[[#This Row],[NormalizedHumidity]] * 100, 1)</f>
        <v>82</v>
      </c>
      <c r="O18" s="8" t="str" cm="1">
        <f t="array" ref="O18">_xlfn.IFS(
  N18&lt;=10, "Extremely Dry",
  N18&lt;=20, "Very Dry",
  N18&lt;=30, "Dry",
  N18&lt;=40, "Low Comfortable",
  N18&lt;=50, "Comfortable",
  N18&lt;=60, "Moderate Humid",
  N18&lt;=70, "Humid",
  N18&lt;=80, "Very Humid",
  N18&lt;=90, "Highly Humid",
  N18&lt;=100, "Saturated / Rain-Likely"
)</f>
        <v>Highly Humid</v>
      </c>
      <c r="P18" s="8">
        <v>0.29849999999999999</v>
      </c>
      <c r="Q18" s="8">
        <f>ROUND(DS_1_2_3_appended[[#This Row],[NormalizedWindspeed]]* 118, 1)</f>
        <v>35.200000000000003</v>
      </c>
      <c r="R18" s="8">
        <v>41</v>
      </c>
      <c r="S18" s="8">
        <v>52</v>
      </c>
      <c r="T18" s="8">
        <f>SUM(DS_1_2_3_appended[[#This Row],[CasualRiders]], DS_1_2_3_appended[[#This Row],[RegisteredRiders]])</f>
        <v>93</v>
      </c>
      <c r="Y18" s="86" t="s">
        <v>58</v>
      </c>
      <c r="Z18" s="18">
        <v>1</v>
      </c>
      <c r="AA18" s="20" t="s">
        <v>59</v>
      </c>
    </row>
    <row r="19" spans="1:27">
      <c r="A19" s="16">
        <v>18</v>
      </c>
      <c r="B19" s="11">
        <v>40544</v>
      </c>
      <c r="C19" s="8" t="str" cm="1">
        <f t="array" ref="C19">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9" s="8">
        <f>YEAR(DS_1_2_3_appended[[#This Row],[DateOfEntry]])</f>
        <v>2011</v>
      </c>
      <c r="E19" s="8" t="str">
        <f>TEXT(DS_1_2_3_appended[[#This Row],[DateOfEntry]], "mmmm")</f>
        <v>January</v>
      </c>
      <c r="F19" s="15">
        <v>0.70833333333333304</v>
      </c>
      <c r="G19" s="8" t="str">
        <f>IF(dataset_1!G19, "YES", "NO")</f>
        <v>NO</v>
      </c>
      <c r="H19" s="8" t="str">
        <f>CHOOSE(WEEKDAY(DS_1_2_3_appended[[#This Row],[DateOfEntry]]), "Sunday", "Monday", "Tuesday", "Wednesday", "Thursday", "Friday", "Saturday")</f>
        <v>Saturday</v>
      </c>
      <c r="I19" s="8">
        <v>2</v>
      </c>
      <c r="J19" s="8" t="str" cm="1">
        <f t="array" ref="J19">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19" s="8">
        <v>0.44</v>
      </c>
      <c r="L19" s="8" cm="1">
        <f t="array" ref="L19">_xlfn.IFS(
  AND(C19="Winter", J19="Clear Sky"), ROUND(10 + (K19 / 0.46) * (25 - 10), 1),
  AND(C19="Winter", J19="Foggy / Misty"), ROUND(0 + (K19 / 0.46) * (15 - 0), 1),
  AND(C19="Winter", J19="Light Snow / Rain"), ROUND(-5 + (K19 / 0.46) * (10 - (-5)), 1),
  AND(C19="Winter", J19="Western Disturbance"), ROUND(5 + (K19 / 0.46) * (20 - 5), 1),
  AND(C19="Summer", J19="Clear / Sunny"), ROUND(30 + (K19 / 0.46) * (53 - 30), 1),
  AND(C19="Summer", J19="Hot &amp; Humid"), ROUND(26 + (K19 / 0.46) * (45 - 26), 1),
  AND(C19="Summer", J19="Dust Storm / Loo Winds"), ROUND(35 + (K19 / 0.46) * (50 - 35), 1),
  AND(C19="Summer", J19="Pre-Monsoon Thunderstorm"), ROUND(28 + (K19 / 0.46) * (48 - 28), 1),
  AND(C19="Monsoon", J19="Heavy Rainfall"), ROUND(22 + (K19 / 0.46) * (28 - 22), 1),
  AND(C19="Monsoon", J19="Intermittent Showers"), ROUND(24 + (K19 / 0.46) * (32 - 24), 1),
  AND(C19="Monsoon", J19="Overcast &amp; Humid"), ROUND(25 + (K19 / 0.46) * (33 - 25), 1),
  AND(C19="Monsoon", J19="Thunderstorms with Rain"), ROUND(23 + (K19 / 0.46) * (30 - 23), 1),
  AND(C19="Autumn", J19="Clear"), ROUND(20 + (K19 / 0.46) * (30 - 20), 1),
  AND(C19="Autumn", J19="Dry &amp; Breezy"), ROUND(18 + (K19 / 0.46) * (28 - 18), 1),
  AND(C19="Autumn", J19="Atmospheric Haze"), ROUND(16 + (K19 / 0.46) * (26 - 16), 1),
  AND(C19="Autumn", J19="Chilly Dusk"), ROUND(15 + (K19 / 0.46) * (25 - 15), 1),
  TRUE, "No match found"
)</f>
        <v>14.3</v>
      </c>
      <c r="M19" s="8">
        <v>0.82</v>
      </c>
      <c r="N19" s="8">
        <f>ROUND(DS_1_2_3_appended[[#This Row],[NormalizedHumidity]] * 100, 1)</f>
        <v>82</v>
      </c>
      <c r="O19" s="8" t="str" cm="1">
        <f t="array" ref="O19">_xlfn.IFS(
  N19&lt;=10, "Extremely Dry",
  N19&lt;=20, "Very Dry",
  N19&lt;=30, "Dry",
  N19&lt;=40, "Low Comfortable",
  N19&lt;=50, "Comfortable",
  N19&lt;=60, "Moderate Humid",
  N19&lt;=70, "Humid",
  N19&lt;=80, "Very Humid",
  N19&lt;=90, "Highly Humid",
  N19&lt;=100, "Saturated / Rain-Likely"
)</f>
        <v>Highly Humid</v>
      </c>
      <c r="P19" s="8">
        <v>0.28360000000000002</v>
      </c>
      <c r="Q19" s="8">
        <f>ROUND(DS_1_2_3_appended[[#This Row],[NormalizedWindspeed]]* 118, 1)</f>
        <v>33.5</v>
      </c>
      <c r="R19" s="8">
        <v>15</v>
      </c>
      <c r="S19" s="8">
        <v>52</v>
      </c>
      <c r="T19" s="8">
        <f>SUM(DS_1_2_3_appended[[#This Row],[CasualRiders]], DS_1_2_3_appended[[#This Row],[RegisteredRiders]])</f>
        <v>67</v>
      </c>
      <c r="Y19" s="86"/>
      <c r="Z19" s="18">
        <v>2</v>
      </c>
      <c r="AA19" s="20" t="s">
        <v>60</v>
      </c>
    </row>
    <row r="20" spans="1:27">
      <c r="A20" s="16">
        <v>19</v>
      </c>
      <c r="B20" s="11">
        <v>40544</v>
      </c>
      <c r="C20" s="8" t="str" cm="1">
        <f t="array" ref="C20">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0" s="8">
        <f>YEAR(DS_1_2_3_appended[[#This Row],[DateOfEntry]])</f>
        <v>2011</v>
      </c>
      <c r="E20" s="8" t="str">
        <f>TEXT(DS_1_2_3_appended[[#This Row],[DateOfEntry]], "mmmm")</f>
        <v>January</v>
      </c>
      <c r="F20" s="15">
        <v>0.75</v>
      </c>
      <c r="G20" s="8" t="str">
        <f>IF(dataset_1!G20, "YES", "NO")</f>
        <v>NO</v>
      </c>
      <c r="H20" s="8" t="str">
        <f>CHOOSE(WEEKDAY(DS_1_2_3_appended[[#This Row],[DateOfEntry]]), "Sunday", "Monday", "Tuesday", "Wednesday", "Thursday", "Friday", "Saturday")</f>
        <v>Saturday</v>
      </c>
      <c r="I20" s="8">
        <v>3</v>
      </c>
      <c r="J20" s="8" t="str" cm="1">
        <f t="array" ref="J20">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Light Snow / Rain</v>
      </c>
      <c r="K20" s="8">
        <v>0.42</v>
      </c>
      <c r="L20" s="8" cm="1">
        <f t="array" ref="L20">_xlfn.IFS(
  AND(C20="Winter", J20="Clear Sky"), ROUND(10 + (K20 / 0.46) * (25 - 10), 1),
  AND(C20="Winter", J20="Foggy / Misty"), ROUND(0 + (K20 / 0.46) * (15 - 0), 1),
  AND(C20="Winter", J20="Light Snow / Rain"), ROUND(-5 + (K20 / 0.46) * (10 - (-5)), 1),
  AND(C20="Winter", J20="Western Disturbance"), ROUND(5 + (K20 / 0.46) * (20 - 5), 1),
  AND(C20="Summer", J20="Clear / Sunny"), ROUND(30 + (K20 / 0.46) * (53 - 30), 1),
  AND(C20="Summer", J20="Hot &amp; Humid"), ROUND(26 + (K20 / 0.46) * (45 - 26), 1),
  AND(C20="Summer", J20="Dust Storm / Loo Winds"), ROUND(35 + (K20 / 0.46) * (50 - 35), 1),
  AND(C20="Summer", J20="Pre-Monsoon Thunderstorm"), ROUND(28 + (K20 / 0.46) * (48 - 28), 1),
  AND(C20="Monsoon", J20="Heavy Rainfall"), ROUND(22 + (K20 / 0.46) * (28 - 22), 1),
  AND(C20="Monsoon", J20="Intermittent Showers"), ROUND(24 + (K20 / 0.46) * (32 - 24), 1),
  AND(C20="Monsoon", J20="Overcast &amp; Humid"), ROUND(25 + (K20 / 0.46) * (33 - 25), 1),
  AND(C20="Monsoon", J20="Thunderstorms with Rain"), ROUND(23 + (K20 / 0.46) * (30 - 23), 1),
  AND(C20="Autumn", J20="Clear"), ROUND(20 + (K20 / 0.46) * (30 - 20), 1),
  AND(C20="Autumn", J20="Dry &amp; Breezy"), ROUND(18 + (K20 / 0.46) * (28 - 18), 1),
  AND(C20="Autumn", J20="Atmospheric Haze"), ROUND(16 + (K20 / 0.46) * (26 - 16), 1),
  AND(C20="Autumn", J20="Chilly Dusk"), ROUND(15 + (K20 / 0.46) * (25 - 15), 1),
  TRUE, "No match found"
)</f>
        <v>8.6999999999999993</v>
      </c>
      <c r="M20" s="8">
        <v>0.88</v>
      </c>
      <c r="N20" s="8">
        <f>ROUND(DS_1_2_3_appended[[#This Row],[NormalizedHumidity]] * 100, 1)</f>
        <v>88</v>
      </c>
      <c r="O20" s="8" t="str" cm="1">
        <f t="array" ref="O20">_xlfn.IFS(
  N20&lt;=10, "Extremely Dry",
  N20&lt;=20, "Very Dry",
  N20&lt;=30, "Dry",
  N20&lt;=40, "Low Comfortable",
  N20&lt;=50, "Comfortable",
  N20&lt;=60, "Moderate Humid",
  N20&lt;=70, "Humid",
  N20&lt;=80, "Very Humid",
  N20&lt;=90, "Highly Humid",
  N20&lt;=100, "Saturated / Rain-Likely"
)</f>
        <v>Highly Humid</v>
      </c>
      <c r="P20" s="8">
        <v>0.25369999999999998</v>
      </c>
      <c r="Q20" s="8">
        <f>ROUND(DS_1_2_3_appended[[#This Row],[NormalizedWindspeed]]* 118, 1)</f>
        <v>29.9</v>
      </c>
      <c r="R20" s="8">
        <v>9</v>
      </c>
      <c r="S20" s="8">
        <v>26</v>
      </c>
      <c r="T20" s="8">
        <f>SUM(DS_1_2_3_appended[[#This Row],[CasualRiders]], DS_1_2_3_appended[[#This Row],[RegisteredRiders]])</f>
        <v>35</v>
      </c>
      <c r="Y20" s="86"/>
      <c r="Z20" s="18">
        <v>3</v>
      </c>
      <c r="AA20" s="20" t="s">
        <v>61</v>
      </c>
    </row>
    <row r="21" spans="1:27">
      <c r="A21" s="16">
        <v>20</v>
      </c>
      <c r="B21" s="11">
        <v>40544</v>
      </c>
      <c r="C21" s="8" t="str" cm="1">
        <f t="array" ref="C21">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1" s="8">
        <f>YEAR(DS_1_2_3_appended[[#This Row],[DateOfEntry]])</f>
        <v>2011</v>
      </c>
      <c r="E21" s="8" t="str">
        <f>TEXT(DS_1_2_3_appended[[#This Row],[DateOfEntry]], "mmmm")</f>
        <v>January</v>
      </c>
      <c r="F21" s="15">
        <v>0.79166666666666696</v>
      </c>
      <c r="G21" s="8" t="str">
        <f>IF(dataset_1!G21, "YES", "NO")</f>
        <v>NO</v>
      </c>
      <c r="H21" s="8" t="str">
        <f>CHOOSE(WEEKDAY(DS_1_2_3_appended[[#This Row],[DateOfEntry]]), "Sunday", "Monday", "Tuesday", "Wednesday", "Thursday", "Friday", "Saturday")</f>
        <v>Saturday</v>
      </c>
      <c r="I21" s="8">
        <v>3</v>
      </c>
      <c r="J21" s="8" t="str" cm="1">
        <f t="array" ref="J21">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Light Snow / Rain</v>
      </c>
      <c r="K21" s="8">
        <v>0.42</v>
      </c>
      <c r="L21" s="8" cm="1">
        <f t="array" ref="L21">_xlfn.IFS(
  AND(C21="Winter", J21="Clear Sky"), ROUND(10 + (K21 / 0.46) * (25 - 10), 1),
  AND(C21="Winter", J21="Foggy / Misty"), ROUND(0 + (K21 / 0.46) * (15 - 0), 1),
  AND(C21="Winter", J21="Light Snow / Rain"), ROUND(-5 + (K21 / 0.46) * (10 - (-5)), 1),
  AND(C21="Winter", J21="Western Disturbance"), ROUND(5 + (K21 / 0.46) * (20 - 5), 1),
  AND(C21="Summer", J21="Clear / Sunny"), ROUND(30 + (K21 / 0.46) * (53 - 30), 1),
  AND(C21="Summer", J21="Hot &amp; Humid"), ROUND(26 + (K21 / 0.46) * (45 - 26), 1),
  AND(C21="Summer", J21="Dust Storm / Loo Winds"), ROUND(35 + (K21 / 0.46) * (50 - 35), 1),
  AND(C21="Summer", J21="Pre-Monsoon Thunderstorm"), ROUND(28 + (K21 / 0.46) * (48 - 28), 1),
  AND(C21="Monsoon", J21="Heavy Rainfall"), ROUND(22 + (K21 / 0.46) * (28 - 22), 1),
  AND(C21="Monsoon", J21="Intermittent Showers"), ROUND(24 + (K21 / 0.46) * (32 - 24), 1),
  AND(C21="Monsoon", J21="Overcast &amp; Humid"), ROUND(25 + (K21 / 0.46) * (33 - 25), 1),
  AND(C21="Monsoon", J21="Thunderstorms with Rain"), ROUND(23 + (K21 / 0.46) * (30 - 23), 1),
  AND(C21="Autumn", J21="Clear"), ROUND(20 + (K21 / 0.46) * (30 - 20), 1),
  AND(C21="Autumn", J21="Dry &amp; Breezy"), ROUND(18 + (K21 / 0.46) * (28 - 18), 1),
  AND(C21="Autumn", J21="Atmospheric Haze"), ROUND(16 + (K21 / 0.46) * (26 - 16), 1),
  AND(C21="Autumn", J21="Chilly Dusk"), ROUND(15 + (K21 / 0.46) * (25 - 15), 1),
  TRUE, "No match found"
)</f>
        <v>8.6999999999999993</v>
      </c>
      <c r="M21" s="8">
        <v>0.88</v>
      </c>
      <c r="N21" s="8">
        <f>ROUND(DS_1_2_3_appended[[#This Row],[NormalizedHumidity]] * 100, 1)</f>
        <v>88</v>
      </c>
      <c r="O21" s="8" t="str" cm="1">
        <f t="array" ref="O21">_xlfn.IFS(
  N21&lt;=10, "Extremely Dry",
  N21&lt;=20, "Very Dry",
  N21&lt;=30, "Dry",
  N21&lt;=40, "Low Comfortable",
  N21&lt;=50, "Comfortable",
  N21&lt;=60, "Moderate Humid",
  N21&lt;=70, "Humid",
  N21&lt;=80, "Very Humid",
  N21&lt;=90, "Highly Humid",
  N21&lt;=100, "Saturated / Rain-Likely"
)</f>
        <v>Highly Humid</v>
      </c>
      <c r="P21" s="8">
        <v>0.25369999999999998</v>
      </c>
      <c r="Q21" s="8">
        <f>ROUND(DS_1_2_3_appended[[#This Row],[NormalizedWindspeed]]* 118, 1)</f>
        <v>29.9</v>
      </c>
      <c r="R21" s="8">
        <v>6</v>
      </c>
      <c r="S21" s="8">
        <v>31</v>
      </c>
      <c r="T21" s="8">
        <f>SUM(DS_1_2_3_appended[[#This Row],[CasualRiders]], DS_1_2_3_appended[[#This Row],[RegisteredRiders]])</f>
        <v>37</v>
      </c>
      <c r="Y21" s="86"/>
      <c r="Z21" s="18">
        <v>4</v>
      </c>
      <c r="AA21" s="20" t="s">
        <v>62</v>
      </c>
    </row>
    <row r="22" spans="1:27">
      <c r="A22" s="16">
        <v>21</v>
      </c>
      <c r="B22" s="11">
        <v>40544</v>
      </c>
      <c r="C22" s="8" t="str" cm="1">
        <f t="array" ref="C22">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2" s="8">
        <f>YEAR(DS_1_2_3_appended[[#This Row],[DateOfEntry]])</f>
        <v>2011</v>
      </c>
      <c r="E22" s="8" t="str">
        <f>TEXT(DS_1_2_3_appended[[#This Row],[DateOfEntry]], "mmmm")</f>
        <v>January</v>
      </c>
      <c r="F22" s="15">
        <v>0.83333333333333304</v>
      </c>
      <c r="G22" s="8" t="str">
        <f>IF(dataset_1!G22, "YES", "NO")</f>
        <v>NO</v>
      </c>
      <c r="H22" s="8" t="str">
        <f>CHOOSE(WEEKDAY(DS_1_2_3_appended[[#This Row],[DateOfEntry]]), "Sunday", "Monday", "Tuesday", "Wednesday", "Thursday", "Friday", "Saturday")</f>
        <v>Saturday</v>
      </c>
      <c r="I22" s="8">
        <v>2</v>
      </c>
      <c r="J22" s="8" t="str" cm="1">
        <f t="array" ref="J22">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22" s="8">
        <v>0.4</v>
      </c>
      <c r="L22" s="8" cm="1">
        <f t="array" ref="L22">_xlfn.IFS(
  AND(C22="Winter", J22="Clear Sky"), ROUND(10 + (K22 / 0.46) * (25 - 10), 1),
  AND(C22="Winter", J22="Foggy / Misty"), ROUND(0 + (K22 / 0.46) * (15 - 0), 1),
  AND(C22="Winter", J22="Light Snow / Rain"), ROUND(-5 + (K22 / 0.46) * (10 - (-5)), 1),
  AND(C22="Winter", J22="Western Disturbance"), ROUND(5 + (K22 / 0.46) * (20 - 5), 1),
  AND(C22="Summer", J22="Clear / Sunny"), ROUND(30 + (K22 / 0.46) * (53 - 30), 1),
  AND(C22="Summer", J22="Hot &amp; Humid"), ROUND(26 + (K22 / 0.46) * (45 - 26), 1),
  AND(C22="Summer", J22="Dust Storm / Loo Winds"), ROUND(35 + (K22 / 0.46) * (50 - 35), 1),
  AND(C22="Summer", J22="Pre-Monsoon Thunderstorm"), ROUND(28 + (K22 / 0.46) * (48 - 28), 1),
  AND(C22="Monsoon", J22="Heavy Rainfall"), ROUND(22 + (K22 / 0.46) * (28 - 22), 1),
  AND(C22="Monsoon", J22="Intermittent Showers"), ROUND(24 + (K22 / 0.46) * (32 - 24), 1),
  AND(C22="Monsoon", J22="Overcast &amp; Humid"), ROUND(25 + (K22 / 0.46) * (33 - 25), 1),
  AND(C22="Monsoon", J22="Thunderstorms with Rain"), ROUND(23 + (K22 / 0.46) * (30 - 23), 1),
  AND(C22="Autumn", J22="Clear"), ROUND(20 + (K22 / 0.46) * (30 - 20), 1),
  AND(C22="Autumn", J22="Dry &amp; Breezy"), ROUND(18 + (K22 / 0.46) * (28 - 18), 1),
  AND(C22="Autumn", J22="Atmospheric Haze"), ROUND(16 + (K22 / 0.46) * (26 - 16), 1),
  AND(C22="Autumn", J22="Chilly Dusk"), ROUND(15 + (K22 / 0.46) * (25 - 15), 1),
  TRUE, "No match found"
)</f>
        <v>13</v>
      </c>
      <c r="M22" s="8">
        <v>0.87</v>
      </c>
      <c r="N22" s="8">
        <f>ROUND(DS_1_2_3_appended[[#This Row],[NormalizedHumidity]] * 100, 1)</f>
        <v>87</v>
      </c>
      <c r="O22" s="8" t="str" cm="1">
        <f t="array" ref="O22">_xlfn.IFS(
  N22&lt;=10, "Extremely Dry",
  N22&lt;=20, "Very Dry",
  N22&lt;=30, "Dry",
  N22&lt;=40, "Low Comfortable",
  N22&lt;=50, "Comfortable",
  N22&lt;=60, "Moderate Humid",
  N22&lt;=70, "Humid",
  N22&lt;=80, "Very Humid",
  N22&lt;=90, "Highly Humid",
  N22&lt;=100, "Saturated / Rain-Likely"
)</f>
        <v>Highly Humid</v>
      </c>
      <c r="P22" s="8">
        <v>0.25369999999999998</v>
      </c>
      <c r="Q22" s="8">
        <f>ROUND(DS_1_2_3_appended[[#This Row],[NormalizedWindspeed]]* 118, 1)</f>
        <v>29.9</v>
      </c>
      <c r="R22" s="8">
        <v>11</v>
      </c>
      <c r="S22" s="8">
        <v>25</v>
      </c>
      <c r="T22" s="8">
        <f>SUM(DS_1_2_3_appended[[#This Row],[CasualRiders]], DS_1_2_3_appended[[#This Row],[RegisteredRiders]])</f>
        <v>36</v>
      </c>
    </row>
    <row r="23" spans="1:27">
      <c r="A23" s="16">
        <v>22</v>
      </c>
      <c r="B23" s="11">
        <v>40544</v>
      </c>
      <c r="C23" s="8" t="str" cm="1">
        <f t="array" ref="C23">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3" s="8">
        <f>YEAR(DS_1_2_3_appended[[#This Row],[DateOfEntry]])</f>
        <v>2011</v>
      </c>
      <c r="E23" s="8" t="str">
        <f>TEXT(DS_1_2_3_appended[[#This Row],[DateOfEntry]], "mmmm")</f>
        <v>January</v>
      </c>
      <c r="F23" s="15">
        <v>0.875</v>
      </c>
      <c r="G23" s="8" t="str">
        <f>IF(dataset_1!G23, "YES", "NO")</f>
        <v>NO</v>
      </c>
      <c r="H23" s="8" t="str">
        <f>CHOOSE(WEEKDAY(DS_1_2_3_appended[[#This Row],[DateOfEntry]]), "Sunday", "Monday", "Tuesday", "Wednesday", "Thursday", "Friday", "Saturday")</f>
        <v>Saturday</v>
      </c>
      <c r="I23" s="8">
        <v>2</v>
      </c>
      <c r="J23" s="8" t="str" cm="1">
        <f t="array" ref="J23">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23" s="8">
        <v>0.4</v>
      </c>
      <c r="L23" s="8" cm="1">
        <f t="array" ref="L23">_xlfn.IFS(
  AND(C23="Winter", J23="Clear Sky"), ROUND(10 + (K23 / 0.46) * (25 - 10), 1),
  AND(C23="Winter", J23="Foggy / Misty"), ROUND(0 + (K23 / 0.46) * (15 - 0), 1),
  AND(C23="Winter", J23="Light Snow / Rain"), ROUND(-5 + (K23 / 0.46) * (10 - (-5)), 1),
  AND(C23="Winter", J23="Western Disturbance"), ROUND(5 + (K23 / 0.46) * (20 - 5), 1),
  AND(C23="Summer", J23="Clear / Sunny"), ROUND(30 + (K23 / 0.46) * (53 - 30), 1),
  AND(C23="Summer", J23="Hot &amp; Humid"), ROUND(26 + (K23 / 0.46) * (45 - 26), 1),
  AND(C23="Summer", J23="Dust Storm / Loo Winds"), ROUND(35 + (K23 / 0.46) * (50 - 35), 1),
  AND(C23="Summer", J23="Pre-Monsoon Thunderstorm"), ROUND(28 + (K23 / 0.46) * (48 - 28), 1),
  AND(C23="Monsoon", J23="Heavy Rainfall"), ROUND(22 + (K23 / 0.46) * (28 - 22), 1),
  AND(C23="Monsoon", J23="Intermittent Showers"), ROUND(24 + (K23 / 0.46) * (32 - 24), 1),
  AND(C23="Monsoon", J23="Overcast &amp; Humid"), ROUND(25 + (K23 / 0.46) * (33 - 25), 1),
  AND(C23="Monsoon", J23="Thunderstorms with Rain"), ROUND(23 + (K23 / 0.46) * (30 - 23), 1),
  AND(C23="Autumn", J23="Clear"), ROUND(20 + (K23 / 0.46) * (30 - 20), 1),
  AND(C23="Autumn", J23="Dry &amp; Breezy"), ROUND(18 + (K23 / 0.46) * (28 - 18), 1),
  AND(C23="Autumn", J23="Atmospheric Haze"), ROUND(16 + (K23 / 0.46) * (26 - 16), 1),
  AND(C23="Autumn", J23="Chilly Dusk"), ROUND(15 + (K23 / 0.46) * (25 - 15), 1),
  TRUE, "No match found"
)</f>
        <v>13</v>
      </c>
      <c r="M23" s="8">
        <v>0.87</v>
      </c>
      <c r="N23" s="8">
        <f>ROUND(DS_1_2_3_appended[[#This Row],[NormalizedHumidity]] * 100, 1)</f>
        <v>87</v>
      </c>
      <c r="O23" s="8" t="str" cm="1">
        <f t="array" ref="O23">_xlfn.IFS(
  N23&lt;=10, "Extremely Dry",
  N23&lt;=20, "Very Dry",
  N23&lt;=30, "Dry",
  N23&lt;=40, "Low Comfortable",
  N23&lt;=50, "Comfortable",
  N23&lt;=60, "Moderate Humid",
  N23&lt;=70, "Humid",
  N23&lt;=80, "Very Humid",
  N23&lt;=90, "Highly Humid",
  N23&lt;=100, "Saturated / Rain-Likely"
)</f>
        <v>Highly Humid</v>
      </c>
      <c r="P23" s="8">
        <v>0.19400000000000001</v>
      </c>
      <c r="Q23" s="8">
        <f>ROUND(DS_1_2_3_appended[[#This Row],[NormalizedWindspeed]]* 118, 1)</f>
        <v>22.9</v>
      </c>
      <c r="R23" s="8">
        <v>3</v>
      </c>
      <c r="S23" s="8">
        <v>31</v>
      </c>
      <c r="T23" s="8">
        <f>SUM(DS_1_2_3_appended[[#This Row],[CasualRiders]], DS_1_2_3_appended[[#This Row],[RegisteredRiders]])</f>
        <v>34</v>
      </c>
    </row>
    <row r="24" spans="1:27">
      <c r="A24" s="16">
        <v>23</v>
      </c>
      <c r="B24" s="11">
        <v>40544</v>
      </c>
      <c r="C24" s="8" t="str" cm="1">
        <f t="array" ref="C24">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4" s="8">
        <f>YEAR(DS_1_2_3_appended[[#This Row],[DateOfEntry]])</f>
        <v>2011</v>
      </c>
      <c r="E24" s="8" t="str">
        <f>TEXT(DS_1_2_3_appended[[#This Row],[DateOfEntry]], "mmmm")</f>
        <v>January</v>
      </c>
      <c r="F24" s="15">
        <v>0.91666666666666696</v>
      </c>
      <c r="G24" s="8" t="str">
        <f>IF(dataset_1!G24, "YES", "NO")</f>
        <v>NO</v>
      </c>
      <c r="H24" s="8" t="str">
        <f>CHOOSE(WEEKDAY(DS_1_2_3_appended[[#This Row],[DateOfEntry]]), "Sunday", "Monday", "Tuesday", "Wednesday", "Thursday", "Friday", "Saturday")</f>
        <v>Saturday</v>
      </c>
      <c r="I24" s="8">
        <v>2</v>
      </c>
      <c r="J24" s="8" t="str" cm="1">
        <f t="array" ref="J24">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24" s="8">
        <v>0.4</v>
      </c>
      <c r="L24" s="8" cm="1">
        <f t="array" ref="L24">_xlfn.IFS(
  AND(C24="Winter", J24="Clear Sky"), ROUND(10 + (K24 / 0.46) * (25 - 10), 1),
  AND(C24="Winter", J24="Foggy / Misty"), ROUND(0 + (K24 / 0.46) * (15 - 0), 1),
  AND(C24="Winter", J24="Light Snow / Rain"), ROUND(-5 + (K24 / 0.46) * (10 - (-5)), 1),
  AND(C24="Winter", J24="Western Disturbance"), ROUND(5 + (K24 / 0.46) * (20 - 5), 1),
  AND(C24="Summer", J24="Clear / Sunny"), ROUND(30 + (K24 / 0.46) * (53 - 30), 1),
  AND(C24="Summer", J24="Hot &amp; Humid"), ROUND(26 + (K24 / 0.46) * (45 - 26), 1),
  AND(C24="Summer", J24="Dust Storm / Loo Winds"), ROUND(35 + (K24 / 0.46) * (50 - 35), 1),
  AND(C24="Summer", J24="Pre-Monsoon Thunderstorm"), ROUND(28 + (K24 / 0.46) * (48 - 28), 1),
  AND(C24="Monsoon", J24="Heavy Rainfall"), ROUND(22 + (K24 / 0.46) * (28 - 22), 1),
  AND(C24="Monsoon", J24="Intermittent Showers"), ROUND(24 + (K24 / 0.46) * (32 - 24), 1),
  AND(C24="Monsoon", J24="Overcast &amp; Humid"), ROUND(25 + (K24 / 0.46) * (33 - 25), 1),
  AND(C24="Monsoon", J24="Thunderstorms with Rain"), ROUND(23 + (K24 / 0.46) * (30 - 23), 1),
  AND(C24="Autumn", J24="Clear"), ROUND(20 + (K24 / 0.46) * (30 - 20), 1),
  AND(C24="Autumn", J24="Dry &amp; Breezy"), ROUND(18 + (K24 / 0.46) * (28 - 18), 1),
  AND(C24="Autumn", J24="Atmospheric Haze"), ROUND(16 + (K24 / 0.46) * (26 - 16), 1),
  AND(C24="Autumn", J24="Chilly Dusk"), ROUND(15 + (K24 / 0.46) * (25 - 15), 1),
  TRUE, "No match found"
)</f>
        <v>13</v>
      </c>
      <c r="M24" s="8">
        <v>0.94</v>
      </c>
      <c r="N24" s="8">
        <f>ROUND(DS_1_2_3_appended[[#This Row],[NormalizedHumidity]] * 100, 1)</f>
        <v>94</v>
      </c>
      <c r="O24" s="8" t="str" cm="1">
        <f t="array" ref="O24">_xlfn.IFS(
  N24&lt;=10, "Extremely Dry",
  N24&lt;=20, "Very Dry",
  N24&lt;=30, "Dry",
  N24&lt;=40, "Low Comfortable",
  N24&lt;=50, "Comfortable",
  N24&lt;=60, "Moderate Humid",
  N24&lt;=70, "Humid",
  N24&lt;=80, "Very Humid",
  N24&lt;=90, "Highly Humid",
  N24&lt;=100, "Saturated / Rain-Likely"
)</f>
        <v>Saturated / Rain-Likely</v>
      </c>
      <c r="P24" s="8">
        <v>0.22389999999999999</v>
      </c>
      <c r="Q24" s="8">
        <f>ROUND(DS_1_2_3_appended[[#This Row],[NormalizedWindspeed]]* 118, 1)</f>
        <v>26.4</v>
      </c>
      <c r="R24" s="8">
        <v>11</v>
      </c>
      <c r="S24" s="8">
        <v>17</v>
      </c>
      <c r="T24" s="8">
        <f>SUM(DS_1_2_3_appended[[#This Row],[CasualRiders]], DS_1_2_3_appended[[#This Row],[RegisteredRiders]])</f>
        <v>28</v>
      </c>
    </row>
    <row r="25" spans="1:27">
      <c r="A25" s="16">
        <v>24</v>
      </c>
      <c r="B25" s="11">
        <v>40544</v>
      </c>
      <c r="C25" s="8" t="str" cm="1">
        <f t="array" ref="C25">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5" s="8">
        <f>YEAR(DS_1_2_3_appended[[#This Row],[DateOfEntry]])</f>
        <v>2011</v>
      </c>
      <c r="E25" s="8" t="str">
        <f>TEXT(DS_1_2_3_appended[[#This Row],[DateOfEntry]], "mmmm")</f>
        <v>January</v>
      </c>
      <c r="F25" s="15">
        <v>0.95833333333333304</v>
      </c>
      <c r="G25" s="8" t="str">
        <f>IF(dataset_1!G25, "YES", "NO")</f>
        <v>NO</v>
      </c>
      <c r="H25" s="8" t="str">
        <f>CHOOSE(WEEKDAY(DS_1_2_3_appended[[#This Row],[DateOfEntry]]), "Sunday", "Monday", "Tuesday", "Wednesday", "Thursday", "Friday", "Saturday")</f>
        <v>Saturday</v>
      </c>
      <c r="I25" s="8">
        <v>2</v>
      </c>
      <c r="J25" s="8" t="str" cm="1">
        <f t="array" ref="J25">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25" s="8">
        <v>0.46</v>
      </c>
      <c r="L25" s="8" cm="1">
        <f t="array" ref="L25">_xlfn.IFS(
  AND(C25="Winter", J25="Clear Sky"), ROUND(10 + (K25 / 0.46) * (25 - 10), 1),
  AND(C25="Winter", J25="Foggy / Misty"), ROUND(0 + (K25 / 0.46) * (15 - 0), 1),
  AND(C25="Winter", J25="Light Snow / Rain"), ROUND(-5 + (K25 / 0.46) * (10 - (-5)), 1),
  AND(C25="Winter", J25="Western Disturbance"), ROUND(5 + (K25 / 0.46) * (20 - 5), 1),
  AND(C25="Summer", J25="Clear / Sunny"), ROUND(30 + (K25 / 0.46) * (53 - 30), 1),
  AND(C25="Summer", J25="Hot &amp; Humid"), ROUND(26 + (K25 / 0.46) * (45 - 26), 1),
  AND(C25="Summer", J25="Dust Storm / Loo Winds"), ROUND(35 + (K25 / 0.46) * (50 - 35), 1),
  AND(C25="Summer", J25="Pre-Monsoon Thunderstorm"), ROUND(28 + (K25 / 0.46) * (48 - 28), 1),
  AND(C25="Monsoon", J25="Heavy Rainfall"), ROUND(22 + (K25 / 0.46) * (28 - 22), 1),
  AND(C25="Monsoon", J25="Intermittent Showers"), ROUND(24 + (K25 / 0.46) * (32 - 24), 1),
  AND(C25="Monsoon", J25="Overcast &amp; Humid"), ROUND(25 + (K25 / 0.46) * (33 - 25), 1),
  AND(C25="Monsoon", J25="Thunderstorms with Rain"), ROUND(23 + (K25 / 0.46) * (30 - 23), 1),
  AND(C25="Autumn", J25="Clear"), ROUND(20 + (K25 / 0.46) * (30 - 20), 1),
  AND(C25="Autumn", J25="Dry &amp; Breezy"), ROUND(18 + (K25 / 0.46) * (28 - 18), 1),
  AND(C25="Autumn", J25="Atmospheric Haze"), ROUND(16 + (K25 / 0.46) * (26 - 16), 1),
  AND(C25="Autumn", J25="Chilly Dusk"), ROUND(15 + (K25 / 0.46) * (25 - 15), 1),
  TRUE, "No match found"
)</f>
        <v>15</v>
      </c>
      <c r="M25" s="8">
        <v>0.88</v>
      </c>
      <c r="N25" s="8">
        <f>ROUND(DS_1_2_3_appended[[#This Row],[NormalizedHumidity]] * 100, 1)</f>
        <v>88</v>
      </c>
      <c r="O25" s="8" t="str" cm="1">
        <f t="array" ref="O25">_xlfn.IFS(
  N25&lt;=10, "Extremely Dry",
  N25&lt;=20, "Very Dry",
  N25&lt;=30, "Dry",
  N25&lt;=40, "Low Comfortable",
  N25&lt;=50, "Comfortable",
  N25&lt;=60, "Moderate Humid",
  N25&lt;=70, "Humid",
  N25&lt;=80, "Very Humid",
  N25&lt;=90, "Highly Humid",
  N25&lt;=100, "Saturated / Rain-Likely"
)</f>
        <v>Highly Humid</v>
      </c>
      <c r="P25" s="8">
        <v>0.29849999999999999</v>
      </c>
      <c r="Q25" s="8">
        <f>ROUND(DS_1_2_3_appended[[#This Row],[NormalizedWindspeed]]* 118, 1)</f>
        <v>35.200000000000003</v>
      </c>
      <c r="R25" s="8">
        <v>15</v>
      </c>
      <c r="S25" s="8">
        <v>24</v>
      </c>
      <c r="T25" s="8">
        <f>SUM(DS_1_2_3_appended[[#This Row],[CasualRiders]], DS_1_2_3_appended[[#This Row],[RegisteredRiders]])</f>
        <v>39</v>
      </c>
      <c r="Y25" s="87" t="s">
        <v>63</v>
      </c>
      <c r="Z25" s="88"/>
      <c r="AA25" s="88"/>
    </row>
    <row r="26" spans="1:27">
      <c r="A26" s="16">
        <v>25</v>
      </c>
      <c r="B26" s="11">
        <v>40545</v>
      </c>
      <c r="C26" s="8" t="str" cm="1">
        <f t="array" ref="C26">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6" s="8">
        <f>YEAR(DS_1_2_3_appended[[#This Row],[DateOfEntry]])</f>
        <v>2011</v>
      </c>
      <c r="E26" s="8" t="str">
        <f>TEXT(DS_1_2_3_appended[[#This Row],[DateOfEntry]], "mmmm")</f>
        <v>January</v>
      </c>
      <c r="F26" s="15">
        <v>1</v>
      </c>
      <c r="G26" s="8" t="str">
        <f>IF(dataset_1!G26, "YES", "NO")</f>
        <v>NO</v>
      </c>
      <c r="H26" s="8" t="str">
        <f>CHOOSE(WEEKDAY(DS_1_2_3_appended[[#This Row],[DateOfEntry]]), "Sunday", "Monday", "Tuesday", "Wednesday", "Thursday", "Friday", "Saturday")</f>
        <v>Sunday</v>
      </c>
      <c r="I26" s="8">
        <v>2</v>
      </c>
      <c r="J26" s="8" t="str" cm="1">
        <f t="array" ref="J26">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26" s="8">
        <v>0.46</v>
      </c>
      <c r="L26" s="8" cm="1">
        <f t="array" ref="L26">_xlfn.IFS(
  AND(C26="Winter", J26="Clear Sky"), ROUND(10 + (K26 / 0.46) * (25 - 10), 1),
  AND(C26="Winter", J26="Foggy / Misty"), ROUND(0 + (K26 / 0.46) * (15 - 0), 1),
  AND(C26="Winter", J26="Light Snow / Rain"), ROUND(-5 + (K26 / 0.46) * (10 - (-5)), 1),
  AND(C26="Winter", J26="Western Disturbance"), ROUND(5 + (K26 / 0.46) * (20 - 5), 1),
  AND(C26="Summer", J26="Clear / Sunny"), ROUND(30 + (K26 / 0.46) * (53 - 30), 1),
  AND(C26="Summer", J26="Hot &amp; Humid"), ROUND(26 + (K26 / 0.46) * (45 - 26), 1),
  AND(C26="Summer", J26="Dust Storm / Loo Winds"), ROUND(35 + (K26 / 0.46) * (50 - 35), 1),
  AND(C26="Summer", J26="Pre-Monsoon Thunderstorm"), ROUND(28 + (K26 / 0.46) * (48 - 28), 1),
  AND(C26="Monsoon", J26="Heavy Rainfall"), ROUND(22 + (K26 / 0.46) * (28 - 22), 1),
  AND(C26="Monsoon", J26="Intermittent Showers"), ROUND(24 + (K26 / 0.46) * (32 - 24), 1),
  AND(C26="Monsoon", J26="Overcast &amp; Humid"), ROUND(25 + (K26 / 0.46) * (33 - 25), 1),
  AND(C26="Monsoon", J26="Thunderstorms with Rain"), ROUND(23 + (K26 / 0.46) * (30 - 23), 1),
  AND(C26="Autumn", J26="Clear"), ROUND(20 + (K26 / 0.46) * (30 - 20), 1),
  AND(C26="Autumn", J26="Dry &amp; Breezy"), ROUND(18 + (K26 / 0.46) * (28 - 18), 1),
  AND(C26="Autumn", J26="Atmospheric Haze"), ROUND(16 + (K26 / 0.46) * (26 - 16), 1),
  AND(C26="Autumn", J26="Chilly Dusk"), ROUND(15 + (K26 / 0.46) * (25 - 15), 1),
  TRUE, "No match found"
)</f>
        <v>15</v>
      </c>
      <c r="M26" s="8">
        <v>0.88</v>
      </c>
      <c r="N26" s="8">
        <f>ROUND(DS_1_2_3_appended[[#This Row],[NormalizedHumidity]] * 100, 1)</f>
        <v>88</v>
      </c>
      <c r="O26" s="8" t="str" cm="1">
        <f t="array" ref="O26">_xlfn.IFS(
  N26&lt;=10, "Extremely Dry",
  N26&lt;=20, "Very Dry",
  N26&lt;=30, "Dry",
  N26&lt;=40, "Low Comfortable",
  N26&lt;=50, "Comfortable",
  N26&lt;=60, "Moderate Humid",
  N26&lt;=70, "Humid",
  N26&lt;=80, "Very Humid",
  N26&lt;=90, "Highly Humid",
  N26&lt;=100, "Saturated / Rain-Likely"
)</f>
        <v>Highly Humid</v>
      </c>
      <c r="P26" s="8">
        <v>0.29849999999999999</v>
      </c>
      <c r="Q26" s="8">
        <f>ROUND(DS_1_2_3_appended[[#This Row],[NormalizedWindspeed]]* 118, 1)</f>
        <v>35.200000000000003</v>
      </c>
      <c r="R26" s="8">
        <v>4</v>
      </c>
      <c r="S26" s="8">
        <v>13</v>
      </c>
      <c r="T26" s="8">
        <f>SUM(DS_1_2_3_appended[[#This Row],[CasualRiders]], DS_1_2_3_appended[[#This Row],[RegisteredRiders]])</f>
        <v>17</v>
      </c>
      <c r="Y26" s="89"/>
      <c r="Z26" s="89"/>
      <c r="AA26" s="89"/>
    </row>
    <row r="27" spans="1:27">
      <c r="A27" s="16">
        <v>26</v>
      </c>
      <c r="B27" s="11">
        <v>40545</v>
      </c>
      <c r="C27" s="8" t="str" cm="1">
        <f t="array" ref="C27">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7" s="8">
        <f>YEAR(DS_1_2_3_appended[[#This Row],[DateOfEntry]])</f>
        <v>2011</v>
      </c>
      <c r="E27" s="8" t="str">
        <f>TEXT(DS_1_2_3_appended[[#This Row],[DateOfEntry]], "mmmm")</f>
        <v>January</v>
      </c>
      <c r="F27" s="15">
        <v>1.0416666666666701</v>
      </c>
      <c r="G27" s="8" t="str">
        <f>IF(dataset_1!G27, "YES", "NO")</f>
        <v>NO</v>
      </c>
      <c r="H27" s="8" t="str">
        <f>CHOOSE(WEEKDAY(DS_1_2_3_appended[[#This Row],[DateOfEntry]]), "Sunday", "Monday", "Tuesday", "Wednesday", "Thursday", "Friday", "Saturday")</f>
        <v>Sunday</v>
      </c>
      <c r="I27" s="8">
        <v>2</v>
      </c>
      <c r="J27" s="8" t="str" cm="1">
        <f t="array" ref="J27">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27" s="8">
        <v>0.44</v>
      </c>
      <c r="L27" s="8" cm="1">
        <f t="array" ref="L27">_xlfn.IFS(
  AND(C27="Winter", J27="Clear Sky"), ROUND(10 + (K27 / 0.46) * (25 - 10), 1),
  AND(C27="Winter", J27="Foggy / Misty"), ROUND(0 + (K27 / 0.46) * (15 - 0), 1),
  AND(C27="Winter", J27="Light Snow / Rain"), ROUND(-5 + (K27 / 0.46) * (10 - (-5)), 1),
  AND(C27="Winter", J27="Western Disturbance"), ROUND(5 + (K27 / 0.46) * (20 - 5), 1),
  AND(C27="Summer", J27="Clear / Sunny"), ROUND(30 + (K27 / 0.46) * (53 - 30), 1),
  AND(C27="Summer", J27="Hot &amp; Humid"), ROUND(26 + (K27 / 0.46) * (45 - 26), 1),
  AND(C27="Summer", J27="Dust Storm / Loo Winds"), ROUND(35 + (K27 / 0.46) * (50 - 35), 1),
  AND(C27="Summer", J27="Pre-Monsoon Thunderstorm"), ROUND(28 + (K27 / 0.46) * (48 - 28), 1),
  AND(C27="Monsoon", J27="Heavy Rainfall"), ROUND(22 + (K27 / 0.46) * (28 - 22), 1),
  AND(C27="Monsoon", J27="Intermittent Showers"), ROUND(24 + (K27 / 0.46) * (32 - 24), 1),
  AND(C27="Monsoon", J27="Overcast &amp; Humid"), ROUND(25 + (K27 / 0.46) * (33 - 25), 1),
  AND(C27="Monsoon", J27="Thunderstorms with Rain"), ROUND(23 + (K27 / 0.46) * (30 - 23), 1),
  AND(C27="Autumn", J27="Clear"), ROUND(20 + (K27 / 0.46) * (30 - 20), 1),
  AND(C27="Autumn", J27="Dry &amp; Breezy"), ROUND(18 + (K27 / 0.46) * (28 - 18), 1),
  AND(C27="Autumn", J27="Atmospheric Haze"), ROUND(16 + (K27 / 0.46) * (26 - 16), 1),
  AND(C27="Autumn", J27="Chilly Dusk"), ROUND(15 + (K27 / 0.46) * (25 - 15), 1),
  TRUE, "No match found"
)</f>
        <v>14.3</v>
      </c>
      <c r="M27" s="8">
        <v>0.94</v>
      </c>
      <c r="N27" s="8">
        <f>ROUND(DS_1_2_3_appended[[#This Row],[NormalizedHumidity]] * 100, 1)</f>
        <v>94</v>
      </c>
      <c r="O27" s="8" t="str" cm="1">
        <f t="array" ref="O27">_xlfn.IFS(
  N27&lt;=10, "Extremely Dry",
  N27&lt;=20, "Very Dry",
  N27&lt;=30, "Dry",
  N27&lt;=40, "Low Comfortable",
  N27&lt;=50, "Comfortable",
  N27&lt;=60, "Moderate Humid",
  N27&lt;=70, "Humid",
  N27&lt;=80, "Very Humid",
  N27&lt;=90, "Highly Humid",
  N27&lt;=100, "Saturated / Rain-Likely"
)</f>
        <v>Saturated / Rain-Likely</v>
      </c>
      <c r="P27" s="8">
        <v>0.25369999999999998</v>
      </c>
      <c r="Q27" s="8">
        <f>ROUND(DS_1_2_3_appended[[#This Row],[NormalizedWindspeed]]* 118, 1)</f>
        <v>29.9</v>
      </c>
      <c r="R27" s="8">
        <v>1</v>
      </c>
      <c r="S27" s="8">
        <v>16</v>
      </c>
      <c r="T27" s="8">
        <f>SUM(DS_1_2_3_appended[[#This Row],[CasualRiders]], DS_1_2_3_appended[[#This Row],[RegisteredRiders]])</f>
        <v>17</v>
      </c>
      <c r="Y27" s="17" t="s">
        <v>23</v>
      </c>
      <c r="Z27" s="17" t="s">
        <v>43</v>
      </c>
      <c r="AA27" s="21" t="s">
        <v>64</v>
      </c>
    </row>
    <row r="28" spans="1:27">
      <c r="A28" s="16">
        <v>27</v>
      </c>
      <c r="B28" s="11">
        <v>40545</v>
      </c>
      <c r="C28" s="8" t="str" cm="1">
        <f t="array" ref="C28">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8" s="8">
        <f>YEAR(DS_1_2_3_appended[[#This Row],[DateOfEntry]])</f>
        <v>2011</v>
      </c>
      <c r="E28" s="8" t="str">
        <f>TEXT(DS_1_2_3_appended[[#This Row],[DateOfEntry]], "mmmm")</f>
        <v>January</v>
      </c>
      <c r="F28" s="15">
        <v>1.0833333333333299</v>
      </c>
      <c r="G28" s="8" t="str">
        <f>IF(dataset_1!G28, "YES", "NO")</f>
        <v>NO</v>
      </c>
      <c r="H28" s="8" t="str">
        <f>CHOOSE(WEEKDAY(DS_1_2_3_appended[[#This Row],[DateOfEntry]]), "Sunday", "Monday", "Tuesday", "Wednesday", "Thursday", "Friday", "Saturday")</f>
        <v>Sunday</v>
      </c>
      <c r="I28" s="8">
        <v>2</v>
      </c>
      <c r="J28" s="8" t="str" cm="1">
        <f t="array" ref="J28">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28" s="8">
        <v>0.42</v>
      </c>
      <c r="L28" s="8" cm="1">
        <f t="array" ref="L28">_xlfn.IFS(
  AND(C28="Winter", J28="Clear Sky"), ROUND(10 + (K28 / 0.46) * (25 - 10), 1),
  AND(C28="Winter", J28="Foggy / Misty"), ROUND(0 + (K28 / 0.46) * (15 - 0), 1),
  AND(C28="Winter", J28="Light Snow / Rain"), ROUND(-5 + (K28 / 0.46) * (10 - (-5)), 1),
  AND(C28="Winter", J28="Western Disturbance"), ROUND(5 + (K28 / 0.46) * (20 - 5), 1),
  AND(C28="Summer", J28="Clear / Sunny"), ROUND(30 + (K28 / 0.46) * (53 - 30), 1),
  AND(C28="Summer", J28="Hot &amp; Humid"), ROUND(26 + (K28 / 0.46) * (45 - 26), 1),
  AND(C28="Summer", J28="Dust Storm / Loo Winds"), ROUND(35 + (K28 / 0.46) * (50 - 35), 1),
  AND(C28="Summer", J28="Pre-Monsoon Thunderstorm"), ROUND(28 + (K28 / 0.46) * (48 - 28), 1),
  AND(C28="Monsoon", J28="Heavy Rainfall"), ROUND(22 + (K28 / 0.46) * (28 - 22), 1),
  AND(C28="Monsoon", J28="Intermittent Showers"), ROUND(24 + (K28 / 0.46) * (32 - 24), 1),
  AND(C28="Monsoon", J28="Overcast &amp; Humid"), ROUND(25 + (K28 / 0.46) * (33 - 25), 1),
  AND(C28="Monsoon", J28="Thunderstorms with Rain"), ROUND(23 + (K28 / 0.46) * (30 - 23), 1),
  AND(C28="Autumn", J28="Clear"), ROUND(20 + (K28 / 0.46) * (30 - 20), 1),
  AND(C28="Autumn", J28="Dry &amp; Breezy"), ROUND(18 + (K28 / 0.46) * (28 - 18), 1),
  AND(C28="Autumn", J28="Atmospheric Haze"), ROUND(16 + (K28 / 0.46) * (26 - 16), 1),
  AND(C28="Autumn", J28="Chilly Dusk"), ROUND(15 + (K28 / 0.46) * (25 - 15), 1),
  TRUE, "No match found"
)</f>
        <v>13.7</v>
      </c>
      <c r="M28" s="8">
        <v>1</v>
      </c>
      <c r="N28" s="8">
        <f>ROUND(DS_1_2_3_appended[[#This Row],[NormalizedHumidity]] * 100, 1)</f>
        <v>100</v>
      </c>
      <c r="O28" s="8" t="str" cm="1">
        <f t="array" ref="O28">_xlfn.IFS(
  N28&lt;=10, "Extremely Dry",
  N28&lt;=20, "Very Dry",
  N28&lt;=30, "Dry",
  N28&lt;=40, "Low Comfortable",
  N28&lt;=50, "Comfortable",
  N28&lt;=60, "Moderate Humid",
  N28&lt;=70, "Humid",
  N28&lt;=80, "Very Humid",
  N28&lt;=90, "Highly Humid",
  N28&lt;=100, "Saturated / Rain-Likely"
)</f>
        <v>Saturated / Rain-Likely</v>
      </c>
      <c r="P28" s="8">
        <v>0.28360000000000002</v>
      </c>
      <c r="Q28" s="8">
        <f>ROUND(DS_1_2_3_appended[[#This Row],[NormalizedWindspeed]]* 118, 1)</f>
        <v>33.5</v>
      </c>
      <c r="R28" s="8">
        <v>1</v>
      </c>
      <c r="S28" s="8">
        <v>8</v>
      </c>
      <c r="T28" s="8">
        <f>SUM(DS_1_2_3_appended[[#This Row],[CasualRiders]], DS_1_2_3_appended[[#This Row],[RegisteredRiders]])</f>
        <v>9</v>
      </c>
      <c r="Y28" s="86" t="s">
        <v>44</v>
      </c>
      <c r="Z28" s="20" t="s">
        <v>126</v>
      </c>
      <c r="AA28" s="22" t="s">
        <v>65</v>
      </c>
    </row>
    <row r="29" spans="1:27">
      <c r="A29" s="16">
        <v>28</v>
      </c>
      <c r="B29" s="11">
        <v>40545</v>
      </c>
      <c r="C29" s="8" t="str" cm="1">
        <f t="array" ref="C29">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9" s="8">
        <f>YEAR(DS_1_2_3_appended[[#This Row],[DateOfEntry]])</f>
        <v>2011</v>
      </c>
      <c r="E29" s="8" t="str">
        <f>TEXT(DS_1_2_3_appended[[#This Row],[DateOfEntry]], "mmmm")</f>
        <v>January</v>
      </c>
      <c r="F29" s="15">
        <v>1.125</v>
      </c>
      <c r="G29" s="8" t="str">
        <f>IF(dataset_1!G29, "YES", "NO")</f>
        <v>NO</v>
      </c>
      <c r="H29" s="8" t="str">
        <f>CHOOSE(WEEKDAY(DS_1_2_3_appended[[#This Row],[DateOfEntry]]), "Sunday", "Monday", "Tuesday", "Wednesday", "Thursday", "Friday", "Saturday")</f>
        <v>Sunday</v>
      </c>
      <c r="I29" s="8">
        <v>2</v>
      </c>
      <c r="J29" s="8" t="str" cm="1">
        <f t="array" ref="J29">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29" s="8">
        <v>0.46</v>
      </c>
      <c r="L29" s="8" cm="1">
        <f t="array" ref="L29">_xlfn.IFS(
  AND(C29="Winter", J29="Clear Sky"), ROUND(10 + (K29 / 0.46) * (25 - 10), 1),
  AND(C29="Winter", J29="Foggy / Misty"), ROUND(0 + (K29 / 0.46) * (15 - 0), 1),
  AND(C29="Winter", J29="Light Snow / Rain"), ROUND(-5 + (K29 / 0.46) * (10 - (-5)), 1),
  AND(C29="Winter", J29="Western Disturbance"), ROUND(5 + (K29 / 0.46) * (20 - 5), 1),
  AND(C29="Summer", J29="Clear / Sunny"), ROUND(30 + (K29 / 0.46) * (53 - 30), 1),
  AND(C29="Summer", J29="Hot &amp; Humid"), ROUND(26 + (K29 / 0.46) * (45 - 26), 1),
  AND(C29="Summer", J29="Dust Storm / Loo Winds"), ROUND(35 + (K29 / 0.46) * (50 - 35), 1),
  AND(C29="Summer", J29="Pre-Monsoon Thunderstorm"), ROUND(28 + (K29 / 0.46) * (48 - 28), 1),
  AND(C29="Monsoon", J29="Heavy Rainfall"), ROUND(22 + (K29 / 0.46) * (28 - 22), 1),
  AND(C29="Monsoon", J29="Intermittent Showers"), ROUND(24 + (K29 / 0.46) * (32 - 24), 1),
  AND(C29="Monsoon", J29="Overcast &amp; Humid"), ROUND(25 + (K29 / 0.46) * (33 - 25), 1),
  AND(C29="Monsoon", J29="Thunderstorms with Rain"), ROUND(23 + (K29 / 0.46) * (30 - 23), 1),
  AND(C29="Autumn", J29="Clear"), ROUND(20 + (K29 / 0.46) * (30 - 20), 1),
  AND(C29="Autumn", J29="Dry &amp; Breezy"), ROUND(18 + (K29 / 0.46) * (28 - 18), 1),
  AND(C29="Autumn", J29="Atmospheric Haze"), ROUND(16 + (K29 / 0.46) * (26 - 16), 1),
  AND(C29="Autumn", J29="Chilly Dusk"), ROUND(15 + (K29 / 0.46) * (25 - 15), 1),
  TRUE, "No match found"
)</f>
        <v>15</v>
      </c>
      <c r="M29" s="8">
        <v>0.94</v>
      </c>
      <c r="N29" s="8">
        <f>ROUND(DS_1_2_3_appended[[#This Row],[NormalizedHumidity]] * 100, 1)</f>
        <v>94</v>
      </c>
      <c r="O29" s="8" t="str" cm="1">
        <f t="array" ref="O29">_xlfn.IFS(
  N29&lt;=10, "Extremely Dry",
  N29&lt;=20, "Very Dry",
  N29&lt;=30, "Dry",
  N29&lt;=40, "Low Comfortable",
  N29&lt;=50, "Comfortable",
  N29&lt;=60, "Moderate Humid",
  N29&lt;=70, "Humid",
  N29&lt;=80, "Very Humid",
  N29&lt;=90, "Highly Humid",
  N29&lt;=100, "Saturated / Rain-Likely"
)</f>
        <v>Saturated / Rain-Likely</v>
      </c>
      <c r="P29" s="8">
        <v>0.19400000000000001</v>
      </c>
      <c r="Q29" s="8">
        <f>ROUND(DS_1_2_3_appended[[#This Row],[NormalizedWindspeed]]* 118, 1)</f>
        <v>22.9</v>
      </c>
      <c r="R29" s="8">
        <v>2</v>
      </c>
      <c r="S29" s="8">
        <v>4</v>
      </c>
      <c r="T29" s="8">
        <f>SUM(DS_1_2_3_appended[[#This Row],[CasualRiders]], DS_1_2_3_appended[[#This Row],[RegisteredRiders]])</f>
        <v>6</v>
      </c>
      <c r="Y29" s="86"/>
      <c r="Z29" s="20" t="s">
        <v>46</v>
      </c>
      <c r="AA29" s="20" t="s">
        <v>66</v>
      </c>
    </row>
    <row r="30" spans="1:27">
      <c r="A30" s="16">
        <v>29</v>
      </c>
      <c r="B30" s="11">
        <v>40545</v>
      </c>
      <c r="C30" s="8" t="str" cm="1">
        <f t="array" ref="C30">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0" s="8">
        <f>YEAR(DS_1_2_3_appended[[#This Row],[DateOfEntry]])</f>
        <v>2011</v>
      </c>
      <c r="E30" s="8" t="str">
        <f>TEXT(DS_1_2_3_appended[[#This Row],[DateOfEntry]], "mmmm")</f>
        <v>January</v>
      </c>
      <c r="F30" s="15">
        <v>1.1666666666666701</v>
      </c>
      <c r="G30" s="8" t="str">
        <f>IF(dataset_1!G30, "YES", "NO")</f>
        <v>NO</v>
      </c>
      <c r="H30" s="8" t="str">
        <f>CHOOSE(WEEKDAY(DS_1_2_3_appended[[#This Row],[DateOfEntry]]), "Sunday", "Monday", "Tuesday", "Wednesday", "Thursday", "Friday", "Saturday")</f>
        <v>Sunday</v>
      </c>
      <c r="I30" s="8">
        <v>2</v>
      </c>
      <c r="J30" s="8" t="str" cm="1">
        <f t="array" ref="J30">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30" s="8">
        <v>0.46</v>
      </c>
      <c r="L30" s="8" cm="1">
        <f t="array" ref="L30">_xlfn.IFS(
  AND(C30="Winter", J30="Clear Sky"), ROUND(10 + (K30 / 0.46) * (25 - 10), 1),
  AND(C30="Winter", J30="Foggy / Misty"), ROUND(0 + (K30 / 0.46) * (15 - 0), 1),
  AND(C30="Winter", J30="Light Snow / Rain"), ROUND(-5 + (K30 / 0.46) * (10 - (-5)), 1),
  AND(C30="Winter", J30="Western Disturbance"), ROUND(5 + (K30 / 0.46) * (20 - 5), 1),
  AND(C30="Summer", J30="Clear / Sunny"), ROUND(30 + (K30 / 0.46) * (53 - 30), 1),
  AND(C30="Summer", J30="Hot &amp; Humid"), ROUND(26 + (K30 / 0.46) * (45 - 26), 1),
  AND(C30="Summer", J30="Dust Storm / Loo Winds"), ROUND(35 + (K30 / 0.46) * (50 - 35), 1),
  AND(C30="Summer", J30="Pre-Monsoon Thunderstorm"), ROUND(28 + (K30 / 0.46) * (48 - 28), 1),
  AND(C30="Monsoon", J30="Heavy Rainfall"), ROUND(22 + (K30 / 0.46) * (28 - 22), 1),
  AND(C30="Monsoon", J30="Intermittent Showers"), ROUND(24 + (K30 / 0.46) * (32 - 24), 1),
  AND(C30="Monsoon", J30="Overcast &amp; Humid"), ROUND(25 + (K30 / 0.46) * (33 - 25), 1),
  AND(C30="Monsoon", J30="Thunderstorms with Rain"), ROUND(23 + (K30 / 0.46) * (30 - 23), 1),
  AND(C30="Autumn", J30="Clear"), ROUND(20 + (K30 / 0.46) * (30 - 20), 1),
  AND(C30="Autumn", J30="Dry &amp; Breezy"), ROUND(18 + (K30 / 0.46) * (28 - 18), 1),
  AND(C30="Autumn", J30="Atmospheric Haze"), ROUND(16 + (K30 / 0.46) * (26 - 16), 1),
  AND(C30="Autumn", J30="Chilly Dusk"), ROUND(15 + (K30 / 0.46) * (25 - 15), 1),
  TRUE, "No match found"
)</f>
        <v>15</v>
      </c>
      <c r="M30" s="8">
        <v>0.94</v>
      </c>
      <c r="N30" s="8">
        <f>ROUND(DS_1_2_3_appended[[#This Row],[NormalizedHumidity]] * 100, 1)</f>
        <v>94</v>
      </c>
      <c r="O30" s="8" t="str" cm="1">
        <f t="array" ref="O30">_xlfn.IFS(
  N30&lt;=10, "Extremely Dry",
  N30&lt;=20, "Very Dry",
  N30&lt;=30, "Dry",
  N30&lt;=40, "Low Comfortable",
  N30&lt;=50, "Comfortable",
  N30&lt;=60, "Moderate Humid",
  N30&lt;=70, "Humid",
  N30&lt;=80, "Very Humid",
  N30&lt;=90, "Highly Humid",
  N30&lt;=100, "Saturated / Rain-Likely"
)</f>
        <v>Saturated / Rain-Likely</v>
      </c>
      <c r="P30" s="8">
        <v>0.19400000000000001</v>
      </c>
      <c r="Q30" s="8">
        <f>ROUND(DS_1_2_3_appended[[#This Row],[NormalizedWindspeed]]* 118, 1)</f>
        <v>22.9</v>
      </c>
      <c r="R30" s="8">
        <v>2</v>
      </c>
      <c r="S30" s="8">
        <v>1</v>
      </c>
      <c r="T30" s="8">
        <f>SUM(DS_1_2_3_appended[[#This Row],[CasualRiders]], DS_1_2_3_appended[[#This Row],[RegisteredRiders]])</f>
        <v>3</v>
      </c>
      <c r="Y30" s="86"/>
      <c r="Z30" s="20" t="s">
        <v>47</v>
      </c>
      <c r="AA30" s="22" t="s">
        <v>67</v>
      </c>
    </row>
    <row r="31" spans="1:27">
      <c r="A31" s="16">
        <v>30</v>
      </c>
      <c r="B31" s="11">
        <v>40545</v>
      </c>
      <c r="C31" s="8" t="str" cm="1">
        <f t="array" ref="C31">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1" s="8">
        <f>YEAR(DS_1_2_3_appended[[#This Row],[DateOfEntry]])</f>
        <v>2011</v>
      </c>
      <c r="E31" s="8" t="str">
        <f>TEXT(DS_1_2_3_appended[[#This Row],[DateOfEntry]], "mmmm")</f>
        <v>January</v>
      </c>
      <c r="F31" s="15">
        <v>1.2083333333333299</v>
      </c>
      <c r="G31" s="8" t="str">
        <f>IF(dataset_1!G31, "YES", "NO")</f>
        <v>NO</v>
      </c>
      <c r="H31" s="8" t="str">
        <f>CHOOSE(WEEKDAY(DS_1_2_3_appended[[#This Row],[DateOfEntry]]), "Sunday", "Monday", "Tuesday", "Wednesday", "Thursday", "Friday", "Saturday")</f>
        <v>Sunday</v>
      </c>
      <c r="I31" s="8">
        <v>3</v>
      </c>
      <c r="J31" s="8" t="str" cm="1">
        <f t="array" ref="J31">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Light Snow / Rain</v>
      </c>
      <c r="K31" s="8">
        <v>0.42</v>
      </c>
      <c r="L31" s="8" cm="1">
        <f t="array" ref="L31">_xlfn.IFS(
  AND(C31="Winter", J31="Clear Sky"), ROUND(10 + (K31 / 0.46) * (25 - 10), 1),
  AND(C31="Winter", J31="Foggy / Misty"), ROUND(0 + (K31 / 0.46) * (15 - 0), 1),
  AND(C31="Winter", J31="Light Snow / Rain"), ROUND(-5 + (K31 / 0.46) * (10 - (-5)), 1),
  AND(C31="Winter", J31="Western Disturbance"), ROUND(5 + (K31 / 0.46) * (20 - 5), 1),
  AND(C31="Summer", J31="Clear / Sunny"), ROUND(30 + (K31 / 0.46) * (53 - 30), 1),
  AND(C31="Summer", J31="Hot &amp; Humid"), ROUND(26 + (K31 / 0.46) * (45 - 26), 1),
  AND(C31="Summer", J31="Dust Storm / Loo Winds"), ROUND(35 + (K31 / 0.46) * (50 - 35), 1),
  AND(C31="Summer", J31="Pre-Monsoon Thunderstorm"), ROUND(28 + (K31 / 0.46) * (48 - 28), 1),
  AND(C31="Monsoon", J31="Heavy Rainfall"), ROUND(22 + (K31 / 0.46) * (28 - 22), 1),
  AND(C31="Monsoon", J31="Intermittent Showers"), ROUND(24 + (K31 / 0.46) * (32 - 24), 1),
  AND(C31="Monsoon", J31="Overcast &amp; Humid"), ROUND(25 + (K31 / 0.46) * (33 - 25), 1),
  AND(C31="Monsoon", J31="Thunderstorms with Rain"), ROUND(23 + (K31 / 0.46) * (30 - 23), 1),
  AND(C31="Autumn", J31="Clear"), ROUND(20 + (K31 / 0.46) * (30 - 20), 1),
  AND(C31="Autumn", J31="Dry &amp; Breezy"), ROUND(18 + (K31 / 0.46) * (28 - 18), 1),
  AND(C31="Autumn", J31="Atmospheric Haze"), ROUND(16 + (K31 / 0.46) * (26 - 16), 1),
  AND(C31="Autumn", J31="Chilly Dusk"), ROUND(15 + (K31 / 0.46) * (25 - 15), 1),
  TRUE, "No match found"
)</f>
        <v>8.6999999999999993</v>
      </c>
      <c r="M31" s="8">
        <v>0.77</v>
      </c>
      <c r="N31" s="8">
        <f>ROUND(DS_1_2_3_appended[[#This Row],[NormalizedHumidity]] * 100, 1)</f>
        <v>77</v>
      </c>
      <c r="O31" s="8" t="str" cm="1">
        <f t="array" ref="O31">_xlfn.IFS(
  N31&lt;=10, "Extremely Dry",
  N31&lt;=20, "Very Dry",
  N31&lt;=30, "Dry",
  N31&lt;=40, "Low Comfortable",
  N31&lt;=50, "Comfortable",
  N31&lt;=60, "Moderate Humid",
  N31&lt;=70, "Humid",
  N31&lt;=80, "Very Humid",
  N31&lt;=90, "Highly Humid",
  N31&lt;=100, "Saturated / Rain-Likely"
)</f>
        <v>Very Humid</v>
      </c>
      <c r="P31" s="8">
        <v>0.29849999999999999</v>
      </c>
      <c r="Q31" s="8">
        <f>ROUND(DS_1_2_3_appended[[#This Row],[NormalizedWindspeed]]* 118, 1)</f>
        <v>35.200000000000003</v>
      </c>
      <c r="R31" s="8">
        <v>0</v>
      </c>
      <c r="S31" s="8">
        <v>2</v>
      </c>
      <c r="T31" s="8">
        <f>SUM(DS_1_2_3_appended[[#This Row],[CasualRiders]], DS_1_2_3_appended[[#This Row],[RegisteredRiders]])</f>
        <v>2</v>
      </c>
      <c r="Y31" s="86"/>
      <c r="Z31" s="20" t="s">
        <v>48</v>
      </c>
      <c r="AA31" s="20" t="s">
        <v>68</v>
      </c>
    </row>
    <row r="32" spans="1:27">
      <c r="A32" s="16">
        <v>31</v>
      </c>
      <c r="B32" s="11">
        <v>40545</v>
      </c>
      <c r="C32" s="8" t="str" cm="1">
        <f t="array" ref="C32">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2" s="8">
        <f>YEAR(DS_1_2_3_appended[[#This Row],[DateOfEntry]])</f>
        <v>2011</v>
      </c>
      <c r="E32" s="8" t="str">
        <f>TEXT(DS_1_2_3_appended[[#This Row],[DateOfEntry]], "mmmm")</f>
        <v>January</v>
      </c>
      <c r="F32" s="15">
        <v>1.25</v>
      </c>
      <c r="G32" s="8" t="str">
        <f>IF(dataset_1!G32, "YES", "NO")</f>
        <v>NO</v>
      </c>
      <c r="H32" s="8" t="str">
        <f>CHOOSE(WEEKDAY(DS_1_2_3_appended[[#This Row],[DateOfEntry]]), "Sunday", "Monday", "Tuesday", "Wednesday", "Thursday", "Friday", "Saturday")</f>
        <v>Sunday</v>
      </c>
      <c r="I32" s="8">
        <v>2</v>
      </c>
      <c r="J32" s="8" t="str" cm="1">
        <f t="array" ref="J32">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32" s="8">
        <v>0.4</v>
      </c>
      <c r="L32" s="8" cm="1">
        <f t="array" ref="L32">_xlfn.IFS(
  AND(C32="Winter", J32="Clear Sky"), ROUND(10 + (K32 / 0.46) * (25 - 10), 1),
  AND(C32="Winter", J32="Foggy / Misty"), ROUND(0 + (K32 / 0.46) * (15 - 0), 1),
  AND(C32="Winter", J32="Light Snow / Rain"), ROUND(-5 + (K32 / 0.46) * (10 - (-5)), 1),
  AND(C32="Winter", J32="Western Disturbance"), ROUND(5 + (K32 / 0.46) * (20 - 5), 1),
  AND(C32="Summer", J32="Clear / Sunny"), ROUND(30 + (K32 / 0.46) * (53 - 30), 1),
  AND(C32="Summer", J32="Hot &amp; Humid"), ROUND(26 + (K32 / 0.46) * (45 - 26), 1),
  AND(C32="Summer", J32="Dust Storm / Loo Winds"), ROUND(35 + (K32 / 0.46) * (50 - 35), 1),
  AND(C32="Summer", J32="Pre-Monsoon Thunderstorm"), ROUND(28 + (K32 / 0.46) * (48 - 28), 1),
  AND(C32="Monsoon", J32="Heavy Rainfall"), ROUND(22 + (K32 / 0.46) * (28 - 22), 1),
  AND(C32="Monsoon", J32="Intermittent Showers"), ROUND(24 + (K32 / 0.46) * (32 - 24), 1),
  AND(C32="Monsoon", J32="Overcast &amp; Humid"), ROUND(25 + (K32 / 0.46) * (33 - 25), 1),
  AND(C32="Monsoon", J32="Thunderstorms with Rain"), ROUND(23 + (K32 / 0.46) * (30 - 23), 1),
  AND(C32="Autumn", J32="Clear"), ROUND(20 + (K32 / 0.46) * (30 - 20), 1),
  AND(C32="Autumn", J32="Dry &amp; Breezy"), ROUND(18 + (K32 / 0.46) * (28 - 18), 1),
  AND(C32="Autumn", J32="Atmospheric Haze"), ROUND(16 + (K32 / 0.46) * (26 - 16), 1),
  AND(C32="Autumn", J32="Chilly Dusk"), ROUND(15 + (K32 / 0.46) * (25 - 15), 1),
  TRUE, "No match found"
)</f>
        <v>13</v>
      </c>
      <c r="M32" s="8">
        <v>0.76</v>
      </c>
      <c r="N32" s="8">
        <f>ROUND(DS_1_2_3_appended[[#This Row],[NormalizedHumidity]] * 100, 1)</f>
        <v>76</v>
      </c>
      <c r="O32" s="8" t="str" cm="1">
        <f t="array" ref="O32">_xlfn.IFS(
  N32&lt;=10, "Extremely Dry",
  N32&lt;=20, "Very Dry",
  N32&lt;=30, "Dry",
  N32&lt;=40, "Low Comfortable",
  N32&lt;=50, "Comfortable",
  N32&lt;=60, "Moderate Humid",
  N32&lt;=70, "Humid",
  N32&lt;=80, "Very Humid",
  N32&lt;=90, "Highly Humid",
  N32&lt;=100, "Saturated / Rain-Likely"
)</f>
        <v>Very Humid</v>
      </c>
      <c r="P32" s="8">
        <v>0.19400000000000001</v>
      </c>
      <c r="Q32" s="8">
        <f>ROUND(DS_1_2_3_appended[[#This Row],[NormalizedWindspeed]]* 118, 1)</f>
        <v>22.9</v>
      </c>
      <c r="R32" s="8">
        <v>0</v>
      </c>
      <c r="S32" s="8">
        <v>1</v>
      </c>
      <c r="T32" s="8">
        <f>SUM(DS_1_2_3_appended[[#This Row],[CasualRiders]], DS_1_2_3_appended[[#This Row],[RegisteredRiders]])</f>
        <v>1</v>
      </c>
      <c r="Y32" s="86" t="s">
        <v>49</v>
      </c>
      <c r="Z32" s="20" t="s">
        <v>45</v>
      </c>
      <c r="AA32" s="20" t="s">
        <v>69</v>
      </c>
    </row>
    <row r="33" spans="1:27">
      <c r="A33" s="16">
        <v>32</v>
      </c>
      <c r="B33" s="11">
        <v>40545</v>
      </c>
      <c r="C33" s="8" t="str" cm="1">
        <f t="array" ref="C33">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3" s="8">
        <f>YEAR(DS_1_2_3_appended[[#This Row],[DateOfEntry]])</f>
        <v>2011</v>
      </c>
      <c r="E33" s="8" t="str">
        <f>TEXT(DS_1_2_3_appended[[#This Row],[DateOfEntry]], "mmmm")</f>
        <v>January</v>
      </c>
      <c r="F33" s="15">
        <v>1.2916666666666701</v>
      </c>
      <c r="G33" s="8" t="str">
        <f>IF(dataset_1!G33, "YES", "NO")</f>
        <v>NO</v>
      </c>
      <c r="H33" s="8" t="str">
        <f>CHOOSE(WEEKDAY(DS_1_2_3_appended[[#This Row],[DateOfEntry]]), "Sunday", "Monday", "Tuesday", "Wednesday", "Thursday", "Friday", "Saturday")</f>
        <v>Sunday</v>
      </c>
      <c r="I33" s="8">
        <v>3</v>
      </c>
      <c r="J33" s="8" t="str" cm="1">
        <f t="array" ref="J33">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Light Snow / Rain</v>
      </c>
      <c r="K33" s="8">
        <v>0.4</v>
      </c>
      <c r="L33" s="8" cm="1">
        <f t="array" ref="L33">_xlfn.IFS(
  AND(C33="Winter", J33="Clear Sky"), ROUND(10 + (K33 / 0.46) * (25 - 10), 1),
  AND(C33="Winter", J33="Foggy / Misty"), ROUND(0 + (K33 / 0.46) * (15 - 0), 1),
  AND(C33="Winter", J33="Light Snow / Rain"), ROUND(-5 + (K33 / 0.46) * (10 - (-5)), 1),
  AND(C33="Winter", J33="Western Disturbance"), ROUND(5 + (K33 / 0.46) * (20 - 5), 1),
  AND(C33="Summer", J33="Clear / Sunny"), ROUND(30 + (K33 / 0.46) * (53 - 30), 1),
  AND(C33="Summer", J33="Hot &amp; Humid"), ROUND(26 + (K33 / 0.46) * (45 - 26), 1),
  AND(C33="Summer", J33="Dust Storm / Loo Winds"), ROUND(35 + (K33 / 0.46) * (50 - 35), 1),
  AND(C33="Summer", J33="Pre-Monsoon Thunderstorm"), ROUND(28 + (K33 / 0.46) * (48 - 28), 1),
  AND(C33="Monsoon", J33="Heavy Rainfall"), ROUND(22 + (K33 / 0.46) * (28 - 22), 1),
  AND(C33="Monsoon", J33="Intermittent Showers"), ROUND(24 + (K33 / 0.46) * (32 - 24), 1),
  AND(C33="Monsoon", J33="Overcast &amp; Humid"), ROUND(25 + (K33 / 0.46) * (33 - 25), 1),
  AND(C33="Monsoon", J33="Thunderstorms with Rain"), ROUND(23 + (K33 / 0.46) * (30 - 23), 1),
  AND(C33="Autumn", J33="Clear"), ROUND(20 + (K33 / 0.46) * (30 - 20), 1),
  AND(C33="Autumn", J33="Dry &amp; Breezy"), ROUND(18 + (K33 / 0.46) * (28 - 18), 1),
  AND(C33="Autumn", J33="Atmospheric Haze"), ROUND(16 + (K33 / 0.46) * (26 - 16), 1),
  AND(C33="Autumn", J33="Chilly Dusk"), ROUND(15 + (K33 / 0.46) * (25 - 15), 1),
  TRUE, "No match found"
)</f>
        <v>8</v>
      </c>
      <c r="M33" s="8">
        <v>0.71</v>
      </c>
      <c r="N33" s="8">
        <f>ROUND(DS_1_2_3_appended[[#This Row],[NormalizedHumidity]] * 100, 1)</f>
        <v>71</v>
      </c>
      <c r="O33" s="8" t="str" cm="1">
        <f t="array" ref="O33">_xlfn.IFS(
  N33&lt;=10, "Extremely Dry",
  N33&lt;=20, "Very Dry",
  N33&lt;=30, "Dry",
  N33&lt;=40, "Low Comfortable",
  N33&lt;=50, "Comfortable",
  N33&lt;=60, "Moderate Humid",
  N33&lt;=70, "Humid",
  N33&lt;=80, "Very Humid",
  N33&lt;=90, "Highly Humid",
  N33&lt;=100, "Saturated / Rain-Likely"
)</f>
        <v>Very Humid</v>
      </c>
      <c r="P33" s="8">
        <v>0.22389999999999999</v>
      </c>
      <c r="Q33" s="8">
        <f>ROUND(DS_1_2_3_appended[[#This Row],[NormalizedWindspeed]]* 118, 1)</f>
        <v>26.4</v>
      </c>
      <c r="R33" s="8">
        <v>0</v>
      </c>
      <c r="S33" s="8">
        <v>8</v>
      </c>
      <c r="T33" s="8">
        <f>SUM(DS_1_2_3_appended[[#This Row],[CasualRiders]], DS_1_2_3_appended[[#This Row],[RegisteredRiders]])</f>
        <v>8</v>
      </c>
      <c r="Y33" s="86"/>
      <c r="Z33" s="20" t="s">
        <v>50</v>
      </c>
      <c r="AA33" s="20" t="s">
        <v>70</v>
      </c>
    </row>
    <row r="34" spans="1:27">
      <c r="A34" s="16">
        <v>33</v>
      </c>
      <c r="B34" s="11">
        <v>40545</v>
      </c>
      <c r="C34" s="8" t="str" cm="1">
        <f t="array" ref="C34">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4" s="8">
        <f>YEAR(DS_1_2_3_appended[[#This Row],[DateOfEntry]])</f>
        <v>2011</v>
      </c>
      <c r="E34" s="8" t="str">
        <f>TEXT(DS_1_2_3_appended[[#This Row],[DateOfEntry]], "mmmm")</f>
        <v>January</v>
      </c>
      <c r="F34" s="15">
        <v>1.3333333333333299</v>
      </c>
      <c r="G34" s="8" t="str">
        <f>IF(dataset_1!G34, "YES", "NO")</f>
        <v>NO</v>
      </c>
      <c r="H34" s="8" t="str">
        <f>CHOOSE(WEEKDAY(DS_1_2_3_appended[[#This Row],[DateOfEntry]]), "Sunday", "Monday", "Tuesday", "Wednesday", "Thursday", "Friday", "Saturday")</f>
        <v>Sunday</v>
      </c>
      <c r="I34" s="8">
        <v>2</v>
      </c>
      <c r="J34" s="8" t="str" cm="1">
        <f t="array" ref="J34">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34" s="8">
        <v>0.38</v>
      </c>
      <c r="L34" s="8" cm="1">
        <f t="array" ref="L34">_xlfn.IFS(
  AND(C34="Winter", J34="Clear Sky"), ROUND(10 + (K34 / 0.46) * (25 - 10), 1),
  AND(C34="Winter", J34="Foggy / Misty"), ROUND(0 + (K34 / 0.46) * (15 - 0), 1),
  AND(C34="Winter", J34="Light Snow / Rain"), ROUND(-5 + (K34 / 0.46) * (10 - (-5)), 1),
  AND(C34="Winter", J34="Western Disturbance"), ROUND(5 + (K34 / 0.46) * (20 - 5), 1),
  AND(C34="Summer", J34="Clear / Sunny"), ROUND(30 + (K34 / 0.46) * (53 - 30), 1),
  AND(C34="Summer", J34="Hot &amp; Humid"), ROUND(26 + (K34 / 0.46) * (45 - 26), 1),
  AND(C34="Summer", J34="Dust Storm / Loo Winds"), ROUND(35 + (K34 / 0.46) * (50 - 35), 1),
  AND(C34="Summer", J34="Pre-Monsoon Thunderstorm"), ROUND(28 + (K34 / 0.46) * (48 - 28), 1),
  AND(C34="Monsoon", J34="Heavy Rainfall"), ROUND(22 + (K34 / 0.46) * (28 - 22), 1),
  AND(C34="Monsoon", J34="Intermittent Showers"), ROUND(24 + (K34 / 0.46) * (32 - 24), 1),
  AND(C34="Monsoon", J34="Overcast &amp; Humid"), ROUND(25 + (K34 / 0.46) * (33 - 25), 1),
  AND(C34="Monsoon", J34="Thunderstorms with Rain"), ROUND(23 + (K34 / 0.46) * (30 - 23), 1),
  AND(C34="Autumn", J34="Clear"), ROUND(20 + (K34 / 0.46) * (30 - 20), 1),
  AND(C34="Autumn", J34="Dry &amp; Breezy"), ROUND(18 + (K34 / 0.46) * (28 - 18), 1),
  AND(C34="Autumn", J34="Atmospheric Haze"), ROUND(16 + (K34 / 0.46) * (26 - 16), 1),
  AND(C34="Autumn", J34="Chilly Dusk"), ROUND(15 + (K34 / 0.46) * (25 - 15), 1),
  TRUE, "No match found"
)</f>
        <v>12.4</v>
      </c>
      <c r="M34" s="8">
        <v>0.76</v>
      </c>
      <c r="N34" s="8">
        <f>ROUND(DS_1_2_3_appended[[#This Row],[NormalizedHumidity]] * 100, 1)</f>
        <v>76</v>
      </c>
      <c r="O34" s="8" t="str" cm="1">
        <f t="array" ref="O34">_xlfn.IFS(
  N34&lt;=10, "Extremely Dry",
  N34&lt;=20, "Very Dry",
  N34&lt;=30, "Dry",
  N34&lt;=40, "Low Comfortable",
  N34&lt;=50, "Comfortable",
  N34&lt;=60, "Moderate Humid",
  N34&lt;=70, "Humid",
  N34&lt;=80, "Very Humid",
  N34&lt;=90, "Highly Humid",
  N34&lt;=100, "Saturated / Rain-Likely"
)</f>
        <v>Very Humid</v>
      </c>
      <c r="P34" s="8">
        <v>0.22389999999999999</v>
      </c>
      <c r="Q34" s="8">
        <f>ROUND(DS_1_2_3_appended[[#This Row],[NormalizedWindspeed]]* 118, 1)</f>
        <v>26.4</v>
      </c>
      <c r="R34" s="8">
        <v>1</v>
      </c>
      <c r="S34" s="8">
        <v>19</v>
      </c>
      <c r="T34" s="8">
        <f>SUM(DS_1_2_3_appended[[#This Row],[CasualRiders]], DS_1_2_3_appended[[#This Row],[RegisteredRiders]])</f>
        <v>20</v>
      </c>
      <c r="Y34" s="86"/>
      <c r="Z34" s="20" t="s">
        <v>51</v>
      </c>
      <c r="AA34" s="20" t="s">
        <v>71</v>
      </c>
    </row>
    <row r="35" spans="1:27">
      <c r="A35" s="16">
        <v>34</v>
      </c>
      <c r="B35" s="11">
        <v>40545</v>
      </c>
      <c r="C35" s="8" t="str" cm="1">
        <f t="array" ref="C35">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5" s="8">
        <f>YEAR(DS_1_2_3_appended[[#This Row],[DateOfEntry]])</f>
        <v>2011</v>
      </c>
      <c r="E35" s="8" t="str">
        <f>TEXT(DS_1_2_3_appended[[#This Row],[DateOfEntry]], "mmmm")</f>
        <v>January</v>
      </c>
      <c r="F35" s="15">
        <v>1.375</v>
      </c>
      <c r="G35" s="8" t="str">
        <f>IF(dataset_1!G35, "YES", "NO")</f>
        <v>NO</v>
      </c>
      <c r="H35" s="8" t="str">
        <f>CHOOSE(WEEKDAY(DS_1_2_3_appended[[#This Row],[DateOfEntry]]), "Sunday", "Monday", "Tuesday", "Wednesday", "Thursday", "Friday", "Saturday")</f>
        <v>Sunday</v>
      </c>
      <c r="I35" s="8">
        <v>2</v>
      </c>
      <c r="J35" s="8" t="str" cm="1">
        <f t="array" ref="J35">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35" s="8">
        <v>0.36</v>
      </c>
      <c r="L35" s="8" cm="1">
        <f t="array" ref="L35">_xlfn.IFS(
  AND(C35="Winter", J35="Clear Sky"), ROUND(10 + (K35 / 0.46) * (25 - 10), 1),
  AND(C35="Winter", J35="Foggy / Misty"), ROUND(0 + (K35 / 0.46) * (15 - 0), 1),
  AND(C35="Winter", J35="Light Snow / Rain"), ROUND(-5 + (K35 / 0.46) * (10 - (-5)), 1),
  AND(C35="Winter", J35="Western Disturbance"), ROUND(5 + (K35 / 0.46) * (20 - 5), 1),
  AND(C35="Summer", J35="Clear / Sunny"), ROUND(30 + (K35 / 0.46) * (53 - 30), 1),
  AND(C35="Summer", J35="Hot &amp; Humid"), ROUND(26 + (K35 / 0.46) * (45 - 26), 1),
  AND(C35="Summer", J35="Dust Storm / Loo Winds"), ROUND(35 + (K35 / 0.46) * (50 - 35), 1),
  AND(C35="Summer", J35="Pre-Monsoon Thunderstorm"), ROUND(28 + (K35 / 0.46) * (48 - 28), 1),
  AND(C35="Monsoon", J35="Heavy Rainfall"), ROUND(22 + (K35 / 0.46) * (28 - 22), 1),
  AND(C35="Monsoon", J35="Intermittent Showers"), ROUND(24 + (K35 / 0.46) * (32 - 24), 1),
  AND(C35="Monsoon", J35="Overcast &amp; Humid"), ROUND(25 + (K35 / 0.46) * (33 - 25), 1),
  AND(C35="Monsoon", J35="Thunderstorms with Rain"), ROUND(23 + (K35 / 0.46) * (30 - 23), 1),
  AND(C35="Autumn", J35="Clear"), ROUND(20 + (K35 / 0.46) * (30 - 20), 1),
  AND(C35="Autumn", J35="Dry &amp; Breezy"), ROUND(18 + (K35 / 0.46) * (28 - 18), 1),
  AND(C35="Autumn", J35="Atmospheric Haze"), ROUND(16 + (K35 / 0.46) * (26 - 16), 1),
  AND(C35="Autumn", J35="Chilly Dusk"), ROUND(15 + (K35 / 0.46) * (25 - 15), 1),
  TRUE, "No match found"
)</f>
        <v>11.7</v>
      </c>
      <c r="M35" s="8">
        <v>0.81</v>
      </c>
      <c r="N35" s="8">
        <f>ROUND(DS_1_2_3_appended[[#This Row],[NormalizedHumidity]] * 100, 1)</f>
        <v>81</v>
      </c>
      <c r="O35" s="8" t="str" cm="1">
        <f t="array" ref="O35">_xlfn.IFS(
  N35&lt;=10, "Extremely Dry",
  N35&lt;=20, "Very Dry",
  N35&lt;=30, "Dry",
  N35&lt;=40, "Low Comfortable",
  N35&lt;=50, "Comfortable",
  N35&lt;=60, "Moderate Humid",
  N35&lt;=70, "Humid",
  N35&lt;=80, "Very Humid",
  N35&lt;=90, "Highly Humid",
  N35&lt;=100, "Saturated / Rain-Likely"
)</f>
        <v>Highly Humid</v>
      </c>
      <c r="P35" s="8">
        <v>0.22389999999999999</v>
      </c>
      <c r="Q35" s="8">
        <f>ROUND(DS_1_2_3_appended[[#This Row],[NormalizedWindspeed]]* 118, 1)</f>
        <v>26.4</v>
      </c>
      <c r="R35" s="8">
        <v>7</v>
      </c>
      <c r="S35" s="8">
        <v>46</v>
      </c>
      <c r="T35" s="8">
        <f>SUM(DS_1_2_3_appended[[#This Row],[CasualRiders]], DS_1_2_3_appended[[#This Row],[RegisteredRiders]])</f>
        <v>53</v>
      </c>
      <c r="Y35" s="86"/>
      <c r="Z35" s="20" t="s">
        <v>52</v>
      </c>
      <c r="AA35" s="20" t="s">
        <v>72</v>
      </c>
    </row>
    <row r="36" spans="1:27">
      <c r="A36" s="16">
        <v>35</v>
      </c>
      <c r="B36" s="11">
        <v>40545</v>
      </c>
      <c r="C36" s="8" t="str" cm="1">
        <f t="array" ref="C36">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6" s="8">
        <f>YEAR(DS_1_2_3_appended[[#This Row],[DateOfEntry]])</f>
        <v>2011</v>
      </c>
      <c r="E36" s="8" t="str">
        <f>TEXT(DS_1_2_3_appended[[#This Row],[DateOfEntry]], "mmmm")</f>
        <v>January</v>
      </c>
      <c r="F36" s="15">
        <v>1.4166666666666701</v>
      </c>
      <c r="G36" s="8" t="str">
        <f>IF(dataset_1!G36, "YES", "NO")</f>
        <v>NO</v>
      </c>
      <c r="H36" s="8" t="str">
        <f>CHOOSE(WEEKDAY(DS_1_2_3_appended[[#This Row],[DateOfEntry]]), "Sunday", "Monday", "Tuesday", "Wednesday", "Thursday", "Friday", "Saturday")</f>
        <v>Sunday</v>
      </c>
      <c r="I36" s="8">
        <v>2</v>
      </c>
      <c r="J36" s="8" t="str" cm="1">
        <f t="array" ref="J36">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36" s="8">
        <v>0.36</v>
      </c>
      <c r="L36" s="8" cm="1">
        <f t="array" ref="L36">_xlfn.IFS(
  AND(C36="Winter", J36="Clear Sky"), ROUND(10 + (K36 / 0.46) * (25 - 10), 1),
  AND(C36="Winter", J36="Foggy / Misty"), ROUND(0 + (K36 / 0.46) * (15 - 0), 1),
  AND(C36="Winter", J36="Light Snow / Rain"), ROUND(-5 + (K36 / 0.46) * (10 - (-5)), 1),
  AND(C36="Winter", J36="Western Disturbance"), ROUND(5 + (K36 / 0.46) * (20 - 5), 1),
  AND(C36="Summer", J36="Clear / Sunny"), ROUND(30 + (K36 / 0.46) * (53 - 30), 1),
  AND(C36="Summer", J36="Hot &amp; Humid"), ROUND(26 + (K36 / 0.46) * (45 - 26), 1),
  AND(C36="Summer", J36="Dust Storm / Loo Winds"), ROUND(35 + (K36 / 0.46) * (50 - 35), 1),
  AND(C36="Summer", J36="Pre-Monsoon Thunderstorm"), ROUND(28 + (K36 / 0.46) * (48 - 28), 1),
  AND(C36="Monsoon", J36="Heavy Rainfall"), ROUND(22 + (K36 / 0.46) * (28 - 22), 1),
  AND(C36="Monsoon", J36="Intermittent Showers"), ROUND(24 + (K36 / 0.46) * (32 - 24), 1),
  AND(C36="Monsoon", J36="Overcast &amp; Humid"), ROUND(25 + (K36 / 0.46) * (33 - 25), 1),
  AND(C36="Monsoon", J36="Thunderstorms with Rain"), ROUND(23 + (K36 / 0.46) * (30 - 23), 1),
  AND(C36="Autumn", J36="Clear"), ROUND(20 + (K36 / 0.46) * (30 - 20), 1),
  AND(C36="Autumn", J36="Dry &amp; Breezy"), ROUND(18 + (K36 / 0.46) * (28 - 18), 1),
  AND(C36="Autumn", J36="Atmospheric Haze"), ROUND(16 + (K36 / 0.46) * (26 - 16), 1),
  AND(C36="Autumn", J36="Chilly Dusk"), ROUND(15 + (K36 / 0.46) * (25 - 15), 1),
  TRUE, "No match found"
)</f>
        <v>11.7</v>
      </c>
      <c r="M36" s="8">
        <v>0.71</v>
      </c>
      <c r="N36" s="8">
        <f>ROUND(DS_1_2_3_appended[[#This Row],[NormalizedHumidity]] * 100, 1)</f>
        <v>71</v>
      </c>
      <c r="O36" s="8" t="str" cm="1">
        <f t="array" ref="O36">_xlfn.IFS(
  N36&lt;=10, "Extremely Dry",
  N36&lt;=20, "Very Dry",
  N36&lt;=30, "Dry",
  N36&lt;=40, "Low Comfortable",
  N36&lt;=50, "Comfortable",
  N36&lt;=60, "Moderate Humid",
  N36&lt;=70, "Humid",
  N36&lt;=80, "Very Humid",
  N36&lt;=90, "Highly Humid",
  N36&lt;=100, "Saturated / Rain-Likely"
)</f>
        <v>Very Humid</v>
      </c>
      <c r="P36" s="8">
        <v>0.25369999999999998</v>
      </c>
      <c r="Q36" s="8">
        <f>ROUND(DS_1_2_3_appended[[#This Row],[NormalizedWindspeed]]* 118, 1)</f>
        <v>29.9</v>
      </c>
      <c r="R36" s="8">
        <v>16</v>
      </c>
      <c r="S36" s="8">
        <v>54</v>
      </c>
      <c r="T36" s="8">
        <f>SUM(DS_1_2_3_appended[[#This Row],[CasualRiders]], DS_1_2_3_appended[[#This Row],[RegisteredRiders]])</f>
        <v>70</v>
      </c>
      <c r="Y36" s="86" t="s">
        <v>53</v>
      </c>
      <c r="Z36" s="20" t="s">
        <v>54</v>
      </c>
      <c r="AA36" s="20" t="s">
        <v>73</v>
      </c>
    </row>
    <row r="37" spans="1:27">
      <c r="A37" s="16">
        <v>36</v>
      </c>
      <c r="B37" s="11">
        <v>40545</v>
      </c>
      <c r="C37" s="8" t="str" cm="1">
        <f t="array" ref="C37">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7" s="8">
        <f>YEAR(DS_1_2_3_appended[[#This Row],[DateOfEntry]])</f>
        <v>2011</v>
      </c>
      <c r="E37" s="8" t="str">
        <f>TEXT(DS_1_2_3_appended[[#This Row],[DateOfEntry]], "mmmm")</f>
        <v>January</v>
      </c>
      <c r="F37" s="15">
        <v>1.4583333333333299</v>
      </c>
      <c r="G37" s="8" t="str">
        <f>IF(dataset_1!G37, "YES", "NO")</f>
        <v>NO</v>
      </c>
      <c r="H37" s="8" t="str">
        <f>CHOOSE(WEEKDAY(DS_1_2_3_appended[[#This Row],[DateOfEntry]]), "Sunday", "Monday", "Tuesday", "Wednesday", "Thursday", "Friday", "Saturday")</f>
        <v>Sunday</v>
      </c>
      <c r="I37" s="8">
        <v>2</v>
      </c>
      <c r="J37" s="8" t="str" cm="1">
        <f t="array" ref="J37">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37" s="8">
        <v>0.36</v>
      </c>
      <c r="L37" s="8" cm="1">
        <f t="array" ref="L37">_xlfn.IFS(
  AND(C37="Winter", J37="Clear Sky"), ROUND(10 + (K37 / 0.46) * (25 - 10), 1),
  AND(C37="Winter", J37="Foggy / Misty"), ROUND(0 + (K37 / 0.46) * (15 - 0), 1),
  AND(C37="Winter", J37="Light Snow / Rain"), ROUND(-5 + (K37 / 0.46) * (10 - (-5)), 1),
  AND(C37="Winter", J37="Western Disturbance"), ROUND(5 + (K37 / 0.46) * (20 - 5), 1),
  AND(C37="Summer", J37="Clear / Sunny"), ROUND(30 + (K37 / 0.46) * (53 - 30), 1),
  AND(C37="Summer", J37="Hot &amp; Humid"), ROUND(26 + (K37 / 0.46) * (45 - 26), 1),
  AND(C37="Summer", J37="Dust Storm / Loo Winds"), ROUND(35 + (K37 / 0.46) * (50 - 35), 1),
  AND(C37="Summer", J37="Pre-Monsoon Thunderstorm"), ROUND(28 + (K37 / 0.46) * (48 - 28), 1),
  AND(C37="Monsoon", J37="Heavy Rainfall"), ROUND(22 + (K37 / 0.46) * (28 - 22), 1),
  AND(C37="Monsoon", J37="Intermittent Showers"), ROUND(24 + (K37 / 0.46) * (32 - 24), 1),
  AND(C37="Monsoon", J37="Overcast &amp; Humid"), ROUND(25 + (K37 / 0.46) * (33 - 25), 1),
  AND(C37="Monsoon", J37="Thunderstorms with Rain"), ROUND(23 + (K37 / 0.46) * (30 - 23), 1),
  AND(C37="Autumn", J37="Clear"), ROUND(20 + (K37 / 0.46) * (30 - 20), 1),
  AND(C37="Autumn", J37="Dry &amp; Breezy"), ROUND(18 + (K37 / 0.46) * (28 - 18), 1),
  AND(C37="Autumn", J37="Atmospheric Haze"), ROUND(16 + (K37 / 0.46) * (26 - 16), 1),
  AND(C37="Autumn", J37="Chilly Dusk"), ROUND(15 + (K37 / 0.46) * (25 - 15), 1),
  TRUE, "No match found"
)</f>
        <v>11.7</v>
      </c>
      <c r="M37" s="8">
        <v>0.66</v>
      </c>
      <c r="N37" s="8">
        <f>ROUND(DS_1_2_3_appended[[#This Row],[NormalizedHumidity]] * 100, 1)</f>
        <v>66</v>
      </c>
      <c r="O37" s="8" t="str" cm="1">
        <f t="array" ref="O37">_xlfn.IFS(
  N37&lt;=10, "Extremely Dry",
  N37&lt;=20, "Very Dry",
  N37&lt;=30, "Dry",
  N37&lt;=40, "Low Comfortable",
  N37&lt;=50, "Comfortable",
  N37&lt;=60, "Moderate Humid",
  N37&lt;=70, "Humid",
  N37&lt;=80, "Very Humid",
  N37&lt;=90, "Highly Humid",
  N37&lt;=100, "Saturated / Rain-Likely"
)</f>
        <v>Humid</v>
      </c>
      <c r="P37" s="8">
        <v>0.29849999999999999</v>
      </c>
      <c r="Q37" s="8">
        <f>ROUND(DS_1_2_3_appended[[#This Row],[NormalizedWindspeed]]* 118, 1)</f>
        <v>35.200000000000003</v>
      </c>
      <c r="R37" s="8">
        <v>20</v>
      </c>
      <c r="S37" s="8">
        <v>73</v>
      </c>
      <c r="T37" s="8">
        <f>SUM(DS_1_2_3_appended[[#This Row],[CasualRiders]], DS_1_2_3_appended[[#This Row],[RegisteredRiders]])</f>
        <v>93</v>
      </c>
      <c r="Y37" s="86"/>
      <c r="Z37" s="20" t="s">
        <v>55</v>
      </c>
      <c r="AA37" s="20" t="s">
        <v>74</v>
      </c>
    </row>
    <row r="38" spans="1:27">
      <c r="A38" s="16">
        <v>37</v>
      </c>
      <c r="B38" s="11">
        <v>40545</v>
      </c>
      <c r="C38" s="8" t="str" cm="1">
        <f t="array" ref="C38">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8" s="8">
        <f>YEAR(DS_1_2_3_appended[[#This Row],[DateOfEntry]])</f>
        <v>2011</v>
      </c>
      <c r="E38" s="8" t="str">
        <f>TEXT(DS_1_2_3_appended[[#This Row],[DateOfEntry]], "mmmm")</f>
        <v>January</v>
      </c>
      <c r="F38" s="15">
        <v>1.5</v>
      </c>
      <c r="G38" s="8" t="str">
        <f>IF(dataset_1!G38, "YES", "NO")</f>
        <v>NO</v>
      </c>
      <c r="H38" s="8" t="str">
        <f>CHOOSE(WEEKDAY(DS_1_2_3_appended[[#This Row],[DateOfEntry]]), "Sunday", "Monday", "Tuesday", "Wednesday", "Thursday", "Friday", "Saturday")</f>
        <v>Sunday</v>
      </c>
      <c r="I38" s="8">
        <v>2</v>
      </c>
      <c r="J38" s="8" t="str" cm="1">
        <f t="array" ref="J38">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38" s="8">
        <v>0.36</v>
      </c>
      <c r="L38" s="8" cm="1">
        <f t="array" ref="L38">_xlfn.IFS(
  AND(C38="Winter", J38="Clear Sky"), ROUND(10 + (K38 / 0.46) * (25 - 10), 1),
  AND(C38="Winter", J38="Foggy / Misty"), ROUND(0 + (K38 / 0.46) * (15 - 0), 1),
  AND(C38="Winter", J38="Light Snow / Rain"), ROUND(-5 + (K38 / 0.46) * (10 - (-5)), 1),
  AND(C38="Winter", J38="Western Disturbance"), ROUND(5 + (K38 / 0.46) * (20 - 5), 1),
  AND(C38="Summer", J38="Clear / Sunny"), ROUND(30 + (K38 / 0.46) * (53 - 30), 1),
  AND(C38="Summer", J38="Hot &amp; Humid"), ROUND(26 + (K38 / 0.46) * (45 - 26), 1),
  AND(C38="Summer", J38="Dust Storm / Loo Winds"), ROUND(35 + (K38 / 0.46) * (50 - 35), 1),
  AND(C38="Summer", J38="Pre-Monsoon Thunderstorm"), ROUND(28 + (K38 / 0.46) * (48 - 28), 1),
  AND(C38="Monsoon", J38="Heavy Rainfall"), ROUND(22 + (K38 / 0.46) * (28 - 22), 1),
  AND(C38="Monsoon", J38="Intermittent Showers"), ROUND(24 + (K38 / 0.46) * (32 - 24), 1),
  AND(C38="Monsoon", J38="Overcast &amp; Humid"), ROUND(25 + (K38 / 0.46) * (33 - 25), 1),
  AND(C38="Monsoon", J38="Thunderstorms with Rain"), ROUND(23 + (K38 / 0.46) * (30 - 23), 1),
  AND(C38="Autumn", J38="Clear"), ROUND(20 + (K38 / 0.46) * (30 - 20), 1),
  AND(C38="Autumn", J38="Dry &amp; Breezy"), ROUND(18 + (K38 / 0.46) * (28 - 18), 1),
  AND(C38="Autumn", J38="Atmospheric Haze"), ROUND(16 + (K38 / 0.46) * (26 - 16), 1),
  AND(C38="Autumn", J38="Chilly Dusk"), ROUND(15 + (K38 / 0.46) * (25 - 15), 1),
  TRUE, "No match found"
)</f>
        <v>11.7</v>
      </c>
      <c r="M38" s="8">
        <v>0.66</v>
      </c>
      <c r="N38" s="8">
        <f>ROUND(DS_1_2_3_appended[[#This Row],[NormalizedHumidity]] * 100, 1)</f>
        <v>66</v>
      </c>
      <c r="O38" s="8" t="str" cm="1">
        <f t="array" ref="O38">_xlfn.IFS(
  N38&lt;=10, "Extremely Dry",
  N38&lt;=20, "Very Dry",
  N38&lt;=30, "Dry",
  N38&lt;=40, "Low Comfortable",
  N38&lt;=50, "Comfortable",
  N38&lt;=60, "Moderate Humid",
  N38&lt;=70, "Humid",
  N38&lt;=80, "Very Humid",
  N38&lt;=90, "Highly Humid",
  N38&lt;=100, "Saturated / Rain-Likely"
)</f>
        <v>Humid</v>
      </c>
      <c r="P38" s="8">
        <v>0.1343</v>
      </c>
      <c r="Q38" s="8">
        <f>ROUND(DS_1_2_3_appended[[#This Row],[NormalizedWindspeed]]* 118, 1)</f>
        <v>15.8</v>
      </c>
      <c r="R38" s="8">
        <v>11</v>
      </c>
      <c r="S38" s="8">
        <v>64</v>
      </c>
      <c r="T38" s="8">
        <f>SUM(DS_1_2_3_appended[[#This Row],[CasualRiders]], DS_1_2_3_appended[[#This Row],[RegisteredRiders]])</f>
        <v>75</v>
      </c>
      <c r="Y38" s="86"/>
      <c r="Z38" s="20" t="s">
        <v>56</v>
      </c>
      <c r="AA38" s="20" t="s">
        <v>75</v>
      </c>
    </row>
    <row r="39" spans="1:27">
      <c r="A39" s="16">
        <v>38</v>
      </c>
      <c r="B39" s="11">
        <v>40545</v>
      </c>
      <c r="C39" s="8" t="str" cm="1">
        <f t="array" ref="C39">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9" s="8">
        <f>YEAR(DS_1_2_3_appended[[#This Row],[DateOfEntry]])</f>
        <v>2011</v>
      </c>
      <c r="E39" s="8" t="str">
        <f>TEXT(DS_1_2_3_appended[[#This Row],[DateOfEntry]], "mmmm")</f>
        <v>January</v>
      </c>
      <c r="F39" s="15">
        <v>1.5416666666666701</v>
      </c>
      <c r="G39" s="8" t="str">
        <f>IF(dataset_1!G39, "YES", "NO")</f>
        <v>NO</v>
      </c>
      <c r="H39" s="8" t="str">
        <f>CHOOSE(WEEKDAY(DS_1_2_3_appended[[#This Row],[DateOfEntry]]), "Sunday", "Monday", "Tuesday", "Wednesday", "Thursday", "Friday", "Saturday")</f>
        <v>Sunday</v>
      </c>
      <c r="I39" s="8">
        <v>3</v>
      </c>
      <c r="J39" s="8" t="str" cm="1">
        <f t="array" ref="J39">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Light Snow / Rain</v>
      </c>
      <c r="K39" s="8">
        <v>0.36</v>
      </c>
      <c r="L39" s="8" cm="1">
        <f t="array" ref="L39">_xlfn.IFS(
  AND(C39="Winter", J39="Clear Sky"), ROUND(10 + (K39 / 0.46) * (25 - 10), 1),
  AND(C39="Winter", J39="Foggy / Misty"), ROUND(0 + (K39 / 0.46) * (15 - 0), 1),
  AND(C39="Winter", J39="Light Snow / Rain"), ROUND(-5 + (K39 / 0.46) * (10 - (-5)), 1),
  AND(C39="Winter", J39="Western Disturbance"), ROUND(5 + (K39 / 0.46) * (20 - 5), 1),
  AND(C39="Summer", J39="Clear / Sunny"), ROUND(30 + (K39 / 0.46) * (53 - 30), 1),
  AND(C39="Summer", J39="Hot &amp; Humid"), ROUND(26 + (K39 / 0.46) * (45 - 26), 1),
  AND(C39="Summer", J39="Dust Storm / Loo Winds"), ROUND(35 + (K39 / 0.46) * (50 - 35), 1),
  AND(C39="Summer", J39="Pre-Monsoon Thunderstorm"), ROUND(28 + (K39 / 0.46) * (48 - 28), 1),
  AND(C39="Monsoon", J39="Heavy Rainfall"), ROUND(22 + (K39 / 0.46) * (28 - 22), 1),
  AND(C39="Monsoon", J39="Intermittent Showers"), ROUND(24 + (K39 / 0.46) * (32 - 24), 1),
  AND(C39="Monsoon", J39="Overcast &amp; Humid"), ROUND(25 + (K39 / 0.46) * (33 - 25), 1),
  AND(C39="Monsoon", J39="Thunderstorms with Rain"), ROUND(23 + (K39 / 0.46) * (30 - 23), 1),
  AND(C39="Autumn", J39="Clear"), ROUND(20 + (K39 / 0.46) * (30 - 20), 1),
  AND(C39="Autumn", J39="Dry &amp; Breezy"), ROUND(18 + (K39 / 0.46) * (28 - 18), 1),
  AND(C39="Autumn", J39="Atmospheric Haze"), ROUND(16 + (K39 / 0.46) * (26 - 16), 1),
  AND(C39="Autumn", J39="Chilly Dusk"), ROUND(15 + (K39 / 0.46) * (25 - 15), 1),
  TRUE, "No match found"
)</f>
        <v>6.7</v>
      </c>
      <c r="M39" s="8">
        <v>0.76</v>
      </c>
      <c r="N39" s="8">
        <f>ROUND(DS_1_2_3_appended[[#This Row],[NormalizedHumidity]] * 100, 1)</f>
        <v>76</v>
      </c>
      <c r="O39" s="8" t="str" cm="1">
        <f t="array" ref="O39">_xlfn.IFS(
  N39&lt;=10, "Extremely Dry",
  N39&lt;=20, "Very Dry",
  N39&lt;=30, "Dry",
  N39&lt;=40, "Low Comfortable",
  N39&lt;=50, "Comfortable",
  N39&lt;=60, "Moderate Humid",
  N39&lt;=70, "Humid",
  N39&lt;=80, "Very Humid",
  N39&lt;=90, "Highly Humid",
  N39&lt;=100, "Saturated / Rain-Likely"
)</f>
        <v>Very Humid</v>
      </c>
      <c r="P39" s="8">
        <v>0.19400000000000001</v>
      </c>
      <c r="Q39" s="8">
        <f>ROUND(DS_1_2_3_appended[[#This Row],[NormalizedWindspeed]]* 118, 1)</f>
        <v>22.9</v>
      </c>
      <c r="R39" s="8">
        <v>4</v>
      </c>
      <c r="S39" s="8">
        <v>55</v>
      </c>
      <c r="T39" s="8">
        <f>SUM(DS_1_2_3_appended[[#This Row],[CasualRiders]], DS_1_2_3_appended[[#This Row],[RegisteredRiders]])</f>
        <v>59</v>
      </c>
      <c r="Y39" s="86"/>
      <c r="Z39" s="20" t="s">
        <v>57</v>
      </c>
      <c r="AA39" s="20" t="s">
        <v>76</v>
      </c>
    </row>
    <row r="40" spans="1:27">
      <c r="A40" s="16">
        <v>39</v>
      </c>
      <c r="B40" s="11">
        <v>40545</v>
      </c>
      <c r="C40" s="8" t="str" cm="1">
        <f t="array" ref="C40">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0" s="8">
        <f>YEAR(DS_1_2_3_appended[[#This Row],[DateOfEntry]])</f>
        <v>2011</v>
      </c>
      <c r="E40" s="8" t="str">
        <f>TEXT(DS_1_2_3_appended[[#This Row],[DateOfEntry]], "mmmm")</f>
        <v>January</v>
      </c>
      <c r="F40" s="15">
        <v>1.5833333333333299</v>
      </c>
      <c r="G40" s="8" t="str">
        <f>IF(dataset_1!G40, "YES", "NO")</f>
        <v>NO</v>
      </c>
      <c r="H40" s="8" t="str">
        <f>CHOOSE(WEEKDAY(DS_1_2_3_appended[[#This Row],[DateOfEntry]]), "Sunday", "Monday", "Tuesday", "Wednesday", "Thursday", "Friday", "Saturday")</f>
        <v>Sunday</v>
      </c>
      <c r="I40" s="8">
        <v>3</v>
      </c>
      <c r="J40" s="8" t="str" cm="1">
        <f t="array" ref="J40">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Light Snow / Rain</v>
      </c>
      <c r="K40" s="8">
        <v>0.34</v>
      </c>
      <c r="L40" s="8" cm="1">
        <f t="array" ref="L40">_xlfn.IFS(
  AND(C40="Winter", J40="Clear Sky"), ROUND(10 + (K40 / 0.46) * (25 - 10), 1),
  AND(C40="Winter", J40="Foggy / Misty"), ROUND(0 + (K40 / 0.46) * (15 - 0), 1),
  AND(C40="Winter", J40="Light Snow / Rain"), ROUND(-5 + (K40 / 0.46) * (10 - (-5)), 1),
  AND(C40="Winter", J40="Western Disturbance"), ROUND(5 + (K40 / 0.46) * (20 - 5), 1),
  AND(C40="Summer", J40="Clear / Sunny"), ROUND(30 + (K40 / 0.46) * (53 - 30), 1),
  AND(C40="Summer", J40="Hot &amp; Humid"), ROUND(26 + (K40 / 0.46) * (45 - 26), 1),
  AND(C40="Summer", J40="Dust Storm / Loo Winds"), ROUND(35 + (K40 / 0.46) * (50 - 35), 1),
  AND(C40="Summer", J40="Pre-Monsoon Thunderstorm"), ROUND(28 + (K40 / 0.46) * (48 - 28), 1),
  AND(C40="Monsoon", J40="Heavy Rainfall"), ROUND(22 + (K40 / 0.46) * (28 - 22), 1),
  AND(C40="Monsoon", J40="Intermittent Showers"), ROUND(24 + (K40 / 0.46) * (32 - 24), 1),
  AND(C40="Monsoon", J40="Overcast &amp; Humid"), ROUND(25 + (K40 / 0.46) * (33 - 25), 1),
  AND(C40="Monsoon", J40="Thunderstorms with Rain"), ROUND(23 + (K40 / 0.46) * (30 - 23), 1),
  AND(C40="Autumn", J40="Clear"), ROUND(20 + (K40 / 0.46) * (30 - 20), 1),
  AND(C40="Autumn", J40="Dry &amp; Breezy"), ROUND(18 + (K40 / 0.46) * (28 - 18), 1),
  AND(C40="Autumn", J40="Atmospheric Haze"), ROUND(16 + (K40 / 0.46) * (26 - 16), 1),
  AND(C40="Autumn", J40="Chilly Dusk"), ROUND(15 + (K40 / 0.46) * (25 - 15), 1),
  TRUE, "No match found"
)</f>
        <v>6.1</v>
      </c>
      <c r="M40" s="8">
        <v>0.81</v>
      </c>
      <c r="N40" s="8">
        <f>ROUND(DS_1_2_3_appended[[#This Row],[NormalizedHumidity]] * 100, 1)</f>
        <v>81</v>
      </c>
      <c r="O40" s="8" t="str" cm="1">
        <f t="array" ref="O40">_xlfn.IFS(
  N40&lt;=10, "Extremely Dry",
  N40&lt;=20, "Very Dry",
  N40&lt;=30, "Dry",
  N40&lt;=40, "Low Comfortable",
  N40&lt;=50, "Comfortable",
  N40&lt;=60, "Moderate Humid",
  N40&lt;=70, "Humid",
  N40&lt;=80, "Very Humid",
  N40&lt;=90, "Highly Humid",
  N40&lt;=100, "Saturated / Rain-Likely"
)</f>
        <v>Highly Humid</v>
      </c>
      <c r="P40" s="8">
        <v>0.16420000000000001</v>
      </c>
      <c r="Q40" s="8">
        <f>ROUND(DS_1_2_3_appended[[#This Row],[NormalizedWindspeed]]* 118, 1)</f>
        <v>19.399999999999999</v>
      </c>
      <c r="R40" s="8">
        <v>19</v>
      </c>
      <c r="S40" s="8">
        <v>55</v>
      </c>
      <c r="T40" s="8">
        <f>SUM(DS_1_2_3_appended[[#This Row],[CasualRiders]], DS_1_2_3_appended[[#This Row],[RegisteredRiders]])</f>
        <v>74</v>
      </c>
      <c r="Y40" s="86" t="s">
        <v>58</v>
      </c>
      <c r="Z40" s="20" t="s">
        <v>59</v>
      </c>
      <c r="AA40" s="20" t="s">
        <v>77</v>
      </c>
    </row>
    <row r="41" spans="1:27">
      <c r="A41" s="16">
        <v>40</v>
      </c>
      <c r="B41" s="11">
        <v>40545</v>
      </c>
      <c r="C41" s="8" t="str" cm="1">
        <f t="array" ref="C41">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1" s="8">
        <f>YEAR(DS_1_2_3_appended[[#This Row],[DateOfEntry]])</f>
        <v>2011</v>
      </c>
      <c r="E41" s="8" t="str">
        <f>TEXT(DS_1_2_3_appended[[#This Row],[DateOfEntry]], "mmmm")</f>
        <v>January</v>
      </c>
      <c r="F41" s="15">
        <v>1.625</v>
      </c>
      <c r="G41" s="8" t="str">
        <f>IF(dataset_1!G41, "YES", "NO")</f>
        <v>NO</v>
      </c>
      <c r="H41" s="8" t="str">
        <f>CHOOSE(WEEKDAY(DS_1_2_3_appended[[#This Row],[DateOfEntry]]), "Sunday", "Monday", "Tuesday", "Wednesday", "Thursday", "Friday", "Saturday")</f>
        <v>Sunday</v>
      </c>
      <c r="I41" s="8">
        <v>3</v>
      </c>
      <c r="J41" s="8" t="str" cm="1">
        <f t="array" ref="J41">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Light Snow / Rain</v>
      </c>
      <c r="K41" s="8">
        <v>0.34</v>
      </c>
      <c r="L41" s="8" cm="1">
        <f t="array" ref="L41">_xlfn.IFS(
  AND(C41="Winter", J41="Clear Sky"), ROUND(10 + (K41 / 0.46) * (25 - 10), 1),
  AND(C41="Winter", J41="Foggy / Misty"), ROUND(0 + (K41 / 0.46) * (15 - 0), 1),
  AND(C41="Winter", J41="Light Snow / Rain"), ROUND(-5 + (K41 / 0.46) * (10 - (-5)), 1),
  AND(C41="Winter", J41="Western Disturbance"), ROUND(5 + (K41 / 0.46) * (20 - 5), 1),
  AND(C41="Summer", J41="Clear / Sunny"), ROUND(30 + (K41 / 0.46) * (53 - 30), 1),
  AND(C41="Summer", J41="Hot &amp; Humid"), ROUND(26 + (K41 / 0.46) * (45 - 26), 1),
  AND(C41="Summer", J41="Dust Storm / Loo Winds"), ROUND(35 + (K41 / 0.46) * (50 - 35), 1),
  AND(C41="Summer", J41="Pre-Monsoon Thunderstorm"), ROUND(28 + (K41 / 0.46) * (48 - 28), 1),
  AND(C41="Monsoon", J41="Heavy Rainfall"), ROUND(22 + (K41 / 0.46) * (28 - 22), 1),
  AND(C41="Monsoon", J41="Intermittent Showers"), ROUND(24 + (K41 / 0.46) * (32 - 24), 1),
  AND(C41="Monsoon", J41="Overcast &amp; Humid"), ROUND(25 + (K41 / 0.46) * (33 - 25), 1),
  AND(C41="Monsoon", J41="Thunderstorms with Rain"), ROUND(23 + (K41 / 0.46) * (30 - 23), 1),
  AND(C41="Autumn", J41="Clear"), ROUND(20 + (K41 / 0.46) * (30 - 20), 1),
  AND(C41="Autumn", J41="Dry &amp; Breezy"), ROUND(18 + (K41 / 0.46) * (28 - 18), 1),
  AND(C41="Autumn", J41="Atmospheric Haze"), ROUND(16 + (K41 / 0.46) * (26 - 16), 1),
  AND(C41="Autumn", J41="Chilly Dusk"), ROUND(15 + (K41 / 0.46) * (25 - 15), 1),
  TRUE, "No match found"
)</f>
        <v>6.1</v>
      </c>
      <c r="M41" s="8">
        <v>0.71</v>
      </c>
      <c r="N41" s="8">
        <f>ROUND(DS_1_2_3_appended[[#This Row],[NormalizedHumidity]] * 100, 1)</f>
        <v>71</v>
      </c>
      <c r="O41" s="8" t="str" cm="1">
        <f t="array" ref="O41">_xlfn.IFS(
  N41&lt;=10, "Extremely Dry",
  N41&lt;=20, "Very Dry",
  N41&lt;=30, "Dry",
  N41&lt;=40, "Low Comfortable",
  N41&lt;=50, "Comfortable",
  N41&lt;=60, "Moderate Humid",
  N41&lt;=70, "Humid",
  N41&lt;=80, "Very Humid",
  N41&lt;=90, "Highly Humid",
  N41&lt;=100, "Saturated / Rain-Likely"
)</f>
        <v>Very Humid</v>
      </c>
      <c r="P41" s="8">
        <v>0.16420000000000001</v>
      </c>
      <c r="Q41" s="8">
        <f>ROUND(DS_1_2_3_appended[[#This Row],[NormalizedWindspeed]]* 118, 1)</f>
        <v>19.399999999999999</v>
      </c>
      <c r="R41" s="8">
        <v>9</v>
      </c>
      <c r="S41" s="8">
        <v>67</v>
      </c>
      <c r="T41" s="8">
        <f>SUM(DS_1_2_3_appended[[#This Row],[CasualRiders]], DS_1_2_3_appended[[#This Row],[RegisteredRiders]])</f>
        <v>76</v>
      </c>
      <c r="Y41" s="86"/>
      <c r="Z41" s="20" t="s">
        <v>60</v>
      </c>
      <c r="AA41" s="20" t="s">
        <v>78</v>
      </c>
    </row>
    <row r="42" spans="1:27">
      <c r="A42" s="16">
        <v>41</v>
      </c>
      <c r="B42" s="11">
        <v>40545</v>
      </c>
      <c r="C42" s="8" t="str" cm="1">
        <f t="array" ref="C42">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2" s="8">
        <f>YEAR(DS_1_2_3_appended[[#This Row],[DateOfEntry]])</f>
        <v>2011</v>
      </c>
      <c r="E42" s="8" t="str">
        <f>TEXT(DS_1_2_3_appended[[#This Row],[DateOfEntry]], "mmmm")</f>
        <v>January</v>
      </c>
      <c r="F42" s="15">
        <v>1.6666666666666701</v>
      </c>
      <c r="G42" s="8" t="str">
        <f>IF(dataset_1!G42, "YES", "NO")</f>
        <v>NO</v>
      </c>
      <c r="H42" s="8" t="str">
        <f>CHOOSE(WEEKDAY(DS_1_2_3_appended[[#This Row],[DateOfEntry]]), "Sunday", "Monday", "Tuesday", "Wednesday", "Thursday", "Friday", "Saturday")</f>
        <v>Sunday</v>
      </c>
      <c r="I42" s="8">
        <v>1</v>
      </c>
      <c r="J42" s="8" t="str" cm="1">
        <f t="array" ref="J42">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42" s="8">
        <v>0.34</v>
      </c>
      <c r="L42" s="8" cm="1">
        <f t="array" ref="L42">_xlfn.IFS(
  AND(C42="Winter", J42="Clear Sky"), ROUND(10 + (K42 / 0.46) * (25 - 10), 1),
  AND(C42="Winter", J42="Foggy / Misty"), ROUND(0 + (K42 / 0.46) * (15 - 0), 1),
  AND(C42="Winter", J42="Light Snow / Rain"), ROUND(-5 + (K42 / 0.46) * (10 - (-5)), 1),
  AND(C42="Winter", J42="Western Disturbance"), ROUND(5 + (K42 / 0.46) * (20 - 5), 1),
  AND(C42="Summer", J42="Clear / Sunny"), ROUND(30 + (K42 / 0.46) * (53 - 30), 1),
  AND(C42="Summer", J42="Hot &amp; Humid"), ROUND(26 + (K42 / 0.46) * (45 - 26), 1),
  AND(C42="Summer", J42="Dust Storm / Loo Winds"), ROUND(35 + (K42 / 0.46) * (50 - 35), 1),
  AND(C42="Summer", J42="Pre-Monsoon Thunderstorm"), ROUND(28 + (K42 / 0.46) * (48 - 28), 1),
  AND(C42="Monsoon", J42="Heavy Rainfall"), ROUND(22 + (K42 / 0.46) * (28 - 22), 1),
  AND(C42="Monsoon", J42="Intermittent Showers"), ROUND(24 + (K42 / 0.46) * (32 - 24), 1),
  AND(C42="Monsoon", J42="Overcast &amp; Humid"), ROUND(25 + (K42 / 0.46) * (33 - 25), 1),
  AND(C42="Monsoon", J42="Thunderstorms with Rain"), ROUND(23 + (K42 / 0.46) * (30 - 23), 1),
  AND(C42="Autumn", J42="Clear"), ROUND(20 + (K42 / 0.46) * (30 - 20), 1),
  AND(C42="Autumn", J42="Dry &amp; Breezy"), ROUND(18 + (K42 / 0.46) * (28 - 18), 1),
  AND(C42="Autumn", J42="Atmospheric Haze"), ROUND(16 + (K42 / 0.46) * (26 - 16), 1),
  AND(C42="Autumn", J42="Chilly Dusk"), ROUND(15 + (K42 / 0.46) * (25 - 15), 1),
  TRUE, "No match found"
)</f>
        <v>21.1</v>
      </c>
      <c r="M42" s="8">
        <v>0.56999999999999995</v>
      </c>
      <c r="N42" s="8">
        <f>ROUND(DS_1_2_3_appended[[#This Row],[NormalizedHumidity]] * 100, 1)</f>
        <v>57</v>
      </c>
      <c r="O42" s="8" t="str" cm="1">
        <f t="array" ref="O42">_xlfn.IFS(
  N42&lt;=10, "Extremely Dry",
  N42&lt;=20, "Very Dry",
  N42&lt;=30, "Dry",
  N42&lt;=40, "Low Comfortable",
  N42&lt;=50, "Comfortable",
  N42&lt;=60, "Moderate Humid",
  N42&lt;=70, "Humid",
  N42&lt;=80, "Very Humid",
  N42&lt;=90, "Highly Humid",
  N42&lt;=100, "Saturated / Rain-Likely"
)</f>
        <v>Moderate Humid</v>
      </c>
      <c r="P42" s="8">
        <v>0.19400000000000001</v>
      </c>
      <c r="Q42" s="8">
        <f>ROUND(DS_1_2_3_appended[[#This Row],[NormalizedWindspeed]]* 118, 1)</f>
        <v>22.9</v>
      </c>
      <c r="R42" s="8">
        <v>7</v>
      </c>
      <c r="S42" s="8">
        <v>58</v>
      </c>
      <c r="T42" s="8">
        <f>SUM(DS_1_2_3_appended[[#This Row],[CasualRiders]], DS_1_2_3_appended[[#This Row],[RegisteredRiders]])</f>
        <v>65</v>
      </c>
      <c r="Y42" s="86"/>
      <c r="Z42" s="20" t="s">
        <v>61</v>
      </c>
      <c r="AA42" s="20" t="s">
        <v>79</v>
      </c>
    </row>
    <row r="43" spans="1:27">
      <c r="A43" s="16">
        <v>42</v>
      </c>
      <c r="B43" s="11">
        <v>40545</v>
      </c>
      <c r="C43" s="8" t="str" cm="1">
        <f t="array" ref="C43">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3" s="8">
        <f>YEAR(DS_1_2_3_appended[[#This Row],[DateOfEntry]])</f>
        <v>2011</v>
      </c>
      <c r="E43" s="8" t="str">
        <f>TEXT(DS_1_2_3_appended[[#This Row],[DateOfEntry]], "mmmm")</f>
        <v>January</v>
      </c>
      <c r="F43" s="15">
        <v>1.7083333333333299</v>
      </c>
      <c r="G43" s="8" t="str">
        <f>IF(dataset_1!G43, "YES", "NO")</f>
        <v>NO</v>
      </c>
      <c r="H43" s="8" t="str">
        <f>CHOOSE(WEEKDAY(DS_1_2_3_appended[[#This Row],[DateOfEntry]]), "Sunday", "Monday", "Tuesday", "Wednesday", "Thursday", "Friday", "Saturday")</f>
        <v>Sunday</v>
      </c>
      <c r="I43" s="8">
        <v>2</v>
      </c>
      <c r="J43" s="8" t="str" cm="1">
        <f t="array" ref="J43">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43" s="8">
        <v>0.36</v>
      </c>
      <c r="L43" s="8" cm="1">
        <f t="array" ref="L43">_xlfn.IFS(
  AND(C43="Winter", J43="Clear Sky"), ROUND(10 + (K43 / 0.46) * (25 - 10), 1),
  AND(C43="Winter", J43="Foggy / Misty"), ROUND(0 + (K43 / 0.46) * (15 - 0), 1),
  AND(C43="Winter", J43="Light Snow / Rain"), ROUND(-5 + (K43 / 0.46) * (10 - (-5)), 1),
  AND(C43="Winter", J43="Western Disturbance"), ROUND(5 + (K43 / 0.46) * (20 - 5), 1),
  AND(C43="Summer", J43="Clear / Sunny"), ROUND(30 + (K43 / 0.46) * (53 - 30), 1),
  AND(C43="Summer", J43="Hot &amp; Humid"), ROUND(26 + (K43 / 0.46) * (45 - 26), 1),
  AND(C43="Summer", J43="Dust Storm / Loo Winds"), ROUND(35 + (K43 / 0.46) * (50 - 35), 1),
  AND(C43="Summer", J43="Pre-Monsoon Thunderstorm"), ROUND(28 + (K43 / 0.46) * (48 - 28), 1),
  AND(C43="Monsoon", J43="Heavy Rainfall"), ROUND(22 + (K43 / 0.46) * (28 - 22), 1),
  AND(C43="Monsoon", J43="Intermittent Showers"), ROUND(24 + (K43 / 0.46) * (32 - 24), 1),
  AND(C43="Monsoon", J43="Overcast &amp; Humid"), ROUND(25 + (K43 / 0.46) * (33 - 25), 1),
  AND(C43="Monsoon", J43="Thunderstorms with Rain"), ROUND(23 + (K43 / 0.46) * (30 - 23), 1),
  AND(C43="Autumn", J43="Clear"), ROUND(20 + (K43 / 0.46) * (30 - 20), 1),
  AND(C43="Autumn", J43="Dry &amp; Breezy"), ROUND(18 + (K43 / 0.46) * (28 - 18), 1),
  AND(C43="Autumn", J43="Atmospheric Haze"), ROUND(16 + (K43 / 0.46) * (26 - 16), 1),
  AND(C43="Autumn", J43="Chilly Dusk"), ROUND(15 + (K43 / 0.46) * (25 - 15), 1),
  TRUE, "No match found"
)</f>
        <v>11.7</v>
      </c>
      <c r="M43" s="8">
        <v>0.46</v>
      </c>
      <c r="N43" s="8">
        <f>ROUND(DS_1_2_3_appended[[#This Row],[NormalizedHumidity]] * 100, 1)</f>
        <v>46</v>
      </c>
      <c r="O43" s="8" t="str" cm="1">
        <f t="array" ref="O43">_xlfn.IFS(
  N43&lt;=10, "Extremely Dry",
  N43&lt;=20, "Very Dry",
  N43&lt;=30, "Dry",
  N43&lt;=40, "Low Comfortable",
  N43&lt;=50, "Comfortable",
  N43&lt;=60, "Moderate Humid",
  N43&lt;=70, "Humid",
  N43&lt;=80, "Very Humid",
  N43&lt;=90, "Highly Humid",
  N43&lt;=100, "Saturated / Rain-Likely"
)</f>
        <v>Comfortable</v>
      </c>
      <c r="P43" s="8">
        <v>0.32840000000000003</v>
      </c>
      <c r="Q43" s="8">
        <f>ROUND(DS_1_2_3_appended[[#This Row],[NormalizedWindspeed]]* 118, 1)</f>
        <v>38.799999999999997</v>
      </c>
      <c r="R43" s="8">
        <v>10</v>
      </c>
      <c r="S43" s="8">
        <v>43</v>
      </c>
      <c r="T43" s="8">
        <f>SUM(DS_1_2_3_appended[[#This Row],[CasualRiders]], DS_1_2_3_appended[[#This Row],[RegisteredRiders]])</f>
        <v>53</v>
      </c>
      <c r="Y43" s="86"/>
      <c r="Z43" s="20" t="s">
        <v>62</v>
      </c>
      <c r="AA43" s="20" t="s">
        <v>80</v>
      </c>
    </row>
    <row r="44" spans="1:27">
      <c r="A44" s="16">
        <v>43</v>
      </c>
      <c r="B44" s="11">
        <v>40545</v>
      </c>
      <c r="C44" s="8" t="str" cm="1">
        <f t="array" ref="C44">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4" s="8">
        <f>YEAR(DS_1_2_3_appended[[#This Row],[DateOfEntry]])</f>
        <v>2011</v>
      </c>
      <c r="E44" s="8" t="str">
        <f>TEXT(DS_1_2_3_appended[[#This Row],[DateOfEntry]], "mmmm")</f>
        <v>January</v>
      </c>
      <c r="F44" s="15">
        <v>1.75</v>
      </c>
      <c r="G44" s="8" t="str">
        <f>IF(dataset_1!G44, "YES", "NO")</f>
        <v>NO</v>
      </c>
      <c r="H44" s="8" t="str">
        <f>CHOOSE(WEEKDAY(DS_1_2_3_appended[[#This Row],[DateOfEntry]]), "Sunday", "Monday", "Tuesday", "Wednesday", "Thursday", "Friday", "Saturday")</f>
        <v>Sunday</v>
      </c>
      <c r="I44" s="8">
        <v>1</v>
      </c>
      <c r="J44" s="8" t="str" cm="1">
        <f t="array" ref="J44">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44" s="8">
        <v>0.32</v>
      </c>
      <c r="L44" s="8" cm="1">
        <f t="array" ref="L44">_xlfn.IFS(
  AND(C44="Winter", J44="Clear Sky"), ROUND(10 + (K44 / 0.46) * (25 - 10), 1),
  AND(C44="Winter", J44="Foggy / Misty"), ROUND(0 + (K44 / 0.46) * (15 - 0), 1),
  AND(C44="Winter", J44="Light Snow / Rain"), ROUND(-5 + (K44 / 0.46) * (10 - (-5)), 1),
  AND(C44="Winter", J44="Western Disturbance"), ROUND(5 + (K44 / 0.46) * (20 - 5), 1),
  AND(C44="Summer", J44="Clear / Sunny"), ROUND(30 + (K44 / 0.46) * (53 - 30), 1),
  AND(C44="Summer", J44="Hot &amp; Humid"), ROUND(26 + (K44 / 0.46) * (45 - 26), 1),
  AND(C44="Summer", J44="Dust Storm / Loo Winds"), ROUND(35 + (K44 / 0.46) * (50 - 35), 1),
  AND(C44="Summer", J44="Pre-Monsoon Thunderstorm"), ROUND(28 + (K44 / 0.46) * (48 - 28), 1),
  AND(C44="Monsoon", J44="Heavy Rainfall"), ROUND(22 + (K44 / 0.46) * (28 - 22), 1),
  AND(C44="Monsoon", J44="Intermittent Showers"), ROUND(24 + (K44 / 0.46) * (32 - 24), 1),
  AND(C44="Monsoon", J44="Overcast &amp; Humid"), ROUND(25 + (K44 / 0.46) * (33 - 25), 1),
  AND(C44="Monsoon", J44="Thunderstorms with Rain"), ROUND(23 + (K44 / 0.46) * (30 - 23), 1),
  AND(C44="Autumn", J44="Clear"), ROUND(20 + (K44 / 0.46) * (30 - 20), 1),
  AND(C44="Autumn", J44="Dry &amp; Breezy"), ROUND(18 + (K44 / 0.46) * (28 - 18), 1),
  AND(C44="Autumn", J44="Atmospheric Haze"), ROUND(16 + (K44 / 0.46) * (26 - 16), 1),
  AND(C44="Autumn", J44="Chilly Dusk"), ROUND(15 + (K44 / 0.46) * (25 - 15), 1),
  TRUE, "No match found"
)</f>
        <v>20.399999999999999</v>
      </c>
      <c r="M44" s="8">
        <v>0.42</v>
      </c>
      <c r="N44" s="8">
        <f>ROUND(DS_1_2_3_appended[[#This Row],[NormalizedHumidity]] * 100, 1)</f>
        <v>42</v>
      </c>
      <c r="O44" s="8" t="str" cm="1">
        <f t="array" ref="O44">_xlfn.IFS(
  N44&lt;=10, "Extremely Dry",
  N44&lt;=20, "Very Dry",
  N44&lt;=30, "Dry",
  N44&lt;=40, "Low Comfortable",
  N44&lt;=50, "Comfortable",
  N44&lt;=60, "Moderate Humid",
  N44&lt;=70, "Humid",
  N44&lt;=80, "Very Humid",
  N44&lt;=90, "Highly Humid",
  N44&lt;=100, "Saturated / Rain-Likely"
)</f>
        <v>Comfortable</v>
      </c>
      <c r="P44" s="8">
        <v>0.44779999999999998</v>
      </c>
      <c r="Q44" s="8">
        <f>ROUND(DS_1_2_3_appended[[#This Row],[NormalizedWindspeed]]* 118, 1)</f>
        <v>52.8</v>
      </c>
      <c r="R44" s="8">
        <v>1</v>
      </c>
      <c r="S44" s="8">
        <v>29</v>
      </c>
      <c r="T44" s="8">
        <f>SUM(DS_1_2_3_appended[[#This Row],[CasualRiders]], DS_1_2_3_appended[[#This Row],[RegisteredRiders]])</f>
        <v>30</v>
      </c>
    </row>
    <row r="45" spans="1:27">
      <c r="A45" s="16">
        <v>44</v>
      </c>
      <c r="B45" s="11">
        <v>40545</v>
      </c>
      <c r="C45" s="8" t="str" cm="1">
        <f t="array" ref="C45">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5" s="8">
        <f>YEAR(DS_1_2_3_appended[[#This Row],[DateOfEntry]])</f>
        <v>2011</v>
      </c>
      <c r="E45" s="8" t="str">
        <f>TEXT(DS_1_2_3_appended[[#This Row],[DateOfEntry]], "mmmm")</f>
        <v>January</v>
      </c>
      <c r="F45" s="15">
        <v>1.7916666666666701</v>
      </c>
      <c r="G45" s="8" t="str">
        <f>IF(dataset_1!G45, "YES", "NO")</f>
        <v>NO</v>
      </c>
      <c r="H45" s="8" t="str">
        <f>CHOOSE(WEEKDAY(DS_1_2_3_appended[[#This Row],[DateOfEntry]]), "Sunday", "Monday", "Tuesday", "Wednesday", "Thursday", "Friday", "Saturday")</f>
        <v>Sunday</v>
      </c>
      <c r="I45" s="8">
        <v>1</v>
      </c>
      <c r="J45" s="8" t="str" cm="1">
        <f t="array" ref="J45">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45" s="8">
        <v>0.3</v>
      </c>
      <c r="L45" s="8" cm="1">
        <f t="array" ref="L45">_xlfn.IFS(
  AND(C45="Winter", J45="Clear Sky"), ROUND(10 + (K45 / 0.46) * (25 - 10), 1),
  AND(C45="Winter", J45="Foggy / Misty"), ROUND(0 + (K45 / 0.46) * (15 - 0), 1),
  AND(C45="Winter", J45="Light Snow / Rain"), ROUND(-5 + (K45 / 0.46) * (10 - (-5)), 1),
  AND(C45="Winter", J45="Western Disturbance"), ROUND(5 + (K45 / 0.46) * (20 - 5), 1),
  AND(C45="Summer", J45="Clear / Sunny"), ROUND(30 + (K45 / 0.46) * (53 - 30), 1),
  AND(C45="Summer", J45="Hot &amp; Humid"), ROUND(26 + (K45 / 0.46) * (45 - 26), 1),
  AND(C45="Summer", J45="Dust Storm / Loo Winds"), ROUND(35 + (K45 / 0.46) * (50 - 35), 1),
  AND(C45="Summer", J45="Pre-Monsoon Thunderstorm"), ROUND(28 + (K45 / 0.46) * (48 - 28), 1),
  AND(C45="Monsoon", J45="Heavy Rainfall"), ROUND(22 + (K45 / 0.46) * (28 - 22), 1),
  AND(C45="Monsoon", J45="Intermittent Showers"), ROUND(24 + (K45 / 0.46) * (32 - 24), 1),
  AND(C45="Monsoon", J45="Overcast &amp; Humid"), ROUND(25 + (K45 / 0.46) * (33 - 25), 1),
  AND(C45="Monsoon", J45="Thunderstorms with Rain"), ROUND(23 + (K45 / 0.46) * (30 - 23), 1),
  AND(C45="Autumn", J45="Clear"), ROUND(20 + (K45 / 0.46) * (30 - 20), 1),
  AND(C45="Autumn", J45="Dry &amp; Breezy"), ROUND(18 + (K45 / 0.46) * (28 - 18), 1),
  AND(C45="Autumn", J45="Atmospheric Haze"), ROUND(16 + (K45 / 0.46) * (26 - 16), 1),
  AND(C45="Autumn", J45="Chilly Dusk"), ROUND(15 + (K45 / 0.46) * (25 - 15), 1),
  TRUE, "No match found"
)</f>
        <v>19.8</v>
      </c>
      <c r="M45" s="8">
        <v>0.39</v>
      </c>
      <c r="N45" s="8">
        <f>ROUND(DS_1_2_3_appended[[#This Row],[NormalizedHumidity]] * 100, 1)</f>
        <v>39</v>
      </c>
      <c r="O45" s="8" t="str" cm="1">
        <f t="array" ref="O45">_xlfn.IFS(
  N45&lt;=10, "Extremely Dry",
  N45&lt;=20, "Very Dry",
  N45&lt;=30, "Dry",
  N45&lt;=40, "Low Comfortable",
  N45&lt;=50, "Comfortable",
  N45&lt;=60, "Moderate Humid",
  N45&lt;=70, "Humid",
  N45&lt;=80, "Very Humid",
  N45&lt;=90, "Highly Humid",
  N45&lt;=100, "Saturated / Rain-Likely"
)</f>
        <v>Low Comfortable</v>
      </c>
      <c r="P45" s="8">
        <v>0.35820000000000002</v>
      </c>
      <c r="Q45" s="8">
        <f>ROUND(DS_1_2_3_appended[[#This Row],[NormalizedWindspeed]]* 118, 1)</f>
        <v>42.3</v>
      </c>
      <c r="R45" s="8">
        <v>5</v>
      </c>
      <c r="S45" s="8">
        <v>17</v>
      </c>
      <c r="T45" s="8">
        <f>SUM(DS_1_2_3_appended[[#This Row],[CasualRiders]], DS_1_2_3_appended[[#This Row],[RegisteredRiders]])</f>
        <v>22</v>
      </c>
    </row>
    <row r="46" spans="1:27">
      <c r="A46" s="16">
        <v>45</v>
      </c>
      <c r="B46" s="11">
        <v>40545</v>
      </c>
      <c r="C46" s="8" t="str" cm="1">
        <f t="array" ref="C46">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6" s="8">
        <f>YEAR(DS_1_2_3_appended[[#This Row],[DateOfEntry]])</f>
        <v>2011</v>
      </c>
      <c r="E46" s="8" t="str">
        <f>TEXT(DS_1_2_3_appended[[#This Row],[DateOfEntry]], "mmmm")</f>
        <v>January</v>
      </c>
      <c r="F46" s="15">
        <v>1.8333333333333299</v>
      </c>
      <c r="G46" s="8" t="str">
        <f>IF(dataset_1!G46, "YES", "NO")</f>
        <v>NO</v>
      </c>
      <c r="H46" s="8" t="str">
        <f>CHOOSE(WEEKDAY(DS_1_2_3_appended[[#This Row],[DateOfEntry]]), "Sunday", "Monday", "Tuesday", "Wednesday", "Thursday", "Friday", "Saturday")</f>
        <v>Sunday</v>
      </c>
      <c r="I46" s="8">
        <v>1</v>
      </c>
      <c r="J46" s="8" t="str" cm="1">
        <f t="array" ref="J46">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46" s="8">
        <v>0.26</v>
      </c>
      <c r="L46" s="8" cm="1">
        <f t="array" ref="L46">_xlfn.IFS(
  AND(C46="Winter", J46="Clear Sky"), ROUND(10 + (K46 / 0.46) * (25 - 10), 1),
  AND(C46="Winter", J46="Foggy / Misty"), ROUND(0 + (K46 / 0.46) * (15 - 0), 1),
  AND(C46="Winter", J46="Light Snow / Rain"), ROUND(-5 + (K46 / 0.46) * (10 - (-5)), 1),
  AND(C46="Winter", J46="Western Disturbance"), ROUND(5 + (K46 / 0.46) * (20 - 5), 1),
  AND(C46="Summer", J46="Clear / Sunny"), ROUND(30 + (K46 / 0.46) * (53 - 30), 1),
  AND(C46="Summer", J46="Hot &amp; Humid"), ROUND(26 + (K46 / 0.46) * (45 - 26), 1),
  AND(C46="Summer", J46="Dust Storm / Loo Winds"), ROUND(35 + (K46 / 0.46) * (50 - 35), 1),
  AND(C46="Summer", J46="Pre-Monsoon Thunderstorm"), ROUND(28 + (K46 / 0.46) * (48 - 28), 1),
  AND(C46="Monsoon", J46="Heavy Rainfall"), ROUND(22 + (K46 / 0.46) * (28 - 22), 1),
  AND(C46="Monsoon", J46="Intermittent Showers"), ROUND(24 + (K46 / 0.46) * (32 - 24), 1),
  AND(C46="Monsoon", J46="Overcast &amp; Humid"), ROUND(25 + (K46 / 0.46) * (33 - 25), 1),
  AND(C46="Monsoon", J46="Thunderstorms with Rain"), ROUND(23 + (K46 / 0.46) * (30 - 23), 1),
  AND(C46="Autumn", J46="Clear"), ROUND(20 + (K46 / 0.46) * (30 - 20), 1),
  AND(C46="Autumn", J46="Dry &amp; Breezy"), ROUND(18 + (K46 / 0.46) * (28 - 18), 1),
  AND(C46="Autumn", J46="Atmospheric Haze"), ROUND(16 + (K46 / 0.46) * (26 - 16), 1),
  AND(C46="Autumn", J46="Chilly Dusk"), ROUND(15 + (K46 / 0.46) * (25 - 15), 1),
  TRUE, "No match found"
)</f>
        <v>18.5</v>
      </c>
      <c r="M46" s="8">
        <v>0.44</v>
      </c>
      <c r="N46" s="8">
        <f>ROUND(DS_1_2_3_appended[[#This Row],[NormalizedHumidity]] * 100, 1)</f>
        <v>44</v>
      </c>
      <c r="O46" s="8" t="str" cm="1">
        <f t="array" ref="O46">_xlfn.IFS(
  N46&lt;=10, "Extremely Dry",
  N46&lt;=20, "Very Dry",
  N46&lt;=30, "Dry",
  N46&lt;=40, "Low Comfortable",
  N46&lt;=50, "Comfortable",
  N46&lt;=60, "Moderate Humid",
  N46&lt;=70, "Humid",
  N46&lt;=80, "Very Humid",
  N46&lt;=90, "Highly Humid",
  N46&lt;=100, "Saturated / Rain-Likely"
)</f>
        <v>Comfortable</v>
      </c>
      <c r="P46" s="8">
        <v>0.32840000000000003</v>
      </c>
      <c r="Q46" s="8">
        <f>ROUND(DS_1_2_3_appended[[#This Row],[NormalizedWindspeed]]* 118, 1)</f>
        <v>38.799999999999997</v>
      </c>
      <c r="R46" s="8">
        <v>11</v>
      </c>
      <c r="S46" s="8">
        <v>20</v>
      </c>
      <c r="T46" s="8">
        <f>SUM(DS_1_2_3_appended[[#This Row],[CasualRiders]], DS_1_2_3_appended[[#This Row],[RegisteredRiders]])</f>
        <v>31</v>
      </c>
    </row>
    <row r="47" spans="1:27">
      <c r="A47" s="16">
        <v>46</v>
      </c>
      <c r="B47" s="11">
        <v>40545</v>
      </c>
      <c r="C47" s="8" t="str" cm="1">
        <f t="array" ref="C47">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7" s="8">
        <f>YEAR(DS_1_2_3_appended[[#This Row],[DateOfEntry]])</f>
        <v>2011</v>
      </c>
      <c r="E47" s="8" t="str">
        <f>TEXT(DS_1_2_3_appended[[#This Row],[DateOfEntry]], "mmmm")</f>
        <v>January</v>
      </c>
      <c r="F47" s="15">
        <v>1.875</v>
      </c>
      <c r="G47" s="8" t="str">
        <f>IF(dataset_1!G47, "YES", "NO")</f>
        <v>NO</v>
      </c>
      <c r="H47" s="8" t="str">
        <f>CHOOSE(WEEKDAY(DS_1_2_3_appended[[#This Row],[DateOfEntry]]), "Sunday", "Monday", "Tuesday", "Wednesday", "Thursday", "Friday", "Saturday")</f>
        <v>Sunday</v>
      </c>
      <c r="I47" s="8">
        <v>1</v>
      </c>
      <c r="J47" s="8" t="str" cm="1">
        <f t="array" ref="J47">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47" s="8">
        <v>0.24</v>
      </c>
      <c r="L47" s="8" cm="1">
        <f t="array" ref="L47">_xlfn.IFS(
  AND(C47="Winter", J47="Clear Sky"), ROUND(10 + (K47 / 0.46) * (25 - 10), 1),
  AND(C47="Winter", J47="Foggy / Misty"), ROUND(0 + (K47 / 0.46) * (15 - 0), 1),
  AND(C47="Winter", J47="Light Snow / Rain"), ROUND(-5 + (K47 / 0.46) * (10 - (-5)), 1),
  AND(C47="Winter", J47="Western Disturbance"), ROUND(5 + (K47 / 0.46) * (20 - 5), 1),
  AND(C47="Summer", J47="Clear / Sunny"), ROUND(30 + (K47 / 0.46) * (53 - 30), 1),
  AND(C47="Summer", J47="Hot &amp; Humid"), ROUND(26 + (K47 / 0.46) * (45 - 26), 1),
  AND(C47="Summer", J47="Dust Storm / Loo Winds"), ROUND(35 + (K47 / 0.46) * (50 - 35), 1),
  AND(C47="Summer", J47="Pre-Monsoon Thunderstorm"), ROUND(28 + (K47 / 0.46) * (48 - 28), 1),
  AND(C47="Monsoon", J47="Heavy Rainfall"), ROUND(22 + (K47 / 0.46) * (28 - 22), 1),
  AND(C47="Monsoon", J47="Intermittent Showers"), ROUND(24 + (K47 / 0.46) * (32 - 24), 1),
  AND(C47="Monsoon", J47="Overcast &amp; Humid"), ROUND(25 + (K47 / 0.46) * (33 - 25), 1),
  AND(C47="Monsoon", J47="Thunderstorms with Rain"), ROUND(23 + (K47 / 0.46) * (30 - 23), 1),
  AND(C47="Autumn", J47="Clear"), ROUND(20 + (K47 / 0.46) * (30 - 20), 1),
  AND(C47="Autumn", J47="Dry &amp; Breezy"), ROUND(18 + (K47 / 0.46) * (28 - 18), 1),
  AND(C47="Autumn", J47="Atmospheric Haze"), ROUND(16 + (K47 / 0.46) * (26 - 16), 1),
  AND(C47="Autumn", J47="Chilly Dusk"), ROUND(15 + (K47 / 0.46) * (25 - 15), 1),
  TRUE, "No match found"
)</f>
        <v>17.8</v>
      </c>
      <c r="M47" s="8">
        <v>0.44</v>
      </c>
      <c r="N47" s="8">
        <f>ROUND(DS_1_2_3_appended[[#This Row],[NormalizedHumidity]] * 100, 1)</f>
        <v>44</v>
      </c>
      <c r="O47" s="8" t="str" cm="1">
        <f t="array" ref="O47">_xlfn.IFS(
  N47&lt;=10, "Extremely Dry",
  N47&lt;=20, "Very Dry",
  N47&lt;=30, "Dry",
  N47&lt;=40, "Low Comfortable",
  N47&lt;=50, "Comfortable",
  N47&lt;=60, "Moderate Humid",
  N47&lt;=70, "Humid",
  N47&lt;=80, "Very Humid",
  N47&lt;=90, "Highly Humid",
  N47&lt;=100, "Saturated / Rain-Likely"
)</f>
        <v>Comfortable</v>
      </c>
      <c r="P47" s="8">
        <v>0.29849999999999999</v>
      </c>
      <c r="Q47" s="8">
        <f>ROUND(DS_1_2_3_appended[[#This Row],[NormalizedWindspeed]]* 118, 1)</f>
        <v>35.200000000000003</v>
      </c>
      <c r="R47" s="8">
        <v>0</v>
      </c>
      <c r="S47" s="8">
        <v>9</v>
      </c>
      <c r="T47" s="8">
        <f>SUM(DS_1_2_3_appended[[#This Row],[CasualRiders]], DS_1_2_3_appended[[#This Row],[RegisteredRiders]])</f>
        <v>9</v>
      </c>
      <c r="Y47" s="87" t="s">
        <v>81</v>
      </c>
      <c r="Z47" s="88"/>
      <c r="AA47" s="88"/>
    </row>
    <row r="48" spans="1:27">
      <c r="A48" s="16">
        <v>47</v>
      </c>
      <c r="B48" s="11">
        <v>40545</v>
      </c>
      <c r="C48" s="8" t="str" cm="1">
        <f t="array" ref="C48">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8" s="8">
        <f>YEAR(DS_1_2_3_appended[[#This Row],[DateOfEntry]])</f>
        <v>2011</v>
      </c>
      <c r="E48" s="8" t="str">
        <f>TEXT(DS_1_2_3_appended[[#This Row],[DateOfEntry]], "mmmm")</f>
        <v>January</v>
      </c>
      <c r="F48" s="15">
        <v>1.9166666666666701</v>
      </c>
      <c r="G48" s="8" t="str">
        <f>IF(dataset_1!G48, "YES", "NO")</f>
        <v>NO</v>
      </c>
      <c r="H48" s="8" t="str">
        <f>CHOOSE(WEEKDAY(DS_1_2_3_appended[[#This Row],[DateOfEntry]]), "Sunday", "Monday", "Tuesday", "Wednesday", "Thursday", "Friday", "Saturday")</f>
        <v>Sunday</v>
      </c>
      <c r="I48" s="8">
        <v>1</v>
      </c>
      <c r="J48" s="8" t="str" cm="1">
        <f t="array" ref="J48">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48" s="8">
        <v>0.22</v>
      </c>
      <c r="L48" s="8" cm="1">
        <f t="array" ref="L48">_xlfn.IFS(
  AND(C48="Winter", J48="Clear Sky"), ROUND(10 + (K48 / 0.46) * (25 - 10), 1),
  AND(C48="Winter", J48="Foggy / Misty"), ROUND(0 + (K48 / 0.46) * (15 - 0), 1),
  AND(C48="Winter", J48="Light Snow / Rain"), ROUND(-5 + (K48 / 0.46) * (10 - (-5)), 1),
  AND(C48="Winter", J48="Western Disturbance"), ROUND(5 + (K48 / 0.46) * (20 - 5), 1),
  AND(C48="Summer", J48="Clear / Sunny"), ROUND(30 + (K48 / 0.46) * (53 - 30), 1),
  AND(C48="Summer", J48="Hot &amp; Humid"), ROUND(26 + (K48 / 0.46) * (45 - 26), 1),
  AND(C48="Summer", J48="Dust Storm / Loo Winds"), ROUND(35 + (K48 / 0.46) * (50 - 35), 1),
  AND(C48="Summer", J48="Pre-Monsoon Thunderstorm"), ROUND(28 + (K48 / 0.46) * (48 - 28), 1),
  AND(C48="Monsoon", J48="Heavy Rainfall"), ROUND(22 + (K48 / 0.46) * (28 - 22), 1),
  AND(C48="Monsoon", J48="Intermittent Showers"), ROUND(24 + (K48 / 0.46) * (32 - 24), 1),
  AND(C48="Monsoon", J48="Overcast &amp; Humid"), ROUND(25 + (K48 / 0.46) * (33 - 25), 1),
  AND(C48="Monsoon", J48="Thunderstorms with Rain"), ROUND(23 + (K48 / 0.46) * (30 - 23), 1),
  AND(C48="Autumn", J48="Clear"), ROUND(20 + (K48 / 0.46) * (30 - 20), 1),
  AND(C48="Autumn", J48="Dry &amp; Breezy"), ROUND(18 + (K48 / 0.46) * (28 - 18), 1),
  AND(C48="Autumn", J48="Atmospheric Haze"), ROUND(16 + (K48 / 0.46) * (26 - 16), 1),
  AND(C48="Autumn", J48="Chilly Dusk"), ROUND(15 + (K48 / 0.46) * (25 - 15), 1),
  TRUE, "No match found"
)</f>
        <v>17.2</v>
      </c>
      <c r="M48" s="8">
        <v>0.47</v>
      </c>
      <c r="N48" s="8">
        <f>ROUND(DS_1_2_3_appended[[#This Row],[NormalizedHumidity]] * 100, 1)</f>
        <v>47</v>
      </c>
      <c r="O48" s="8" t="str" cm="1">
        <f t="array" ref="O48">_xlfn.IFS(
  N48&lt;=10, "Extremely Dry",
  N48&lt;=20, "Very Dry",
  N48&lt;=30, "Dry",
  N48&lt;=40, "Low Comfortable",
  N48&lt;=50, "Comfortable",
  N48&lt;=60, "Moderate Humid",
  N48&lt;=70, "Humid",
  N48&lt;=80, "Very Humid",
  N48&lt;=90, "Highly Humid",
  N48&lt;=100, "Saturated / Rain-Likely"
)</f>
        <v>Comfortable</v>
      </c>
      <c r="P48" s="8">
        <v>0.16420000000000001</v>
      </c>
      <c r="Q48" s="8">
        <f>ROUND(DS_1_2_3_appended[[#This Row],[NormalizedWindspeed]]* 118, 1)</f>
        <v>19.399999999999999</v>
      </c>
      <c r="R48" s="8">
        <v>0</v>
      </c>
      <c r="S48" s="8">
        <v>8</v>
      </c>
      <c r="T48" s="8">
        <f>SUM(DS_1_2_3_appended[[#This Row],[CasualRiders]], DS_1_2_3_appended[[#This Row],[RegisteredRiders]])</f>
        <v>8</v>
      </c>
      <c r="Y48" s="88"/>
      <c r="Z48" s="88"/>
      <c r="AA48" s="88"/>
    </row>
    <row r="49" spans="1:27">
      <c r="A49" s="16">
        <v>48</v>
      </c>
      <c r="B49" s="11">
        <v>40546</v>
      </c>
      <c r="C49" s="8" t="str" cm="1">
        <f t="array" ref="C49">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9" s="8">
        <f>YEAR(DS_1_2_3_appended[[#This Row],[DateOfEntry]])</f>
        <v>2011</v>
      </c>
      <c r="E49" s="8" t="str">
        <f>TEXT(DS_1_2_3_appended[[#This Row],[DateOfEntry]], "mmmm")</f>
        <v>January</v>
      </c>
      <c r="F49" s="15">
        <v>1.9583333333333299</v>
      </c>
      <c r="G49" s="8" t="str">
        <f>IF(dataset_1!G49, "YES", "NO")</f>
        <v>NO</v>
      </c>
      <c r="H49" s="8" t="str">
        <f>CHOOSE(WEEKDAY(DS_1_2_3_appended[[#This Row],[DateOfEntry]]), "Sunday", "Monday", "Tuesday", "Wednesday", "Thursday", "Friday", "Saturday")</f>
        <v>Monday</v>
      </c>
      <c r="I49" s="8">
        <v>1</v>
      </c>
      <c r="J49" s="8" t="str" cm="1">
        <f t="array" ref="J49">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49" s="8">
        <v>0.22</v>
      </c>
      <c r="L49" s="8" cm="1">
        <f t="array" ref="L49">_xlfn.IFS(
  AND(C49="Winter", J49="Clear Sky"), ROUND(10 + (K49 / 0.46) * (25 - 10), 1),
  AND(C49="Winter", J49="Foggy / Misty"), ROUND(0 + (K49 / 0.46) * (15 - 0), 1),
  AND(C49="Winter", J49="Light Snow / Rain"), ROUND(-5 + (K49 / 0.46) * (10 - (-5)), 1),
  AND(C49="Winter", J49="Western Disturbance"), ROUND(5 + (K49 / 0.46) * (20 - 5), 1),
  AND(C49="Summer", J49="Clear / Sunny"), ROUND(30 + (K49 / 0.46) * (53 - 30), 1),
  AND(C49="Summer", J49="Hot &amp; Humid"), ROUND(26 + (K49 / 0.46) * (45 - 26), 1),
  AND(C49="Summer", J49="Dust Storm / Loo Winds"), ROUND(35 + (K49 / 0.46) * (50 - 35), 1),
  AND(C49="Summer", J49="Pre-Monsoon Thunderstorm"), ROUND(28 + (K49 / 0.46) * (48 - 28), 1),
  AND(C49="Monsoon", J49="Heavy Rainfall"), ROUND(22 + (K49 / 0.46) * (28 - 22), 1),
  AND(C49="Monsoon", J49="Intermittent Showers"), ROUND(24 + (K49 / 0.46) * (32 - 24), 1),
  AND(C49="Monsoon", J49="Overcast &amp; Humid"), ROUND(25 + (K49 / 0.46) * (33 - 25), 1),
  AND(C49="Monsoon", J49="Thunderstorms with Rain"), ROUND(23 + (K49 / 0.46) * (30 - 23), 1),
  AND(C49="Autumn", J49="Clear"), ROUND(20 + (K49 / 0.46) * (30 - 20), 1),
  AND(C49="Autumn", J49="Dry &amp; Breezy"), ROUND(18 + (K49 / 0.46) * (28 - 18), 1),
  AND(C49="Autumn", J49="Atmospheric Haze"), ROUND(16 + (K49 / 0.46) * (26 - 16), 1),
  AND(C49="Autumn", J49="Chilly Dusk"), ROUND(15 + (K49 / 0.46) * (25 - 15), 1),
  TRUE, "No match found"
)</f>
        <v>17.2</v>
      </c>
      <c r="M49" s="8">
        <v>0.44</v>
      </c>
      <c r="N49" s="8">
        <f>ROUND(DS_1_2_3_appended[[#This Row],[NormalizedHumidity]] * 100, 1)</f>
        <v>44</v>
      </c>
      <c r="O49" s="8" t="str" cm="1">
        <f t="array" ref="O49">_xlfn.IFS(
  N49&lt;=10, "Extremely Dry",
  N49&lt;=20, "Very Dry",
  N49&lt;=30, "Dry",
  N49&lt;=40, "Low Comfortable",
  N49&lt;=50, "Comfortable",
  N49&lt;=60, "Moderate Humid",
  N49&lt;=70, "Humid",
  N49&lt;=80, "Very Humid",
  N49&lt;=90, "Highly Humid",
  N49&lt;=100, "Saturated / Rain-Likely"
)</f>
        <v>Comfortable</v>
      </c>
      <c r="P49" s="8">
        <v>0.35820000000000002</v>
      </c>
      <c r="Q49" s="8">
        <f>ROUND(DS_1_2_3_appended[[#This Row],[NormalizedWindspeed]]* 118, 1)</f>
        <v>42.3</v>
      </c>
      <c r="R49" s="8">
        <v>0</v>
      </c>
      <c r="S49" s="8">
        <v>5</v>
      </c>
      <c r="T49" s="8">
        <f>SUM(DS_1_2_3_appended[[#This Row],[CasualRiders]], DS_1_2_3_appended[[#This Row],[RegisteredRiders]])</f>
        <v>5</v>
      </c>
      <c r="Y49" s="81" t="s">
        <v>82</v>
      </c>
      <c r="Z49" s="81"/>
      <c r="AA49" s="81"/>
    </row>
    <row r="50" spans="1:27">
      <c r="A50" s="16">
        <v>49</v>
      </c>
      <c r="B50" s="11">
        <v>40546</v>
      </c>
      <c r="C50" s="8" t="str" cm="1">
        <f t="array" ref="C50">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0" s="8">
        <f>YEAR(DS_1_2_3_appended[[#This Row],[DateOfEntry]])</f>
        <v>2011</v>
      </c>
      <c r="E50" s="8" t="str">
        <f>TEXT(DS_1_2_3_appended[[#This Row],[DateOfEntry]], "mmmm")</f>
        <v>January</v>
      </c>
      <c r="F50" s="15">
        <v>2</v>
      </c>
      <c r="G50" s="8" t="str">
        <f>IF(dataset_1!G50, "YES", "NO")</f>
        <v>NO</v>
      </c>
      <c r="H50" s="8" t="str">
        <f>CHOOSE(WEEKDAY(DS_1_2_3_appended[[#This Row],[DateOfEntry]]), "Sunday", "Monday", "Tuesday", "Wednesday", "Thursday", "Friday", "Saturday")</f>
        <v>Monday</v>
      </c>
      <c r="I50" s="8">
        <v>1</v>
      </c>
      <c r="J50" s="8" t="str" cm="1">
        <f t="array" ref="J50">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50" s="8">
        <v>0.2</v>
      </c>
      <c r="L50" s="8" cm="1">
        <f t="array" ref="L50">_xlfn.IFS(
  AND(C50="Winter", J50="Clear Sky"), ROUND(10 + (K50 / 0.46) * (25 - 10), 1),
  AND(C50="Winter", J50="Foggy / Misty"), ROUND(0 + (K50 / 0.46) * (15 - 0), 1),
  AND(C50="Winter", J50="Light Snow / Rain"), ROUND(-5 + (K50 / 0.46) * (10 - (-5)), 1),
  AND(C50="Winter", J50="Western Disturbance"), ROUND(5 + (K50 / 0.46) * (20 - 5), 1),
  AND(C50="Summer", J50="Clear / Sunny"), ROUND(30 + (K50 / 0.46) * (53 - 30), 1),
  AND(C50="Summer", J50="Hot &amp; Humid"), ROUND(26 + (K50 / 0.46) * (45 - 26), 1),
  AND(C50="Summer", J50="Dust Storm / Loo Winds"), ROUND(35 + (K50 / 0.46) * (50 - 35), 1),
  AND(C50="Summer", J50="Pre-Monsoon Thunderstorm"), ROUND(28 + (K50 / 0.46) * (48 - 28), 1),
  AND(C50="Monsoon", J50="Heavy Rainfall"), ROUND(22 + (K50 / 0.46) * (28 - 22), 1),
  AND(C50="Monsoon", J50="Intermittent Showers"), ROUND(24 + (K50 / 0.46) * (32 - 24), 1),
  AND(C50="Monsoon", J50="Overcast &amp; Humid"), ROUND(25 + (K50 / 0.46) * (33 - 25), 1),
  AND(C50="Monsoon", J50="Thunderstorms with Rain"), ROUND(23 + (K50 / 0.46) * (30 - 23), 1),
  AND(C50="Autumn", J50="Clear"), ROUND(20 + (K50 / 0.46) * (30 - 20), 1),
  AND(C50="Autumn", J50="Dry &amp; Breezy"), ROUND(18 + (K50 / 0.46) * (28 - 18), 1),
  AND(C50="Autumn", J50="Atmospheric Haze"), ROUND(16 + (K50 / 0.46) * (26 - 16), 1),
  AND(C50="Autumn", J50="Chilly Dusk"), ROUND(15 + (K50 / 0.46) * (25 - 15), 1),
  TRUE, "No match found"
)</f>
        <v>16.5</v>
      </c>
      <c r="M50" s="8">
        <v>0.44</v>
      </c>
      <c r="N50" s="8">
        <f>ROUND(DS_1_2_3_appended[[#This Row],[NormalizedHumidity]] * 100, 1)</f>
        <v>44</v>
      </c>
      <c r="O50" s="8" t="str" cm="1">
        <f t="array" ref="O50">_xlfn.IFS(
  N50&lt;=10, "Extremely Dry",
  N50&lt;=20, "Very Dry",
  N50&lt;=30, "Dry",
  N50&lt;=40, "Low Comfortable",
  N50&lt;=50, "Comfortable",
  N50&lt;=60, "Moderate Humid",
  N50&lt;=70, "Humid",
  N50&lt;=80, "Very Humid",
  N50&lt;=90, "Highly Humid",
  N50&lt;=100, "Saturated / Rain-Likely"
)</f>
        <v>Comfortable</v>
      </c>
      <c r="P50" s="8">
        <v>0.41789999999999999</v>
      </c>
      <c r="Q50" s="8">
        <f>ROUND(DS_1_2_3_appended[[#This Row],[NormalizedWindspeed]]* 118, 1)</f>
        <v>49.3</v>
      </c>
      <c r="R50" s="8">
        <v>0</v>
      </c>
      <c r="S50" s="8">
        <v>2</v>
      </c>
      <c r="T50" s="8">
        <f>SUM(DS_1_2_3_appended[[#This Row],[CasualRiders]], DS_1_2_3_appended[[#This Row],[RegisteredRiders]])</f>
        <v>2</v>
      </c>
      <c r="Y50" s="90" t="s">
        <v>83</v>
      </c>
      <c r="Z50" s="91"/>
      <c r="AA50" s="91"/>
    </row>
    <row r="51" spans="1:27">
      <c r="A51" s="16">
        <v>50</v>
      </c>
      <c r="B51" s="11">
        <v>40546</v>
      </c>
      <c r="C51" s="8" t="str" cm="1">
        <f t="array" ref="C51">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1" s="8">
        <f>YEAR(DS_1_2_3_appended[[#This Row],[DateOfEntry]])</f>
        <v>2011</v>
      </c>
      <c r="E51" s="8" t="str">
        <f>TEXT(DS_1_2_3_appended[[#This Row],[DateOfEntry]], "mmmm")</f>
        <v>January</v>
      </c>
      <c r="F51" s="15">
        <v>2.0416666666666701</v>
      </c>
      <c r="G51" s="8" t="str">
        <f>IF(dataset_1!G51, "YES", "NO")</f>
        <v>NO</v>
      </c>
      <c r="H51" s="8" t="str">
        <f>CHOOSE(WEEKDAY(DS_1_2_3_appended[[#This Row],[DateOfEntry]]), "Sunday", "Monday", "Tuesday", "Wednesday", "Thursday", "Friday", "Saturday")</f>
        <v>Monday</v>
      </c>
      <c r="I51" s="8">
        <v>1</v>
      </c>
      <c r="J51" s="8" t="str" cm="1">
        <f t="array" ref="J51">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51" s="8">
        <v>0.16</v>
      </c>
      <c r="L51" s="8" cm="1">
        <f t="array" ref="L51">_xlfn.IFS(
  AND(C51="Winter", J51="Clear Sky"), ROUND(10 + (K51 / 0.46) * (25 - 10), 1),
  AND(C51="Winter", J51="Foggy / Misty"), ROUND(0 + (K51 / 0.46) * (15 - 0), 1),
  AND(C51="Winter", J51="Light Snow / Rain"), ROUND(-5 + (K51 / 0.46) * (10 - (-5)), 1),
  AND(C51="Winter", J51="Western Disturbance"), ROUND(5 + (K51 / 0.46) * (20 - 5), 1),
  AND(C51="Summer", J51="Clear / Sunny"), ROUND(30 + (K51 / 0.46) * (53 - 30), 1),
  AND(C51="Summer", J51="Hot &amp; Humid"), ROUND(26 + (K51 / 0.46) * (45 - 26), 1),
  AND(C51="Summer", J51="Dust Storm / Loo Winds"), ROUND(35 + (K51 / 0.46) * (50 - 35), 1),
  AND(C51="Summer", J51="Pre-Monsoon Thunderstorm"), ROUND(28 + (K51 / 0.46) * (48 - 28), 1),
  AND(C51="Monsoon", J51="Heavy Rainfall"), ROUND(22 + (K51 / 0.46) * (28 - 22), 1),
  AND(C51="Monsoon", J51="Intermittent Showers"), ROUND(24 + (K51 / 0.46) * (32 - 24), 1),
  AND(C51="Monsoon", J51="Overcast &amp; Humid"), ROUND(25 + (K51 / 0.46) * (33 - 25), 1),
  AND(C51="Monsoon", J51="Thunderstorms with Rain"), ROUND(23 + (K51 / 0.46) * (30 - 23), 1),
  AND(C51="Autumn", J51="Clear"), ROUND(20 + (K51 / 0.46) * (30 - 20), 1),
  AND(C51="Autumn", J51="Dry &amp; Breezy"), ROUND(18 + (K51 / 0.46) * (28 - 18), 1),
  AND(C51="Autumn", J51="Atmospheric Haze"), ROUND(16 + (K51 / 0.46) * (26 - 16), 1),
  AND(C51="Autumn", J51="Chilly Dusk"), ROUND(15 + (K51 / 0.46) * (25 - 15), 1),
  TRUE, "No match found"
)</f>
        <v>15.2</v>
      </c>
      <c r="M51" s="8">
        <v>0.47</v>
      </c>
      <c r="N51" s="8">
        <f>ROUND(DS_1_2_3_appended[[#This Row],[NormalizedHumidity]] * 100, 1)</f>
        <v>47</v>
      </c>
      <c r="O51" s="8" t="str" cm="1">
        <f t="array" ref="O51">_xlfn.IFS(
  N51&lt;=10, "Extremely Dry",
  N51&lt;=20, "Very Dry",
  N51&lt;=30, "Dry",
  N51&lt;=40, "Low Comfortable",
  N51&lt;=50, "Comfortable",
  N51&lt;=60, "Moderate Humid",
  N51&lt;=70, "Humid",
  N51&lt;=80, "Very Humid",
  N51&lt;=90, "Highly Humid",
  N51&lt;=100, "Saturated / Rain-Likely"
)</f>
        <v>Comfortable</v>
      </c>
      <c r="P51" s="8">
        <v>0.3881</v>
      </c>
      <c r="Q51" s="8">
        <f>ROUND(DS_1_2_3_appended[[#This Row],[NormalizedWindspeed]]* 118, 1)</f>
        <v>45.8</v>
      </c>
      <c r="R51" s="8">
        <v>0</v>
      </c>
      <c r="S51" s="8">
        <v>1</v>
      </c>
      <c r="T51" s="8">
        <f>SUM(DS_1_2_3_appended[[#This Row],[CasualRiders]], DS_1_2_3_appended[[#This Row],[RegisteredRiders]])</f>
        <v>1</v>
      </c>
      <c r="Y51" s="91"/>
      <c r="Z51" s="91"/>
      <c r="AA51" s="91"/>
    </row>
    <row r="52" spans="1:27">
      <c r="A52" s="16">
        <v>51</v>
      </c>
      <c r="B52" s="11">
        <v>40546</v>
      </c>
      <c r="C52" s="8" t="str" cm="1">
        <f t="array" ref="C52">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2" s="8">
        <f>YEAR(DS_1_2_3_appended[[#This Row],[DateOfEntry]])</f>
        <v>2011</v>
      </c>
      <c r="E52" s="8" t="str">
        <f>TEXT(DS_1_2_3_appended[[#This Row],[DateOfEntry]], "mmmm")</f>
        <v>January</v>
      </c>
      <c r="F52" s="15">
        <v>2.0833333333333299</v>
      </c>
      <c r="G52" s="8" t="str">
        <f>IF(dataset_1!G52, "YES", "NO")</f>
        <v>NO</v>
      </c>
      <c r="H52" s="8" t="str">
        <f>CHOOSE(WEEKDAY(DS_1_2_3_appended[[#This Row],[DateOfEntry]]), "Sunday", "Monday", "Tuesday", "Wednesday", "Thursday", "Friday", "Saturday")</f>
        <v>Monday</v>
      </c>
      <c r="I52" s="8">
        <v>1</v>
      </c>
      <c r="J52" s="8" t="str" cm="1">
        <f t="array" ref="J52">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52" s="8">
        <v>0.16</v>
      </c>
      <c r="L52" s="8" cm="1">
        <f t="array" ref="L52">_xlfn.IFS(
  AND(C52="Winter", J52="Clear Sky"), ROUND(10 + (K52 / 0.46) * (25 - 10), 1),
  AND(C52="Winter", J52="Foggy / Misty"), ROUND(0 + (K52 / 0.46) * (15 - 0), 1),
  AND(C52="Winter", J52="Light Snow / Rain"), ROUND(-5 + (K52 / 0.46) * (10 - (-5)), 1),
  AND(C52="Winter", J52="Western Disturbance"), ROUND(5 + (K52 / 0.46) * (20 - 5), 1),
  AND(C52="Summer", J52="Clear / Sunny"), ROUND(30 + (K52 / 0.46) * (53 - 30), 1),
  AND(C52="Summer", J52="Hot &amp; Humid"), ROUND(26 + (K52 / 0.46) * (45 - 26), 1),
  AND(C52="Summer", J52="Dust Storm / Loo Winds"), ROUND(35 + (K52 / 0.46) * (50 - 35), 1),
  AND(C52="Summer", J52="Pre-Monsoon Thunderstorm"), ROUND(28 + (K52 / 0.46) * (48 - 28), 1),
  AND(C52="Monsoon", J52="Heavy Rainfall"), ROUND(22 + (K52 / 0.46) * (28 - 22), 1),
  AND(C52="Monsoon", J52="Intermittent Showers"), ROUND(24 + (K52 / 0.46) * (32 - 24), 1),
  AND(C52="Monsoon", J52="Overcast &amp; Humid"), ROUND(25 + (K52 / 0.46) * (33 - 25), 1),
  AND(C52="Monsoon", J52="Thunderstorms with Rain"), ROUND(23 + (K52 / 0.46) * (30 - 23), 1),
  AND(C52="Autumn", J52="Clear"), ROUND(20 + (K52 / 0.46) * (30 - 20), 1),
  AND(C52="Autumn", J52="Dry &amp; Breezy"), ROUND(18 + (K52 / 0.46) * (28 - 18), 1),
  AND(C52="Autumn", J52="Atmospheric Haze"), ROUND(16 + (K52 / 0.46) * (26 - 16), 1),
  AND(C52="Autumn", J52="Chilly Dusk"), ROUND(15 + (K52 / 0.46) * (25 - 15), 1),
  TRUE, "No match found"
)</f>
        <v>15.2</v>
      </c>
      <c r="M52" s="8">
        <v>0.47</v>
      </c>
      <c r="N52" s="8">
        <f>ROUND(DS_1_2_3_appended[[#This Row],[NormalizedHumidity]] * 100, 1)</f>
        <v>47</v>
      </c>
      <c r="O52" s="8" t="str" cm="1">
        <f t="array" ref="O52">_xlfn.IFS(
  N52&lt;=10, "Extremely Dry",
  N52&lt;=20, "Very Dry",
  N52&lt;=30, "Dry",
  N52&lt;=40, "Low Comfortable",
  N52&lt;=50, "Comfortable",
  N52&lt;=60, "Moderate Humid",
  N52&lt;=70, "Humid",
  N52&lt;=80, "Very Humid",
  N52&lt;=90, "Highly Humid",
  N52&lt;=100, "Saturated / Rain-Likely"
)</f>
        <v>Comfortable</v>
      </c>
      <c r="P52" s="8">
        <v>0.28360000000000002</v>
      </c>
      <c r="Q52" s="8">
        <f>ROUND(DS_1_2_3_appended[[#This Row],[NormalizedWindspeed]]* 118, 1)</f>
        <v>33.5</v>
      </c>
      <c r="R52" s="8">
        <v>0</v>
      </c>
      <c r="S52" s="8">
        <v>3</v>
      </c>
      <c r="T52" s="8">
        <f>SUM(DS_1_2_3_appended[[#This Row],[CasualRiders]], DS_1_2_3_appended[[#This Row],[RegisteredRiders]])</f>
        <v>3</v>
      </c>
      <c r="Y52" s="91"/>
      <c r="Z52" s="91"/>
      <c r="AA52" s="91"/>
    </row>
    <row r="53" spans="1:27">
      <c r="A53" s="16">
        <v>52</v>
      </c>
      <c r="B53" s="11">
        <v>40546</v>
      </c>
      <c r="C53" s="8" t="str" cm="1">
        <f t="array" ref="C53">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3" s="8">
        <f>YEAR(DS_1_2_3_appended[[#This Row],[DateOfEntry]])</f>
        <v>2011</v>
      </c>
      <c r="E53" s="8" t="str">
        <f>TEXT(DS_1_2_3_appended[[#This Row],[DateOfEntry]], "mmmm")</f>
        <v>January</v>
      </c>
      <c r="F53" s="15">
        <v>2.125</v>
      </c>
      <c r="G53" s="8" t="str">
        <f>IF(dataset_1!G53, "YES", "NO")</f>
        <v>NO</v>
      </c>
      <c r="H53" s="8" t="str">
        <f>CHOOSE(WEEKDAY(DS_1_2_3_appended[[#This Row],[DateOfEntry]]), "Sunday", "Monday", "Tuesday", "Wednesday", "Thursday", "Friday", "Saturday")</f>
        <v>Monday</v>
      </c>
      <c r="I53" s="8">
        <v>1</v>
      </c>
      <c r="J53" s="8" t="str" cm="1">
        <f t="array" ref="J53">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53" s="8">
        <v>0.14000000000000001</v>
      </c>
      <c r="L53" s="8" cm="1">
        <f t="array" ref="L53">_xlfn.IFS(
  AND(C53="Winter", J53="Clear Sky"), ROUND(10 + (K53 / 0.46) * (25 - 10), 1),
  AND(C53="Winter", J53="Foggy / Misty"), ROUND(0 + (K53 / 0.46) * (15 - 0), 1),
  AND(C53="Winter", J53="Light Snow / Rain"), ROUND(-5 + (K53 / 0.46) * (10 - (-5)), 1),
  AND(C53="Winter", J53="Western Disturbance"), ROUND(5 + (K53 / 0.46) * (20 - 5), 1),
  AND(C53="Summer", J53="Clear / Sunny"), ROUND(30 + (K53 / 0.46) * (53 - 30), 1),
  AND(C53="Summer", J53="Hot &amp; Humid"), ROUND(26 + (K53 / 0.46) * (45 - 26), 1),
  AND(C53="Summer", J53="Dust Storm / Loo Winds"), ROUND(35 + (K53 / 0.46) * (50 - 35), 1),
  AND(C53="Summer", J53="Pre-Monsoon Thunderstorm"), ROUND(28 + (K53 / 0.46) * (48 - 28), 1),
  AND(C53="Monsoon", J53="Heavy Rainfall"), ROUND(22 + (K53 / 0.46) * (28 - 22), 1),
  AND(C53="Monsoon", J53="Intermittent Showers"), ROUND(24 + (K53 / 0.46) * (32 - 24), 1),
  AND(C53="Monsoon", J53="Overcast &amp; Humid"), ROUND(25 + (K53 / 0.46) * (33 - 25), 1),
  AND(C53="Monsoon", J53="Thunderstorms with Rain"), ROUND(23 + (K53 / 0.46) * (30 - 23), 1),
  AND(C53="Autumn", J53="Clear"), ROUND(20 + (K53 / 0.46) * (30 - 20), 1),
  AND(C53="Autumn", J53="Dry &amp; Breezy"), ROUND(18 + (K53 / 0.46) * (28 - 18), 1),
  AND(C53="Autumn", J53="Atmospheric Haze"), ROUND(16 + (K53 / 0.46) * (26 - 16), 1),
  AND(C53="Autumn", J53="Chilly Dusk"), ROUND(15 + (K53 / 0.46) * (25 - 15), 1),
  TRUE, "No match found"
)</f>
        <v>14.6</v>
      </c>
      <c r="M53" s="8">
        <v>0.5</v>
      </c>
      <c r="N53" s="8">
        <f>ROUND(DS_1_2_3_appended[[#This Row],[NormalizedHumidity]] * 100, 1)</f>
        <v>50</v>
      </c>
      <c r="O53" s="8" t="str" cm="1">
        <f t="array" ref="O53">_xlfn.IFS(
  N53&lt;=10, "Extremely Dry",
  N53&lt;=20, "Very Dry",
  N53&lt;=30, "Dry",
  N53&lt;=40, "Low Comfortable",
  N53&lt;=50, "Comfortable",
  N53&lt;=60, "Moderate Humid",
  N53&lt;=70, "Humid",
  N53&lt;=80, "Very Humid",
  N53&lt;=90, "Highly Humid",
  N53&lt;=100, "Saturated / Rain-Likely"
)</f>
        <v>Comfortable</v>
      </c>
      <c r="P53" s="8">
        <v>0.3881</v>
      </c>
      <c r="Q53" s="8">
        <f>ROUND(DS_1_2_3_appended[[#This Row],[NormalizedWindspeed]]* 118, 1)</f>
        <v>45.8</v>
      </c>
      <c r="R53" s="8">
        <v>0</v>
      </c>
      <c r="S53" s="8">
        <v>30</v>
      </c>
      <c r="T53" s="8">
        <f>SUM(DS_1_2_3_appended[[#This Row],[CasualRiders]], DS_1_2_3_appended[[#This Row],[RegisteredRiders]])</f>
        <v>30</v>
      </c>
      <c r="Y53" s="21" t="s">
        <v>84</v>
      </c>
      <c r="Z53" s="81" t="s">
        <v>85</v>
      </c>
      <c r="AA53" s="81"/>
    </row>
    <row r="54" spans="1:27">
      <c r="A54" s="16">
        <v>53</v>
      </c>
      <c r="B54" s="11">
        <v>40546</v>
      </c>
      <c r="C54" s="8" t="str" cm="1">
        <f t="array" ref="C54">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4" s="8">
        <f>YEAR(DS_1_2_3_appended[[#This Row],[DateOfEntry]])</f>
        <v>2011</v>
      </c>
      <c r="E54" s="8" t="str">
        <f>TEXT(DS_1_2_3_appended[[#This Row],[DateOfEntry]], "mmmm")</f>
        <v>January</v>
      </c>
      <c r="F54" s="15">
        <v>2.1666666666666701</v>
      </c>
      <c r="G54" s="8" t="str">
        <f>IF(dataset_1!G54, "YES", "NO")</f>
        <v>NO</v>
      </c>
      <c r="H54" s="8" t="str">
        <f>CHOOSE(WEEKDAY(DS_1_2_3_appended[[#This Row],[DateOfEntry]]), "Sunday", "Monday", "Tuesday", "Wednesday", "Thursday", "Friday", "Saturday")</f>
        <v>Monday</v>
      </c>
      <c r="I54" s="8">
        <v>1</v>
      </c>
      <c r="J54" s="8" t="str" cm="1">
        <f t="array" ref="J54">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54" s="8">
        <v>0.14000000000000001</v>
      </c>
      <c r="L54" s="8" cm="1">
        <f t="array" ref="L54">_xlfn.IFS(
  AND(C54="Winter", J54="Clear Sky"), ROUND(10 + (K54 / 0.46) * (25 - 10), 1),
  AND(C54="Winter", J54="Foggy / Misty"), ROUND(0 + (K54 / 0.46) * (15 - 0), 1),
  AND(C54="Winter", J54="Light Snow / Rain"), ROUND(-5 + (K54 / 0.46) * (10 - (-5)), 1),
  AND(C54="Winter", J54="Western Disturbance"), ROUND(5 + (K54 / 0.46) * (20 - 5), 1),
  AND(C54="Summer", J54="Clear / Sunny"), ROUND(30 + (K54 / 0.46) * (53 - 30), 1),
  AND(C54="Summer", J54="Hot &amp; Humid"), ROUND(26 + (K54 / 0.46) * (45 - 26), 1),
  AND(C54="Summer", J54="Dust Storm / Loo Winds"), ROUND(35 + (K54 / 0.46) * (50 - 35), 1),
  AND(C54="Summer", J54="Pre-Monsoon Thunderstorm"), ROUND(28 + (K54 / 0.46) * (48 - 28), 1),
  AND(C54="Monsoon", J54="Heavy Rainfall"), ROUND(22 + (K54 / 0.46) * (28 - 22), 1),
  AND(C54="Monsoon", J54="Intermittent Showers"), ROUND(24 + (K54 / 0.46) * (32 - 24), 1),
  AND(C54="Monsoon", J54="Overcast &amp; Humid"), ROUND(25 + (K54 / 0.46) * (33 - 25), 1),
  AND(C54="Monsoon", J54="Thunderstorms with Rain"), ROUND(23 + (K54 / 0.46) * (30 - 23), 1),
  AND(C54="Autumn", J54="Clear"), ROUND(20 + (K54 / 0.46) * (30 - 20), 1),
  AND(C54="Autumn", J54="Dry &amp; Breezy"), ROUND(18 + (K54 / 0.46) * (28 - 18), 1),
  AND(C54="Autumn", J54="Atmospheric Haze"), ROUND(16 + (K54 / 0.46) * (26 - 16), 1),
  AND(C54="Autumn", J54="Chilly Dusk"), ROUND(15 + (K54 / 0.46) * (25 - 15), 1),
  TRUE, "No match found"
)</f>
        <v>14.6</v>
      </c>
      <c r="M54" s="8">
        <v>0.5</v>
      </c>
      <c r="N54" s="8">
        <f>ROUND(DS_1_2_3_appended[[#This Row],[NormalizedHumidity]] * 100, 1)</f>
        <v>50</v>
      </c>
      <c r="O54" s="8" t="str" cm="1">
        <f t="array" ref="O54">_xlfn.IFS(
  N54&lt;=10, "Extremely Dry",
  N54&lt;=20, "Very Dry",
  N54&lt;=30, "Dry",
  N54&lt;=40, "Low Comfortable",
  N54&lt;=50, "Comfortable",
  N54&lt;=60, "Moderate Humid",
  N54&lt;=70, "Humid",
  N54&lt;=80, "Very Humid",
  N54&lt;=90, "Highly Humid",
  N54&lt;=100, "Saturated / Rain-Likely"
)</f>
        <v>Comfortable</v>
      </c>
      <c r="P54" s="8">
        <v>0.19400000000000001</v>
      </c>
      <c r="Q54" s="8">
        <f>ROUND(DS_1_2_3_appended[[#This Row],[NormalizedWindspeed]]* 118, 1)</f>
        <v>22.9</v>
      </c>
      <c r="R54" s="8">
        <v>1</v>
      </c>
      <c r="S54" s="8">
        <v>63</v>
      </c>
      <c r="T54" s="8">
        <f>SUM(DS_1_2_3_appended[[#This Row],[CasualRiders]], DS_1_2_3_appended[[#This Row],[RegisteredRiders]])</f>
        <v>64</v>
      </c>
      <c r="Y54" s="23" t="s">
        <v>86</v>
      </c>
      <c r="Z54" s="92" t="s">
        <v>87</v>
      </c>
      <c r="AA54" s="92"/>
    </row>
    <row r="55" spans="1:27">
      <c r="A55" s="16">
        <v>54</v>
      </c>
      <c r="B55" s="11">
        <v>40546</v>
      </c>
      <c r="C55" s="8" t="str" cm="1">
        <f t="array" ref="C55">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5" s="8">
        <f>YEAR(DS_1_2_3_appended[[#This Row],[DateOfEntry]])</f>
        <v>2011</v>
      </c>
      <c r="E55" s="8" t="str">
        <f>TEXT(DS_1_2_3_appended[[#This Row],[DateOfEntry]], "mmmm")</f>
        <v>January</v>
      </c>
      <c r="F55" s="15">
        <v>2.2083333333333299</v>
      </c>
      <c r="G55" s="8" t="str">
        <f>IF(dataset_1!G55, "YES", "NO")</f>
        <v>NO</v>
      </c>
      <c r="H55" s="8" t="str">
        <f>CHOOSE(WEEKDAY(DS_1_2_3_appended[[#This Row],[DateOfEntry]]), "Sunday", "Monday", "Tuesday", "Wednesday", "Thursday", "Friday", "Saturday")</f>
        <v>Monday</v>
      </c>
      <c r="I55" s="8">
        <v>1</v>
      </c>
      <c r="J55" s="8" t="str" cm="1">
        <f t="array" ref="J55">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55" s="8">
        <v>0.14000000000000001</v>
      </c>
      <c r="L55" s="8" cm="1">
        <f t="array" ref="L55">_xlfn.IFS(
  AND(C55="Winter", J55="Clear Sky"), ROUND(10 + (K55 / 0.46) * (25 - 10), 1),
  AND(C55="Winter", J55="Foggy / Misty"), ROUND(0 + (K55 / 0.46) * (15 - 0), 1),
  AND(C55="Winter", J55="Light Snow / Rain"), ROUND(-5 + (K55 / 0.46) * (10 - (-5)), 1),
  AND(C55="Winter", J55="Western Disturbance"), ROUND(5 + (K55 / 0.46) * (20 - 5), 1),
  AND(C55="Summer", J55="Clear / Sunny"), ROUND(30 + (K55 / 0.46) * (53 - 30), 1),
  AND(C55="Summer", J55="Hot &amp; Humid"), ROUND(26 + (K55 / 0.46) * (45 - 26), 1),
  AND(C55="Summer", J55="Dust Storm / Loo Winds"), ROUND(35 + (K55 / 0.46) * (50 - 35), 1),
  AND(C55="Summer", J55="Pre-Monsoon Thunderstorm"), ROUND(28 + (K55 / 0.46) * (48 - 28), 1),
  AND(C55="Monsoon", J55="Heavy Rainfall"), ROUND(22 + (K55 / 0.46) * (28 - 22), 1),
  AND(C55="Monsoon", J55="Intermittent Showers"), ROUND(24 + (K55 / 0.46) * (32 - 24), 1),
  AND(C55="Monsoon", J55="Overcast &amp; Humid"), ROUND(25 + (K55 / 0.46) * (33 - 25), 1),
  AND(C55="Monsoon", J55="Thunderstorms with Rain"), ROUND(23 + (K55 / 0.46) * (30 - 23), 1),
  AND(C55="Autumn", J55="Clear"), ROUND(20 + (K55 / 0.46) * (30 - 20), 1),
  AND(C55="Autumn", J55="Dry &amp; Breezy"), ROUND(18 + (K55 / 0.46) * (28 - 18), 1),
  AND(C55="Autumn", J55="Atmospheric Haze"), ROUND(16 + (K55 / 0.46) * (26 - 16), 1),
  AND(C55="Autumn", J55="Chilly Dusk"), ROUND(15 + (K55 / 0.46) * (25 - 15), 1),
  TRUE, "No match found"
)</f>
        <v>14.6</v>
      </c>
      <c r="M55" s="8">
        <v>0.5</v>
      </c>
      <c r="N55" s="8">
        <f>ROUND(DS_1_2_3_appended[[#This Row],[NormalizedHumidity]] * 100, 1)</f>
        <v>50</v>
      </c>
      <c r="O55" s="8" t="str" cm="1">
        <f t="array" ref="O55">_xlfn.IFS(
  N55&lt;=10, "Extremely Dry",
  N55&lt;=20, "Very Dry",
  N55&lt;=30, "Dry",
  N55&lt;=40, "Low Comfortable",
  N55&lt;=50, "Comfortable",
  N55&lt;=60, "Moderate Humid",
  N55&lt;=70, "Humid",
  N55&lt;=80, "Very Humid",
  N55&lt;=90, "Highly Humid",
  N55&lt;=100, "Saturated / Rain-Likely"
)</f>
        <v>Comfortable</v>
      </c>
      <c r="P55" s="8">
        <v>0.28360000000000002</v>
      </c>
      <c r="Q55" s="8">
        <f>ROUND(DS_1_2_3_appended[[#This Row],[NormalizedWindspeed]]* 118, 1)</f>
        <v>33.5</v>
      </c>
      <c r="R55" s="8">
        <v>1</v>
      </c>
      <c r="S55" s="8">
        <v>153</v>
      </c>
      <c r="T55" s="8">
        <f>SUM(DS_1_2_3_appended[[#This Row],[CasualRiders]], DS_1_2_3_appended[[#This Row],[RegisteredRiders]])</f>
        <v>154</v>
      </c>
      <c r="Y55" s="93">
        <v>0.46</v>
      </c>
      <c r="Z55" s="96" t="s">
        <v>88</v>
      </c>
      <c r="AA55" s="97"/>
    </row>
    <row r="56" spans="1:27">
      <c r="A56" s="16">
        <v>55</v>
      </c>
      <c r="B56" s="11">
        <v>40546</v>
      </c>
      <c r="C56" s="8" t="str" cm="1">
        <f t="array" ref="C56">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6" s="8">
        <f>YEAR(DS_1_2_3_appended[[#This Row],[DateOfEntry]])</f>
        <v>2011</v>
      </c>
      <c r="E56" s="8" t="str">
        <f>TEXT(DS_1_2_3_appended[[#This Row],[DateOfEntry]], "mmmm")</f>
        <v>January</v>
      </c>
      <c r="F56" s="15">
        <v>2.25</v>
      </c>
      <c r="G56" s="8" t="str">
        <f>IF(dataset_1!G56, "YES", "NO")</f>
        <v>NO</v>
      </c>
      <c r="H56" s="8" t="str">
        <f>CHOOSE(WEEKDAY(DS_1_2_3_appended[[#This Row],[DateOfEntry]]), "Sunday", "Monday", "Tuesday", "Wednesday", "Thursday", "Friday", "Saturday")</f>
        <v>Monday</v>
      </c>
      <c r="I56" s="8">
        <v>1</v>
      </c>
      <c r="J56" s="8" t="str" cm="1">
        <f t="array" ref="J56">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56" s="8">
        <v>0.16</v>
      </c>
      <c r="L56" s="8" cm="1">
        <f t="array" ref="L56">_xlfn.IFS(
  AND(C56="Winter", J56="Clear Sky"), ROUND(10 + (K56 / 0.46) * (25 - 10), 1),
  AND(C56="Winter", J56="Foggy / Misty"), ROUND(0 + (K56 / 0.46) * (15 - 0), 1),
  AND(C56="Winter", J56="Light Snow / Rain"), ROUND(-5 + (K56 / 0.46) * (10 - (-5)), 1),
  AND(C56="Winter", J56="Western Disturbance"), ROUND(5 + (K56 / 0.46) * (20 - 5), 1),
  AND(C56="Summer", J56="Clear / Sunny"), ROUND(30 + (K56 / 0.46) * (53 - 30), 1),
  AND(C56="Summer", J56="Hot &amp; Humid"), ROUND(26 + (K56 / 0.46) * (45 - 26), 1),
  AND(C56="Summer", J56="Dust Storm / Loo Winds"), ROUND(35 + (K56 / 0.46) * (50 - 35), 1),
  AND(C56="Summer", J56="Pre-Monsoon Thunderstorm"), ROUND(28 + (K56 / 0.46) * (48 - 28), 1),
  AND(C56="Monsoon", J56="Heavy Rainfall"), ROUND(22 + (K56 / 0.46) * (28 - 22), 1),
  AND(C56="Monsoon", J56="Intermittent Showers"), ROUND(24 + (K56 / 0.46) * (32 - 24), 1),
  AND(C56="Monsoon", J56="Overcast &amp; Humid"), ROUND(25 + (K56 / 0.46) * (33 - 25), 1),
  AND(C56="Monsoon", J56="Thunderstorms with Rain"), ROUND(23 + (K56 / 0.46) * (30 - 23), 1),
  AND(C56="Autumn", J56="Clear"), ROUND(20 + (K56 / 0.46) * (30 - 20), 1),
  AND(C56="Autumn", J56="Dry &amp; Breezy"), ROUND(18 + (K56 / 0.46) * (28 - 18), 1),
  AND(C56="Autumn", J56="Atmospheric Haze"), ROUND(16 + (K56 / 0.46) * (26 - 16), 1),
  AND(C56="Autumn", J56="Chilly Dusk"), ROUND(15 + (K56 / 0.46) * (25 - 15), 1),
  TRUE, "No match found"
)</f>
        <v>15.2</v>
      </c>
      <c r="M56" s="8">
        <v>0.43</v>
      </c>
      <c r="N56" s="8">
        <f>ROUND(DS_1_2_3_appended[[#This Row],[NormalizedHumidity]] * 100, 1)</f>
        <v>43</v>
      </c>
      <c r="O56" s="8" t="str" cm="1">
        <f t="array" ref="O56">_xlfn.IFS(
  N56&lt;=10, "Extremely Dry",
  N56&lt;=20, "Very Dry",
  N56&lt;=30, "Dry",
  N56&lt;=40, "Low Comfortable",
  N56&lt;=50, "Comfortable",
  N56&lt;=60, "Moderate Humid",
  N56&lt;=70, "Humid",
  N56&lt;=80, "Very Humid",
  N56&lt;=90, "Highly Humid",
  N56&lt;=100, "Saturated / Rain-Likely"
)</f>
        <v>Comfortable</v>
      </c>
      <c r="P56" s="8">
        <v>0.3881</v>
      </c>
      <c r="Q56" s="8">
        <f>ROUND(DS_1_2_3_appended[[#This Row],[NormalizedWindspeed]]* 118, 1)</f>
        <v>45.8</v>
      </c>
      <c r="R56" s="8">
        <v>7</v>
      </c>
      <c r="S56" s="8">
        <v>81</v>
      </c>
      <c r="T56" s="8">
        <f>SUM(DS_1_2_3_appended[[#This Row],[CasualRiders]], DS_1_2_3_appended[[#This Row],[RegisteredRiders]])</f>
        <v>88</v>
      </c>
      <c r="Y56" s="94"/>
      <c r="Z56" s="98"/>
      <c r="AA56" s="99"/>
    </row>
    <row r="57" spans="1:27">
      <c r="A57" s="16">
        <v>56</v>
      </c>
      <c r="B57" s="11">
        <v>40546</v>
      </c>
      <c r="C57" s="8" t="str" cm="1">
        <f t="array" ref="C57">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7" s="8">
        <f>YEAR(DS_1_2_3_appended[[#This Row],[DateOfEntry]])</f>
        <v>2011</v>
      </c>
      <c r="E57" s="8" t="str">
        <f>TEXT(DS_1_2_3_appended[[#This Row],[DateOfEntry]], "mmmm")</f>
        <v>January</v>
      </c>
      <c r="F57" s="15">
        <v>2.2916666666666701</v>
      </c>
      <c r="G57" s="8" t="str">
        <f>IF(dataset_1!G57, "YES", "NO")</f>
        <v>NO</v>
      </c>
      <c r="H57" s="8" t="str">
        <f>CHOOSE(WEEKDAY(DS_1_2_3_appended[[#This Row],[DateOfEntry]]), "Sunday", "Monday", "Tuesday", "Wednesday", "Thursday", "Friday", "Saturday")</f>
        <v>Monday</v>
      </c>
      <c r="I57" s="8">
        <v>1</v>
      </c>
      <c r="J57" s="8" t="str" cm="1">
        <f t="array" ref="J57">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57" s="8">
        <v>0.18</v>
      </c>
      <c r="L57" s="8" cm="1">
        <f t="array" ref="L57">_xlfn.IFS(
  AND(C57="Winter", J57="Clear Sky"), ROUND(10 + (K57 / 0.46) * (25 - 10), 1),
  AND(C57="Winter", J57="Foggy / Misty"), ROUND(0 + (K57 / 0.46) * (15 - 0), 1),
  AND(C57="Winter", J57="Light Snow / Rain"), ROUND(-5 + (K57 / 0.46) * (10 - (-5)), 1),
  AND(C57="Winter", J57="Western Disturbance"), ROUND(5 + (K57 / 0.46) * (20 - 5), 1),
  AND(C57="Summer", J57="Clear / Sunny"), ROUND(30 + (K57 / 0.46) * (53 - 30), 1),
  AND(C57="Summer", J57="Hot &amp; Humid"), ROUND(26 + (K57 / 0.46) * (45 - 26), 1),
  AND(C57="Summer", J57="Dust Storm / Loo Winds"), ROUND(35 + (K57 / 0.46) * (50 - 35), 1),
  AND(C57="Summer", J57="Pre-Monsoon Thunderstorm"), ROUND(28 + (K57 / 0.46) * (48 - 28), 1),
  AND(C57="Monsoon", J57="Heavy Rainfall"), ROUND(22 + (K57 / 0.46) * (28 - 22), 1),
  AND(C57="Monsoon", J57="Intermittent Showers"), ROUND(24 + (K57 / 0.46) * (32 - 24), 1),
  AND(C57="Monsoon", J57="Overcast &amp; Humid"), ROUND(25 + (K57 / 0.46) * (33 - 25), 1),
  AND(C57="Monsoon", J57="Thunderstorms with Rain"), ROUND(23 + (K57 / 0.46) * (30 - 23), 1),
  AND(C57="Autumn", J57="Clear"), ROUND(20 + (K57 / 0.46) * (30 - 20), 1),
  AND(C57="Autumn", J57="Dry &amp; Breezy"), ROUND(18 + (K57 / 0.46) * (28 - 18), 1),
  AND(C57="Autumn", J57="Atmospheric Haze"), ROUND(16 + (K57 / 0.46) * (26 - 16), 1),
  AND(C57="Autumn", J57="Chilly Dusk"), ROUND(15 + (K57 / 0.46) * (25 - 15), 1),
  TRUE, "No match found"
)</f>
        <v>15.9</v>
      </c>
      <c r="M57" s="8">
        <v>0.43</v>
      </c>
      <c r="N57" s="8">
        <f>ROUND(DS_1_2_3_appended[[#This Row],[NormalizedHumidity]] * 100, 1)</f>
        <v>43</v>
      </c>
      <c r="O57" s="8" t="str" cm="1">
        <f t="array" ref="O57">_xlfn.IFS(
  N57&lt;=10, "Extremely Dry",
  N57&lt;=20, "Very Dry",
  N57&lt;=30, "Dry",
  N57&lt;=40, "Low Comfortable",
  N57&lt;=50, "Comfortable",
  N57&lt;=60, "Moderate Humid",
  N57&lt;=70, "Humid",
  N57&lt;=80, "Very Humid",
  N57&lt;=90, "Highly Humid",
  N57&lt;=100, "Saturated / Rain-Likely"
)</f>
        <v>Comfortable</v>
      </c>
      <c r="P57" s="8">
        <v>0.25369999999999998</v>
      </c>
      <c r="Q57" s="8">
        <f>ROUND(DS_1_2_3_appended[[#This Row],[NormalizedWindspeed]]* 118, 1)</f>
        <v>29.9</v>
      </c>
      <c r="R57" s="8">
        <v>11</v>
      </c>
      <c r="S57" s="8">
        <v>33</v>
      </c>
      <c r="T57" s="8">
        <f>SUM(DS_1_2_3_appended[[#This Row],[CasualRiders]], DS_1_2_3_appended[[#This Row],[RegisteredRiders]])</f>
        <v>44</v>
      </c>
      <c r="Y57" s="95"/>
      <c r="Z57" s="100"/>
      <c r="AA57" s="101"/>
    </row>
    <row r="58" spans="1:27">
      <c r="A58" s="16">
        <v>57</v>
      </c>
      <c r="B58" s="11">
        <v>40546</v>
      </c>
      <c r="C58" s="8" t="str" cm="1">
        <f t="array" ref="C58">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8" s="8">
        <f>YEAR(DS_1_2_3_appended[[#This Row],[DateOfEntry]])</f>
        <v>2011</v>
      </c>
      <c r="E58" s="8" t="str">
        <f>TEXT(DS_1_2_3_appended[[#This Row],[DateOfEntry]], "mmmm")</f>
        <v>January</v>
      </c>
      <c r="F58" s="15">
        <v>2.3333333333333299</v>
      </c>
      <c r="G58" s="8" t="str">
        <f>IF(dataset_1!G58, "YES", "NO")</f>
        <v>NO</v>
      </c>
      <c r="H58" s="8" t="str">
        <f>CHOOSE(WEEKDAY(DS_1_2_3_appended[[#This Row],[DateOfEntry]]), "Sunday", "Monday", "Tuesday", "Wednesday", "Thursday", "Friday", "Saturday")</f>
        <v>Monday</v>
      </c>
      <c r="I58" s="8">
        <v>1</v>
      </c>
      <c r="J58" s="8" t="str" cm="1">
        <f t="array" ref="J58">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58" s="8">
        <v>0.2</v>
      </c>
      <c r="L58" s="8" cm="1">
        <f t="array" ref="L58">_xlfn.IFS(
  AND(C58="Winter", J58="Clear Sky"), ROUND(10 + (K58 / 0.46) * (25 - 10), 1),
  AND(C58="Winter", J58="Foggy / Misty"), ROUND(0 + (K58 / 0.46) * (15 - 0), 1),
  AND(C58="Winter", J58="Light Snow / Rain"), ROUND(-5 + (K58 / 0.46) * (10 - (-5)), 1),
  AND(C58="Winter", J58="Western Disturbance"), ROUND(5 + (K58 / 0.46) * (20 - 5), 1),
  AND(C58="Summer", J58="Clear / Sunny"), ROUND(30 + (K58 / 0.46) * (53 - 30), 1),
  AND(C58="Summer", J58="Hot &amp; Humid"), ROUND(26 + (K58 / 0.46) * (45 - 26), 1),
  AND(C58="Summer", J58="Dust Storm / Loo Winds"), ROUND(35 + (K58 / 0.46) * (50 - 35), 1),
  AND(C58="Summer", J58="Pre-Monsoon Thunderstorm"), ROUND(28 + (K58 / 0.46) * (48 - 28), 1),
  AND(C58="Monsoon", J58="Heavy Rainfall"), ROUND(22 + (K58 / 0.46) * (28 - 22), 1),
  AND(C58="Monsoon", J58="Intermittent Showers"), ROUND(24 + (K58 / 0.46) * (32 - 24), 1),
  AND(C58="Monsoon", J58="Overcast &amp; Humid"), ROUND(25 + (K58 / 0.46) * (33 - 25), 1),
  AND(C58="Monsoon", J58="Thunderstorms with Rain"), ROUND(23 + (K58 / 0.46) * (30 - 23), 1),
  AND(C58="Autumn", J58="Clear"), ROUND(20 + (K58 / 0.46) * (30 - 20), 1),
  AND(C58="Autumn", J58="Dry &amp; Breezy"), ROUND(18 + (K58 / 0.46) * (28 - 18), 1),
  AND(C58="Autumn", J58="Atmospheric Haze"), ROUND(16 + (K58 / 0.46) * (26 - 16), 1),
  AND(C58="Autumn", J58="Chilly Dusk"), ROUND(15 + (K58 / 0.46) * (25 - 15), 1),
  TRUE, "No match found"
)</f>
        <v>16.5</v>
      </c>
      <c r="M58" s="8">
        <v>0.4</v>
      </c>
      <c r="N58" s="8">
        <f>ROUND(DS_1_2_3_appended[[#This Row],[NormalizedHumidity]] * 100, 1)</f>
        <v>40</v>
      </c>
      <c r="O58" s="8" t="str" cm="1">
        <f t="array" ref="O58">_xlfn.IFS(
  N58&lt;=10, "Extremely Dry",
  N58&lt;=20, "Very Dry",
  N58&lt;=30, "Dry",
  N58&lt;=40, "Low Comfortable",
  N58&lt;=50, "Comfortable",
  N58&lt;=60, "Moderate Humid",
  N58&lt;=70, "Humid",
  N58&lt;=80, "Very Humid",
  N58&lt;=90, "Highly Humid",
  N58&lt;=100, "Saturated / Rain-Likely"
)</f>
        <v>Low Comfortable</v>
      </c>
      <c r="P58" s="8">
        <v>0.32840000000000003</v>
      </c>
      <c r="Q58" s="8">
        <f>ROUND(DS_1_2_3_appended[[#This Row],[NormalizedWindspeed]]* 118, 1)</f>
        <v>38.799999999999997</v>
      </c>
      <c r="R58" s="8">
        <v>10</v>
      </c>
      <c r="S58" s="8">
        <v>41</v>
      </c>
      <c r="T58" s="8">
        <f>SUM(DS_1_2_3_appended[[#This Row],[CasualRiders]], DS_1_2_3_appended[[#This Row],[RegisteredRiders]])</f>
        <v>51</v>
      </c>
      <c r="Y58" s="102" t="s">
        <v>89</v>
      </c>
      <c r="Z58" s="92" t="s">
        <v>90</v>
      </c>
      <c r="AA58" s="92"/>
    </row>
    <row r="59" spans="1:27">
      <c r="A59" s="16">
        <v>58</v>
      </c>
      <c r="B59" s="11">
        <v>40546</v>
      </c>
      <c r="C59" s="8" t="str" cm="1">
        <f t="array" ref="C59">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9" s="8">
        <f>YEAR(DS_1_2_3_appended[[#This Row],[DateOfEntry]])</f>
        <v>2011</v>
      </c>
      <c r="E59" s="8" t="str">
        <f>TEXT(DS_1_2_3_appended[[#This Row],[DateOfEntry]], "mmmm")</f>
        <v>January</v>
      </c>
      <c r="F59" s="15">
        <v>2.375</v>
      </c>
      <c r="G59" s="8" t="str">
        <f>IF(dataset_1!G59, "YES", "NO")</f>
        <v>NO</v>
      </c>
      <c r="H59" s="8" t="str">
        <f>CHOOSE(WEEKDAY(DS_1_2_3_appended[[#This Row],[DateOfEntry]]), "Sunday", "Monday", "Tuesday", "Wednesday", "Thursday", "Friday", "Saturday")</f>
        <v>Monday</v>
      </c>
      <c r="I59" s="8">
        <v>1</v>
      </c>
      <c r="J59" s="8" t="str" cm="1">
        <f t="array" ref="J59">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59" s="8">
        <v>0.22</v>
      </c>
      <c r="L59" s="8" cm="1">
        <f t="array" ref="L59">_xlfn.IFS(
  AND(C59="Winter", J59="Clear Sky"), ROUND(10 + (K59 / 0.46) * (25 - 10), 1),
  AND(C59="Winter", J59="Foggy / Misty"), ROUND(0 + (K59 / 0.46) * (15 - 0), 1),
  AND(C59="Winter", J59="Light Snow / Rain"), ROUND(-5 + (K59 / 0.46) * (10 - (-5)), 1),
  AND(C59="Winter", J59="Western Disturbance"), ROUND(5 + (K59 / 0.46) * (20 - 5), 1),
  AND(C59="Summer", J59="Clear / Sunny"), ROUND(30 + (K59 / 0.46) * (53 - 30), 1),
  AND(C59="Summer", J59="Hot &amp; Humid"), ROUND(26 + (K59 / 0.46) * (45 - 26), 1),
  AND(C59="Summer", J59="Dust Storm / Loo Winds"), ROUND(35 + (K59 / 0.46) * (50 - 35), 1),
  AND(C59="Summer", J59="Pre-Monsoon Thunderstorm"), ROUND(28 + (K59 / 0.46) * (48 - 28), 1),
  AND(C59="Monsoon", J59="Heavy Rainfall"), ROUND(22 + (K59 / 0.46) * (28 - 22), 1),
  AND(C59="Monsoon", J59="Intermittent Showers"), ROUND(24 + (K59 / 0.46) * (32 - 24), 1),
  AND(C59="Monsoon", J59="Overcast &amp; Humid"), ROUND(25 + (K59 / 0.46) * (33 - 25), 1),
  AND(C59="Monsoon", J59="Thunderstorms with Rain"), ROUND(23 + (K59 / 0.46) * (30 - 23), 1),
  AND(C59="Autumn", J59="Clear"), ROUND(20 + (K59 / 0.46) * (30 - 20), 1),
  AND(C59="Autumn", J59="Dry &amp; Breezy"), ROUND(18 + (K59 / 0.46) * (28 - 18), 1),
  AND(C59="Autumn", J59="Atmospheric Haze"), ROUND(16 + (K59 / 0.46) * (26 - 16), 1),
  AND(C59="Autumn", J59="Chilly Dusk"), ROUND(15 + (K59 / 0.46) * (25 - 15), 1),
  TRUE, "No match found"
)</f>
        <v>17.2</v>
      </c>
      <c r="M59" s="8">
        <v>0.35</v>
      </c>
      <c r="N59" s="8">
        <f>ROUND(DS_1_2_3_appended[[#This Row],[NormalizedHumidity]] * 100, 1)</f>
        <v>35</v>
      </c>
      <c r="O59" s="8" t="str" cm="1">
        <f t="array" ref="O59">_xlfn.IFS(
  N59&lt;=10, "Extremely Dry",
  N59&lt;=20, "Very Dry",
  N59&lt;=30, "Dry",
  N59&lt;=40, "Low Comfortable",
  N59&lt;=50, "Comfortable",
  N59&lt;=60, "Moderate Humid",
  N59&lt;=70, "Humid",
  N59&lt;=80, "Very Humid",
  N59&lt;=90, "Highly Humid",
  N59&lt;=100, "Saturated / Rain-Likely"
)</f>
        <v>Low Comfortable</v>
      </c>
      <c r="P59" s="8">
        <v>0.29849999999999999</v>
      </c>
      <c r="Q59" s="8">
        <f>ROUND(DS_1_2_3_appended[[#This Row],[NormalizedWindspeed]]* 118, 1)</f>
        <v>35.200000000000003</v>
      </c>
      <c r="R59" s="8">
        <v>13</v>
      </c>
      <c r="S59" s="8">
        <v>48</v>
      </c>
      <c r="T59" s="8">
        <f>SUM(DS_1_2_3_appended[[#This Row],[CasualRiders]], DS_1_2_3_appended[[#This Row],[RegisteredRiders]])</f>
        <v>61</v>
      </c>
      <c r="Y59" s="103"/>
      <c r="Z59" s="92"/>
      <c r="AA59" s="92"/>
    </row>
    <row r="60" spans="1:27">
      <c r="A60" s="16">
        <v>59</v>
      </c>
      <c r="B60" s="11">
        <v>40546</v>
      </c>
      <c r="C60" s="8" t="str" cm="1">
        <f t="array" ref="C60">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0" s="8">
        <f>YEAR(DS_1_2_3_appended[[#This Row],[DateOfEntry]])</f>
        <v>2011</v>
      </c>
      <c r="E60" s="8" t="str">
        <f>TEXT(DS_1_2_3_appended[[#This Row],[DateOfEntry]], "mmmm")</f>
        <v>January</v>
      </c>
      <c r="F60" s="15">
        <v>2.4166666666666701</v>
      </c>
      <c r="G60" s="8" t="str">
        <f>IF(dataset_1!G60, "YES", "NO")</f>
        <v>NO</v>
      </c>
      <c r="H60" s="8" t="str">
        <f>CHOOSE(WEEKDAY(DS_1_2_3_appended[[#This Row],[DateOfEntry]]), "Sunday", "Monday", "Tuesday", "Wednesday", "Thursday", "Friday", "Saturday")</f>
        <v>Monday</v>
      </c>
      <c r="I60" s="8">
        <v>1</v>
      </c>
      <c r="J60" s="8" t="str" cm="1">
        <f t="array" ref="J60">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60" s="8">
        <v>0.24</v>
      </c>
      <c r="L60" s="8" cm="1">
        <f t="array" ref="L60">_xlfn.IFS(
  AND(C60="Winter", J60="Clear Sky"), ROUND(10 + (K60 / 0.46) * (25 - 10), 1),
  AND(C60="Winter", J60="Foggy / Misty"), ROUND(0 + (K60 / 0.46) * (15 - 0), 1),
  AND(C60="Winter", J60="Light Snow / Rain"), ROUND(-5 + (K60 / 0.46) * (10 - (-5)), 1),
  AND(C60="Winter", J60="Western Disturbance"), ROUND(5 + (K60 / 0.46) * (20 - 5), 1),
  AND(C60="Summer", J60="Clear / Sunny"), ROUND(30 + (K60 / 0.46) * (53 - 30), 1),
  AND(C60="Summer", J60="Hot &amp; Humid"), ROUND(26 + (K60 / 0.46) * (45 - 26), 1),
  AND(C60="Summer", J60="Dust Storm / Loo Winds"), ROUND(35 + (K60 / 0.46) * (50 - 35), 1),
  AND(C60="Summer", J60="Pre-Monsoon Thunderstorm"), ROUND(28 + (K60 / 0.46) * (48 - 28), 1),
  AND(C60="Monsoon", J60="Heavy Rainfall"), ROUND(22 + (K60 / 0.46) * (28 - 22), 1),
  AND(C60="Monsoon", J60="Intermittent Showers"), ROUND(24 + (K60 / 0.46) * (32 - 24), 1),
  AND(C60="Monsoon", J60="Overcast &amp; Humid"), ROUND(25 + (K60 / 0.46) * (33 - 25), 1),
  AND(C60="Monsoon", J60="Thunderstorms with Rain"), ROUND(23 + (K60 / 0.46) * (30 - 23), 1),
  AND(C60="Autumn", J60="Clear"), ROUND(20 + (K60 / 0.46) * (30 - 20), 1),
  AND(C60="Autumn", J60="Dry &amp; Breezy"), ROUND(18 + (K60 / 0.46) * (28 - 18), 1),
  AND(C60="Autumn", J60="Atmospheric Haze"), ROUND(16 + (K60 / 0.46) * (26 - 16), 1),
  AND(C60="Autumn", J60="Chilly Dusk"), ROUND(15 + (K60 / 0.46) * (25 - 15), 1),
  TRUE, "No match found"
)</f>
        <v>17.8</v>
      </c>
      <c r="M60" s="8">
        <v>0.35</v>
      </c>
      <c r="N60" s="8">
        <f>ROUND(DS_1_2_3_appended[[#This Row],[NormalizedHumidity]] * 100, 1)</f>
        <v>35</v>
      </c>
      <c r="O60" s="8" t="str" cm="1">
        <f t="array" ref="O60">_xlfn.IFS(
  N60&lt;=10, "Extremely Dry",
  N60&lt;=20, "Very Dry",
  N60&lt;=30, "Dry",
  N60&lt;=40, "Low Comfortable",
  N60&lt;=50, "Comfortable",
  N60&lt;=60, "Moderate Humid",
  N60&lt;=70, "Humid",
  N60&lt;=80, "Very Humid",
  N60&lt;=90, "Highly Humid",
  N60&lt;=100, "Saturated / Rain-Likely"
)</f>
        <v>Low Comfortable</v>
      </c>
      <c r="P60" s="8">
        <v>0.28360000000000002</v>
      </c>
      <c r="Q60" s="8">
        <f>ROUND(DS_1_2_3_appended[[#This Row],[NormalizedWindspeed]]* 118, 1)</f>
        <v>33.5</v>
      </c>
      <c r="R60" s="8">
        <v>8</v>
      </c>
      <c r="S60" s="8">
        <v>53</v>
      </c>
      <c r="T60" s="8">
        <f>SUM(DS_1_2_3_appended[[#This Row],[CasualRiders]], DS_1_2_3_appended[[#This Row],[RegisteredRiders]])</f>
        <v>61</v>
      </c>
      <c r="Y60" s="104"/>
      <c r="Z60" s="92"/>
      <c r="AA60" s="92"/>
    </row>
    <row r="61" spans="1:27">
      <c r="A61" s="16">
        <v>60</v>
      </c>
      <c r="B61" s="11">
        <v>40546</v>
      </c>
      <c r="C61" s="8" t="str" cm="1">
        <f t="array" ref="C61">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1" s="8">
        <f>YEAR(DS_1_2_3_appended[[#This Row],[DateOfEntry]])</f>
        <v>2011</v>
      </c>
      <c r="E61" s="8" t="str">
        <f>TEXT(DS_1_2_3_appended[[#This Row],[DateOfEntry]], "mmmm")</f>
        <v>January</v>
      </c>
      <c r="F61" s="15">
        <v>2.4583333333333299</v>
      </c>
      <c r="G61" s="8" t="str">
        <f>IF(dataset_1!G61, "YES", "NO")</f>
        <v>NO</v>
      </c>
      <c r="H61" s="8" t="str">
        <f>CHOOSE(WEEKDAY(DS_1_2_3_appended[[#This Row],[DateOfEntry]]), "Sunday", "Monday", "Tuesday", "Wednesday", "Thursday", "Friday", "Saturday")</f>
        <v>Monday</v>
      </c>
      <c r="I61" s="8">
        <v>1</v>
      </c>
      <c r="J61" s="8" t="str" cm="1">
        <f t="array" ref="J61">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61" s="8">
        <v>0.26</v>
      </c>
      <c r="L61" s="8" cm="1">
        <f t="array" ref="L61">_xlfn.IFS(
  AND(C61="Winter", J61="Clear Sky"), ROUND(10 + (K61 / 0.46) * (25 - 10), 1),
  AND(C61="Winter", J61="Foggy / Misty"), ROUND(0 + (K61 / 0.46) * (15 - 0), 1),
  AND(C61="Winter", J61="Light Snow / Rain"), ROUND(-5 + (K61 / 0.46) * (10 - (-5)), 1),
  AND(C61="Winter", J61="Western Disturbance"), ROUND(5 + (K61 / 0.46) * (20 - 5), 1),
  AND(C61="Summer", J61="Clear / Sunny"), ROUND(30 + (K61 / 0.46) * (53 - 30), 1),
  AND(C61="Summer", J61="Hot &amp; Humid"), ROUND(26 + (K61 / 0.46) * (45 - 26), 1),
  AND(C61="Summer", J61="Dust Storm / Loo Winds"), ROUND(35 + (K61 / 0.46) * (50 - 35), 1),
  AND(C61="Summer", J61="Pre-Monsoon Thunderstorm"), ROUND(28 + (K61 / 0.46) * (48 - 28), 1),
  AND(C61="Monsoon", J61="Heavy Rainfall"), ROUND(22 + (K61 / 0.46) * (28 - 22), 1),
  AND(C61="Monsoon", J61="Intermittent Showers"), ROUND(24 + (K61 / 0.46) * (32 - 24), 1),
  AND(C61="Monsoon", J61="Overcast &amp; Humid"), ROUND(25 + (K61 / 0.46) * (33 - 25), 1),
  AND(C61="Monsoon", J61="Thunderstorms with Rain"), ROUND(23 + (K61 / 0.46) * (30 - 23), 1),
  AND(C61="Autumn", J61="Clear"), ROUND(20 + (K61 / 0.46) * (30 - 20), 1),
  AND(C61="Autumn", J61="Dry &amp; Breezy"), ROUND(18 + (K61 / 0.46) * (28 - 18), 1),
  AND(C61="Autumn", J61="Atmospheric Haze"), ROUND(16 + (K61 / 0.46) * (26 - 16), 1),
  AND(C61="Autumn", J61="Chilly Dusk"), ROUND(15 + (K61 / 0.46) * (25 - 15), 1),
  TRUE, "No match found"
)</f>
        <v>18.5</v>
      </c>
      <c r="M61" s="8">
        <v>0.3</v>
      </c>
      <c r="N61" s="8">
        <f>ROUND(DS_1_2_3_appended[[#This Row],[NormalizedHumidity]] * 100, 1)</f>
        <v>30</v>
      </c>
      <c r="O61" s="8" t="str" cm="1">
        <f t="array" ref="O61">_xlfn.IFS(
  N61&lt;=10, "Extremely Dry",
  N61&lt;=20, "Very Dry",
  N61&lt;=30, "Dry",
  N61&lt;=40, "Low Comfortable",
  N61&lt;=50, "Comfortable",
  N61&lt;=60, "Moderate Humid",
  N61&lt;=70, "Humid",
  N61&lt;=80, "Very Humid",
  N61&lt;=90, "Highly Humid",
  N61&lt;=100, "Saturated / Rain-Likely"
)</f>
        <v>Dry</v>
      </c>
      <c r="P61" s="8">
        <v>0.28360000000000002</v>
      </c>
      <c r="Q61" s="8">
        <f>ROUND(DS_1_2_3_appended[[#This Row],[NormalizedWindspeed]]* 118, 1)</f>
        <v>33.5</v>
      </c>
      <c r="R61" s="8">
        <v>11</v>
      </c>
      <c r="S61" s="8">
        <v>66</v>
      </c>
      <c r="T61" s="8">
        <f>SUM(DS_1_2_3_appended[[#This Row],[CasualRiders]], DS_1_2_3_appended[[#This Row],[RegisteredRiders]])</f>
        <v>77</v>
      </c>
      <c r="Y61" s="86" t="s">
        <v>91</v>
      </c>
      <c r="Z61" s="92" t="s">
        <v>92</v>
      </c>
      <c r="AA61" s="92"/>
    </row>
    <row r="62" spans="1:27">
      <c r="A62" s="16">
        <v>61</v>
      </c>
      <c r="B62" s="11">
        <v>40546</v>
      </c>
      <c r="C62" s="8" t="str" cm="1">
        <f t="array" ref="C62">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2" s="8">
        <f>YEAR(DS_1_2_3_appended[[#This Row],[DateOfEntry]])</f>
        <v>2011</v>
      </c>
      <c r="E62" s="8" t="str">
        <f>TEXT(DS_1_2_3_appended[[#This Row],[DateOfEntry]], "mmmm")</f>
        <v>January</v>
      </c>
      <c r="F62" s="15">
        <v>2.5</v>
      </c>
      <c r="G62" s="8" t="str">
        <f>IF(dataset_1!G62, "YES", "NO")</f>
        <v>NO</v>
      </c>
      <c r="H62" s="8" t="str">
        <f>CHOOSE(WEEKDAY(DS_1_2_3_appended[[#This Row],[DateOfEntry]]), "Sunday", "Monday", "Tuesday", "Wednesday", "Thursday", "Friday", "Saturday")</f>
        <v>Monday</v>
      </c>
      <c r="I62" s="8">
        <v>1</v>
      </c>
      <c r="J62" s="8" t="str" cm="1">
        <f t="array" ref="J62">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62" s="8">
        <v>0.26</v>
      </c>
      <c r="L62" s="8" cm="1">
        <f t="array" ref="L62">_xlfn.IFS(
  AND(C62="Winter", J62="Clear Sky"), ROUND(10 + (K62 / 0.46) * (25 - 10), 1),
  AND(C62="Winter", J62="Foggy / Misty"), ROUND(0 + (K62 / 0.46) * (15 - 0), 1),
  AND(C62="Winter", J62="Light Snow / Rain"), ROUND(-5 + (K62 / 0.46) * (10 - (-5)), 1),
  AND(C62="Winter", J62="Western Disturbance"), ROUND(5 + (K62 / 0.46) * (20 - 5), 1),
  AND(C62="Summer", J62="Clear / Sunny"), ROUND(30 + (K62 / 0.46) * (53 - 30), 1),
  AND(C62="Summer", J62="Hot &amp; Humid"), ROUND(26 + (K62 / 0.46) * (45 - 26), 1),
  AND(C62="Summer", J62="Dust Storm / Loo Winds"), ROUND(35 + (K62 / 0.46) * (50 - 35), 1),
  AND(C62="Summer", J62="Pre-Monsoon Thunderstorm"), ROUND(28 + (K62 / 0.46) * (48 - 28), 1),
  AND(C62="Monsoon", J62="Heavy Rainfall"), ROUND(22 + (K62 / 0.46) * (28 - 22), 1),
  AND(C62="Monsoon", J62="Intermittent Showers"), ROUND(24 + (K62 / 0.46) * (32 - 24), 1),
  AND(C62="Monsoon", J62="Overcast &amp; Humid"), ROUND(25 + (K62 / 0.46) * (33 - 25), 1),
  AND(C62="Monsoon", J62="Thunderstorms with Rain"), ROUND(23 + (K62 / 0.46) * (30 - 23), 1),
  AND(C62="Autumn", J62="Clear"), ROUND(20 + (K62 / 0.46) * (30 - 20), 1),
  AND(C62="Autumn", J62="Dry &amp; Breezy"), ROUND(18 + (K62 / 0.46) * (28 - 18), 1),
  AND(C62="Autumn", J62="Atmospheric Haze"), ROUND(16 + (K62 / 0.46) * (26 - 16), 1),
  AND(C62="Autumn", J62="Chilly Dusk"), ROUND(15 + (K62 / 0.46) * (25 - 15), 1),
  TRUE, "No match found"
)</f>
        <v>18.5</v>
      </c>
      <c r="M62" s="8">
        <v>0.3</v>
      </c>
      <c r="N62" s="8">
        <f>ROUND(DS_1_2_3_appended[[#This Row],[NormalizedHumidity]] * 100, 1)</f>
        <v>30</v>
      </c>
      <c r="O62" s="8" t="str" cm="1">
        <f t="array" ref="O62">_xlfn.IFS(
  N62&lt;=10, "Extremely Dry",
  N62&lt;=20, "Very Dry",
  N62&lt;=30, "Dry",
  N62&lt;=40, "Low Comfortable",
  N62&lt;=50, "Comfortable",
  N62&lt;=60, "Moderate Humid",
  N62&lt;=70, "Humid",
  N62&lt;=80, "Very Humid",
  N62&lt;=90, "Highly Humid",
  N62&lt;=100, "Saturated / Rain-Likely"
)</f>
        <v>Dry</v>
      </c>
      <c r="P62" s="8">
        <v>0.25369999999999998</v>
      </c>
      <c r="Q62" s="8">
        <f>ROUND(DS_1_2_3_appended[[#This Row],[NormalizedWindspeed]]* 118, 1)</f>
        <v>29.9</v>
      </c>
      <c r="R62" s="8">
        <v>14</v>
      </c>
      <c r="S62" s="8">
        <v>58</v>
      </c>
      <c r="T62" s="8">
        <f>SUM(DS_1_2_3_appended[[#This Row],[CasualRiders]], DS_1_2_3_appended[[#This Row],[RegisteredRiders]])</f>
        <v>72</v>
      </c>
      <c r="Y62" s="86"/>
      <c r="Z62" s="92"/>
      <c r="AA62" s="92"/>
    </row>
    <row r="63" spans="1:27">
      <c r="A63" s="16">
        <v>62</v>
      </c>
      <c r="B63" s="11">
        <v>40546</v>
      </c>
      <c r="C63" s="8" t="str" cm="1">
        <f t="array" ref="C63">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3" s="8">
        <f>YEAR(DS_1_2_3_appended[[#This Row],[DateOfEntry]])</f>
        <v>2011</v>
      </c>
      <c r="E63" s="8" t="str">
        <f>TEXT(DS_1_2_3_appended[[#This Row],[DateOfEntry]], "mmmm")</f>
        <v>January</v>
      </c>
      <c r="F63" s="15">
        <v>2.5416666666666701</v>
      </c>
      <c r="G63" s="8" t="str">
        <f>IF(dataset_1!G63, "YES", "NO")</f>
        <v>NO</v>
      </c>
      <c r="H63" s="8" t="str">
        <f>CHOOSE(WEEKDAY(DS_1_2_3_appended[[#This Row],[DateOfEntry]]), "Sunday", "Monday", "Tuesday", "Wednesday", "Thursday", "Friday", "Saturday")</f>
        <v>Monday</v>
      </c>
      <c r="I63" s="8">
        <v>1</v>
      </c>
      <c r="J63" s="8" t="str" cm="1">
        <f t="array" ref="J63">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63" s="8">
        <v>0.26</v>
      </c>
      <c r="L63" s="8" cm="1">
        <f t="array" ref="L63">_xlfn.IFS(
  AND(C63="Winter", J63="Clear Sky"), ROUND(10 + (K63 / 0.46) * (25 - 10), 1),
  AND(C63="Winter", J63="Foggy / Misty"), ROUND(0 + (K63 / 0.46) * (15 - 0), 1),
  AND(C63="Winter", J63="Light Snow / Rain"), ROUND(-5 + (K63 / 0.46) * (10 - (-5)), 1),
  AND(C63="Winter", J63="Western Disturbance"), ROUND(5 + (K63 / 0.46) * (20 - 5), 1),
  AND(C63="Summer", J63="Clear / Sunny"), ROUND(30 + (K63 / 0.46) * (53 - 30), 1),
  AND(C63="Summer", J63="Hot &amp; Humid"), ROUND(26 + (K63 / 0.46) * (45 - 26), 1),
  AND(C63="Summer", J63="Dust Storm / Loo Winds"), ROUND(35 + (K63 / 0.46) * (50 - 35), 1),
  AND(C63="Summer", J63="Pre-Monsoon Thunderstorm"), ROUND(28 + (K63 / 0.46) * (48 - 28), 1),
  AND(C63="Monsoon", J63="Heavy Rainfall"), ROUND(22 + (K63 / 0.46) * (28 - 22), 1),
  AND(C63="Monsoon", J63="Intermittent Showers"), ROUND(24 + (K63 / 0.46) * (32 - 24), 1),
  AND(C63="Monsoon", J63="Overcast &amp; Humid"), ROUND(25 + (K63 / 0.46) * (33 - 25), 1),
  AND(C63="Monsoon", J63="Thunderstorms with Rain"), ROUND(23 + (K63 / 0.46) * (30 - 23), 1),
  AND(C63="Autumn", J63="Clear"), ROUND(20 + (K63 / 0.46) * (30 - 20), 1),
  AND(C63="Autumn", J63="Dry &amp; Breezy"), ROUND(18 + (K63 / 0.46) * (28 - 18), 1),
  AND(C63="Autumn", J63="Atmospheric Haze"), ROUND(16 + (K63 / 0.46) * (26 - 16), 1),
  AND(C63="Autumn", J63="Chilly Dusk"), ROUND(15 + (K63 / 0.46) * (25 - 15), 1),
  TRUE, "No match found"
)</f>
        <v>18.5</v>
      </c>
      <c r="M63" s="8">
        <v>0.3</v>
      </c>
      <c r="N63" s="8">
        <f>ROUND(DS_1_2_3_appended[[#This Row],[NormalizedHumidity]] * 100, 1)</f>
        <v>30</v>
      </c>
      <c r="O63" s="8" t="str" cm="1">
        <f t="array" ref="O63">_xlfn.IFS(
  N63&lt;=10, "Extremely Dry",
  N63&lt;=20, "Very Dry",
  N63&lt;=30, "Dry",
  N63&lt;=40, "Low Comfortable",
  N63&lt;=50, "Comfortable",
  N63&lt;=60, "Moderate Humid",
  N63&lt;=70, "Humid",
  N63&lt;=80, "Very Humid",
  N63&lt;=90, "Highly Humid",
  N63&lt;=100, "Saturated / Rain-Likely"
)</f>
        <v>Dry</v>
      </c>
      <c r="P63" s="8">
        <v>0.25369999999999998</v>
      </c>
      <c r="Q63" s="8">
        <f>ROUND(DS_1_2_3_appended[[#This Row],[NormalizedWindspeed]]* 118, 1)</f>
        <v>29.9</v>
      </c>
      <c r="R63" s="8">
        <v>9</v>
      </c>
      <c r="S63" s="8">
        <v>67</v>
      </c>
      <c r="T63" s="8">
        <f>SUM(DS_1_2_3_appended[[#This Row],[CasualRiders]], DS_1_2_3_appended[[#This Row],[RegisteredRiders]])</f>
        <v>76</v>
      </c>
      <c r="Y63" s="86"/>
      <c r="Z63" s="92"/>
      <c r="AA63" s="92"/>
    </row>
    <row r="64" spans="1:27">
      <c r="A64" s="16">
        <v>63</v>
      </c>
      <c r="B64" s="11">
        <v>40546</v>
      </c>
      <c r="C64" s="8" t="str" cm="1">
        <f t="array" ref="C64">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4" s="8">
        <f>YEAR(DS_1_2_3_appended[[#This Row],[DateOfEntry]])</f>
        <v>2011</v>
      </c>
      <c r="E64" s="8" t="str">
        <f>TEXT(DS_1_2_3_appended[[#This Row],[DateOfEntry]], "mmmm")</f>
        <v>January</v>
      </c>
      <c r="F64" s="15">
        <v>2.5833333333333299</v>
      </c>
      <c r="G64" s="8" t="str">
        <f>IF(dataset_1!G64, "YES", "NO")</f>
        <v>NO</v>
      </c>
      <c r="H64" s="8" t="str">
        <f>CHOOSE(WEEKDAY(DS_1_2_3_appended[[#This Row],[DateOfEntry]]), "Sunday", "Monday", "Tuesday", "Wednesday", "Thursday", "Friday", "Saturday")</f>
        <v>Monday</v>
      </c>
      <c r="I64" s="8">
        <v>1</v>
      </c>
      <c r="J64" s="8" t="str" cm="1">
        <f t="array" ref="J64">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64" s="8">
        <v>0.24</v>
      </c>
      <c r="L64" s="8" cm="1">
        <f t="array" ref="L64">_xlfn.IFS(
  AND(C64="Winter", J64="Clear Sky"), ROUND(10 + (K64 / 0.46) * (25 - 10), 1),
  AND(C64="Winter", J64="Foggy / Misty"), ROUND(0 + (K64 / 0.46) * (15 - 0), 1),
  AND(C64="Winter", J64="Light Snow / Rain"), ROUND(-5 + (K64 / 0.46) * (10 - (-5)), 1),
  AND(C64="Winter", J64="Western Disturbance"), ROUND(5 + (K64 / 0.46) * (20 - 5), 1),
  AND(C64="Summer", J64="Clear / Sunny"), ROUND(30 + (K64 / 0.46) * (53 - 30), 1),
  AND(C64="Summer", J64="Hot &amp; Humid"), ROUND(26 + (K64 / 0.46) * (45 - 26), 1),
  AND(C64="Summer", J64="Dust Storm / Loo Winds"), ROUND(35 + (K64 / 0.46) * (50 - 35), 1),
  AND(C64="Summer", J64="Pre-Monsoon Thunderstorm"), ROUND(28 + (K64 / 0.46) * (48 - 28), 1),
  AND(C64="Monsoon", J64="Heavy Rainfall"), ROUND(22 + (K64 / 0.46) * (28 - 22), 1),
  AND(C64="Monsoon", J64="Intermittent Showers"), ROUND(24 + (K64 / 0.46) * (32 - 24), 1),
  AND(C64="Monsoon", J64="Overcast &amp; Humid"), ROUND(25 + (K64 / 0.46) * (33 - 25), 1),
  AND(C64="Monsoon", J64="Thunderstorms with Rain"), ROUND(23 + (K64 / 0.46) * (30 - 23), 1),
  AND(C64="Autumn", J64="Clear"), ROUND(20 + (K64 / 0.46) * (30 - 20), 1),
  AND(C64="Autumn", J64="Dry &amp; Breezy"), ROUND(18 + (K64 / 0.46) * (28 - 18), 1),
  AND(C64="Autumn", J64="Atmospheric Haze"), ROUND(16 + (K64 / 0.46) * (26 - 16), 1),
  AND(C64="Autumn", J64="Chilly Dusk"), ROUND(15 + (K64 / 0.46) * (25 - 15), 1),
  TRUE, "No match found"
)</f>
        <v>17.8</v>
      </c>
      <c r="M64" s="8">
        <v>0.3</v>
      </c>
      <c r="N64" s="8">
        <f>ROUND(DS_1_2_3_appended[[#This Row],[NormalizedHumidity]] * 100, 1)</f>
        <v>30</v>
      </c>
      <c r="O64" s="8" t="str" cm="1">
        <f t="array" ref="O64">_xlfn.IFS(
  N64&lt;=10, "Extremely Dry",
  N64&lt;=20, "Very Dry",
  N64&lt;=30, "Dry",
  N64&lt;=40, "Low Comfortable",
  N64&lt;=50, "Comfortable",
  N64&lt;=60, "Moderate Humid",
  N64&lt;=70, "Humid",
  N64&lt;=80, "Very Humid",
  N64&lt;=90, "Highly Humid",
  N64&lt;=100, "Saturated / Rain-Likely"
)</f>
        <v>Dry</v>
      </c>
      <c r="P64" s="8">
        <v>0.22389999999999999</v>
      </c>
      <c r="Q64" s="8">
        <f>ROUND(DS_1_2_3_appended[[#This Row],[NormalizedWindspeed]]* 118, 1)</f>
        <v>26.4</v>
      </c>
      <c r="R64" s="8">
        <v>11</v>
      </c>
      <c r="S64" s="8">
        <v>146</v>
      </c>
      <c r="T64" s="8">
        <f>SUM(DS_1_2_3_appended[[#This Row],[CasualRiders]], DS_1_2_3_appended[[#This Row],[RegisteredRiders]])</f>
        <v>157</v>
      </c>
      <c r="Y64" s="86" t="s">
        <v>93</v>
      </c>
      <c r="Z64" s="92" t="s">
        <v>94</v>
      </c>
      <c r="AA64" s="92"/>
    </row>
    <row r="65" spans="1:27">
      <c r="A65" s="16">
        <v>64</v>
      </c>
      <c r="B65" s="11">
        <v>40546</v>
      </c>
      <c r="C65" s="8" t="str" cm="1">
        <f t="array" ref="C65">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5" s="8">
        <f>YEAR(DS_1_2_3_appended[[#This Row],[DateOfEntry]])</f>
        <v>2011</v>
      </c>
      <c r="E65" s="8" t="str">
        <f>TEXT(DS_1_2_3_appended[[#This Row],[DateOfEntry]], "mmmm")</f>
        <v>January</v>
      </c>
      <c r="F65" s="15">
        <v>2.625</v>
      </c>
      <c r="G65" s="8" t="str">
        <f>IF(dataset_1!G65, "YES", "NO")</f>
        <v>NO</v>
      </c>
      <c r="H65" s="8" t="str">
        <f>CHOOSE(WEEKDAY(DS_1_2_3_appended[[#This Row],[DateOfEntry]]), "Sunday", "Monday", "Tuesday", "Wednesday", "Thursday", "Friday", "Saturday")</f>
        <v>Monday</v>
      </c>
      <c r="I65" s="8">
        <v>1</v>
      </c>
      <c r="J65" s="8" t="str" cm="1">
        <f t="array" ref="J65">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65" s="8">
        <v>0.24</v>
      </c>
      <c r="L65" s="8" cm="1">
        <f t="array" ref="L65">_xlfn.IFS(
  AND(C65="Winter", J65="Clear Sky"), ROUND(10 + (K65 / 0.46) * (25 - 10), 1),
  AND(C65="Winter", J65="Foggy / Misty"), ROUND(0 + (K65 / 0.46) * (15 - 0), 1),
  AND(C65="Winter", J65="Light Snow / Rain"), ROUND(-5 + (K65 / 0.46) * (10 - (-5)), 1),
  AND(C65="Winter", J65="Western Disturbance"), ROUND(5 + (K65 / 0.46) * (20 - 5), 1),
  AND(C65="Summer", J65="Clear / Sunny"), ROUND(30 + (K65 / 0.46) * (53 - 30), 1),
  AND(C65="Summer", J65="Hot &amp; Humid"), ROUND(26 + (K65 / 0.46) * (45 - 26), 1),
  AND(C65="Summer", J65="Dust Storm / Loo Winds"), ROUND(35 + (K65 / 0.46) * (50 - 35), 1),
  AND(C65="Summer", J65="Pre-Monsoon Thunderstorm"), ROUND(28 + (K65 / 0.46) * (48 - 28), 1),
  AND(C65="Monsoon", J65="Heavy Rainfall"), ROUND(22 + (K65 / 0.46) * (28 - 22), 1),
  AND(C65="Monsoon", J65="Intermittent Showers"), ROUND(24 + (K65 / 0.46) * (32 - 24), 1),
  AND(C65="Monsoon", J65="Overcast &amp; Humid"), ROUND(25 + (K65 / 0.46) * (33 - 25), 1),
  AND(C65="Monsoon", J65="Thunderstorms with Rain"), ROUND(23 + (K65 / 0.46) * (30 - 23), 1),
  AND(C65="Autumn", J65="Clear"), ROUND(20 + (K65 / 0.46) * (30 - 20), 1),
  AND(C65="Autumn", J65="Dry &amp; Breezy"), ROUND(18 + (K65 / 0.46) * (28 - 18), 1),
  AND(C65="Autumn", J65="Atmospheric Haze"), ROUND(16 + (K65 / 0.46) * (26 - 16), 1),
  AND(C65="Autumn", J65="Chilly Dusk"), ROUND(15 + (K65 / 0.46) * (25 - 15), 1),
  TRUE, "No match found"
)</f>
        <v>17.8</v>
      </c>
      <c r="M65" s="8">
        <v>0.32</v>
      </c>
      <c r="N65" s="8">
        <f>ROUND(DS_1_2_3_appended[[#This Row],[NormalizedHumidity]] * 100, 1)</f>
        <v>32</v>
      </c>
      <c r="O65" s="8" t="str" cm="1">
        <f t="array" ref="O65">_xlfn.IFS(
  N65&lt;=10, "Extremely Dry",
  N65&lt;=20, "Very Dry",
  N65&lt;=30, "Dry",
  N65&lt;=40, "Low Comfortable",
  N65&lt;=50, "Comfortable",
  N65&lt;=60, "Moderate Humid",
  N65&lt;=70, "Humid",
  N65&lt;=80, "Very Humid",
  N65&lt;=90, "Highly Humid",
  N65&lt;=100, "Saturated / Rain-Likely"
)</f>
        <v>Low Comfortable</v>
      </c>
      <c r="P65" s="8">
        <v>0.1045</v>
      </c>
      <c r="Q65" s="8">
        <f>ROUND(DS_1_2_3_appended[[#This Row],[NormalizedWindspeed]]* 118, 1)</f>
        <v>12.3</v>
      </c>
      <c r="R65" s="8">
        <v>9</v>
      </c>
      <c r="S65" s="8">
        <v>148</v>
      </c>
      <c r="T65" s="8">
        <f>SUM(DS_1_2_3_appended[[#This Row],[CasualRiders]], DS_1_2_3_appended[[#This Row],[RegisteredRiders]])</f>
        <v>157</v>
      </c>
      <c r="Y65" s="86"/>
      <c r="Z65" s="92"/>
      <c r="AA65" s="92"/>
    </row>
    <row r="66" spans="1:27">
      <c r="A66" s="16">
        <v>65</v>
      </c>
      <c r="B66" s="11">
        <v>40546</v>
      </c>
      <c r="C66" s="8" t="str" cm="1">
        <f t="array" ref="C66">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6" s="8">
        <f>YEAR(DS_1_2_3_appended[[#This Row],[DateOfEntry]])</f>
        <v>2011</v>
      </c>
      <c r="E66" s="8" t="str">
        <f>TEXT(DS_1_2_3_appended[[#This Row],[DateOfEntry]], "mmmm")</f>
        <v>January</v>
      </c>
      <c r="F66" s="15">
        <v>2.6666666666666701</v>
      </c>
      <c r="G66" s="8" t="str">
        <f>IF(dataset_1!G66, "YES", "NO")</f>
        <v>NO</v>
      </c>
      <c r="H66" s="8" t="str">
        <f>CHOOSE(WEEKDAY(DS_1_2_3_appended[[#This Row],[DateOfEntry]]), "Sunday", "Monday", "Tuesday", "Wednesday", "Thursday", "Friday", "Saturday")</f>
        <v>Monday</v>
      </c>
      <c r="I66" s="8">
        <v>1</v>
      </c>
      <c r="J66" s="8" t="str" cm="1">
        <f t="array" ref="J66">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66" s="8">
        <v>0.2</v>
      </c>
      <c r="L66" s="8" cm="1">
        <f t="array" ref="L66">_xlfn.IFS(
  AND(C66="Winter", J66="Clear Sky"), ROUND(10 + (K66 / 0.46) * (25 - 10), 1),
  AND(C66="Winter", J66="Foggy / Misty"), ROUND(0 + (K66 / 0.46) * (15 - 0), 1),
  AND(C66="Winter", J66="Light Snow / Rain"), ROUND(-5 + (K66 / 0.46) * (10 - (-5)), 1),
  AND(C66="Winter", J66="Western Disturbance"), ROUND(5 + (K66 / 0.46) * (20 - 5), 1),
  AND(C66="Summer", J66="Clear / Sunny"), ROUND(30 + (K66 / 0.46) * (53 - 30), 1),
  AND(C66="Summer", J66="Hot &amp; Humid"), ROUND(26 + (K66 / 0.46) * (45 - 26), 1),
  AND(C66="Summer", J66="Dust Storm / Loo Winds"), ROUND(35 + (K66 / 0.46) * (50 - 35), 1),
  AND(C66="Summer", J66="Pre-Monsoon Thunderstorm"), ROUND(28 + (K66 / 0.46) * (48 - 28), 1),
  AND(C66="Monsoon", J66="Heavy Rainfall"), ROUND(22 + (K66 / 0.46) * (28 - 22), 1),
  AND(C66="Monsoon", J66="Intermittent Showers"), ROUND(24 + (K66 / 0.46) * (32 - 24), 1),
  AND(C66="Monsoon", J66="Overcast &amp; Humid"), ROUND(25 + (K66 / 0.46) * (33 - 25), 1),
  AND(C66="Monsoon", J66="Thunderstorms with Rain"), ROUND(23 + (K66 / 0.46) * (30 - 23), 1),
  AND(C66="Autumn", J66="Clear"), ROUND(20 + (K66 / 0.46) * (30 - 20), 1),
  AND(C66="Autumn", J66="Dry &amp; Breezy"), ROUND(18 + (K66 / 0.46) * (28 - 18), 1),
  AND(C66="Autumn", J66="Atmospheric Haze"), ROUND(16 + (K66 / 0.46) * (26 - 16), 1),
  AND(C66="Autumn", J66="Chilly Dusk"), ROUND(15 + (K66 / 0.46) * (25 - 15), 1),
  TRUE, "No match found"
)</f>
        <v>16.5</v>
      </c>
      <c r="M66" s="8">
        <v>0.47</v>
      </c>
      <c r="N66" s="8">
        <f>ROUND(DS_1_2_3_appended[[#This Row],[NormalizedHumidity]] * 100, 1)</f>
        <v>47</v>
      </c>
      <c r="O66" s="8" t="str" cm="1">
        <f t="array" ref="O66">_xlfn.IFS(
  N66&lt;=10, "Extremely Dry",
  N66&lt;=20, "Very Dry",
  N66&lt;=30, "Dry",
  N66&lt;=40, "Low Comfortable",
  N66&lt;=50, "Comfortable",
  N66&lt;=60, "Moderate Humid",
  N66&lt;=70, "Humid",
  N66&lt;=80, "Very Humid",
  N66&lt;=90, "Highly Humid",
  N66&lt;=100, "Saturated / Rain-Likely"
)</f>
        <v>Comfortable</v>
      </c>
      <c r="P66" s="8">
        <v>0</v>
      </c>
      <c r="Q66" s="8">
        <f>ROUND(DS_1_2_3_appended[[#This Row],[NormalizedWindspeed]]* 118, 1)</f>
        <v>0</v>
      </c>
      <c r="R66" s="8">
        <v>8</v>
      </c>
      <c r="S66" s="8">
        <v>102</v>
      </c>
      <c r="T66" s="8">
        <f>SUM(DS_1_2_3_appended[[#This Row],[CasualRiders]], DS_1_2_3_appended[[#This Row],[RegisteredRiders]])</f>
        <v>110</v>
      </c>
      <c r="Y66" s="86"/>
      <c r="Z66" s="92"/>
      <c r="AA66" s="92"/>
    </row>
    <row r="67" spans="1:27">
      <c r="A67" s="16">
        <v>66</v>
      </c>
      <c r="B67" s="11">
        <v>40546</v>
      </c>
      <c r="C67" s="8" t="str" cm="1">
        <f t="array" ref="C67">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7" s="8">
        <f>YEAR(DS_1_2_3_appended[[#This Row],[DateOfEntry]])</f>
        <v>2011</v>
      </c>
      <c r="E67" s="8" t="str">
        <f>TEXT(DS_1_2_3_appended[[#This Row],[DateOfEntry]], "mmmm")</f>
        <v>January</v>
      </c>
      <c r="F67" s="15">
        <v>2.7083333333333299</v>
      </c>
      <c r="G67" s="8" t="str">
        <f>IF(dataset_1!G67, "YES", "NO")</f>
        <v>NO</v>
      </c>
      <c r="H67" s="8" t="str">
        <f>CHOOSE(WEEKDAY(DS_1_2_3_appended[[#This Row],[DateOfEntry]]), "Sunday", "Monday", "Tuesday", "Wednesday", "Thursday", "Friday", "Saturday")</f>
        <v>Monday</v>
      </c>
      <c r="I67" s="8">
        <v>1</v>
      </c>
      <c r="J67" s="8" t="str" cm="1">
        <f t="array" ref="J67">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67" s="8">
        <v>0.2</v>
      </c>
      <c r="L67" s="8" cm="1">
        <f t="array" ref="L67">_xlfn.IFS(
  AND(C67="Winter", J67="Clear Sky"), ROUND(10 + (K67 / 0.46) * (25 - 10), 1),
  AND(C67="Winter", J67="Foggy / Misty"), ROUND(0 + (K67 / 0.46) * (15 - 0), 1),
  AND(C67="Winter", J67="Light Snow / Rain"), ROUND(-5 + (K67 / 0.46) * (10 - (-5)), 1),
  AND(C67="Winter", J67="Western Disturbance"), ROUND(5 + (K67 / 0.46) * (20 - 5), 1),
  AND(C67="Summer", J67="Clear / Sunny"), ROUND(30 + (K67 / 0.46) * (53 - 30), 1),
  AND(C67="Summer", J67="Hot &amp; Humid"), ROUND(26 + (K67 / 0.46) * (45 - 26), 1),
  AND(C67="Summer", J67="Dust Storm / Loo Winds"), ROUND(35 + (K67 / 0.46) * (50 - 35), 1),
  AND(C67="Summer", J67="Pre-Monsoon Thunderstorm"), ROUND(28 + (K67 / 0.46) * (48 - 28), 1),
  AND(C67="Monsoon", J67="Heavy Rainfall"), ROUND(22 + (K67 / 0.46) * (28 - 22), 1),
  AND(C67="Monsoon", J67="Intermittent Showers"), ROUND(24 + (K67 / 0.46) * (32 - 24), 1),
  AND(C67="Monsoon", J67="Overcast &amp; Humid"), ROUND(25 + (K67 / 0.46) * (33 - 25), 1),
  AND(C67="Monsoon", J67="Thunderstorms with Rain"), ROUND(23 + (K67 / 0.46) * (30 - 23), 1),
  AND(C67="Autumn", J67="Clear"), ROUND(20 + (K67 / 0.46) * (30 - 20), 1),
  AND(C67="Autumn", J67="Dry &amp; Breezy"), ROUND(18 + (K67 / 0.46) * (28 - 18), 1),
  AND(C67="Autumn", J67="Atmospheric Haze"), ROUND(16 + (K67 / 0.46) * (26 - 16), 1),
  AND(C67="Autumn", J67="Chilly Dusk"), ROUND(15 + (K67 / 0.46) * (25 - 15), 1),
  TRUE, "No match found"
)</f>
        <v>16.5</v>
      </c>
      <c r="M67" s="8">
        <v>0.47</v>
      </c>
      <c r="N67" s="8">
        <f>ROUND(DS_1_2_3_appended[[#This Row],[NormalizedHumidity]] * 100, 1)</f>
        <v>47</v>
      </c>
      <c r="O67" s="8" t="str" cm="1">
        <f t="array" ref="O67">_xlfn.IFS(
  N67&lt;=10, "Extremely Dry",
  N67&lt;=20, "Very Dry",
  N67&lt;=30, "Dry",
  N67&lt;=40, "Low Comfortable",
  N67&lt;=50, "Comfortable",
  N67&lt;=60, "Moderate Humid",
  N67&lt;=70, "Humid",
  N67&lt;=80, "Very Humid",
  N67&lt;=90, "Highly Humid",
  N67&lt;=100, "Saturated / Rain-Likely"
)</f>
        <v>Comfortable</v>
      </c>
      <c r="P67" s="8">
        <v>0.1045</v>
      </c>
      <c r="Q67" s="8">
        <f>ROUND(DS_1_2_3_appended[[#This Row],[NormalizedWindspeed]]* 118, 1)</f>
        <v>12.3</v>
      </c>
      <c r="R67" s="8">
        <v>3</v>
      </c>
      <c r="S67" s="8">
        <v>49</v>
      </c>
      <c r="T67" s="8">
        <f>SUM(DS_1_2_3_appended[[#This Row],[CasualRiders]], DS_1_2_3_appended[[#This Row],[RegisteredRiders]])</f>
        <v>52</v>
      </c>
    </row>
    <row r="68" spans="1:27">
      <c r="A68" s="16">
        <v>67</v>
      </c>
      <c r="B68" s="11">
        <v>40546</v>
      </c>
      <c r="C68" s="8" t="str" cm="1">
        <f t="array" ref="C68">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8" s="8">
        <f>YEAR(DS_1_2_3_appended[[#This Row],[DateOfEntry]])</f>
        <v>2011</v>
      </c>
      <c r="E68" s="8" t="str">
        <f>TEXT(DS_1_2_3_appended[[#This Row],[DateOfEntry]], "mmmm")</f>
        <v>January</v>
      </c>
      <c r="F68" s="15">
        <v>2.75</v>
      </c>
      <c r="G68" s="8" t="str">
        <f>IF(dataset_1!G68, "YES", "NO")</f>
        <v>NO</v>
      </c>
      <c r="H68" s="8" t="str">
        <f>CHOOSE(WEEKDAY(DS_1_2_3_appended[[#This Row],[DateOfEntry]]), "Sunday", "Monday", "Tuesday", "Wednesday", "Thursday", "Friday", "Saturday")</f>
        <v>Monday</v>
      </c>
      <c r="I68" s="8">
        <v>1</v>
      </c>
      <c r="J68" s="8" t="str" cm="1">
        <f t="array" ref="J68">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68" s="8">
        <v>0.18</v>
      </c>
      <c r="L68" s="8" cm="1">
        <f t="array" ref="L68">_xlfn.IFS(
  AND(C68="Winter", J68="Clear Sky"), ROUND(10 + (K68 / 0.46) * (25 - 10), 1),
  AND(C68="Winter", J68="Foggy / Misty"), ROUND(0 + (K68 / 0.46) * (15 - 0), 1),
  AND(C68="Winter", J68="Light Snow / Rain"), ROUND(-5 + (K68 / 0.46) * (10 - (-5)), 1),
  AND(C68="Winter", J68="Western Disturbance"), ROUND(5 + (K68 / 0.46) * (20 - 5), 1),
  AND(C68="Summer", J68="Clear / Sunny"), ROUND(30 + (K68 / 0.46) * (53 - 30), 1),
  AND(C68="Summer", J68="Hot &amp; Humid"), ROUND(26 + (K68 / 0.46) * (45 - 26), 1),
  AND(C68="Summer", J68="Dust Storm / Loo Winds"), ROUND(35 + (K68 / 0.46) * (50 - 35), 1),
  AND(C68="Summer", J68="Pre-Monsoon Thunderstorm"), ROUND(28 + (K68 / 0.46) * (48 - 28), 1),
  AND(C68="Monsoon", J68="Heavy Rainfall"), ROUND(22 + (K68 / 0.46) * (28 - 22), 1),
  AND(C68="Monsoon", J68="Intermittent Showers"), ROUND(24 + (K68 / 0.46) * (32 - 24), 1),
  AND(C68="Monsoon", J68="Overcast &amp; Humid"), ROUND(25 + (K68 / 0.46) * (33 - 25), 1),
  AND(C68="Monsoon", J68="Thunderstorms with Rain"), ROUND(23 + (K68 / 0.46) * (30 - 23), 1),
  AND(C68="Autumn", J68="Clear"), ROUND(20 + (K68 / 0.46) * (30 - 20), 1),
  AND(C68="Autumn", J68="Dry &amp; Breezy"), ROUND(18 + (K68 / 0.46) * (28 - 18), 1),
  AND(C68="Autumn", J68="Atmospheric Haze"), ROUND(16 + (K68 / 0.46) * (26 - 16), 1),
  AND(C68="Autumn", J68="Chilly Dusk"), ROUND(15 + (K68 / 0.46) * (25 - 15), 1),
  TRUE, "No match found"
)</f>
        <v>15.9</v>
      </c>
      <c r="M68" s="8">
        <v>0.64</v>
      </c>
      <c r="N68" s="8">
        <f>ROUND(DS_1_2_3_appended[[#This Row],[NormalizedHumidity]] * 100, 1)</f>
        <v>64</v>
      </c>
      <c r="O68" s="8" t="str" cm="1">
        <f t="array" ref="O68">_xlfn.IFS(
  N68&lt;=10, "Extremely Dry",
  N68&lt;=20, "Very Dry",
  N68&lt;=30, "Dry",
  N68&lt;=40, "Low Comfortable",
  N68&lt;=50, "Comfortable",
  N68&lt;=60, "Moderate Humid",
  N68&lt;=70, "Humid",
  N68&lt;=80, "Very Humid",
  N68&lt;=90, "Highly Humid",
  N68&lt;=100, "Saturated / Rain-Likely"
)</f>
        <v>Humid</v>
      </c>
      <c r="P68" s="8">
        <v>0.1343</v>
      </c>
      <c r="Q68" s="8">
        <f>ROUND(DS_1_2_3_appended[[#This Row],[NormalizedWindspeed]]* 118, 1)</f>
        <v>15.8</v>
      </c>
      <c r="R68" s="8">
        <v>3</v>
      </c>
      <c r="S68" s="8">
        <v>49</v>
      </c>
      <c r="T68" s="8">
        <f>SUM(DS_1_2_3_appended[[#This Row],[CasualRiders]], DS_1_2_3_appended[[#This Row],[RegisteredRiders]])</f>
        <v>52</v>
      </c>
    </row>
    <row r="69" spans="1:27">
      <c r="A69" s="16">
        <v>68</v>
      </c>
      <c r="B69" s="11">
        <v>40546</v>
      </c>
      <c r="C69" s="8" t="str" cm="1">
        <f t="array" ref="C69">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9" s="8">
        <f>YEAR(DS_1_2_3_appended[[#This Row],[DateOfEntry]])</f>
        <v>2011</v>
      </c>
      <c r="E69" s="8" t="str">
        <f>TEXT(DS_1_2_3_appended[[#This Row],[DateOfEntry]], "mmmm")</f>
        <v>January</v>
      </c>
      <c r="F69" s="15">
        <v>2.7916666666666701</v>
      </c>
      <c r="G69" s="8" t="str">
        <f>IF(dataset_1!G69, "YES", "NO")</f>
        <v>NO</v>
      </c>
      <c r="H69" s="8" t="str">
        <f>CHOOSE(WEEKDAY(DS_1_2_3_appended[[#This Row],[DateOfEntry]]), "Sunday", "Monday", "Tuesday", "Wednesday", "Thursday", "Friday", "Saturday")</f>
        <v>Monday</v>
      </c>
      <c r="I69" s="8">
        <v>1</v>
      </c>
      <c r="J69" s="8" t="str" cm="1">
        <f t="array" ref="J69">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69" s="8">
        <v>0.14000000000000001</v>
      </c>
      <c r="L69" s="8" cm="1">
        <f t="array" ref="L69">_xlfn.IFS(
  AND(C69="Winter", J69="Clear Sky"), ROUND(10 + (K69 / 0.46) * (25 - 10), 1),
  AND(C69="Winter", J69="Foggy / Misty"), ROUND(0 + (K69 / 0.46) * (15 - 0), 1),
  AND(C69="Winter", J69="Light Snow / Rain"), ROUND(-5 + (K69 / 0.46) * (10 - (-5)), 1),
  AND(C69="Winter", J69="Western Disturbance"), ROUND(5 + (K69 / 0.46) * (20 - 5), 1),
  AND(C69="Summer", J69="Clear / Sunny"), ROUND(30 + (K69 / 0.46) * (53 - 30), 1),
  AND(C69="Summer", J69="Hot &amp; Humid"), ROUND(26 + (K69 / 0.46) * (45 - 26), 1),
  AND(C69="Summer", J69="Dust Storm / Loo Winds"), ROUND(35 + (K69 / 0.46) * (50 - 35), 1),
  AND(C69="Summer", J69="Pre-Monsoon Thunderstorm"), ROUND(28 + (K69 / 0.46) * (48 - 28), 1),
  AND(C69="Monsoon", J69="Heavy Rainfall"), ROUND(22 + (K69 / 0.46) * (28 - 22), 1),
  AND(C69="Monsoon", J69="Intermittent Showers"), ROUND(24 + (K69 / 0.46) * (32 - 24), 1),
  AND(C69="Monsoon", J69="Overcast &amp; Humid"), ROUND(25 + (K69 / 0.46) * (33 - 25), 1),
  AND(C69="Monsoon", J69="Thunderstorms with Rain"), ROUND(23 + (K69 / 0.46) * (30 - 23), 1),
  AND(C69="Autumn", J69="Clear"), ROUND(20 + (K69 / 0.46) * (30 - 20), 1),
  AND(C69="Autumn", J69="Dry &amp; Breezy"), ROUND(18 + (K69 / 0.46) * (28 - 18), 1),
  AND(C69="Autumn", J69="Atmospheric Haze"), ROUND(16 + (K69 / 0.46) * (26 - 16), 1),
  AND(C69="Autumn", J69="Chilly Dusk"), ROUND(15 + (K69 / 0.46) * (25 - 15), 1),
  TRUE, "No match found"
)</f>
        <v>14.6</v>
      </c>
      <c r="M69" s="8">
        <v>0.69</v>
      </c>
      <c r="N69" s="8">
        <f>ROUND(DS_1_2_3_appended[[#This Row],[NormalizedHumidity]] * 100, 1)</f>
        <v>69</v>
      </c>
      <c r="O69" s="8" t="str" cm="1">
        <f t="array" ref="O69">_xlfn.IFS(
  N69&lt;=10, "Extremely Dry",
  N69&lt;=20, "Very Dry",
  N69&lt;=30, "Dry",
  N69&lt;=40, "Low Comfortable",
  N69&lt;=50, "Comfortable",
  N69&lt;=60, "Moderate Humid",
  N69&lt;=70, "Humid",
  N69&lt;=80, "Very Humid",
  N69&lt;=90, "Highly Humid",
  N69&lt;=100, "Saturated / Rain-Likely"
)</f>
        <v>Humid</v>
      </c>
      <c r="P69" s="8">
        <v>0.1343</v>
      </c>
      <c r="Q69" s="8">
        <f>ROUND(DS_1_2_3_appended[[#This Row],[NormalizedWindspeed]]* 118, 1)</f>
        <v>15.8</v>
      </c>
      <c r="R69" s="8">
        <v>0</v>
      </c>
      <c r="S69" s="8">
        <v>20</v>
      </c>
      <c r="T69" s="8">
        <f>SUM(DS_1_2_3_appended[[#This Row],[CasualRiders]], DS_1_2_3_appended[[#This Row],[RegisteredRiders]])</f>
        <v>20</v>
      </c>
    </row>
    <row r="70" spans="1:27">
      <c r="A70" s="16">
        <v>69</v>
      </c>
      <c r="B70" s="11">
        <v>40546</v>
      </c>
      <c r="C70" s="8" t="str" cm="1">
        <f t="array" ref="C70">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0" s="8">
        <f>YEAR(DS_1_2_3_appended[[#This Row],[DateOfEntry]])</f>
        <v>2011</v>
      </c>
      <c r="E70" s="8" t="str">
        <f>TEXT(DS_1_2_3_appended[[#This Row],[DateOfEntry]], "mmmm")</f>
        <v>January</v>
      </c>
      <c r="F70" s="15">
        <v>2.8333333333333299</v>
      </c>
      <c r="G70" s="8" t="str">
        <f>IF(dataset_1!G70, "YES", "NO")</f>
        <v>NO</v>
      </c>
      <c r="H70" s="8" t="str">
        <f>CHOOSE(WEEKDAY(DS_1_2_3_appended[[#This Row],[DateOfEntry]]), "Sunday", "Monday", "Tuesday", "Wednesday", "Thursday", "Friday", "Saturday")</f>
        <v>Monday</v>
      </c>
      <c r="I70" s="8">
        <v>1</v>
      </c>
      <c r="J70" s="8" t="str" cm="1">
        <f t="array" ref="J70">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70" s="8">
        <v>0.18</v>
      </c>
      <c r="L70" s="8" cm="1">
        <f t="array" ref="L70">_xlfn.IFS(
  AND(C70="Winter", J70="Clear Sky"), ROUND(10 + (K70 / 0.46) * (25 - 10), 1),
  AND(C70="Winter", J70="Foggy / Misty"), ROUND(0 + (K70 / 0.46) * (15 - 0), 1),
  AND(C70="Winter", J70="Light Snow / Rain"), ROUND(-5 + (K70 / 0.46) * (10 - (-5)), 1),
  AND(C70="Winter", J70="Western Disturbance"), ROUND(5 + (K70 / 0.46) * (20 - 5), 1),
  AND(C70="Summer", J70="Clear / Sunny"), ROUND(30 + (K70 / 0.46) * (53 - 30), 1),
  AND(C70="Summer", J70="Hot &amp; Humid"), ROUND(26 + (K70 / 0.46) * (45 - 26), 1),
  AND(C70="Summer", J70="Dust Storm / Loo Winds"), ROUND(35 + (K70 / 0.46) * (50 - 35), 1),
  AND(C70="Summer", J70="Pre-Monsoon Thunderstorm"), ROUND(28 + (K70 / 0.46) * (48 - 28), 1),
  AND(C70="Monsoon", J70="Heavy Rainfall"), ROUND(22 + (K70 / 0.46) * (28 - 22), 1),
  AND(C70="Monsoon", J70="Intermittent Showers"), ROUND(24 + (K70 / 0.46) * (32 - 24), 1),
  AND(C70="Monsoon", J70="Overcast &amp; Humid"), ROUND(25 + (K70 / 0.46) * (33 - 25), 1),
  AND(C70="Monsoon", J70="Thunderstorms with Rain"), ROUND(23 + (K70 / 0.46) * (30 - 23), 1),
  AND(C70="Autumn", J70="Clear"), ROUND(20 + (K70 / 0.46) * (30 - 20), 1),
  AND(C70="Autumn", J70="Dry &amp; Breezy"), ROUND(18 + (K70 / 0.46) * (28 - 18), 1),
  AND(C70="Autumn", J70="Atmospheric Haze"), ROUND(16 + (K70 / 0.46) * (26 - 16), 1),
  AND(C70="Autumn", J70="Chilly Dusk"), ROUND(15 + (K70 / 0.46) * (25 - 15), 1),
  TRUE, "No match found"
)</f>
        <v>15.9</v>
      </c>
      <c r="M70" s="8">
        <v>0.55000000000000004</v>
      </c>
      <c r="N70" s="8">
        <f>ROUND(DS_1_2_3_appended[[#This Row],[NormalizedHumidity]] * 100, 1)</f>
        <v>55</v>
      </c>
      <c r="O70" s="8" t="str" cm="1">
        <f t="array" ref="O70">_xlfn.IFS(
  N70&lt;=10, "Extremely Dry",
  N70&lt;=20, "Very Dry",
  N70&lt;=30, "Dry",
  N70&lt;=40, "Low Comfortable",
  N70&lt;=50, "Comfortable",
  N70&lt;=60, "Moderate Humid",
  N70&lt;=70, "Humid",
  N70&lt;=80, "Very Humid",
  N70&lt;=90, "Highly Humid",
  N70&lt;=100, "Saturated / Rain-Likely"
)</f>
        <v>Moderate Humid</v>
      </c>
      <c r="P70" s="8">
        <v>0.1045</v>
      </c>
      <c r="Q70" s="8">
        <f>ROUND(DS_1_2_3_appended[[#This Row],[NormalizedWindspeed]]* 118, 1)</f>
        <v>12.3</v>
      </c>
      <c r="R70" s="8">
        <v>1</v>
      </c>
      <c r="S70" s="8">
        <v>11</v>
      </c>
      <c r="T70" s="8">
        <f>SUM(DS_1_2_3_appended[[#This Row],[CasualRiders]], DS_1_2_3_appended[[#This Row],[RegisteredRiders]])</f>
        <v>12</v>
      </c>
      <c r="Y70" s="87" t="s">
        <v>95</v>
      </c>
      <c r="Z70" s="87"/>
      <c r="AA70" s="87"/>
    </row>
    <row r="71" spans="1:27">
      <c r="A71" s="16">
        <v>70</v>
      </c>
      <c r="B71" s="11">
        <v>40547</v>
      </c>
      <c r="C71" s="8" t="str" cm="1">
        <f t="array" ref="C71">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1" s="8">
        <f>YEAR(DS_1_2_3_appended[[#This Row],[DateOfEntry]])</f>
        <v>2011</v>
      </c>
      <c r="E71" s="8" t="str">
        <f>TEXT(DS_1_2_3_appended[[#This Row],[DateOfEntry]], "mmmm")</f>
        <v>January</v>
      </c>
      <c r="F71" s="15">
        <v>2.875</v>
      </c>
      <c r="G71" s="8" t="str">
        <f>IF(dataset_1!G71, "YES", "NO")</f>
        <v>NO</v>
      </c>
      <c r="H71" s="8" t="str">
        <f>CHOOSE(WEEKDAY(DS_1_2_3_appended[[#This Row],[DateOfEntry]]), "Sunday", "Monday", "Tuesday", "Wednesday", "Thursday", "Friday", "Saturday")</f>
        <v>Tuesday</v>
      </c>
      <c r="I71" s="8">
        <v>1</v>
      </c>
      <c r="J71" s="8" t="str" cm="1">
        <f t="array" ref="J71">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71" s="8">
        <v>0.16</v>
      </c>
      <c r="L71" s="8" cm="1">
        <f t="array" ref="L71">_xlfn.IFS(
  AND(C71="Winter", J71="Clear Sky"), ROUND(10 + (K71 / 0.46) * (25 - 10), 1),
  AND(C71="Winter", J71="Foggy / Misty"), ROUND(0 + (K71 / 0.46) * (15 - 0), 1),
  AND(C71="Winter", J71="Light Snow / Rain"), ROUND(-5 + (K71 / 0.46) * (10 - (-5)), 1),
  AND(C71="Winter", J71="Western Disturbance"), ROUND(5 + (K71 / 0.46) * (20 - 5), 1),
  AND(C71="Summer", J71="Clear / Sunny"), ROUND(30 + (K71 / 0.46) * (53 - 30), 1),
  AND(C71="Summer", J71="Hot &amp; Humid"), ROUND(26 + (K71 / 0.46) * (45 - 26), 1),
  AND(C71="Summer", J71="Dust Storm / Loo Winds"), ROUND(35 + (K71 / 0.46) * (50 - 35), 1),
  AND(C71="Summer", J71="Pre-Monsoon Thunderstorm"), ROUND(28 + (K71 / 0.46) * (48 - 28), 1),
  AND(C71="Monsoon", J71="Heavy Rainfall"), ROUND(22 + (K71 / 0.46) * (28 - 22), 1),
  AND(C71="Monsoon", J71="Intermittent Showers"), ROUND(24 + (K71 / 0.46) * (32 - 24), 1),
  AND(C71="Monsoon", J71="Overcast &amp; Humid"), ROUND(25 + (K71 / 0.46) * (33 - 25), 1),
  AND(C71="Monsoon", J71="Thunderstorms with Rain"), ROUND(23 + (K71 / 0.46) * (30 - 23), 1),
  AND(C71="Autumn", J71="Clear"), ROUND(20 + (K71 / 0.46) * (30 - 20), 1),
  AND(C71="Autumn", J71="Dry &amp; Breezy"), ROUND(18 + (K71 / 0.46) * (28 - 18), 1),
  AND(C71="Autumn", J71="Atmospheric Haze"), ROUND(16 + (K71 / 0.46) * (26 - 16), 1),
  AND(C71="Autumn", J71="Chilly Dusk"), ROUND(15 + (K71 / 0.46) * (25 - 15), 1),
  TRUE, "No match found"
)</f>
        <v>15.2</v>
      </c>
      <c r="M71" s="8">
        <v>0.55000000000000004</v>
      </c>
      <c r="N71" s="8">
        <f>ROUND(DS_1_2_3_appended[[#This Row],[NormalizedHumidity]] * 100, 1)</f>
        <v>55</v>
      </c>
      <c r="O71" s="8" t="str" cm="1">
        <f t="array" ref="O71">_xlfn.IFS(
  N71&lt;=10, "Extremely Dry",
  N71&lt;=20, "Very Dry",
  N71&lt;=30, "Dry",
  N71&lt;=40, "Low Comfortable",
  N71&lt;=50, "Comfortable",
  N71&lt;=60, "Moderate Humid",
  N71&lt;=70, "Humid",
  N71&lt;=80, "Very Humid",
  N71&lt;=90, "Highly Humid",
  N71&lt;=100, "Saturated / Rain-Likely"
)</f>
        <v>Moderate Humid</v>
      </c>
      <c r="P71" s="8">
        <v>0.1045</v>
      </c>
      <c r="Q71" s="8">
        <f>ROUND(DS_1_2_3_appended[[#This Row],[NormalizedWindspeed]]* 118, 1)</f>
        <v>12.3</v>
      </c>
      <c r="R71" s="8">
        <v>0</v>
      </c>
      <c r="S71" s="8">
        <v>5</v>
      </c>
      <c r="T71" s="8">
        <f>SUM(DS_1_2_3_appended[[#This Row],[CasualRiders]], DS_1_2_3_appended[[#This Row],[RegisteredRiders]])</f>
        <v>5</v>
      </c>
      <c r="Y71" s="87"/>
      <c r="Z71" s="87"/>
      <c r="AA71" s="87"/>
    </row>
    <row r="72" spans="1:27">
      <c r="A72" s="16">
        <v>71</v>
      </c>
      <c r="B72" s="11">
        <v>40547</v>
      </c>
      <c r="C72" s="8" t="str" cm="1">
        <f t="array" ref="C72">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2" s="8">
        <f>YEAR(DS_1_2_3_appended[[#This Row],[DateOfEntry]])</f>
        <v>2011</v>
      </c>
      <c r="E72" s="8" t="str">
        <f>TEXT(DS_1_2_3_appended[[#This Row],[DateOfEntry]], "mmmm")</f>
        <v>January</v>
      </c>
      <c r="F72" s="15">
        <v>2.9166666666666701</v>
      </c>
      <c r="G72" s="8" t="str">
        <f>IF(dataset_1!G72, "YES", "NO")</f>
        <v>NO</v>
      </c>
      <c r="H72" s="8" t="str">
        <f>CHOOSE(WEEKDAY(DS_1_2_3_appended[[#This Row],[DateOfEntry]]), "Sunday", "Monday", "Tuesday", "Wednesday", "Thursday", "Friday", "Saturday")</f>
        <v>Tuesday</v>
      </c>
      <c r="I72" s="8">
        <v>1</v>
      </c>
      <c r="J72" s="8" t="str" cm="1">
        <f t="array" ref="J72">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72" s="8">
        <v>0.16</v>
      </c>
      <c r="L72" s="8" cm="1">
        <f t="array" ref="L72">_xlfn.IFS(
  AND(C72="Winter", J72="Clear Sky"), ROUND(10 + (K72 / 0.46) * (25 - 10), 1),
  AND(C72="Winter", J72="Foggy / Misty"), ROUND(0 + (K72 / 0.46) * (15 - 0), 1),
  AND(C72="Winter", J72="Light Snow / Rain"), ROUND(-5 + (K72 / 0.46) * (10 - (-5)), 1),
  AND(C72="Winter", J72="Western Disturbance"), ROUND(5 + (K72 / 0.46) * (20 - 5), 1),
  AND(C72="Summer", J72="Clear / Sunny"), ROUND(30 + (K72 / 0.46) * (53 - 30), 1),
  AND(C72="Summer", J72="Hot &amp; Humid"), ROUND(26 + (K72 / 0.46) * (45 - 26), 1),
  AND(C72="Summer", J72="Dust Storm / Loo Winds"), ROUND(35 + (K72 / 0.46) * (50 - 35), 1),
  AND(C72="Summer", J72="Pre-Monsoon Thunderstorm"), ROUND(28 + (K72 / 0.46) * (48 - 28), 1),
  AND(C72="Monsoon", J72="Heavy Rainfall"), ROUND(22 + (K72 / 0.46) * (28 - 22), 1),
  AND(C72="Monsoon", J72="Intermittent Showers"), ROUND(24 + (K72 / 0.46) * (32 - 24), 1),
  AND(C72="Monsoon", J72="Overcast &amp; Humid"), ROUND(25 + (K72 / 0.46) * (33 - 25), 1),
  AND(C72="Monsoon", J72="Thunderstorms with Rain"), ROUND(23 + (K72 / 0.46) * (30 - 23), 1),
  AND(C72="Autumn", J72="Clear"), ROUND(20 + (K72 / 0.46) * (30 - 20), 1),
  AND(C72="Autumn", J72="Dry &amp; Breezy"), ROUND(18 + (K72 / 0.46) * (28 - 18), 1),
  AND(C72="Autumn", J72="Atmospheric Haze"), ROUND(16 + (K72 / 0.46) * (26 - 16), 1),
  AND(C72="Autumn", J72="Chilly Dusk"), ROUND(15 + (K72 / 0.46) * (25 - 15), 1),
  TRUE, "No match found"
)</f>
        <v>15.2</v>
      </c>
      <c r="M72" s="8">
        <v>0.59</v>
      </c>
      <c r="N72" s="8">
        <f>ROUND(DS_1_2_3_appended[[#This Row],[NormalizedHumidity]] * 100, 1)</f>
        <v>59</v>
      </c>
      <c r="O72" s="8" t="str" cm="1">
        <f t="array" ref="O72">_xlfn.IFS(
  N72&lt;=10, "Extremely Dry",
  N72&lt;=20, "Very Dry",
  N72&lt;=30, "Dry",
  N72&lt;=40, "Low Comfortable",
  N72&lt;=50, "Comfortable",
  N72&lt;=60, "Moderate Humid",
  N72&lt;=70, "Humid",
  N72&lt;=80, "Very Humid",
  N72&lt;=90, "Highly Humid",
  N72&lt;=100, "Saturated / Rain-Likely"
)</f>
        <v>Moderate Humid</v>
      </c>
      <c r="P72" s="8">
        <v>0.1045</v>
      </c>
      <c r="Q72" s="8">
        <f>ROUND(DS_1_2_3_appended[[#This Row],[NormalizedWindspeed]]* 118, 1)</f>
        <v>12.3</v>
      </c>
      <c r="R72" s="8">
        <v>0</v>
      </c>
      <c r="S72" s="8">
        <v>2</v>
      </c>
      <c r="T72" s="8">
        <f>SUM(DS_1_2_3_appended[[#This Row],[CasualRiders]], DS_1_2_3_appended[[#This Row],[RegisteredRiders]])</f>
        <v>2</v>
      </c>
      <c r="Y72" s="17" t="s">
        <v>23</v>
      </c>
      <c r="Z72" s="17" t="s">
        <v>43</v>
      </c>
      <c r="AA72" s="21" t="s">
        <v>96</v>
      </c>
    </row>
    <row r="73" spans="1:27">
      <c r="A73" s="16">
        <v>72</v>
      </c>
      <c r="B73" s="11">
        <v>40547</v>
      </c>
      <c r="C73" s="8" t="str" cm="1">
        <f t="array" ref="C73">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3" s="8">
        <f>YEAR(DS_1_2_3_appended[[#This Row],[DateOfEntry]])</f>
        <v>2011</v>
      </c>
      <c r="E73" s="8" t="str">
        <f>TEXT(DS_1_2_3_appended[[#This Row],[DateOfEntry]], "mmmm")</f>
        <v>January</v>
      </c>
      <c r="F73" s="15">
        <v>2.9583333333333299</v>
      </c>
      <c r="G73" s="8" t="str">
        <f>IF(dataset_1!G73, "YES", "NO")</f>
        <v>NO</v>
      </c>
      <c r="H73" s="8" t="str">
        <f>CHOOSE(WEEKDAY(DS_1_2_3_appended[[#This Row],[DateOfEntry]]), "Sunday", "Monday", "Tuesday", "Wednesday", "Thursday", "Friday", "Saturday")</f>
        <v>Tuesday</v>
      </c>
      <c r="I73" s="8">
        <v>1</v>
      </c>
      <c r="J73" s="8" t="str" cm="1">
        <f t="array" ref="J73">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73" s="8">
        <v>0.14000000000000001</v>
      </c>
      <c r="L73" s="8" cm="1">
        <f t="array" ref="L73">_xlfn.IFS(
  AND(C73="Winter", J73="Clear Sky"), ROUND(10 + (K73 / 0.46) * (25 - 10), 1),
  AND(C73="Winter", J73="Foggy / Misty"), ROUND(0 + (K73 / 0.46) * (15 - 0), 1),
  AND(C73="Winter", J73="Light Snow / Rain"), ROUND(-5 + (K73 / 0.46) * (10 - (-5)), 1),
  AND(C73="Winter", J73="Western Disturbance"), ROUND(5 + (K73 / 0.46) * (20 - 5), 1),
  AND(C73="Summer", J73="Clear / Sunny"), ROUND(30 + (K73 / 0.46) * (53 - 30), 1),
  AND(C73="Summer", J73="Hot &amp; Humid"), ROUND(26 + (K73 / 0.46) * (45 - 26), 1),
  AND(C73="Summer", J73="Dust Storm / Loo Winds"), ROUND(35 + (K73 / 0.46) * (50 - 35), 1),
  AND(C73="Summer", J73="Pre-Monsoon Thunderstorm"), ROUND(28 + (K73 / 0.46) * (48 - 28), 1),
  AND(C73="Monsoon", J73="Heavy Rainfall"), ROUND(22 + (K73 / 0.46) * (28 - 22), 1),
  AND(C73="Monsoon", J73="Intermittent Showers"), ROUND(24 + (K73 / 0.46) * (32 - 24), 1),
  AND(C73="Monsoon", J73="Overcast &amp; Humid"), ROUND(25 + (K73 / 0.46) * (33 - 25), 1),
  AND(C73="Monsoon", J73="Thunderstorms with Rain"), ROUND(23 + (K73 / 0.46) * (30 - 23), 1),
  AND(C73="Autumn", J73="Clear"), ROUND(20 + (K73 / 0.46) * (30 - 20), 1),
  AND(C73="Autumn", J73="Dry &amp; Breezy"), ROUND(18 + (K73 / 0.46) * (28 - 18), 1),
  AND(C73="Autumn", J73="Atmospheric Haze"), ROUND(16 + (K73 / 0.46) * (26 - 16), 1),
  AND(C73="Autumn", J73="Chilly Dusk"), ROUND(15 + (K73 / 0.46) * (25 - 15), 1),
  TRUE, "No match found"
)</f>
        <v>14.6</v>
      </c>
      <c r="M73" s="8">
        <v>0.63</v>
      </c>
      <c r="N73" s="8">
        <f>ROUND(DS_1_2_3_appended[[#This Row],[NormalizedHumidity]] * 100, 1)</f>
        <v>63</v>
      </c>
      <c r="O73" s="8" t="str" cm="1">
        <f t="array" ref="O73">_xlfn.IFS(
  N73&lt;=10, "Extremely Dry",
  N73&lt;=20, "Very Dry",
  N73&lt;=30, "Dry",
  N73&lt;=40, "Low Comfortable",
  N73&lt;=50, "Comfortable",
  N73&lt;=60, "Moderate Humid",
  N73&lt;=70, "Humid",
  N73&lt;=80, "Very Humid",
  N73&lt;=90, "Highly Humid",
  N73&lt;=100, "Saturated / Rain-Likely"
)</f>
        <v>Humid</v>
      </c>
      <c r="P73" s="8">
        <v>0.1343</v>
      </c>
      <c r="Q73" s="8">
        <f>ROUND(DS_1_2_3_appended[[#This Row],[NormalizedWindspeed]]* 118, 1)</f>
        <v>15.8</v>
      </c>
      <c r="R73" s="8">
        <v>0</v>
      </c>
      <c r="S73" s="8">
        <v>1</v>
      </c>
      <c r="T73" s="8">
        <f>SUM(DS_1_2_3_appended[[#This Row],[CasualRiders]], DS_1_2_3_appended[[#This Row],[RegisteredRiders]])</f>
        <v>1</v>
      </c>
      <c r="Y73" s="86" t="s">
        <v>44</v>
      </c>
      <c r="Z73" s="20" t="s">
        <v>126</v>
      </c>
      <c r="AA73" s="22">
        <f>COUNTIF(J2:J1001, "Clear Sky")</f>
        <v>606</v>
      </c>
    </row>
    <row r="74" spans="1:27">
      <c r="A74" s="16">
        <v>73</v>
      </c>
      <c r="B74" s="11">
        <v>40547</v>
      </c>
      <c r="C74" s="8" t="str" cm="1">
        <f t="array" ref="C74">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4" s="8">
        <f>YEAR(DS_1_2_3_appended[[#This Row],[DateOfEntry]])</f>
        <v>2011</v>
      </c>
      <c r="E74" s="8" t="str">
        <f>TEXT(DS_1_2_3_appended[[#This Row],[DateOfEntry]], "mmmm")</f>
        <v>January</v>
      </c>
      <c r="F74" s="15">
        <v>3</v>
      </c>
      <c r="G74" s="8" t="str">
        <f>IF(dataset_1!G74, "YES", "NO")</f>
        <v>NO</v>
      </c>
      <c r="H74" s="8" t="str">
        <f>CHOOSE(WEEKDAY(DS_1_2_3_appended[[#This Row],[DateOfEntry]]), "Sunday", "Monday", "Tuesday", "Wednesday", "Thursday", "Friday", "Saturday")</f>
        <v>Tuesday</v>
      </c>
      <c r="I74" s="8">
        <v>1</v>
      </c>
      <c r="J74" s="8" t="str" cm="1">
        <f t="array" ref="J74">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74" s="8">
        <v>0.14000000000000001</v>
      </c>
      <c r="L74" s="8" cm="1">
        <f t="array" ref="L74">_xlfn.IFS(
  AND(C74="Winter", J74="Clear Sky"), ROUND(10 + (K74 / 0.46) * (25 - 10), 1),
  AND(C74="Winter", J74="Foggy / Misty"), ROUND(0 + (K74 / 0.46) * (15 - 0), 1),
  AND(C74="Winter", J74="Light Snow / Rain"), ROUND(-5 + (K74 / 0.46) * (10 - (-5)), 1),
  AND(C74="Winter", J74="Western Disturbance"), ROUND(5 + (K74 / 0.46) * (20 - 5), 1),
  AND(C74="Summer", J74="Clear / Sunny"), ROUND(30 + (K74 / 0.46) * (53 - 30), 1),
  AND(C74="Summer", J74="Hot &amp; Humid"), ROUND(26 + (K74 / 0.46) * (45 - 26), 1),
  AND(C74="Summer", J74="Dust Storm / Loo Winds"), ROUND(35 + (K74 / 0.46) * (50 - 35), 1),
  AND(C74="Summer", J74="Pre-Monsoon Thunderstorm"), ROUND(28 + (K74 / 0.46) * (48 - 28), 1),
  AND(C74="Monsoon", J74="Heavy Rainfall"), ROUND(22 + (K74 / 0.46) * (28 - 22), 1),
  AND(C74="Monsoon", J74="Intermittent Showers"), ROUND(24 + (K74 / 0.46) * (32 - 24), 1),
  AND(C74="Monsoon", J74="Overcast &amp; Humid"), ROUND(25 + (K74 / 0.46) * (33 - 25), 1),
  AND(C74="Monsoon", J74="Thunderstorms with Rain"), ROUND(23 + (K74 / 0.46) * (30 - 23), 1),
  AND(C74="Autumn", J74="Clear"), ROUND(20 + (K74 / 0.46) * (30 - 20), 1),
  AND(C74="Autumn", J74="Dry &amp; Breezy"), ROUND(18 + (K74 / 0.46) * (28 - 18), 1),
  AND(C74="Autumn", J74="Atmospheric Haze"), ROUND(16 + (K74 / 0.46) * (26 - 16), 1),
  AND(C74="Autumn", J74="Chilly Dusk"), ROUND(15 + (K74 / 0.46) * (25 - 15), 1),
  TRUE, "No match found"
)</f>
        <v>14.6</v>
      </c>
      <c r="M74" s="8">
        <v>0.63</v>
      </c>
      <c r="N74" s="8">
        <f>ROUND(DS_1_2_3_appended[[#This Row],[NormalizedHumidity]] * 100, 1)</f>
        <v>63</v>
      </c>
      <c r="O74" s="8" t="str" cm="1">
        <f t="array" ref="O74">_xlfn.IFS(
  N74&lt;=10, "Extremely Dry",
  N74&lt;=20, "Very Dry",
  N74&lt;=30, "Dry",
  N74&lt;=40, "Low Comfortable",
  N74&lt;=50, "Comfortable",
  N74&lt;=60, "Moderate Humid",
  N74&lt;=70, "Humid",
  N74&lt;=80, "Very Humid",
  N74&lt;=90, "Highly Humid",
  N74&lt;=100, "Saturated / Rain-Likely"
)</f>
        <v>Humid</v>
      </c>
      <c r="P74" s="8">
        <v>8.9599999999999999E-2</v>
      </c>
      <c r="Q74" s="8">
        <f>ROUND(DS_1_2_3_appended[[#This Row],[NormalizedWindspeed]]* 118, 1)</f>
        <v>10.6</v>
      </c>
      <c r="R74" s="8">
        <v>0</v>
      </c>
      <c r="S74" s="8">
        <v>2</v>
      </c>
      <c r="T74" s="8">
        <f>SUM(DS_1_2_3_appended[[#This Row],[CasualRiders]], DS_1_2_3_appended[[#This Row],[RegisteredRiders]])</f>
        <v>2</v>
      </c>
      <c r="Y74" s="86"/>
      <c r="Z74" s="20" t="s">
        <v>46</v>
      </c>
      <c r="AA74" s="22">
        <f>COUNTIF(J2:J1001, "Foggy / Misty")</f>
        <v>309</v>
      </c>
    </row>
    <row r="75" spans="1:27">
      <c r="A75" s="16">
        <v>74</v>
      </c>
      <c r="B75" s="11">
        <v>40547</v>
      </c>
      <c r="C75" s="8" t="str" cm="1">
        <f t="array" ref="C75">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5" s="8">
        <f>YEAR(DS_1_2_3_appended[[#This Row],[DateOfEntry]])</f>
        <v>2011</v>
      </c>
      <c r="E75" s="8" t="str">
        <f>TEXT(DS_1_2_3_appended[[#This Row],[DateOfEntry]], "mmmm")</f>
        <v>January</v>
      </c>
      <c r="F75" s="15">
        <v>3.0416666666666701</v>
      </c>
      <c r="G75" s="8" t="str">
        <f>IF(dataset_1!G75, "YES", "NO")</f>
        <v>NO</v>
      </c>
      <c r="H75" s="8" t="str">
        <f>CHOOSE(WEEKDAY(DS_1_2_3_appended[[#This Row],[DateOfEntry]]), "Sunday", "Monday", "Tuesday", "Wednesday", "Thursday", "Friday", "Saturday")</f>
        <v>Tuesday</v>
      </c>
      <c r="I75" s="8">
        <v>1</v>
      </c>
      <c r="J75" s="8" t="str" cm="1">
        <f t="array" ref="J75">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75" s="8">
        <v>0.12</v>
      </c>
      <c r="L75" s="8" cm="1">
        <f t="array" ref="L75">_xlfn.IFS(
  AND(C75="Winter", J75="Clear Sky"), ROUND(10 + (K75 / 0.46) * (25 - 10), 1),
  AND(C75="Winter", J75="Foggy / Misty"), ROUND(0 + (K75 / 0.46) * (15 - 0), 1),
  AND(C75="Winter", J75="Light Snow / Rain"), ROUND(-5 + (K75 / 0.46) * (10 - (-5)), 1),
  AND(C75="Winter", J75="Western Disturbance"), ROUND(5 + (K75 / 0.46) * (20 - 5), 1),
  AND(C75="Summer", J75="Clear / Sunny"), ROUND(30 + (K75 / 0.46) * (53 - 30), 1),
  AND(C75="Summer", J75="Hot &amp; Humid"), ROUND(26 + (K75 / 0.46) * (45 - 26), 1),
  AND(C75="Summer", J75="Dust Storm / Loo Winds"), ROUND(35 + (K75 / 0.46) * (50 - 35), 1),
  AND(C75="Summer", J75="Pre-Monsoon Thunderstorm"), ROUND(28 + (K75 / 0.46) * (48 - 28), 1),
  AND(C75="Monsoon", J75="Heavy Rainfall"), ROUND(22 + (K75 / 0.46) * (28 - 22), 1),
  AND(C75="Monsoon", J75="Intermittent Showers"), ROUND(24 + (K75 / 0.46) * (32 - 24), 1),
  AND(C75="Monsoon", J75="Overcast &amp; Humid"), ROUND(25 + (K75 / 0.46) * (33 - 25), 1),
  AND(C75="Monsoon", J75="Thunderstorms with Rain"), ROUND(23 + (K75 / 0.46) * (30 - 23), 1),
  AND(C75="Autumn", J75="Clear"), ROUND(20 + (K75 / 0.46) * (30 - 20), 1),
  AND(C75="Autumn", J75="Dry &amp; Breezy"), ROUND(18 + (K75 / 0.46) * (28 - 18), 1),
  AND(C75="Autumn", J75="Atmospheric Haze"), ROUND(16 + (K75 / 0.46) * (26 - 16), 1),
  AND(C75="Autumn", J75="Chilly Dusk"), ROUND(15 + (K75 / 0.46) * (25 - 15), 1),
  TRUE, "No match found"
)</f>
        <v>13.9</v>
      </c>
      <c r="M75" s="8">
        <v>0.68</v>
      </c>
      <c r="N75" s="8">
        <f>ROUND(DS_1_2_3_appended[[#This Row],[NormalizedHumidity]] * 100, 1)</f>
        <v>68</v>
      </c>
      <c r="O75" s="8" t="str" cm="1">
        <f t="array" ref="O75">_xlfn.IFS(
  N75&lt;=10, "Extremely Dry",
  N75&lt;=20, "Very Dry",
  N75&lt;=30, "Dry",
  N75&lt;=40, "Low Comfortable",
  N75&lt;=50, "Comfortable",
  N75&lt;=60, "Moderate Humid",
  N75&lt;=70, "Humid",
  N75&lt;=80, "Very Humid",
  N75&lt;=90, "Highly Humid",
  N75&lt;=100, "Saturated / Rain-Likely"
)</f>
        <v>Humid</v>
      </c>
      <c r="P75" s="8">
        <v>0.1045</v>
      </c>
      <c r="Q75" s="8">
        <f>ROUND(DS_1_2_3_appended[[#This Row],[NormalizedWindspeed]]* 118, 1)</f>
        <v>12.3</v>
      </c>
      <c r="R75" s="8">
        <v>0</v>
      </c>
      <c r="S75" s="8">
        <v>4</v>
      </c>
      <c r="T75" s="8">
        <f>SUM(DS_1_2_3_appended[[#This Row],[CasualRiders]], DS_1_2_3_appended[[#This Row],[RegisteredRiders]])</f>
        <v>4</v>
      </c>
      <c r="Y75" s="86"/>
      <c r="Z75" s="20" t="s">
        <v>47</v>
      </c>
      <c r="AA75" s="22">
        <f>COUNTIF(J2:J1001, "Light Snow / Rain")</f>
        <v>84</v>
      </c>
    </row>
    <row r="76" spans="1:27">
      <c r="A76" s="16">
        <v>75</v>
      </c>
      <c r="B76" s="11">
        <v>40547</v>
      </c>
      <c r="C76" s="8" t="str" cm="1">
        <f t="array" ref="C76">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6" s="8">
        <f>YEAR(DS_1_2_3_appended[[#This Row],[DateOfEntry]])</f>
        <v>2011</v>
      </c>
      <c r="E76" s="8" t="str">
        <f>TEXT(DS_1_2_3_appended[[#This Row],[DateOfEntry]], "mmmm")</f>
        <v>January</v>
      </c>
      <c r="F76" s="15">
        <v>3.0833333333333299</v>
      </c>
      <c r="G76" s="8" t="str">
        <f>IF(dataset_1!G76, "YES", "NO")</f>
        <v>NO</v>
      </c>
      <c r="H76" s="8" t="str">
        <f>CHOOSE(WEEKDAY(DS_1_2_3_appended[[#This Row],[DateOfEntry]]), "Sunday", "Monday", "Tuesday", "Wednesday", "Thursday", "Friday", "Saturday")</f>
        <v>Tuesday</v>
      </c>
      <c r="I76" s="8">
        <v>1</v>
      </c>
      <c r="J76" s="8" t="str" cm="1">
        <f t="array" ref="J76">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76" s="8">
        <v>0.12</v>
      </c>
      <c r="L76" s="8" cm="1">
        <f t="array" ref="L76">_xlfn.IFS(
  AND(C76="Winter", J76="Clear Sky"), ROUND(10 + (K76 / 0.46) * (25 - 10), 1),
  AND(C76="Winter", J76="Foggy / Misty"), ROUND(0 + (K76 / 0.46) * (15 - 0), 1),
  AND(C76="Winter", J76="Light Snow / Rain"), ROUND(-5 + (K76 / 0.46) * (10 - (-5)), 1),
  AND(C76="Winter", J76="Western Disturbance"), ROUND(5 + (K76 / 0.46) * (20 - 5), 1),
  AND(C76="Summer", J76="Clear / Sunny"), ROUND(30 + (K76 / 0.46) * (53 - 30), 1),
  AND(C76="Summer", J76="Hot &amp; Humid"), ROUND(26 + (K76 / 0.46) * (45 - 26), 1),
  AND(C76="Summer", J76="Dust Storm / Loo Winds"), ROUND(35 + (K76 / 0.46) * (50 - 35), 1),
  AND(C76="Summer", J76="Pre-Monsoon Thunderstorm"), ROUND(28 + (K76 / 0.46) * (48 - 28), 1),
  AND(C76="Monsoon", J76="Heavy Rainfall"), ROUND(22 + (K76 / 0.46) * (28 - 22), 1),
  AND(C76="Monsoon", J76="Intermittent Showers"), ROUND(24 + (K76 / 0.46) * (32 - 24), 1),
  AND(C76="Monsoon", J76="Overcast &amp; Humid"), ROUND(25 + (K76 / 0.46) * (33 - 25), 1),
  AND(C76="Monsoon", J76="Thunderstorms with Rain"), ROUND(23 + (K76 / 0.46) * (30 - 23), 1),
  AND(C76="Autumn", J76="Clear"), ROUND(20 + (K76 / 0.46) * (30 - 20), 1),
  AND(C76="Autumn", J76="Dry &amp; Breezy"), ROUND(18 + (K76 / 0.46) * (28 - 18), 1),
  AND(C76="Autumn", J76="Atmospheric Haze"), ROUND(16 + (K76 / 0.46) * (26 - 16), 1),
  AND(C76="Autumn", J76="Chilly Dusk"), ROUND(15 + (K76 / 0.46) * (25 - 15), 1),
  TRUE, "No match found"
)</f>
        <v>13.9</v>
      </c>
      <c r="M76" s="8">
        <v>0.74</v>
      </c>
      <c r="N76" s="8">
        <f>ROUND(DS_1_2_3_appended[[#This Row],[NormalizedHumidity]] * 100, 1)</f>
        <v>74</v>
      </c>
      <c r="O76" s="8" t="str" cm="1">
        <f t="array" ref="O76">_xlfn.IFS(
  N76&lt;=10, "Extremely Dry",
  N76&lt;=20, "Very Dry",
  N76&lt;=30, "Dry",
  N76&lt;=40, "Low Comfortable",
  N76&lt;=50, "Comfortable",
  N76&lt;=60, "Moderate Humid",
  N76&lt;=70, "Humid",
  N76&lt;=80, "Very Humid",
  N76&lt;=90, "Highly Humid",
  N76&lt;=100, "Saturated / Rain-Likely"
)</f>
        <v>Very Humid</v>
      </c>
      <c r="P76" s="8">
        <v>0.1045</v>
      </c>
      <c r="Q76" s="8">
        <f>ROUND(DS_1_2_3_appended[[#This Row],[NormalizedWindspeed]]* 118, 1)</f>
        <v>12.3</v>
      </c>
      <c r="R76" s="8">
        <v>0</v>
      </c>
      <c r="S76" s="8">
        <v>36</v>
      </c>
      <c r="T76" s="8">
        <f>SUM(DS_1_2_3_appended[[#This Row],[CasualRiders]], DS_1_2_3_appended[[#This Row],[RegisteredRiders]])</f>
        <v>36</v>
      </c>
      <c r="Y76" s="86"/>
      <c r="Z76" s="20" t="s">
        <v>48</v>
      </c>
      <c r="AA76" s="22">
        <f>COUNTIF(J2:J1001, "Western Disturbance")</f>
        <v>1</v>
      </c>
    </row>
    <row r="77" spans="1:27">
      <c r="A77" s="16">
        <v>76</v>
      </c>
      <c r="B77" s="11">
        <v>40547</v>
      </c>
      <c r="C77" s="8" t="str" cm="1">
        <f t="array" ref="C77">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7" s="8">
        <f>YEAR(DS_1_2_3_appended[[#This Row],[DateOfEntry]])</f>
        <v>2011</v>
      </c>
      <c r="E77" s="8" t="str">
        <f>TEXT(DS_1_2_3_appended[[#This Row],[DateOfEntry]], "mmmm")</f>
        <v>January</v>
      </c>
      <c r="F77" s="15">
        <v>3.125</v>
      </c>
      <c r="G77" s="8" t="str">
        <f>IF(dataset_1!G77, "YES", "NO")</f>
        <v>NO</v>
      </c>
      <c r="H77" s="8" t="str">
        <f>CHOOSE(WEEKDAY(DS_1_2_3_appended[[#This Row],[DateOfEntry]]), "Sunday", "Monday", "Tuesday", "Wednesday", "Thursday", "Friday", "Saturday")</f>
        <v>Tuesday</v>
      </c>
      <c r="I77" s="8">
        <v>1</v>
      </c>
      <c r="J77" s="8" t="str" cm="1">
        <f t="array" ref="J77">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77" s="8">
        <v>0.12</v>
      </c>
      <c r="L77" s="8" cm="1">
        <f t="array" ref="L77">_xlfn.IFS(
  AND(C77="Winter", J77="Clear Sky"), ROUND(10 + (K77 / 0.46) * (25 - 10), 1),
  AND(C77="Winter", J77="Foggy / Misty"), ROUND(0 + (K77 / 0.46) * (15 - 0), 1),
  AND(C77="Winter", J77="Light Snow / Rain"), ROUND(-5 + (K77 / 0.46) * (10 - (-5)), 1),
  AND(C77="Winter", J77="Western Disturbance"), ROUND(5 + (K77 / 0.46) * (20 - 5), 1),
  AND(C77="Summer", J77="Clear / Sunny"), ROUND(30 + (K77 / 0.46) * (53 - 30), 1),
  AND(C77="Summer", J77="Hot &amp; Humid"), ROUND(26 + (K77 / 0.46) * (45 - 26), 1),
  AND(C77="Summer", J77="Dust Storm / Loo Winds"), ROUND(35 + (K77 / 0.46) * (50 - 35), 1),
  AND(C77="Summer", J77="Pre-Monsoon Thunderstorm"), ROUND(28 + (K77 / 0.46) * (48 - 28), 1),
  AND(C77="Monsoon", J77="Heavy Rainfall"), ROUND(22 + (K77 / 0.46) * (28 - 22), 1),
  AND(C77="Monsoon", J77="Intermittent Showers"), ROUND(24 + (K77 / 0.46) * (32 - 24), 1),
  AND(C77="Monsoon", J77="Overcast &amp; Humid"), ROUND(25 + (K77 / 0.46) * (33 - 25), 1),
  AND(C77="Monsoon", J77="Thunderstorms with Rain"), ROUND(23 + (K77 / 0.46) * (30 - 23), 1),
  AND(C77="Autumn", J77="Clear"), ROUND(20 + (K77 / 0.46) * (30 - 20), 1),
  AND(C77="Autumn", J77="Dry &amp; Breezy"), ROUND(18 + (K77 / 0.46) * (28 - 18), 1),
  AND(C77="Autumn", J77="Atmospheric Haze"), ROUND(16 + (K77 / 0.46) * (26 - 16), 1),
  AND(C77="Autumn", J77="Chilly Dusk"), ROUND(15 + (K77 / 0.46) * (25 - 15), 1),
  TRUE, "No match found"
)</f>
        <v>13.9</v>
      </c>
      <c r="M77" s="8">
        <v>0.74</v>
      </c>
      <c r="N77" s="8">
        <f>ROUND(DS_1_2_3_appended[[#This Row],[NormalizedHumidity]] * 100, 1)</f>
        <v>74</v>
      </c>
      <c r="O77" s="8" t="str" cm="1">
        <f t="array" ref="O77">_xlfn.IFS(
  N77&lt;=10, "Extremely Dry",
  N77&lt;=20, "Very Dry",
  N77&lt;=30, "Dry",
  N77&lt;=40, "Low Comfortable",
  N77&lt;=50, "Comfortable",
  N77&lt;=60, "Moderate Humid",
  N77&lt;=70, "Humid",
  N77&lt;=80, "Very Humid",
  N77&lt;=90, "Highly Humid",
  N77&lt;=100, "Saturated / Rain-Likely"
)</f>
        <v>Very Humid</v>
      </c>
      <c r="P77" s="8">
        <v>0.1343</v>
      </c>
      <c r="Q77" s="8">
        <f>ROUND(DS_1_2_3_appended[[#This Row],[NormalizedWindspeed]]* 118, 1)</f>
        <v>15.8</v>
      </c>
      <c r="R77" s="8">
        <v>2</v>
      </c>
      <c r="S77" s="8">
        <v>92</v>
      </c>
      <c r="T77" s="8">
        <f>SUM(DS_1_2_3_appended[[#This Row],[CasualRiders]], DS_1_2_3_appended[[#This Row],[RegisteredRiders]])</f>
        <v>94</v>
      </c>
      <c r="Y77" s="86" t="s">
        <v>49</v>
      </c>
      <c r="Z77" s="20" t="s">
        <v>45</v>
      </c>
      <c r="AA77" s="22">
        <f>COUNTIF(J2:J1001, "Clear / Sunny")</f>
        <v>0</v>
      </c>
    </row>
    <row r="78" spans="1:27">
      <c r="A78" s="16">
        <v>77</v>
      </c>
      <c r="B78" s="11">
        <v>40547</v>
      </c>
      <c r="C78" s="8" t="str" cm="1">
        <f t="array" ref="C78">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8" s="8">
        <f>YEAR(DS_1_2_3_appended[[#This Row],[DateOfEntry]])</f>
        <v>2011</v>
      </c>
      <c r="E78" s="8" t="str">
        <f>TEXT(DS_1_2_3_appended[[#This Row],[DateOfEntry]], "mmmm")</f>
        <v>January</v>
      </c>
      <c r="F78" s="15">
        <v>3.1666666666666701</v>
      </c>
      <c r="G78" s="8" t="str">
        <f>IF(dataset_1!G78, "YES", "NO")</f>
        <v>NO</v>
      </c>
      <c r="H78" s="8" t="str">
        <f>CHOOSE(WEEKDAY(DS_1_2_3_appended[[#This Row],[DateOfEntry]]), "Sunday", "Monday", "Tuesday", "Wednesday", "Thursday", "Friday", "Saturday")</f>
        <v>Tuesday</v>
      </c>
      <c r="I78" s="8">
        <v>1</v>
      </c>
      <c r="J78" s="8" t="str" cm="1">
        <f t="array" ref="J78">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78" s="8">
        <v>0.14000000000000001</v>
      </c>
      <c r="L78" s="8" cm="1">
        <f t="array" ref="L78">_xlfn.IFS(
  AND(C78="Winter", J78="Clear Sky"), ROUND(10 + (K78 / 0.46) * (25 - 10), 1),
  AND(C78="Winter", J78="Foggy / Misty"), ROUND(0 + (K78 / 0.46) * (15 - 0), 1),
  AND(C78="Winter", J78="Light Snow / Rain"), ROUND(-5 + (K78 / 0.46) * (10 - (-5)), 1),
  AND(C78="Winter", J78="Western Disturbance"), ROUND(5 + (K78 / 0.46) * (20 - 5), 1),
  AND(C78="Summer", J78="Clear / Sunny"), ROUND(30 + (K78 / 0.46) * (53 - 30), 1),
  AND(C78="Summer", J78="Hot &amp; Humid"), ROUND(26 + (K78 / 0.46) * (45 - 26), 1),
  AND(C78="Summer", J78="Dust Storm / Loo Winds"), ROUND(35 + (K78 / 0.46) * (50 - 35), 1),
  AND(C78="Summer", J78="Pre-Monsoon Thunderstorm"), ROUND(28 + (K78 / 0.46) * (48 - 28), 1),
  AND(C78="Monsoon", J78="Heavy Rainfall"), ROUND(22 + (K78 / 0.46) * (28 - 22), 1),
  AND(C78="Monsoon", J78="Intermittent Showers"), ROUND(24 + (K78 / 0.46) * (32 - 24), 1),
  AND(C78="Monsoon", J78="Overcast &amp; Humid"), ROUND(25 + (K78 / 0.46) * (33 - 25), 1),
  AND(C78="Monsoon", J78="Thunderstorms with Rain"), ROUND(23 + (K78 / 0.46) * (30 - 23), 1),
  AND(C78="Autumn", J78="Clear"), ROUND(20 + (K78 / 0.46) * (30 - 20), 1),
  AND(C78="Autumn", J78="Dry &amp; Breezy"), ROUND(18 + (K78 / 0.46) * (28 - 18), 1),
  AND(C78="Autumn", J78="Atmospheric Haze"), ROUND(16 + (K78 / 0.46) * (26 - 16), 1),
  AND(C78="Autumn", J78="Chilly Dusk"), ROUND(15 + (K78 / 0.46) * (25 - 15), 1),
  TRUE, "No match found"
)</f>
        <v>14.6</v>
      </c>
      <c r="M78" s="8">
        <v>0.69</v>
      </c>
      <c r="N78" s="8">
        <f>ROUND(DS_1_2_3_appended[[#This Row],[NormalizedHumidity]] * 100, 1)</f>
        <v>69</v>
      </c>
      <c r="O78" s="8" t="str" cm="1">
        <f t="array" ref="O78">_xlfn.IFS(
  N78&lt;=10, "Extremely Dry",
  N78&lt;=20, "Very Dry",
  N78&lt;=30, "Dry",
  N78&lt;=40, "Low Comfortable",
  N78&lt;=50, "Comfortable",
  N78&lt;=60, "Moderate Humid",
  N78&lt;=70, "Humid",
  N78&lt;=80, "Very Humid",
  N78&lt;=90, "Highly Humid",
  N78&lt;=100, "Saturated / Rain-Likely"
)</f>
        <v>Humid</v>
      </c>
      <c r="P78" s="8">
        <v>0.16420000000000001</v>
      </c>
      <c r="Q78" s="8">
        <f>ROUND(DS_1_2_3_appended[[#This Row],[NormalizedWindspeed]]* 118, 1)</f>
        <v>19.399999999999999</v>
      </c>
      <c r="R78" s="8">
        <v>2</v>
      </c>
      <c r="S78" s="8">
        <v>177</v>
      </c>
      <c r="T78" s="8">
        <f>SUM(DS_1_2_3_appended[[#This Row],[CasualRiders]], DS_1_2_3_appended[[#This Row],[RegisteredRiders]])</f>
        <v>179</v>
      </c>
      <c r="Y78" s="86"/>
      <c r="Z78" s="20" t="s">
        <v>50</v>
      </c>
      <c r="AA78" s="22">
        <f>COUNTIF(J2:J1001, "Hot &amp; Humid")</f>
        <v>0</v>
      </c>
    </row>
    <row r="79" spans="1:27">
      <c r="A79" s="16">
        <v>78</v>
      </c>
      <c r="B79" s="11">
        <v>40547</v>
      </c>
      <c r="C79" s="8" t="str" cm="1">
        <f t="array" ref="C79">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9" s="8">
        <f>YEAR(DS_1_2_3_appended[[#This Row],[DateOfEntry]])</f>
        <v>2011</v>
      </c>
      <c r="E79" s="8" t="str">
        <f>TEXT(DS_1_2_3_appended[[#This Row],[DateOfEntry]], "mmmm")</f>
        <v>January</v>
      </c>
      <c r="F79" s="15">
        <v>3.2083333333333299</v>
      </c>
      <c r="G79" s="8" t="str">
        <f>IF(dataset_1!G79, "YES", "NO")</f>
        <v>NO</v>
      </c>
      <c r="H79" s="8" t="str">
        <f>CHOOSE(WEEKDAY(DS_1_2_3_appended[[#This Row],[DateOfEntry]]), "Sunday", "Monday", "Tuesday", "Wednesday", "Thursday", "Friday", "Saturday")</f>
        <v>Tuesday</v>
      </c>
      <c r="I79" s="8">
        <v>1</v>
      </c>
      <c r="J79" s="8" t="str" cm="1">
        <f t="array" ref="J79">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79" s="8">
        <v>0.16</v>
      </c>
      <c r="L79" s="8" cm="1">
        <f t="array" ref="L79">_xlfn.IFS(
  AND(C79="Winter", J79="Clear Sky"), ROUND(10 + (K79 / 0.46) * (25 - 10), 1),
  AND(C79="Winter", J79="Foggy / Misty"), ROUND(0 + (K79 / 0.46) * (15 - 0), 1),
  AND(C79="Winter", J79="Light Snow / Rain"), ROUND(-5 + (K79 / 0.46) * (10 - (-5)), 1),
  AND(C79="Winter", J79="Western Disturbance"), ROUND(5 + (K79 / 0.46) * (20 - 5), 1),
  AND(C79="Summer", J79="Clear / Sunny"), ROUND(30 + (K79 / 0.46) * (53 - 30), 1),
  AND(C79="Summer", J79="Hot &amp; Humid"), ROUND(26 + (K79 / 0.46) * (45 - 26), 1),
  AND(C79="Summer", J79="Dust Storm / Loo Winds"), ROUND(35 + (K79 / 0.46) * (50 - 35), 1),
  AND(C79="Summer", J79="Pre-Monsoon Thunderstorm"), ROUND(28 + (K79 / 0.46) * (48 - 28), 1),
  AND(C79="Monsoon", J79="Heavy Rainfall"), ROUND(22 + (K79 / 0.46) * (28 - 22), 1),
  AND(C79="Monsoon", J79="Intermittent Showers"), ROUND(24 + (K79 / 0.46) * (32 - 24), 1),
  AND(C79="Monsoon", J79="Overcast &amp; Humid"), ROUND(25 + (K79 / 0.46) * (33 - 25), 1),
  AND(C79="Monsoon", J79="Thunderstorms with Rain"), ROUND(23 + (K79 / 0.46) * (30 - 23), 1),
  AND(C79="Autumn", J79="Clear"), ROUND(20 + (K79 / 0.46) * (30 - 20), 1),
  AND(C79="Autumn", J79="Dry &amp; Breezy"), ROUND(18 + (K79 / 0.46) * (28 - 18), 1),
  AND(C79="Autumn", J79="Atmospheric Haze"), ROUND(16 + (K79 / 0.46) * (26 - 16), 1),
  AND(C79="Autumn", J79="Chilly Dusk"), ROUND(15 + (K79 / 0.46) * (25 - 15), 1),
  TRUE, "No match found"
)</f>
        <v>15.2</v>
      </c>
      <c r="M79" s="8">
        <v>0.64</v>
      </c>
      <c r="N79" s="8">
        <f>ROUND(DS_1_2_3_appended[[#This Row],[NormalizedHumidity]] * 100, 1)</f>
        <v>64</v>
      </c>
      <c r="O79" s="8" t="str" cm="1">
        <f t="array" ref="O79">_xlfn.IFS(
  N79&lt;=10, "Extremely Dry",
  N79&lt;=20, "Very Dry",
  N79&lt;=30, "Dry",
  N79&lt;=40, "Low Comfortable",
  N79&lt;=50, "Comfortable",
  N79&lt;=60, "Moderate Humid",
  N79&lt;=70, "Humid",
  N79&lt;=80, "Very Humid",
  N79&lt;=90, "Highly Humid",
  N79&lt;=100, "Saturated / Rain-Likely"
)</f>
        <v>Humid</v>
      </c>
      <c r="P79" s="8">
        <v>0.22389999999999999</v>
      </c>
      <c r="Q79" s="8">
        <f>ROUND(DS_1_2_3_appended[[#This Row],[NormalizedWindspeed]]* 118, 1)</f>
        <v>26.4</v>
      </c>
      <c r="R79" s="8">
        <v>2</v>
      </c>
      <c r="S79" s="8">
        <v>98</v>
      </c>
      <c r="T79" s="8">
        <f>SUM(DS_1_2_3_appended[[#This Row],[CasualRiders]], DS_1_2_3_appended[[#This Row],[RegisteredRiders]])</f>
        <v>100</v>
      </c>
      <c r="Y79" s="86"/>
      <c r="Z79" s="20" t="s">
        <v>51</v>
      </c>
      <c r="AA79" s="22">
        <f>COUNTIF(J2:J1001, "Dust Storm / Loo Winds")</f>
        <v>0</v>
      </c>
    </row>
    <row r="80" spans="1:27">
      <c r="A80" s="16">
        <v>79</v>
      </c>
      <c r="B80" s="11">
        <v>40547</v>
      </c>
      <c r="C80" s="8" t="str" cm="1">
        <f t="array" ref="C80">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0" s="8">
        <f>YEAR(DS_1_2_3_appended[[#This Row],[DateOfEntry]])</f>
        <v>2011</v>
      </c>
      <c r="E80" s="8" t="str">
        <f>TEXT(DS_1_2_3_appended[[#This Row],[DateOfEntry]], "mmmm")</f>
        <v>January</v>
      </c>
      <c r="F80" s="15">
        <v>3.25</v>
      </c>
      <c r="G80" s="8" t="str">
        <f>IF(dataset_1!G80, "YES", "NO")</f>
        <v>NO</v>
      </c>
      <c r="H80" s="8" t="str">
        <f>CHOOSE(WEEKDAY(DS_1_2_3_appended[[#This Row],[DateOfEntry]]), "Sunday", "Monday", "Tuesday", "Wednesday", "Thursday", "Friday", "Saturday")</f>
        <v>Tuesday</v>
      </c>
      <c r="I80" s="8">
        <v>2</v>
      </c>
      <c r="J80" s="8" t="str" cm="1">
        <f t="array" ref="J80">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80" s="8">
        <v>0.16</v>
      </c>
      <c r="L80" s="8" cm="1">
        <f t="array" ref="L80">_xlfn.IFS(
  AND(C80="Winter", J80="Clear Sky"), ROUND(10 + (K80 / 0.46) * (25 - 10), 1),
  AND(C80="Winter", J80="Foggy / Misty"), ROUND(0 + (K80 / 0.46) * (15 - 0), 1),
  AND(C80="Winter", J80="Light Snow / Rain"), ROUND(-5 + (K80 / 0.46) * (10 - (-5)), 1),
  AND(C80="Winter", J80="Western Disturbance"), ROUND(5 + (K80 / 0.46) * (20 - 5), 1),
  AND(C80="Summer", J80="Clear / Sunny"), ROUND(30 + (K80 / 0.46) * (53 - 30), 1),
  AND(C80="Summer", J80="Hot &amp; Humid"), ROUND(26 + (K80 / 0.46) * (45 - 26), 1),
  AND(C80="Summer", J80="Dust Storm / Loo Winds"), ROUND(35 + (K80 / 0.46) * (50 - 35), 1),
  AND(C80="Summer", J80="Pre-Monsoon Thunderstorm"), ROUND(28 + (K80 / 0.46) * (48 - 28), 1),
  AND(C80="Monsoon", J80="Heavy Rainfall"), ROUND(22 + (K80 / 0.46) * (28 - 22), 1),
  AND(C80="Monsoon", J80="Intermittent Showers"), ROUND(24 + (K80 / 0.46) * (32 - 24), 1),
  AND(C80="Monsoon", J80="Overcast &amp; Humid"), ROUND(25 + (K80 / 0.46) * (33 - 25), 1),
  AND(C80="Monsoon", J80="Thunderstorms with Rain"), ROUND(23 + (K80 / 0.46) * (30 - 23), 1),
  AND(C80="Autumn", J80="Clear"), ROUND(20 + (K80 / 0.46) * (30 - 20), 1),
  AND(C80="Autumn", J80="Dry &amp; Breezy"), ROUND(18 + (K80 / 0.46) * (28 - 18), 1),
  AND(C80="Autumn", J80="Atmospheric Haze"), ROUND(16 + (K80 / 0.46) * (26 - 16), 1),
  AND(C80="Autumn", J80="Chilly Dusk"), ROUND(15 + (K80 / 0.46) * (25 - 15), 1),
  TRUE, "No match found"
)</f>
        <v>5.2</v>
      </c>
      <c r="M80" s="8">
        <v>0.69</v>
      </c>
      <c r="N80" s="8">
        <f>ROUND(DS_1_2_3_appended[[#This Row],[NormalizedHumidity]] * 100, 1)</f>
        <v>69</v>
      </c>
      <c r="O80" s="8" t="str" cm="1">
        <f t="array" ref="O80">_xlfn.IFS(
  N80&lt;=10, "Extremely Dry",
  N80&lt;=20, "Very Dry",
  N80&lt;=30, "Dry",
  N80&lt;=40, "Low Comfortable",
  N80&lt;=50, "Comfortable",
  N80&lt;=60, "Moderate Humid",
  N80&lt;=70, "Humid",
  N80&lt;=80, "Very Humid",
  N80&lt;=90, "Highly Humid",
  N80&lt;=100, "Saturated / Rain-Likely"
)</f>
        <v>Humid</v>
      </c>
      <c r="P80" s="8">
        <v>0.32840000000000003</v>
      </c>
      <c r="Q80" s="8">
        <f>ROUND(DS_1_2_3_appended[[#This Row],[NormalizedWindspeed]]* 118, 1)</f>
        <v>38.799999999999997</v>
      </c>
      <c r="R80" s="8">
        <v>5</v>
      </c>
      <c r="S80" s="8">
        <v>37</v>
      </c>
      <c r="T80" s="8">
        <f>SUM(DS_1_2_3_appended[[#This Row],[CasualRiders]], DS_1_2_3_appended[[#This Row],[RegisteredRiders]])</f>
        <v>42</v>
      </c>
      <c r="Y80" s="86"/>
      <c r="Z80" s="20" t="s">
        <v>52</v>
      </c>
      <c r="AA80" s="22">
        <f>COUNTIF(J2:J1001, "Pre-Monsoon Thunderstorm")</f>
        <v>0</v>
      </c>
    </row>
    <row r="81" spans="1:27">
      <c r="A81" s="16">
        <v>80</v>
      </c>
      <c r="B81" s="11">
        <v>40547</v>
      </c>
      <c r="C81" s="8" t="str" cm="1">
        <f t="array" ref="C81">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1" s="8">
        <f>YEAR(DS_1_2_3_appended[[#This Row],[DateOfEntry]])</f>
        <v>2011</v>
      </c>
      <c r="E81" s="8" t="str">
        <f>TEXT(DS_1_2_3_appended[[#This Row],[DateOfEntry]], "mmmm")</f>
        <v>January</v>
      </c>
      <c r="F81" s="15">
        <v>3.2916666666666701</v>
      </c>
      <c r="G81" s="8" t="str">
        <f>IF(dataset_1!G81, "YES", "NO")</f>
        <v>NO</v>
      </c>
      <c r="H81" s="8" t="str">
        <f>CHOOSE(WEEKDAY(DS_1_2_3_appended[[#This Row],[DateOfEntry]]), "Sunday", "Monday", "Tuesday", "Wednesday", "Thursday", "Friday", "Saturday")</f>
        <v>Tuesday</v>
      </c>
      <c r="I81" s="8">
        <v>1</v>
      </c>
      <c r="J81" s="8" t="str" cm="1">
        <f t="array" ref="J81">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81" s="8">
        <v>0.22</v>
      </c>
      <c r="L81" s="8" cm="1">
        <f t="array" ref="L81">_xlfn.IFS(
  AND(C81="Winter", J81="Clear Sky"), ROUND(10 + (K81 / 0.46) * (25 - 10), 1),
  AND(C81="Winter", J81="Foggy / Misty"), ROUND(0 + (K81 / 0.46) * (15 - 0), 1),
  AND(C81="Winter", J81="Light Snow / Rain"), ROUND(-5 + (K81 / 0.46) * (10 - (-5)), 1),
  AND(C81="Winter", J81="Western Disturbance"), ROUND(5 + (K81 / 0.46) * (20 - 5), 1),
  AND(C81="Summer", J81="Clear / Sunny"), ROUND(30 + (K81 / 0.46) * (53 - 30), 1),
  AND(C81="Summer", J81="Hot &amp; Humid"), ROUND(26 + (K81 / 0.46) * (45 - 26), 1),
  AND(C81="Summer", J81="Dust Storm / Loo Winds"), ROUND(35 + (K81 / 0.46) * (50 - 35), 1),
  AND(C81="Summer", J81="Pre-Monsoon Thunderstorm"), ROUND(28 + (K81 / 0.46) * (48 - 28), 1),
  AND(C81="Monsoon", J81="Heavy Rainfall"), ROUND(22 + (K81 / 0.46) * (28 - 22), 1),
  AND(C81="Monsoon", J81="Intermittent Showers"), ROUND(24 + (K81 / 0.46) * (32 - 24), 1),
  AND(C81="Monsoon", J81="Overcast &amp; Humid"), ROUND(25 + (K81 / 0.46) * (33 - 25), 1),
  AND(C81="Monsoon", J81="Thunderstorms with Rain"), ROUND(23 + (K81 / 0.46) * (30 - 23), 1),
  AND(C81="Autumn", J81="Clear"), ROUND(20 + (K81 / 0.46) * (30 - 20), 1),
  AND(C81="Autumn", J81="Dry &amp; Breezy"), ROUND(18 + (K81 / 0.46) * (28 - 18), 1),
  AND(C81="Autumn", J81="Atmospheric Haze"), ROUND(16 + (K81 / 0.46) * (26 - 16), 1),
  AND(C81="Autumn", J81="Chilly Dusk"), ROUND(15 + (K81 / 0.46) * (25 - 15), 1),
  TRUE, "No match found"
)</f>
        <v>17.2</v>
      </c>
      <c r="M81" s="8">
        <v>0.51</v>
      </c>
      <c r="N81" s="8">
        <f>ROUND(DS_1_2_3_appended[[#This Row],[NormalizedHumidity]] * 100, 1)</f>
        <v>51</v>
      </c>
      <c r="O81" s="8" t="str" cm="1">
        <f t="array" ref="O81">_xlfn.IFS(
  N81&lt;=10, "Extremely Dry",
  N81&lt;=20, "Very Dry",
  N81&lt;=30, "Dry",
  N81&lt;=40, "Low Comfortable",
  N81&lt;=50, "Comfortable",
  N81&lt;=60, "Moderate Humid",
  N81&lt;=70, "Humid",
  N81&lt;=80, "Very Humid",
  N81&lt;=90, "Highly Humid",
  N81&lt;=100, "Saturated / Rain-Likely"
)</f>
        <v>Moderate Humid</v>
      </c>
      <c r="P81" s="8">
        <v>0.29849999999999999</v>
      </c>
      <c r="Q81" s="8">
        <f>ROUND(DS_1_2_3_appended[[#This Row],[NormalizedWindspeed]]* 118, 1)</f>
        <v>35.200000000000003</v>
      </c>
      <c r="R81" s="8">
        <v>7</v>
      </c>
      <c r="S81" s="8">
        <v>50</v>
      </c>
      <c r="T81" s="8">
        <f>SUM(DS_1_2_3_appended[[#This Row],[CasualRiders]], DS_1_2_3_appended[[#This Row],[RegisteredRiders]])</f>
        <v>57</v>
      </c>
      <c r="Y81" s="86" t="s">
        <v>53</v>
      </c>
      <c r="Z81" s="20" t="s">
        <v>54</v>
      </c>
      <c r="AA81" s="22">
        <f>COUNTIF(J2:J1001, "Heavy Rainfall")</f>
        <v>0</v>
      </c>
    </row>
    <row r="82" spans="1:27">
      <c r="A82" s="16">
        <v>81</v>
      </c>
      <c r="B82" s="11">
        <v>40547</v>
      </c>
      <c r="C82" s="8" t="str" cm="1">
        <f t="array" ref="C82">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2" s="8">
        <f>YEAR(DS_1_2_3_appended[[#This Row],[DateOfEntry]])</f>
        <v>2011</v>
      </c>
      <c r="E82" s="8" t="str">
        <f>TEXT(DS_1_2_3_appended[[#This Row],[DateOfEntry]], "mmmm")</f>
        <v>January</v>
      </c>
      <c r="F82" s="15">
        <v>3.3333333333333299</v>
      </c>
      <c r="G82" s="8" t="str">
        <f>IF(dataset_1!G82, "YES", "NO")</f>
        <v>NO</v>
      </c>
      <c r="H82" s="8" t="str">
        <f>CHOOSE(WEEKDAY(DS_1_2_3_appended[[#This Row],[DateOfEntry]]), "Sunday", "Monday", "Tuesday", "Wednesday", "Thursday", "Friday", "Saturday")</f>
        <v>Tuesday</v>
      </c>
      <c r="I82" s="8">
        <v>1</v>
      </c>
      <c r="J82" s="8" t="str" cm="1">
        <f t="array" ref="J82">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82" s="8">
        <v>0.22</v>
      </c>
      <c r="L82" s="8" cm="1">
        <f t="array" ref="L82">_xlfn.IFS(
  AND(C82="Winter", J82="Clear Sky"), ROUND(10 + (K82 / 0.46) * (25 - 10), 1),
  AND(C82="Winter", J82="Foggy / Misty"), ROUND(0 + (K82 / 0.46) * (15 - 0), 1),
  AND(C82="Winter", J82="Light Snow / Rain"), ROUND(-5 + (K82 / 0.46) * (10 - (-5)), 1),
  AND(C82="Winter", J82="Western Disturbance"), ROUND(5 + (K82 / 0.46) * (20 - 5), 1),
  AND(C82="Summer", J82="Clear / Sunny"), ROUND(30 + (K82 / 0.46) * (53 - 30), 1),
  AND(C82="Summer", J82="Hot &amp; Humid"), ROUND(26 + (K82 / 0.46) * (45 - 26), 1),
  AND(C82="Summer", J82="Dust Storm / Loo Winds"), ROUND(35 + (K82 / 0.46) * (50 - 35), 1),
  AND(C82="Summer", J82="Pre-Monsoon Thunderstorm"), ROUND(28 + (K82 / 0.46) * (48 - 28), 1),
  AND(C82="Monsoon", J82="Heavy Rainfall"), ROUND(22 + (K82 / 0.46) * (28 - 22), 1),
  AND(C82="Monsoon", J82="Intermittent Showers"), ROUND(24 + (K82 / 0.46) * (32 - 24), 1),
  AND(C82="Monsoon", J82="Overcast &amp; Humid"), ROUND(25 + (K82 / 0.46) * (33 - 25), 1),
  AND(C82="Monsoon", J82="Thunderstorms with Rain"), ROUND(23 + (K82 / 0.46) * (30 - 23), 1),
  AND(C82="Autumn", J82="Clear"), ROUND(20 + (K82 / 0.46) * (30 - 20), 1),
  AND(C82="Autumn", J82="Dry &amp; Breezy"), ROUND(18 + (K82 / 0.46) * (28 - 18), 1),
  AND(C82="Autumn", J82="Atmospheric Haze"), ROUND(16 + (K82 / 0.46) * (26 - 16), 1),
  AND(C82="Autumn", J82="Chilly Dusk"), ROUND(15 + (K82 / 0.46) * (25 - 15), 1),
  TRUE, "No match found"
)</f>
        <v>17.2</v>
      </c>
      <c r="M82" s="8">
        <v>0.51</v>
      </c>
      <c r="N82" s="8">
        <f>ROUND(DS_1_2_3_appended[[#This Row],[NormalizedHumidity]] * 100, 1)</f>
        <v>51</v>
      </c>
      <c r="O82" s="8" t="str" cm="1">
        <f t="array" ref="O82">_xlfn.IFS(
  N82&lt;=10, "Extremely Dry",
  N82&lt;=20, "Very Dry",
  N82&lt;=30, "Dry",
  N82&lt;=40, "Low Comfortable",
  N82&lt;=50, "Comfortable",
  N82&lt;=60, "Moderate Humid",
  N82&lt;=70, "Humid",
  N82&lt;=80, "Very Humid",
  N82&lt;=90, "Highly Humid",
  N82&lt;=100, "Saturated / Rain-Likely"
)</f>
        <v>Moderate Humid</v>
      </c>
      <c r="P82" s="8">
        <v>0.16420000000000001</v>
      </c>
      <c r="Q82" s="8">
        <f>ROUND(DS_1_2_3_appended[[#This Row],[NormalizedWindspeed]]* 118, 1)</f>
        <v>19.399999999999999</v>
      </c>
      <c r="R82" s="8">
        <v>12</v>
      </c>
      <c r="S82" s="8">
        <v>66</v>
      </c>
      <c r="T82" s="8">
        <f>SUM(DS_1_2_3_appended[[#This Row],[CasualRiders]], DS_1_2_3_appended[[#This Row],[RegisteredRiders]])</f>
        <v>78</v>
      </c>
      <c r="Y82" s="86"/>
      <c r="Z82" s="20" t="s">
        <v>55</v>
      </c>
      <c r="AA82" s="22">
        <f>COUNTIF(J2:J1001, "Intermittent Showers")</f>
        <v>0</v>
      </c>
    </row>
    <row r="83" spans="1:27">
      <c r="A83" s="16">
        <v>82</v>
      </c>
      <c r="B83" s="11">
        <v>40547</v>
      </c>
      <c r="C83" s="8" t="str" cm="1">
        <f t="array" ref="C83">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3" s="8">
        <f>YEAR(DS_1_2_3_appended[[#This Row],[DateOfEntry]])</f>
        <v>2011</v>
      </c>
      <c r="E83" s="8" t="str">
        <f>TEXT(DS_1_2_3_appended[[#This Row],[DateOfEntry]], "mmmm")</f>
        <v>January</v>
      </c>
      <c r="F83" s="15">
        <v>3.375</v>
      </c>
      <c r="G83" s="8" t="str">
        <f>IF(dataset_1!G83, "YES", "NO")</f>
        <v>NO</v>
      </c>
      <c r="H83" s="8" t="str">
        <f>CHOOSE(WEEKDAY(DS_1_2_3_appended[[#This Row],[DateOfEntry]]), "Sunday", "Monday", "Tuesday", "Wednesday", "Thursday", "Friday", "Saturday")</f>
        <v>Tuesday</v>
      </c>
      <c r="I83" s="8">
        <v>1</v>
      </c>
      <c r="J83" s="8" t="str" cm="1">
        <f t="array" ref="J83">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83" s="8">
        <v>0.24</v>
      </c>
      <c r="L83" s="8" cm="1">
        <f t="array" ref="L83">_xlfn.IFS(
  AND(C83="Winter", J83="Clear Sky"), ROUND(10 + (K83 / 0.46) * (25 - 10), 1),
  AND(C83="Winter", J83="Foggy / Misty"), ROUND(0 + (K83 / 0.46) * (15 - 0), 1),
  AND(C83="Winter", J83="Light Snow / Rain"), ROUND(-5 + (K83 / 0.46) * (10 - (-5)), 1),
  AND(C83="Winter", J83="Western Disturbance"), ROUND(5 + (K83 / 0.46) * (20 - 5), 1),
  AND(C83="Summer", J83="Clear / Sunny"), ROUND(30 + (K83 / 0.46) * (53 - 30), 1),
  AND(C83="Summer", J83="Hot &amp; Humid"), ROUND(26 + (K83 / 0.46) * (45 - 26), 1),
  AND(C83="Summer", J83="Dust Storm / Loo Winds"), ROUND(35 + (K83 / 0.46) * (50 - 35), 1),
  AND(C83="Summer", J83="Pre-Monsoon Thunderstorm"), ROUND(28 + (K83 / 0.46) * (48 - 28), 1),
  AND(C83="Monsoon", J83="Heavy Rainfall"), ROUND(22 + (K83 / 0.46) * (28 - 22), 1),
  AND(C83="Monsoon", J83="Intermittent Showers"), ROUND(24 + (K83 / 0.46) * (32 - 24), 1),
  AND(C83="Monsoon", J83="Overcast &amp; Humid"), ROUND(25 + (K83 / 0.46) * (33 - 25), 1),
  AND(C83="Monsoon", J83="Thunderstorms with Rain"), ROUND(23 + (K83 / 0.46) * (30 - 23), 1),
  AND(C83="Autumn", J83="Clear"), ROUND(20 + (K83 / 0.46) * (30 - 20), 1),
  AND(C83="Autumn", J83="Dry &amp; Breezy"), ROUND(18 + (K83 / 0.46) * (28 - 18), 1),
  AND(C83="Autumn", J83="Atmospheric Haze"), ROUND(16 + (K83 / 0.46) * (26 - 16), 1),
  AND(C83="Autumn", J83="Chilly Dusk"), ROUND(15 + (K83 / 0.46) * (25 - 15), 1),
  TRUE, "No match found"
)</f>
        <v>17.8</v>
      </c>
      <c r="M83" s="8">
        <v>0.56000000000000005</v>
      </c>
      <c r="N83" s="8">
        <f>ROUND(DS_1_2_3_appended[[#This Row],[NormalizedHumidity]] * 100, 1)</f>
        <v>56</v>
      </c>
      <c r="O83" s="8" t="str" cm="1">
        <f t="array" ref="O83">_xlfn.IFS(
  N83&lt;=10, "Extremely Dry",
  N83&lt;=20, "Very Dry",
  N83&lt;=30, "Dry",
  N83&lt;=40, "Low Comfortable",
  N83&lt;=50, "Comfortable",
  N83&lt;=60, "Moderate Humid",
  N83&lt;=70, "Humid",
  N83&lt;=80, "Very Humid",
  N83&lt;=90, "Highly Humid",
  N83&lt;=100, "Saturated / Rain-Likely"
)</f>
        <v>Moderate Humid</v>
      </c>
      <c r="P83" s="8">
        <v>0.19400000000000001</v>
      </c>
      <c r="Q83" s="8">
        <f>ROUND(DS_1_2_3_appended[[#This Row],[NormalizedWindspeed]]* 118, 1)</f>
        <v>22.9</v>
      </c>
      <c r="R83" s="8">
        <v>18</v>
      </c>
      <c r="S83" s="8">
        <v>79</v>
      </c>
      <c r="T83" s="8">
        <f>SUM(DS_1_2_3_appended[[#This Row],[CasualRiders]], DS_1_2_3_appended[[#This Row],[RegisteredRiders]])</f>
        <v>97</v>
      </c>
      <c r="Y83" s="86"/>
      <c r="Z83" s="20" t="s">
        <v>56</v>
      </c>
      <c r="AA83" s="22">
        <f>COUNTIF(J2:J1001, "Overcast &amp; Humid")</f>
        <v>0</v>
      </c>
    </row>
    <row r="84" spans="1:27">
      <c r="A84" s="16">
        <v>83</v>
      </c>
      <c r="B84" s="11">
        <v>40547</v>
      </c>
      <c r="C84" s="8" t="str" cm="1">
        <f t="array" ref="C84">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4" s="8">
        <f>YEAR(DS_1_2_3_appended[[#This Row],[DateOfEntry]])</f>
        <v>2011</v>
      </c>
      <c r="E84" s="8" t="str">
        <f>TEXT(DS_1_2_3_appended[[#This Row],[DateOfEntry]], "mmmm")</f>
        <v>January</v>
      </c>
      <c r="F84" s="15">
        <v>3.4166666666666701</v>
      </c>
      <c r="G84" s="8" t="str">
        <f>IF(dataset_1!G84, "YES", "NO")</f>
        <v>NO</v>
      </c>
      <c r="H84" s="8" t="str">
        <f>CHOOSE(WEEKDAY(DS_1_2_3_appended[[#This Row],[DateOfEntry]]), "Sunday", "Monday", "Tuesday", "Wednesday", "Thursday", "Friday", "Saturday")</f>
        <v>Tuesday</v>
      </c>
      <c r="I84" s="8">
        <v>1</v>
      </c>
      <c r="J84" s="8" t="str" cm="1">
        <f t="array" ref="J84">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84" s="8">
        <v>0.26</v>
      </c>
      <c r="L84" s="8" cm="1">
        <f t="array" ref="L84">_xlfn.IFS(
  AND(C84="Winter", J84="Clear Sky"), ROUND(10 + (K84 / 0.46) * (25 - 10), 1),
  AND(C84="Winter", J84="Foggy / Misty"), ROUND(0 + (K84 / 0.46) * (15 - 0), 1),
  AND(C84="Winter", J84="Light Snow / Rain"), ROUND(-5 + (K84 / 0.46) * (10 - (-5)), 1),
  AND(C84="Winter", J84="Western Disturbance"), ROUND(5 + (K84 / 0.46) * (20 - 5), 1),
  AND(C84="Summer", J84="Clear / Sunny"), ROUND(30 + (K84 / 0.46) * (53 - 30), 1),
  AND(C84="Summer", J84="Hot &amp; Humid"), ROUND(26 + (K84 / 0.46) * (45 - 26), 1),
  AND(C84="Summer", J84="Dust Storm / Loo Winds"), ROUND(35 + (K84 / 0.46) * (50 - 35), 1),
  AND(C84="Summer", J84="Pre-Monsoon Thunderstorm"), ROUND(28 + (K84 / 0.46) * (48 - 28), 1),
  AND(C84="Monsoon", J84="Heavy Rainfall"), ROUND(22 + (K84 / 0.46) * (28 - 22), 1),
  AND(C84="Monsoon", J84="Intermittent Showers"), ROUND(24 + (K84 / 0.46) * (32 - 24), 1),
  AND(C84="Monsoon", J84="Overcast &amp; Humid"), ROUND(25 + (K84 / 0.46) * (33 - 25), 1),
  AND(C84="Monsoon", J84="Thunderstorms with Rain"), ROUND(23 + (K84 / 0.46) * (30 - 23), 1),
  AND(C84="Autumn", J84="Clear"), ROUND(20 + (K84 / 0.46) * (30 - 20), 1),
  AND(C84="Autumn", J84="Dry &amp; Breezy"), ROUND(18 + (K84 / 0.46) * (28 - 18), 1),
  AND(C84="Autumn", J84="Atmospheric Haze"), ROUND(16 + (K84 / 0.46) * (26 - 16), 1),
  AND(C84="Autumn", J84="Chilly Dusk"), ROUND(15 + (K84 / 0.46) * (25 - 15), 1),
  TRUE, "No match found"
)</f>
        <v>18.5</v>
      </c>
      <c r="M84" s="8">
        <v>0.52</v>
      </c>
      <c r="N84" s="8">
        <f>ROUND(DS_1_2_3_appended[[#This Row],[NormalizedHumidity]] * 100, 1)</f>
        <v>52</v>
      </c>
      <c r="O84" s="8" t="str" cm="1">
        <f t="array" ref="O84">_xlfn.IFS(
  N84&lt;=10, "Extremely Dry",
  N84&lt;=20, "Very Dry",
  N84&lt;=30, "Dry",
  N84&lt;=40, "Low Comfortable",
  N84&lt;=50, "Comfortable",
  N84&lt;=60, "Moderate Humid",
  N84&lt;=70, "Humid",
  N84&lt;=80, "Very Humid",
  N84&lt;=90, "Highly Humid",
  N84&lt;=100, "Saturated / Rain-Likely"
)</f>
        <v>Moderate Humid</v>
      </c>
      <c r="P84" s="8">
        <v>0.22389999999999999</v>
      </c>
      <c r="Q84" s="8">
        <f>ROUND(DS_1_2_3_appended[[#This Row],[NormalizedWindspeed]]* 118, 1)</f>
        <v>26.4</v>
      </c>
      <c r="R84" s="8">
        <v>9</v>
      </c>
      <c r="S84" s="8">
        <v>54</v>
      </c>
      <c r="T84" s="8">
        <f>SUM(DS_1_2_3_appended[[#This Row],[CasualRiders]], DS_1_2_3_appended[[#This Row],[RegisteredRiders]])</f>
        <v>63</v>
      </c>
      <c r="Y84" s="86"/>
      <c r="Z84" s="20" t="s">
        <v>57</v>
      </c>
      <c r="AA84" s="22">
        <f>COUNTIF(J2:J1001, "Thunderstorms with Rain")</f>
        <v>0</v>
      </c>
    </row>
    <row r="85" spans="1:27">
      <c r="A85" s="16">
        <v>84</v>
      </c>
      <c r="B85" s="11">
        <v>40547</v>
      </c>
      <c r="C85" s="8" t="str" cm="1">
        <f t="array" ref="C85">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5" s="8">
        <f>YEAR(DS_1_2_3_appended[[#This Row],[DateOfEntry]])</f>
        <v>2011</v>
      </c>
      <c r="E85" s="8" t="str">
        <f>TEXT(DS_1_2_3_appended[[#This Row],[DateOfEntry]], "mmmm")</f>
        <v>January</v>
      </c>
      <c r="F85" s="15">
        <v>3.4583333333333299</v>
      </c>
      <c r="G85" s="8" t="str">
        <f>IF(dataset_1!G85, "YES", "NO")</f>
        <v>NO</v>
      </c>
      <c r="H85" s="8" t="str">
        <f>CHOOSE(WEEKDAY(DS_1_2_3_appended[[#This Row],[DateOfEntry]]), "Sunday", "Monday", "Tuesday", "Wednesday", "Thursday", "Friday", "Saturday")</f>
        <v>Tuesday</v>
      </c>
      <c r="I85" s="8">
        <v>1</v>
      </c>
      <c r="J85" s="8" t="str" cm="1">
        <f t="array" ref="J85">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85" s="8">
        <v>0.28000000000000003</v>
      </c>
      <c r="L85" s="8" cm="1">
        <f t="array" ref="L85">_xlfn.IFS(
  AND(C85="Winter", J85="Clear Sky"), ROUND(10 + (K85 / 0.46) * (25 - 10), 1),
  AND(C85="Winter", J85="Foggy / Misty"), ROUND(0 + (K85 / 0.46) * (15 - 0), 1),
  AND(C85="Winter", J85="Light Snow / Rain"), ROUND(-5 + (K85 / 0.46) * (10 - (-5)), 1),
  AND(C85="Winter", J85="Western Disturbance"), ROUND(5 + (K85 / 0.46) * (20 - 5), 1),
  AND(C85="Summer", J85="Clear / Sunny"), ROUND(30 + (K85 / 0.46) * (53 - 30), 1),
  AND(C85="Summer", J85="Hot &amp; Humid"), ROUND(26 + (K85 / 0.46) * (45 - 26), 1),
  AND(C85="Summer", J85="Dust Storm / Loo Winds"), ROUND(35 + (K85 / 0.46) * (50 - 35), 1),
  AND(C85="Summer", J85="Pre-Monsoon Thunderstorm"), ROUND(28 + (K85 / 0.46) * (48 - 28), 1),
  AND(C85="Monsoon", J85="Heavy Rainfall"), ROUND(22 + (K85 / 0.46) * (28 - 22), 1),
  AND(C85="Monsoon", J85="Intermittent Showers"), ROUND(24 + (K85 / 0.46) * (32 - 24), 1),
  AND(C85="Monsoon", J85="Overcast &amp; Humid"), ROUND(25 + (K85 / 0.46) * (33 - 25), 1),
  AND(C85="Monsoon", J85="Thunderstorms with Rain"), ROUND(23 + (K85 / 0.46) * (30 - 23), 1),
  AND(C85="Autumn", J85="Clear"), ROUND(20 + (K85 / 0.46) * (30 - 20), 1),
  AND(C85="Autumn", J85="Dry &amp; Breezy"), ROUND(18 + (K85 / 0.46) * (28 - 18), 1),
  AND(C85="Autumn", J85="Atmospheric Haze"), ROUND(16 + (K85 / 0.46) * (26 - 16), 1),
  AND(C85="Autumn", J85="Chilly Dusk"), ROUND(15 + (K85 / 0.46) * (25 - 15), 1),
  TRUE, "No match found"
)</f>
        <v>19.100000000000001</v>
      </c>
      <c r="M85" s="8">
        <v>0.52</v>
      </c>
      <c r="N85" s="8">
        <f>ROUND(DS_1_2_3_appended[[#This Row],[NormalizedHumidity]] * 100, 1)</f>
        <v>52</v>
      </c>
      <c r="O85" s="8" t="str" cm="1">
        <f t="array" ref="O85">_xlfn.IFS(
  N85&lt;=10, "Extremely Dry",
  N85&lt;=20, "Very Dry",
  N85&lt;=30, "Dry",
  N85&lt;=40, "Low Comfortable",
  N85&lt;=50, "Comfortable",
  N85&lt;=60, "Moderate Humid",
  N85&lt;=70, "Humid",
  N85&lt;=80, "Very Humid",
  N85&lt;=90, "Highly Humid",
  N85&lt;=100, "Saturated / Rain-Likely"
)</f>
        <v>Moderate Humid</v>
      </c>
      <c r="P85" s="8">
        <v>0.25369999999999998</v>
      </c>
      <c r="Q85" s="8">
        <f>ROUND(DS_1_2_3_appended[[#This Row],[NormalizedWindspeed]]* 118, 1)</f>
        <v>29.9</v>
      </c>
      <c r="R85" s="8">
        <v>17</v>
      </c>
      <c r="S85" s="8">
        <v>48</v>
      </c>
      <c r="T85" s="8">
        <f>SUM(DS_1_2_3_appended[[#This Row],[CasualRiders]], DS_1_2_3_appended[[#This Row],[RegisteredRiders]])</f>
        <v>65</v>
      </c>
      <c r="Y85" s="86" t="s">
        <v>58</v>
      </c>
      <c r="Z85" s="20" t="s">
        <v>59</v>
      </c>
      <c r="AA85" s="22">
        <f>COUNTIF(J2:J1001, "Clear")</f>
        <v>0</v>
      </c>
    </row>
    <row r="86" spans="1:27">
      <c r="A86" s="16">
        <v>85</v>
      </c>
      <c r="B86" s="11">
        <v>40547</v>
      </c>
      <c r="C86" s="8" t="str" cm="1">
        <f t="array" ref="C86">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6" s="8">
        <f>YEAR(DS_1_2_3_appended[[#This Row],[DateOfEntry]])</f>
        <v>2011</v>
      </c>
      <c r="E86" s="8" t="str">
        <f>TEXT(DS_1_2_3_appended[[#This Row],[DateOfEntry]], "mmmm")</f>
        <v>January</v>
      </c>
      <c r="F86" s="15">
        <v>3.5</v>
      </c>
      <c r="G86" s="8" t="str">
        <f>IF(dataset_1!G86, "YES", "NO")</f>
        <v>NO</v>
      </c>
      <c r="H86" s="8" t="str">
        <f>CHOOSE(WEEKDAY(DS_1_2_3_appended[[#This Row],[DateOfEntry]]), "Sunday", "Monday", "Tuesday", "Wednesday", "Thursday", "Friday", "Saturday")</f>
        <v>Tuesday</v>
      </c>
      <c r="I86" s="8">
        <v>1</v>
      </c>
      <c r="J86" s="8" t="str" cm="1">
        <f t="array" ref="J86">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86" s="8">
        <v>0.3</v>
      </c>
      <c r="L86" s="8" cm="1">
        <f t="array" ref="L86">_xlfn.IFS(
  AND(C86="Winter", J86="Clear Sky"), ROUND(10 + (K86 / 0.46) * (25 - 10), 1),
  AND(C86="Winter", J86="Foggy / Misty"), ROUND(0 + (K86 / 0.46) * (15 - 0), 1),
  AND(C86="Winter", J86="Light Snow / Rain"), ROUND(-5 + (K86 / 0.46) * (10 - (-5)), 1),
  AND(C86="Winter", J86="Western Disturbance"), ROUND(5 + (K86 / 0.46) * (20 - 5), 1),
  AND(C86="Summer", J86="Clear / Sunny"), ROUND(30 + (K86 / 0.46) * (53 - 30), 1),
  AND(C86="Summer", J86="Hot &amp; Humid"), ROUND(26 + (K86 / 0.46) * (45 - 26), 1),
  AND(C86="Summer", J86="Dust Storm / Loo Winds"), ROUND(35 + (K86 / 0.46) * (50 - 35), 1),
  AND(C86="Summer", J86="Pre-Monsoon Thunderstorm"), ROUND(28 + (K86 / 0.46) * (48 - 28), 1),
  AND(C86="Monsoon", J86="Heavy Rainfall"), ROUND(22 + (K86 / 0.46) * (28 - 22), 1),
  AND(C86="Monsoon", J86="Intermittent Showers"), ROUND(24 + (K86 / 0.46) * (32 - 24), 1),
  AND(C86="Monsoon", J86="Overcast &amp; Humid"), ROUND(25 + (K86 / 0.46) * (33 - 25), 1),
  AND(C86="Monsoon", J86="Thunderstorms with Rain"), ROUND(23 + (K86 / 0.46) * (30 - 23), 1),
  AND(C86="Autumn", J86="Clear"), ROUND(20 + (K86 / 0.46) * (30 - 20), 1),
  AND(C86="Autumn", J86="Dry &amp; Breezy"), ROUND(18 + (K86 / 0.46) * (28 - 18), 1),
  AND(C86="Autumn", J86="Atmospheric Haze"), ROUND(16 + (K86 / 0.46) * (26 - 16), 1),
  AND(C86="Autumn", J86="Chilly Dusk"), ROUND(15 + (K86 / 0.46) * (25 - 15), 1),
  TRUE, "No match found"
)</f>
        <v>19.8</v>
      </c>
      <c r="M86" s="8">
        <v>0.49</v>
      </c>
      <c r="N86" s="8">
        <f>ROUND(DS_1_2_3_appended[[#This Row],[NormalizedHumidity]] * 100, 1)</f>
        <v>49</v>
      </c>
      <c r="O86" s="8" t="str" cm="1">
        <f t="array" ref="O86">_xlfn.IFS(
  N86&lt;=10, "Extremely Dry",
  N86&lt;=20, "Very Dry",
  N86&lt;=30, "Dry",
  N86&lt;=40, "Low Comfortable",
  N86&lt;=50, "Comfortable",
  N86&lt;=60, "Moderate Humid",
  N86&lt;=70, "Humid",
  N86&lt;=80, "Very Humid",
  N86&lt;=90, "Highly Humid",
  N86&lt;=100, "Saturated / Rain-Likely"
)</f>
        <v>Comfortable</v>
      </c>
      <c r="P86" s="8">
        <v>0.25369999999999998</v>
      </c>
      <c r="Q86" s="8">
        <f>ROUND(DS_1_2_3_appended[[#This Row],[NormalizedWindspeed]]* 118, 1)</f>
        <v>29.9</v>
      </c>
      <c r="R86" s="8">
        <v>15</v>
      </c>
      <c r="S86" s="8">
        <v>68</v>
      </c>
      <c r="T86" s="8">
        <f>SUM(DS_1_2_3_appended[[#This Row],[CasualRiders]], DS_1_2_3_appended[[#This Row],[RegisteredRiders]])</f>
        <v>83</v>
      </c>
      <c r="Y86" s="86"/>
      <c r="Z86" s="20" t="s">
        <v>60</v>
      </c>
      <c r="AA86" s="22">
        <f>COUNTIF(J2:J1001, "Dry &amp; Breezy")</f>
        <v>0</v>
      </c>
    </row>
    <row r="87" spans="1:27">
      <c r="A87" s="16">
        <v>86</v>
      </c>
      <c r="B87" s="11">
        <v>40547</v>
      </c>
      <c r="C87" s="8" t="str" cm="1">
        <f t="array" ref="C87">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7" s="8">
        <f>YEAR(DS_1_2_3_appended[[#This Row],[DateOfEntry]])</f>
        <v>2011</v>
      </c>
      <c r="E87" s="8" t="str">
        <f>TEXT(DS_1_2_3_appended[[#This Row],[DateOfEntry]], "mmmm")</f>
        <v>January</v>
      </c>
      <c r="F87" s="15">
        <v>3.5416666666666701</v>
      </c>
      <c r="G87" s="8" t="str">
        <f>IF(dataset_1!G87, "YES", "NO")</f>
        <v>NO</v>
      </c>
      <c r="H87" s="8" t="str">
        <f>CHOOSE(WEEKDAY(DS_1_2_3_appended[[#This Row],[DateOfEntry]]), "Sunday", "Monday", "Tuesday", "Wednesday", "Thursday", "Friday", "Saturday")</f>
        <v>Tuesday</v>
      </c>
      <c r="I87" s="8">
        <v>1</v>
      </c>
      <c r="J87" s="8" t="str" cm="1">
        <f t="array" ref="J87">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87" s="8">
        <v>0.28000000000000003</v>
      </c>
      <c r="L87" s="8" cm="1">
        <f t="array" ref="L87">_xlfn.IFS(
  AND(C87="Winter", J87="Clear Sky"), ROUND(10 + (K87 / 0.46) * (25 - 10), 1),
  AND(C87="Winter", J87="Foggy / Misty"), ROUND(0 + (K87 / 0.46) * (15 - 0), 1),
  AND(C87="Winter", J87="Light Snow / Rain"), ROUND(-5 + (K87 / 0.46) * (10 - (-5)), 1),
  AND(C87="Winter", J87="Western Disturbance"), ROUND(5 + (K87 / 0.46) * (20 - 5), 1),
  AND(C87="Summer", J87="Clear / Sunny"), ROUND(30 + (K87 / 0.46) * (53 - 30), 1),
  AND(C87="Summer", J87="Hot &amp; Humid"), ROUND(26 + (K87 / 0.46) * (45 - 26), 1),
  AND(C87="Summer", J87="Dust Storm / Loo Winds"), ROUND(35 + (K87 / 0.46) * (50 - 35), 1),
  AND(C87="Summer", J87="Pre-Monsoon Thunderstorm"), ROUND(28 + (K87 / 0.46) * (48 - 28), 1),
  AND(C87="Monsoon", J87="Heavy Rainfall"), ROUND(22 + (K87 / 0.46) * (28 - 22), 1),
  AND(C87="Monsoon", J87="Intermittent Showers"), ROUND(24 + (K87 / 0.46) * (32 - 24), 1),
  AND(C87="Monsoon", J87="Overcast &amp; Humid"), ROUND(25 + (K87 / 0.46) * (33 - 25), 1),
  AND(C87="Monsoon", J87="Thunderstorms with Rain"), ROUND(23 + (K87 / 0.46) * (30 - 23), 1),
  AND(C87="Autumn", J87="Clear"), ROUND(20 + (K87 / 0.46) * (30 - 20), 1),
  AND(C87="Autumn", J87="Dry &amp; Breezy"), ROUND(18 + (K87 / 0.46) * (28 - 18), 1),
  AND(C87="Autumn", J87="Atmospheric Haze"), ROUND(16 + (K87 / 0.46) * (26 - 16), 1),
  AND(C87="Autumn", J87="Chilly Dusk"), ROUND(15 + (K87 / 0.46) * (25 - 15), 1),
  TRUE, "No match found"
)</f>
        <v>19.100000000000001</v>
      </c>
      <c r="M87" s="8">
        <v>0.48</v>
      </c>
      <c r="N87" s="8">
        <f>ROUND(DS_1_2_3_appended[[#This Row],[NormalizedHumidity]] * 100, 1)</f>
        <v>48</v>
      </c>
      <c r="O87" s="8" t="str" cm="1">
        <f t="array" ref="O87">_xlfn.IFS(
  N87&lt;=10, "Extremely Dry",
  N87&lt;=20, "Very Dry",
  N87&lt;=30, "Dry",
  N87&lt;=40, "Low Comfortable",
  N87&lt;=50, "Comfortable",
  N87&lt;=60, "Moderate Humid",
  N87&lt;=70, "Humid",
  N87&lt;=80, "Very Humid",
  N87&lt;=90, "Highly Humid",
  N87&lt;=100, "Saturated / Rain-Likely"
)</f>
        <v>Comfortable</v>
      </c>
      <c r="P87" s="8">
        <v>0.22389999999999999</v>
      </c>
      <c r="Q87" s="8">
        <f>ROUND(DS_1_2_3_appended[[#This Row],[NormalizedWindspeed]]* 118, 1)</f>
        <v>26.4</v>
      </c>
      <c r="R87" s="8">
        <v>10</v>
      </c>
      <c r="S87" s="8">
        <v>202</v>
      </c>
      <c r="T87" s="8">
        <f>SUM(DS_1_2_3_appended[[#This Row],[CasualRiders]], DS_1_2_3_appended[[#This Row],[RegisteredRiders]])</f>
        <v>212</v>
      </c>
      <c r="Y87" s="86"/>
      <c r="Z87" s="20" t="s">
        <v>61</v>
      </c>
      <c r="AA87" s="22">
        <f>COUNTIF(J2:J1001, "Atmospheric Haze")</f>
        <v>0</v>
      </c>
    </row>
    <row r="88" spans="1:27">
      <c r="A88" s="16">
        <v>87</v>
      </c>
      <c r="B88" s="11">
        <v>40547</v>
      </c>
      <c r="C88" s="8" t="str" cm="1">
        <f t="array" ref="C88">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8" s="8">
        <f>YEAR(DS_1_2_3_appended[[#This Row],[DateOfEntry]])</f>
        <v>2011</v>
      </c>
      <c r="E88" s="8" t="str">
        <f>TEXT(DS_1_2_3_appended[[#This Row],[DateOfEntry]], "mmmm")</f>
        <v>January</v>
      </c>
      <c r="F88" s="15">
        <v>3.5833333333333299</v>
      </c>
      <c r="G88" s="8" t="str">
        <f>IF(dataset_1!G88, "YES", "NO")</f>
        <v>NO</v>
      </c>
      <c r="H88" s="8" t="str">
        <f>CHOOSE(WEEKDAY(DS_1_2_3_appended[[#This Row],[DateOfEntry]]), "Sunday", "Monday", "Tuesday", "Wednesday", "Thursday", "Friday", "Saturday")</f>
        <v>Tuesday</v>
      </c>
      <c r="I88" s="8">
        <v>1</v>
      </c>
      <c r="J88" s="8" t="str" cm="1">
        <f t="array" ref="J88">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88" s="8">
        <v>0.26</v>
      </c>
      <c r="L88" s="8" cm="1">
        <f t="array" ref="L88">_xlfn.IFS(
  AND(C88="Winter", J88="Clear Sky"), ROUND(10 + (K88 / 0.46) * (25 - 10), 1),
  AND(C88="Winter", J88="Foggy / Misty"), ROUND(0 + (K88 / 0.46) * (15 - 0), 1),
  AND(C88="Winter", J88="Light Snow / Rain"), ROUND(-5 + (K88 / 0.46) * (10 - (-5)), 1),
  AND(C88="Winter", J88="Western Disturbance"), ROUND(5 + (K88 / 0.46) * (20 - 5), 1),
  AND(C88="Summer", J88="Clear / Sunny"), ROUND(30 + (K88 / 0.46) * (53 - 30), 1),
  AND(C88="Summer", J88="Hot &amp; Humid"), ROUND(26 + (K88 / 0.46) * (45 - 26), 1),
  AND(C88="Summer", J88="Dust Storm / Loo Winds"), ROUND(35 + (K88 / 0.46) * (50 - 35), 1),
  AND(C88="Summer", J88="Pre-Monsoon Thunderstorm"), ROUND(28 + (K88 / 0.46) * (48 - 28), 1),
  AND(C88="Monsoon", J88="Heavy Rainfall"), ROUND(22 + (K88 / 0.46) * (28 - 22), 1),
  AND(C88="Monsoon", J88="Intermittent Showers"), ROUND(24 + (K88 / 0.46) * (32 - 24), 1),
  AND(C88="Monsoon", J88="Overcast &amp; Humid"), ROUND(25 + (K88 / 0.46) * (33 - 25), 1),
  AND(C88="Monsoon", J88="Thunderstorms with Rain"), ROUND(23 + (K88 / 0.46) * (30 - 23), 1),
  AND(C88="Autumn", J88="Clear"), ROUND(20 + (K88 / 0.46) * (30 - 20), 1),
  AND(C88="Autumn", J88="Dry &amp; Breezy"), ROUND(18 + (K88 / 0.46) * (28 - 18), 1),
  AND(C88="Autumn", J88="Atmospheric Haze"), ROUND(16 + (K88 / 0.46) * (26 - 16), 1),
  AND(C88="Autumn", J88="Chilly Dusk"), ROUND(15 + (K88 / 0.46) * (25 - 15), 1),
  TRUE, "No match found"
)</f>
        <v>18.5</v>
      </c>
      <c r="M88" s="8">
        <v>0.48</v>
      </c>
      <c r="N88" s="8">
        <f>ROUND(DS_1_2_3_appended[[#This Row],[NormalizedHumidity]] * 100, 1)</f>
        <v>48</v>
      </c>
      <c r="O88" s="8" t="str" cm="1">
        <f t="array" ref="O88">_xlfn.IFS(
  N88&lt;=10, "Extremely Dry",
  N88&lt;=20, "Very Dry",
  N88&lt;=30, "Dry",
  N88&lt;=40, "Low Comfortable",
  N88&lt;=50, "Comfortable",
  N88&lt;=60, "Moderate Humid",
  N88&lt;=70, "Humid",
  N88&lt;=80, "Very Humid",
  N88&lt;=90, "Highly Humid",
  N88&lt;=100, "Saturated / Rain-Likely"
)</f>
        <v>Comfortable</v>
      </c>
      <c r="P88" s="8">
        <v>0.19400000000000001</v>
      </c>
      <c r="Q88" s="8">
        <f>ROUND(DS_1_2_3_appended[[#This Row],[NormalizedWindspeed]]* 118, 1)</f>
        <v>22.9</v>
      </c>
      <c r="R88" s="8">
        <v>3</v>
      </c>
      <c r="S88" s="8">
        <v>179</v>
      </c>
      <c r="T88" s="8">
        <f>SUM(DS_1_2_3_appended[[#This Row],[CasualRiders]], DS_1_2_3_appended[[#This Row],[RegisteredRiders]])</f>
        <v>182</v>
      </c>
      <c r="Y88" s="86"/>
      <c r="Z88" s="20" t="s">
        <v>62</v>
      </c>
      <c r="AA88" s="22">
        <f>COUNTIF(J2:J1001, "Chilly Dusk")</f>
        <v>0</v>
      </c>
    </row>
    <row r="89" spans="1:27">
      <c r="A89" s="16">
        <v>88</v>
      </c>
      <c r="B89" s="11">
        <v>40547</v>
      </c>
      <c r="C89" s="8" t="str" cm="1">
        <f t="array" ref="C89">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9" s="8">
        <f>YEAR(DS_1_2_3_appended[[#This Row],[DateOfEntry]])</f>
        <v>2011</v>
      </c>
      <c r="E89" s="8" t="str">
        <f>TEXT(DS_1_2_3_appended[[#This Row],[DateOfEntry]], "mmmm")</f>
        <v>January</v>
      </c>
      <c r="F89" s="15">
        <v>3.625</v>
      </c>
      <c r="G89" s="8" t="str">
        <f>IF(dataset_1!G89, "YES", "NO")</f>
        <v>NO</v>
      </c>
      <c r="H89" s="8" t="str">
        <f>CHOOSE(WEEKDAY(DS_1_2_3_appended[[#This Row],[DateOfEntry]]), "Sunday", "Monday", "Tuesday", "Wednesday", "Thursday", "Friday", "Saturday")</f>
        <v>Tuesday</v>
      </c>
      <c r="I89" s="8">
        <v>1</v>
      </c>
      <c r="J89" s="8" t="str" cm="1">
        <f t="array" ref="J89">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89" s="8">
        <v>0.24</v>
      </c>
      <c r="L89" s="8" cm="1">
        <f t="array" ref="L89">_xlfn.IFS(
  AND(C89="Winter", J89="Clear Sky"), ROUND(10 + (K89 / 0.46) * (25 - 10), 1),
  AND(C89="Winter", J89="Foggy / Misty"), ROUND(0 + (K89 / 0.46) * (15 - 0), 1),
  AND(C89="Winter", J89="Light Snow / Rain"), ROUND(-5 + (K89 / 0.46) * (10 - (-5)), 1),
  AND(C89="Winter", J89="Western Disturbance"), ROUND(5 + (K89 / 0.46) * (20 - 5), 1),
  AND(C89="Summer", J89="Clear / Sunny"), ROUND(30 + (K89 / 0.46) * (53 - 30), 1),
  AND(C89="Summer", J89="Hot &amp; Humid"), ROUND(26 + (K89 / 0.46) * (45 - 26), 1),
  AND(C89="Summer", J89="Dust Storm / Loo Winds"), ROUND(35 + (K89 / 0.46) * (50 - 35), 1),
  AND(C89="Summer", J89="Pre-Monsoon Thunderstorm"), ROUND(28 + (K89 / 0.46) * (48 - 28), 1),
  AND(C89="Monsoon", J89="Heavy Rainfall"), ROUND(22 + (K89 / 0.46) * (28 - 22), 1),
  AND(C89="Monsoon", J89="Intermittent Showers"), ROUND(24 + (K89 / 0.46) * (32 - 24), 1),
  AND(C89="Monsoon", J89="Overcast &amp; Humid"), ROUND(25 + (K89 / 0.46) * (33 - 25), 1),
  AND(C89="Monsoon", J89="Thunderstorms with Rain"), ROUND(23 + (K89 / 0.46) * (30 - 23), 1),
  AND(C89="Autumn", J89="Clear"), ROUND(20 + (K89 / 0.46) * (30 - 20), 1),
  AND(C89="Autumn", J89="Dry &amp; Breezy"), ROUND(18 + (K89 / 0.46) * (28 - 18), 1),
  AND(C89="Autumn", J89="Atmospheric Haze"), ROUND(16 + (K89 / 0.46) * (26 - 16), 1),
  AND(C89="Autumn", J89="Chilly Dusk"), ROUND(15 + (K89 / 0.46) * (25 - 15), 1),
  TRUE, "No match found"
)</f>
        <v>17.8</v>
      </c>
      <c r="M89" s="8">
        <v>0.48</v>
      </c>
      <c r="N89" s="8">
        <f>ROUND(DS_1_2_3_appended[[#This Row],[NormalizedHumidity]] * 100, 1)</f>
        <v>48</v>
      </c>
      <c r="O89" s="8" t="str" cm="1">
        <f t="array" ref="O89">_xlfn.IFS(
  N89&lt;=10, "Extremely Dry",
  N89&lt;=20, "Very Dry",
  N89&lt;=30, "Dry",
  N89&lt;=40, "Low Comfortable",
  N89&lt;=50, "Comfortable",
  N89&lt;=60, "Moderate Humid",
  N89&lt;=70, "Humid",
  N89&lt;=80, "Very Humid",
  N89&lt;=90, "Highly Humid",
  N89&lt;=100, "Saturated / Rain-Likely"
)</f>
        <v>Comfortable</v>
      </c>
      <c r="P89" s="8">
        <v>0.1045</v>
      </c>
      <c r="Q89" s="8">
        <f>ROUND(DS_1_2_3_appended[[#This Row],[NormalizedWindspeed]]* 118, 1)</f>
        <v>12.3</v>
      </c>
      <c r="R89" s="8">
        <v>2</v>
      </c>
      <c r="S89" s="8">
        <v>110</v>
      </c>
      <c r="T89" s="8">
        <f>SUM(DS_1_2_3_appended[[#This Row],[CasualRiders]], DS_1_2_3_appended[[#This Row],[RegisteredRiders]])</f>
        <v>112</v>
      </c>
    </row>
    <row r="90" spans="1:27">
      <c r="A90" s="16">
        <v>89</v>
      </c>
      <c r="B90" s="11">
        <v>40547</v>
      </c>
      <c r="C90" s="8" t="str" cm="1">
        <f t="array" ref="C90">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0" s="8">
        <f>YEAR(DS_1_2_3_appended[[#This Row],[DateOfEntry]])</f>
        <v>2011</v>
      </c>
      <c r="E90" s="8" t="str">
        <f>TEXT(DS_1_2_3_appended[[#This Row],[DateOfEntry]], "mmmm")</f>
        <v>January</v>
      </c>
      <c r="F90" s="15">
        <v>3.6666666666666701</v>
      </c>
      <c r="G90" s="8" t="str">
        <f>IF(dataset_1!G90, "YES", "NO")</f>
        <v>NO</v>
      </c>
      <c r="H90" s="8" t="str">
        <f>CHOOSE(WEEKDAY(DS_1_2_3_appended[[#This Row],[DateOfEntry]]), "Sunday", "Monday", "Tuesday", "Wednesday", "Thursday", "Friday", "Saturday")</f>
        <v>Tuesday</v>
      </c>
      <c r="I90" s="8">
        <v>1</v>
      </c>
      <c r="J90" s="8" t="str" cm="1">
        <f t="array" ref="J90">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90" s="8">
        <v>0.24</v>
      </c>
      <c r="L90" s="8" cm="1">
        <f t="array" ref="L90">_xlfn.IFS(
  AND(C90="Winter", J90="Clear Sky"), ROUND(10 + (K90 / 0.46) * (25 - 10), 1),
  AND(C90="Winter", J90="Foggy / Misty"), ROUND(0 + (K90 / 0.46) * (15 - 0), 1),
  AND(C90="Winter", J90="Light Snow / Rain"), ROUND(-5 + (K90 / 0.46) * (10 - (-5)), 1),
  AND(C90="Winter", J90="Western Disturbance"), ROUND(5 + (K90 / 0.46) * (20 - 5), 1),
  AND(C90="Summer", J90="Clear / Sunny"), ROUND(30 + (K90 / 0.46) * (53 - 30), 1),
  AND(C90="Summer", J90="Hot &amp; Humid"), ROUND(26 + (K90 / 0.46) * (45 - 26), 1),
  AND(C90="Summer", J90="Dust Storm / Loo Winds"), ROUND(35 + (K90 / 0.46) * (50 - 35), 1),
  AND(C90="Summer", J90="Pre-Monsoon Thunderstorm"), ROUND(28 + (K90 / 0.46) * (48 - 28), 1),
  AND(C90="Monsoon", J90="Heavy Rainfall"), ROUND(22 + (K90 / 0.46) * (28 - 22), 1),
  AND(C90="Monsoon", J90="Intermittent Showers"), ROUND(24 + (K90 / 0.46) * (32 - 24), 1),
  AND(C90="Monsoon", J90="Overcast &amp; Humid"), ROUND(25 + (K90 / 0.46) * (33 - 25), 1),
  AND(C90="Monsoon", J90="Thunderstorms with Rain"), ROUND(23 + (K90 / 0.46) * (30 - 23), 1),
  AND(C90="Autumn", J90="Clear"), ROUND(20 + (K90 / 0.46) * (30 - 20), 1),
  AND(C90="Autumn", J90="Dry &amp; Breezy"), ROUND(18 + (K90 / 0.46) * (28 - 18), 1),
  AND(C90="Autumn", J90="Atmospheric Haze"), ROUND(16 + (K90 / 0.46) * (26 - 16), 1),
  AND(C90="Autumn", J90="Chilly Dusk"), ROUND(15 + (K90 / 0.46) * (25 - 15), 1),
  TRUE, "No match found"
)</f>
        <v>17.8</v>
      </c>
      <c r="M90" s="8">
        <v>0.48</v>
      </c>
      <c r="N90" s="8">
        <f>ROUND(DS_1_2_3_appended[[#This Row],[NormalizedHumidity]] * 100, 1)</f>
        <v>48</v>
      </c>
      <c r="O90" s="8" t="str" cm="1">
        <f t="array" ref="O90">_xlfn.IFS(
  N90&lt;=10, "Extremely Dry",
  N90&lt;=20, "Very Dry",
  N90&lt;=30, "Dry",
  N90&lt;=40, "Low Comfortable",
  N90&lt;=50, "Comfortable",
  N90&lt;=60, "Moderate Humid",
  N90&lt;=70, "Humid",
  N90&lt;=80, "Very Humid",
  N90&lt;=90, "Highly Humid",
  N90&lt;=100, "Saturated / Rain-Likely"
)</f>
        <v>Comfortable</v>
      </c>
      <c r="P90" s="8">
        <v>0.1045</v>
      </c>
      <c r="Q90" s="8">
        <f>ROUND(DS_1_2_3_appended[[#This Row],[NormalizedWindspeed]]* 118, 1)</f>
        <v>12.3</v>
      </c>
      <c r="R90" s="8">
        <v>1</v>
      </c>
      <c r="S90" s="8">
        <v>53</v>
      </c>
      <c r="T90" s="8">
        <f>SUM(DS_1_2_3_appended[[#This Row],[CasualRiders]], DS_1_2_3_appended[[#This Row],[RegisteredRiders]])</f>
        <v>54</v>
      </c>
    </row>
    <row r="91" spans="1:27">
      <c r="A91" s="16">
        <v>90</v>
      </c>
      <c r="B91" s="11">
        <v>40547</v>
      </c>
      <c r="C91" s="8" t="str" cm="1">
        <f t="array" ref="C91">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1" s="8">
        <f>YEAR(DS_1_2_3_appended[[#This Row],[DateOfEntry]])</f>
        <v>2011</v>
      </c>
      <c r="E91" s="8" t="str">
        <f>TEXT(DS_1_2_3_appended[[#This Row],[DateOfEntry]], "mmmm")</f>
        <v>January</v>
      </c>
      <c r="F91" s="15">
        <v>3.7083333333333299</v>
      </c>
      <c r="G91" s="8" t="str">
        <f>IF(dataset_1!G91, "YES", "NO")</f>
        <v>NO</v>
      </c>
      <c r="H91" s="8" t="str">
        <f>CHOOSE(WEEKDAY(DS_1_2_3_appended[[#This Row],[DateOfEntry]]), "Sunday", "Monday", "Tuesday", "Wednesday", "Thursday", "Friday", "Saturday")</f>
        <v>Tuesday</v>
      </c>
      <c r="I91" s="8">
        <v>1</v>
      </c>
      <c r="J91" s="8" t="str" cm="1">
        <f t="array" ref="J91">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91" s="8">
        <v>0.22</v>
      </c>
      <c r="L91" s="8" cm="1">
        <f t="array" ref="L91">_xlfn.IFS(
  AND(C91="Winter", J91="Clear Sky"), ROUND(10 + (K91 / 0.46) * (25 - 10), 1),
  AND(C91="Winter", J91="Foggy / Misty"), ROUND(0 + (K91 / 0.46) * (15 - 0), 1),
  AND(C91="Winter", J91="Light Snow / Rain"), ROUND(-5 + (K91 / 0.46) * (10 - (-5)), 1),
  AND(C91="Winter", J91="Western Disturbance"), ROUND(5 + (K91 / 0.46) * (20 - 5), 1),
  AND(C91="Summer", J91="Clear / Sunny"), ROUND(30 + (K91 / 0.46) * (53 - 30), 1),
  AND(C91="Summer", J91="Hot &amp; Humid"), ROUND(26 + (K91 / 0.46) * (45 - 26), 1),
  AND(C91="Summer", J91="Dust Storm / Loo Winds"), ROUND(35 + (K91 / 0.46) * (50 - 35), 1),
  AND(C91="Summer", J91="Pre-Monsoon Thunderstorm"), ROUND(28 + (K91 / 0.46) * (48 - 28), 1),
  AND(C91="Monsoon", J91="Heavy Rainfall"), ROUND(22 + (K91 / 0.46) * (28 - 22), 1),
  AND(C91="Monsoon", J91="Intermittent Showers"), ROUND(24 + (K91 / 0.46) * (32 - 24), 1),
  AND(C91="Monsoon", J91="Overcast &amp; Humid"), ROUND(25 + (K91 / 0.46) * (33 - 25), 1),
  AND(C91="Monsoon", J91="Thunderstorms with Rain"), ROUND(23 + (K91 / 0.46) * (30 - 23), 1),
  AND(C91="Autumn", J91="Clear"), ROUND(20 + (K91 / 0.46) * (30 - 20), 1),
  AND(C91="Autumn", J91="Dry &amp; Breezy"), ROUND(18 + (K91 / 0.46) * (28 - 18), 1),
  AND(C91="Autumn", J91="Atmospheric Haze"), ROUND(16 + (K91 / 0.46) * (26 - 16), 1),
  AND(C91="Autumn", J91="Chilly Dusk"), ROUND(15 + (K91 / 0.46) * (25 - 15), 1),
  TRUE, "No match found"
)</f>
        <v>17.2</v>
      </c>
      <c r="M91" s="8">
        <v>0.64</v>
      </c>
      <c r="N91" s="8">
        <f>ROUND(DS_1_2_3_appended[[#This Row],[NormalizedHumidity]] * 100, 1)</f>
        <v>64</v>
      </c>
      <c r="O91" s="8" t="str" cm="1">
        <f t="array" ref="O91">_xlfn.IFS(
  N91&lt;=10, "Extremely Dry",
  N91&lt;=20, "Very Dry",
  N91&lt;=30, "Dry",
  N91&lt;=40, "Low Comfortable",
  N91&lt;=50, "Comfortable",
  N91&lt;=60, "Moderate Humid",
  N91&lt;=70, "Humid",
  N91&lt;=80, "Very Humid",
  N91&lt;=90, "Highly Humid",
  N91&lt;=100, "Saturated / Rain-Likely"
)</f>
        <v>Humid</v>
      </c>
      <c r="P91" s="8">
        <v>0</v>
      </c>
      <c r="Q91" s="8">
        <f>ROUND(DS_1_2_3_appended[[#This Row],[NormalizedWindspeed]]* 118, 1)</f>
        <v>0</v>
      </c>
      <c r="R91" s="8">
        <v>0</v>
      </c>
      <c r="S91" s="8">
        <v>48</v>
      </c>
      <c r="T91" s="8">
        <f>SUM(DS_1_2_3_appended[[#This Row],[CasualRiders]], DS_1_2_3_appended[[#This Row],[RegisteredRiders]])</f>
        <v>48</v>
      </c>
    </row>
    <row r="92" spans="1:27">
      <c r="A92" s="16">
        <v>91</v>
      </c>
      <c r="B92" s="11">
        <v>40547</v>
      </c>
      <c r="C92" s="8" t="str" cm="1">
        <f t="array" ref="C92">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2" s="8">
        <f>YEAR(DS_1_2_3_appended[[#This Row],[DateOfEntry]])</f>
        <v>2011</v>
      </c>
      <c r="E92" s="8" t="str">
        <f>TEXT(DS_1_2_3_appended[[#This Row],[DateOfEntry]], "mmmm")</f>
        <v>January</v>
      </c>
      <c r="F92" s="15">
        <v>3.75</v>
      </c>
      <c r="G92" s="8" t="str">
        <f>IF(dataset_1!G92, "YES", "NO")</f>
        <v>NO</v>
      </c>
      <c r="H92" s="8" t="str">
        <f>CHOOSE(WEEKDAY(DS_1_2_3_appended[[#This Row],[DateOfEntry]]), "Sunday", "Monday", "Tuesday", "Wednesday", "Thursday", "Friday", "Saturday")</f>
        <v>Tuesday</v>
      </c>
      <c r="I92" s="8">
        <v>1</v>
      </c>
      <c r="J92" s="8" t="str" cm="1">
        <f t="array" ref="J92">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92" s="8">
        <v>0.22</v>
      </c>
      <c r="L92" s="8" cm="1">
        <f t="array" ref="L92">_xlfn.IFS(
  AND(C92="Winter", J92="Clear Sky"), ROUND(10 + (K92 / 0.46) * (25 - 10), 1),
  AND(C92="Winter", J92="Foggy / Misty"), ROUND(0 + (K92 / 0.46) * (15 - 0), 1),
  AND(C92="Winter", J92="Light Snow / Rain"), ROUND(-5 + (K92 / 0.46) * (10 - (-5)), 1),
  AND(C92="Winter", J92="Western Disturbance"), ROUND(5 + (K92 / 0.46) * (20 - 5), 1),
  AND(C92="Summer", J92="Clear / Sunny"), ROUND(30 + (K92 / 0.46) * (53 - 30), 1),
  AND(C92="Summer", J92="Hot &amp; Humid"), ROUND(26 + (K92 / 0.46) * (45 - 26), 1),
  AND(C92="Summer", J92="Dust Storm / Loo Winds"), ROUND(35 + (K92 / 0.46) * (50 - 35), 1),
  AND(C92="Summer", J92="Pre-Monsoon Thunderstorm"), ROUND(28 + (K92 / 0.46) * (48 - 28), 1),
  AND(C92="Monsoon", J92="Heavy Rainfall"), ROUND(22 + (K92 / 0.46) * (28 - 22), 1),
  AND(C92="Monsoon", J92="Intermittent Showers"), ROUND(24 + (K92 / 0.46) * (32 - 24), 1),
  AND(C92="Monsoon", J92="Overcast &amp; Humid"), ROUND(25 + (K92 / 0.46) * (33 - 25), 1),
  AND(C92="Monsoon", J92="Thunderstorms with Rain"), ROUND(23 + (K92 / 0.46) * (30 - 23), 1),
  AND(C92="Autumn", J92="Clear"), ROUND(20 + (K92 / 0.46) * (30 - 20), 1),
  AND(C92="Autumn", J92="Dry &amp; Breezy"), ROUND(18 + (K92 / 0.46) * (28 - 18), 1),
  AND(C92="Autumn", J92="Atmospheric Haze"), ROUND(16 + (K92 / 0.46) * (26 - 16), 1),
  AND(C92="Autumn", J92="Chilly Dusk"), ROUND(15 + (K92 / 0.46) * (25 - 15), 1),
  TRUE, "No match found"
)</f>
        <v>17.2</v>
      </c>
      <c r="M92" s="8">
        <v>0.64</v>
      </c>
      <c r="N92" s="8">
        <f>ROUND(DS_1_2_3_appended[[#This Row],[NormalizedHumidity]] * 100, 1)</f>
        <v>64</v>
      </c>
      <c r="O92" s="8" t="str" cm="1">
        <f t="array" ref="O92">_xlfn.IFS(
  N92&lt;=10, "Extremely Dry",
  N92&lt;=20, "Very Dry",
  N92&lt;=30, "Dry",
  N92&lt;=40, "Low Comfortable",
  N92&lt;=50, "Comfortable",
  N92&lt;=60, "Moderate Humid",
  N92&lt;=70, "Humid",
  N92&lt;=80, "Very Humid",
  N92&lt;=90, "Highly Humid",
  N92&lt;=100, "Saturated / Rain-Likely"
)</f>
        <v>Humid</v>
      </c>
      <c r="P92" s="8">
        <v>8.9599999999999999E-2</v>
      </c>
      <c r="Q92" s="8">
        <f>ROUND(DS_1_2_3_appended[[#This Row],[NormalizedWindspeed]]* 118, 1)</f>
        <v>10.6</v>
      </c>
      <c r="R92" s="8">
        <v>1</v>
      </c>
      <c r="S92" s="8">
        <v>34</v>
      </c>
      <c r="T92" s="8">
        <f>SUM(DS_1_2_3_appended[[#This Row],[CasualRiders]], DS_1_2_3_appended[[#This Row],[RegisteredRiders]])</f>
        <v>35</v>
      </c>
      <c r="Y92" s="87" t="s">
        <v>97</v>
      </c>
      <c r="Z92" s="87"/>
    </row>
    <row r="93" spans="1:27">
      <c r="A93" s="16">
        <v>92</v>
      </c>
      <c r="B93" s="11">
        <v>40547</v>
      </c>
      <c r="C93" s="8" t="str" cm="1">
        <f t="array" ref="C93">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3" s="8">
        <f>YEAR(DS_1_2_3_appended[[#This Row],[DateOfEntry]])</f>
        <v>2011</v>
      </c>
      <c r="E93" s="8" t="str">
        <f>TEXT(DS_1_2_3_appended[[#This Row],[DateOfEntry]], "mmmm")</f>
        <v>January</v>
      </c>
      <c r="F93" s="15">
        <v>3.7916666666666701</v>
      </c>
      <c r="G93" s="8" t="str">
        <f>IF(dataset_1!G93, "YES", "NO")</f>
        <v>NO</v>
      </c>
      <c r="H93" s="8" t="str">
        <f>CHOOSE(WEEKDAY(DS_1_2_3_appended[[#This Row],[DateOfEntry]]), "Sunday", "Monday", "Tuesday", "Wednesday", "Thursday", "Friday", "Saturday")</f>
        <v>Tuesday</v>
      </c>
      <c r="I93" s="8">
        <v>1</v>
      </c>
      <c r="J93" s="8" t="str" cm="1">
        <f t="array" ref="J93">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93" s="8">
        <v>0.2</v>
      </c>
      <c r="L93" s="8" cm="1">
        <f t="array" ref="L93">_xlfn.IFS(
  AND(C93="Winter", J93="Clear Sky"), ROUND(10 + (K93 / 0.46) * (25 - 10), 1),
  AND(C93="Winter", J93="Foggy / Misty"), ROUND(0 + (K93 / 0.46) * (15 - 0), 1),
  AND(C93="Winter", J93="Light Snow / Rain"), ROUND(-5 + (K93 / 0.46) * (10 - (-5)), 1),
  AND(C93="Winter", J93="Western Disturbance"), ROUND(5 + (K93 / 0.46) * (20 - 5), 1),
  AND(C93="Summer", J93="Clear / Sunny"), ROUND(30 + (K93 / 0.46) * (53 - 30), 1),
  AND(C93="Summer", J93="Hot &amp; Humid"), ROUND(26 + (K93 / 0.46) * (45 - 26), 1),
  AND(C93="Summer", J93="Dust Storm / Loo Winds"), ROUND(35 + (K93 / 0.46) * (50 - 35), 1),
  AND(C93="Summer", J93="Pre-Monsoon Thunderstorm"), ROUND(28 + (K93 / 0.46) * (48 - 28), 1),
  AND(C93="Monsoon", J93="Heavy Rainfall"), ROUND(22 + (K93 / 0.46) * (28 - 22), 1),
  AND(C93="Monsoon", J93="Intermittent Showers"), ROUND(24 + (K93 / 0.46) * (32 - 24), 1),
  AND(C93="Monsoon", J93="Overcast &amp; Humid"), ROUND(25 + (K93 / 0.46) * (33 - 25), 1),
  AND(C93="Monsoon", J93="Thunderstorms with Rain"), ROUND(23 + (K93 / 0.46) * (30 - 23), 1),
  AND(C93="Autumn", J93="Clear"), ROUND(20 + (K93 / 0.46) * (30 - 20), 1),
  AND(C93="Autumn", J93="Dry &amp; Breezy"), ROUND(18 + (K93 / 0.46) * (28 - 18), 1),
  AND(C93="Autumn", J93="Atmospheric Haze"), ROUND(16 + (K93 / 0.46) * (26 - 16), 1),
  AND(C93="Autumn", J93="Chilly Dusk"), ROUND(15 + (K93 / 0.46) * (25 - 15), 1),
  TRUE, "No match found"
)</f>
        <v>16.5</v>
      </c>
      <c r="M93" s="8">
        <v>0.69</v>
      </c>
      <c r="N93" s="8">
        <f>ROUND(DS_1_2_3_appended[[#This Row],[NormalizedHumidity]] * 100, 1)</f>
        <v>69</v>
      </c>
      <c r="O93" s="8" t="str" cm="1">
        <f t="array" ref="O93">_xlfn.IFS(
  N93&lt;=10, "Extremely Dry",
  N93&lt;=20, "Very Dry",
  N93&lt;=30, "Dry",
  N93&lt;=40, "Low Comfortable",
  N93&lt;=50, "Comfortable",
  N93&lt;=60, "Moderate Humid",
  N93&lt;=70, "Humid",
  N93&lt;=80, "Very Humid",
  N93&lt;=90, "Highly Humid",
  N93&lt;=100, "Saturated / Rain-Likely"
)</f>
        <v>Humid</v>
      </c>
      <c r="P93" s="8">
        <v>8.9599999999999999E-2</v>
      </c>
      <c r="Q93" s="8">
        <f>ROUND(DS_1_2_3_appended[[#This Row],[NormalizedWindspeed]]* 118, 1)</f>
        <v>10.6</v>
      </c>
      <c r="R93" s="8">
        <v>2</v>
      </c>
      <c r="S93" s="8">
        <v>9</v>
      </c>
      <c r="T93" s="8">
        <f>SUM(DS_1_2_3_appended[[#This Row],[CasualRiders]], DS_1_2_3_appended[[#This Row],[RegisteredRiders]])</f>
        <v>11</v>
      </c>
      <c r="Y93" s="87"/>
      <c r="Z93" s="87"/>
    </row>
    <row r="94" spans="1:27">
      <c r="A94" s="16">
        <v>93</v>
      </c>
      <c r="B94" s="11">
        <v>40548</v>
      </c>
      <c r="C94" s="8" t="str" cm="1">
        <f t="array" ref="C94">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4" s="8">
        <f>YEAR(DS_1_2_3_appended[[#This Row],[DateOfEntry]])</f>
        <v>2011</v>
      </c>
      <c r="E94" s="8" t="str">
        <f>TEXT(DS_1_2_3_appended[[#This Row],[DateOfEntry]], "mmmm")</f>
        <v>January</v>
      </c>
      <c r="F94" s="15">
        <v>3.8333333333333299</v>
      </c>
      <c r="G94" s="8" t="str">
        <f>IF(dataset_1!G94, "YES", "NO")</f>
        <v>NO</v>
      </c>
      <c r="H94" s="8" t="str">
        <f>CHOOSE(WEEKDAY(DS_1_2_3_appended[[#This Row],[DateOfEntry]]), "Sunday", "Monday", "Tuesday", "Wednesday", "Thursday", "Friday", "Saturday")</f>
        <v>Wednesday</v>
      </c>
      <c r="I94" s="8">
        <v>1</v>
      </c>
      <c r="J94" s="8" t="str" cm="1">
        <f t="array" ref="J94">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94" s="8">
        <v>0.2</v>
      </c>
      <c r="L94" s="8" cm="1">
        <f t="array" ref="L94">_xlfn.IFS(
  AND(C94="Winter", J94="Clear Sky"), ROUND(10 + (K94 / 0.46) * (25 - 10), 1),
  AND(C94="Winter", J94="Foggy / Misty"), ROUND(0 + (K94 / 0.46) * (15 - 0), 1),
  AND(C94="Winter", J94="Light Snow / Rain"), ROUND(-5 + (K94 / 0.46) * (10 - (-5)), 1),
  AND(C94="Winter", J94="Western Disturbance"), ROUND(5 + (K94 / 0.46) * (20 - 5), 1),
  AND(C94="Summer", J94="Clear / Sunny"), ROUND(30 + (K94 / 0.46) * (53 - 30), 1),
  AND(C94="Summer", J94="Hot &amp; Humid"), ROUND(26 + (K94 / 0.46) * (45 - 26), 1),
  AND(C94="Summer", J94="Dust Storm / Loo Winds"), ROUND(35 + (K94 / 0.46) * (50 - 35), 1),
  AND(C94="Summer", J94="Pre-Monsoon Thunderstorm"), ROUND(28 + (K94 / 0.46) * (48 - 28), 1),
  AND(C94="Monsoon", J94="Heavy Rainfall"), ROUND(22 + (K94 / 0.46) * (28 - 22), 1),
  AND(C94="Monsoon", J94="Intermittent Showers"), ROUND(24 + (K94 / 0.46) * (32 - 24), 1),
  AND(C94="Monsoon", J94="Overcast &amp; Humid"), ROUND(25 + (K94 / 0.46) * (33 - 25), 1),
  AND(C94="Monsoon", J94="Thunderstorms with Rain"), ROUND(23 + (K94 / 0.46) * (30 - 23), 1),
  AND(C94="Autumn", J94="Clear"), ROUND(20 + (K94 / 0.46) * (30 - 20), 1),
  AND(C94="Autumn", J94="Dry &amp; Breezy"), ROUND(18 + (K94 / 0.46) * (28 - 18), 1),
  AND(C94="Autumn", J94="Atmospheric Haze"), ROUND(16 + (K94 / 0.46) * (26 - 16), 1),
  AND(C94="Autumn", J94="Chilly Dusk"), ROUND(15 + (K94 / 0.46) * (25 - 15), 1),
  TRUE, "No match found"
)</f>
        <v>16.5</v>
      </c>
      <c r="M94" s="8">
        <v>0.64</v>
      </c>
      <c r="N94" s="8">
        <f>ROUND(DS_1_2_3_appended[[#This Row],[NormalizedHumidity]] * 100, 1)</f>
        <v>64</v>
      </c>
      <c r="O94" s="8" t="str" cm="1">
        <f t="array" ref="O94">_xlfn.IFS(
  N94&lt;=10, "Extremely Dry",
  N94&lt;=20, "Very Dry",
  N94&lt;=30, "Dry",
  N94&lt;=40, "Low Comfortable",
  N94&lt;=50, "Comfortable",
  N94&lt;=60, "Moderate Humid",
  N94&lt;=70, "Humid",
  N94&lt;=80, "Very Humid",
  N94&lt;=90, "Highly Humid",
  N94&lt;=100, "Saturated / Rain-Likely"
)</f>
        <v>Humid</v>
      </c>
      <c r="P94" s="8">
        <v>0</v>
      </c>
      <c r="Q94" s="8">
        <f>ROUND(DS_1_2_3_appended[[#This Row],[NormalizedWindspeed]]* 118, 1)</f>
        <v>0</v>
      </c>
      <c r="R94" s="8">
        <v>0</v>
      </c>
      <c r="S94" s="8">
        <v>6</v>
      </c>
      <c r="T94" s="8">
        <f>SUM(DS_1_2_3_appended[[#This Row],[CasualRiders]], DS_1_2_3_appended[[#This Row],[RegisteredRiders]])</f>
        <v>6</v>
      </c>
      <c r="Y94" s="24" t="s">
        <v>28</v>
      </c>
      <c r="Z94" s="24" t="s">
        <v>98</v>
      </c>
    </row>
    <row r="95" spans="1:27">
      <c r="A95" s="16">
        <v>94</v>
      </c>
      <c r="B95" s="11">
        <v>40548</v>
      </c>
      <c r="C95" s="8" t="str" cm="1">
        <f t="array" ref="C95">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5" s="8">
        <f>YEAR(DS_1_2_3_appended[[#This Row],[DateOfEntry]])</f>
        <v>2011</v>
      </c>
      <c r="E95" s="8" t="str">
        <f>TEXT(DS_1_2_3_appended[[#This Row],[DateOfEntry]], "mmmm")</f>
        <v>January</v>
      </c>
      <c r="F95" s="15">
        <v>3.875</v>
      </c>
      <c r="G95" s="8" t="str">
        <f>IF(dataset_1!G95, "YES", "NO")</f>
        <v>NO</v>
      </c>
      <c r="H95" s="8" t="str">
        <f>CHOOSE(WEEKDAY(DS_1_2_3_appended[[#This Row],[DateOfEntry]]), "Sunday", "Monday", "Tuesday", "Wednesday", "Thursday", "Friday", "Saturday")</f>
        <v>Wednesday</v>
      </c>
      <c r="I95" s="8">
        <v>1</v>
      </c>
      <c r="J95" s="8" t="str" cm="1">
        <f t="array" ref="J95">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95" s="8">
        <v>0.16</v>
      </c>
      <c r="L95" s="8" cm="1">
        <f t="array" ref="L95">_xlfn.IFS(
  AND(C95="Winter", J95="Clear Sky"), ROUND(10 + (K95 / 0.46) * (25 - 10), 1),
  AND(C95="Winter", J95="Foggy / Misty"), ROUND(0 + (K95 / 0.46) * (15 - 0), 1),
  AND(C95="Winter", J95="Light Snow / Rain"), ROUND(-5 + (K95 / 0.46) * (10 - (-5)), 1),
  AND(C95="Winter", J95="Western Disturbance"), ROUND(5 + (K95 / 0.46) * (20 - 5), 1),
  AND(C95="Summer", J95="Clear / Sunny"), ROUND(30 + (K95 / 0.46) * (53 - 30), 1),
  AND(C95="Summer", J95="Hot &amp; Humid"), ROUND(26 + (K95 / 0.46) * (45 - 26), 1),
  AND(C95="Summer", J95="Dust Storm / Loo Winds"), ROUND(35 + (K95 / 0.46) * (50 - 35), 1),
  AND(C95="Summer", J95="Pre-Monsoon Thunderstorm"), ROUND(28 + (K95 / 0.46) * (48 - 28), 1),
  AND(C95="Monsoon", J95="Heavy Rainfall"), ROUND(22 + (K95 / 0.46) * (28 - 22), 1),
  AND(C95="Monsoon", J95="Intermittent Showers"), ROUND(24 + (K95 / 0.46) * (32 - 24), 1),
  AND(C95="Monsoon", J95="Overcast &amp; Humid"), ROUND(25 + (K95 / 0.46) * (33 - 25), 1),
  AND(C95="Monsoon", J95="Thunderstorms with Rain"), ROUND(23 + (K95 / 0.46) * (30 - 23), 1),
  AND(C95="Autumn", J95="Clear"), ROUND(20 + (K95 / 0.46) * (30 - 20), 1),
  AND(C95="Autumn", J95="Dry &amp; Breezy"), ROUND(18 + (K95 / 0.46) * (28 - 18), 1),
  AND(C95="Autumn", J95="Atmospheric Haze"), ROUND(16 + (K95 / 0.46) * (26 - 16), 1),
  AND(C95="Autumn", J95="Chilly Dusk"), ROUND(15 + (K95 / 0.46) * (25 - 15), 1),
  TRUE, "No match found"
)</f>
        <v>15.2</v>
      </c>
      <c r="M95" s="8">
        <v>0.74</v>
      </c>
      <c r="N95" s="8">
        <f>ROUND(DS_1_2_3_appended[[#This Row],[NormalizedHumidity]] * 100, 1)</f>
        <v>74</v>
      </c>
      <c r="O95" s="8" t="str" cm="1">
        <f t="array" ref="O95">_xlfn.IFS(
  N95&lt;=10, "Extremely Dry",
  N95&lt;=20, "Very Dry",
  N95&lt;=30, "Dry",
  N95&lt;=40, "Low Comfortable",
  N95&lt;=50, "Comfortable",
  N95&lt;=60, "Moderate Humid",
  N95&lt;=70, "Humid",
  N95&lt;=80, "Very Humid",
  N95&lt;=90, "Highly Humid",
  N95&lt;=100, "Saturated / Rain-Likely"
)</f>
        <v>Very Humid</v>
      </c>
      <c r="P95" s="8">
        <v>8.9599999999999999E-2</v>
      </c>
      <c r="Q95" s="8">
        <f>ROUND(DS_1_2_3_appended[[#This Row],[NormalizedWindspeed]]* 118, 1)</f>
        <v>10.6</v>
      </c>
      <c r="R95" s="8">
        <v>0</v>
      </c>
      <c r="S95" s="8">
        <v>6</v>
      </c>
      <c r="T95" s="8">
        <f>SUM(DS_1_2_3_appended[[#This Row],[CasualRiders]], DS_1_2_3_appended[[#This Row],[RegisteredRiders]])</f>
        <v>6</v>
      </c>
      <c r="Y95" s="25" t="s">
        <v>99</v>
      </c>
      <c r="Z95" s="26">
        <f>COUNTIF(H2:H1001, $Y$95)</f>
        <v>149</v>
      </c>
    </row>
    <row r="96" spans="1:27">
      <c r="A96" s="16">
        <v>95</v>
      </c>
      <c r="B96" s="11">
        <v>40548</v>
      </c>
      <c r="C96" s="8" t="str" cm="1">
        <f t="array" ref="C96">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6" s="8">
        <f>YEAR(DS_1_2_3_appended[[#This Row],[DateOfEntry]])</f>
        <v>2011</v>
      </c>
      <c r="E96" s="8" t="str">
        <f>TEXT(DS_1_2_3_appended[[#This Row],[DateOfEntry]], "mmmm")</f>
        <v>January</v>
      </c>
      <c r="F96" s="15">
        <v>3.9166666666666701</v>
      </c>
      <c r="G96" s="8" t="str">
        <f>IF(dataset_1!G96, "YES", "NO")</f>
        <v>NO</v>
      </c>
      <c r="H96" s="8" t="str">
        <f>CHOOSE(WEEKDAY(DS_1_2_3_appended[[#This Row],[DateOfEntry]]), "Sunday", "Monday", "Tuesday", "Wednesday", "Thursday", "Friday", "Saturday")</f>
        <v>Wednesday</v>
      </c>
      <c r="I96" s="8">
        <v>1</v>
      </c>
      <c r="J96" s="8" t="str" cm="1">
        <f t="array" ref="J96">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96" s="8">
        <v>0.16</v>
      </c>
      <c r="L96" s="8" cm="1">
        <f t="array" ref="L96">_xlfn.IFS(
  AND(C96="Winter", J96="Clear Sky"), ROUND(10 + (K96 / 0.46) * (25 - 10), 1),
  AND(C96="Winter", J96="Foggy / Misty"), ROUND(0 + (K96 / 0.46) * (15 - 0), 1),
  AND(C96="Winter", J96="Light Snow / Rain"), ROUND(-5 + (K96 / 0.46) * (10 - (-5)), 1),
  AND(C96="Winter", J96="Western Disturbance"), ROUND(5 + (K96 / 0.46) * (20 - 5), 1),
  AND(C96="Summer", J96="Clear / Sunny"), ROUND(30 + (K96 / 0.46) * (53 - 30), 1),
  AND(C96="Summer", J96="Hot &amp; Humid"), ROUND(26 + (K96 / 0.46) * (45 - 26), 1),
  AND(C96="Summer", J96="Dust Storm / Loo Winds"), ROUND(35 + (K96 / 0.46) * (50 - 35), 1),
  AND(C96="Summer", J96="Pre-Monsoon Thunderstorm"), ROUND(28 + (K96 / 0.46) * (48 - 28), 1),
  AND(C96="Monsoon", J96="Heavy Rainfall"), ROUND(22 + (K96 / 0.46) * (28 - 22), 1),
  AND(C96="Monsoon", J96="Intermittent Showers"), ROUND(24 + (K96 / 0.46) * (32 - 24), 1),
  AND(C96="Monsoon", J96="Overcast &amp; Humid"), ROUND(25 + (K96 / 0.46) * (33 - 25), 1),
  AND(C96="Monsoon", J96="Thunderstorms with Rain"), ROUND(23 + (K96 / 0.46) * (30 - 23), 1),
  AND(C96="Autumn", J96="Clear"), ROUND(20 + (K96 / 0.46) * (30 - 20), 1),
  AND(C96="Autumn", J96="Dry &amp; Breezy"), ROUND(18 + (K96 / 0.46) * (28 - 18), 1),
  AND(C96="Autumn", J96="Atmospheric Haze"), ROUND(16 + (K96 / 0.46) * (26 - 16), 1),
  AND(C96="Autumn", J96="Chilly Dusk"), ROUND(15 + (K96 / 0.46) * (25 - 15), 1),
  TRUE, "No match found"
)</f>
        <v>15.2</v>
      </c>
      <c r="M96" s="8">
        <v>0.74</v>
      </c>
      <c r="N96" s="8">
        <f>ROUND(DS_1_2_3_appended[[#This Row],[NormalizedHumidity]] * 100, 1)</f>
        <v>74</v>
      </c>
      <c r="O96" s="8" t="str" cm="1">
        <f t="array" ref="O96">_xlfn.IFS(
  N96&lt;=10, "Extremely Dry",
  N96&lt;=20, "Very Dry",
  N96&lt;=30, "Dry",
  N96&lt;=40, "Low Comfortable",
  N96&lt;=50, "Comfortable",
  N96&lt;=60, "Moderate Humid",
  N96&lt;=70, "Humid",
  N96&lt;=80, "Very Humid",
  N96&lt;=90, "Highly Humid",
  N96&lt;=100, "Saturated / Rain-Likely"
)</f>
        <v>Very Humid</v>
      </c>
      <c r="P96" s="8">
        <v>8.9599999999999999E-2</v>
      </c>
      <c r="Q96" s="8">
        <f>ROUND(DS_1_2_3_appended[[#This Row],[NormalizedWindspeed]]* 118, 1)</f>
        <v>10.6</v>
      </c>
      <c r="R96" s="8">
        <v>0</v>
      </c>
      <c r="S96" s="8">
        <v>2</v>
      </c>
      <c r="T96" s="8">
        <f>SUM(DS_1_2_3_appended[[#This Row],[CasualRiders]], DS_1_2_3_appended[[#This Row],[RegisteredRiders]])</f>
        <v>2</v>
      </c>
      <c r="Y96" s="25" t="s">
        <v>100</v>
      </c>
      <c r="Z96" s="26">
        <f>COUNTIF($H$2:$H$1001, $Y$96)</f>
        <v>127</v>
      </c>
    </row>
    <row r="97" spans="1:26">
      <c r="A97" s="16">
        <v>96</v>
      </c>
      <c r="B97" s="11">
        <v>40548</v>
      </c>
      <c r="C97" s="8" t="str" cm="1">
        <f t="array" ref="C97">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7" s="8">
        <f>YEAR(DS_1_2_3_appended[[#This Row],[DateOfEntry]])</f>
        <v>2011</v>
      </c>
      <c r="E97" s="8" t="str">
        <f>TEXT(DS_1_2_3_appended[[#This Row],[DateOfEntry]], "mmmm")</f>
        <v>January</v>
      </c>
      <c r="F97" s="15">
        <v>3.9583333333333299</v>
      </c>
      <c r="G97" s="8" t="str">
        <f>IF(dataset_1!G97, "YES", "NO")</f>
        <v>NO</v>
      </c>
      <c r="H97" s="8" t="str">
        <f>CHOOSE(WEEKDAY(DS_1_2_3_appended[[#This Row],[DateOfEntry]]), "Sunday", "Monday", "Tuesday", "Wednesday", "Thursday", "Friday", "Saturday")</f>
        <v>Wednesday</v>
      </c>
      <c r="I97" s="8">
        <v>1</v>
      </c>
      <c r="J97" s="8" t="str" cm="1">
        <f t="array" ref="J97">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97" s="8">
        <v>0.24</v>
      </c>
      <c r="L97" s="8" cm="1">
        <f t="array" ref="L97">_xlfn.IFS(
  AND(C97="Winter", J97="Clear Sky"), ROUND(10 + (K97 / 0.46) * (25 - 10), 1),
  AND(C97="Winter", J97="Foggy / Misty"), ROUND(0 + (K97 / 0.46) * (15 - 0), 1),
  AND(C97="Winter", J97="Light Snow / Rain"), ROUND(-5 + (K97 / 0.46) * (10 - (-5)), 1),
  AND(C97="Winter", J97="Western Disturbance"), ROUND(5 + (K97 / 0.46) * (20 - 5), 1),
  AND(C97="Summer", J97="Clear / Sunny"), ROUND(30 + (K97 / 0.46) * (53 - 30), 1),
  AND(C97="Summer", J97="Hot &amp; Humid"), ROUND(26 + (K97 / 0.46) * (45 - 26), 1),
  AND(C97="Summer", J97="Dust Storm / Loo Winds"), ROUND(35 + (K97 / 0.46) * (50 - 35), 1),
  AND(C97="Summer", J97="Pre-Monsoon Thunderstorm"), ROUND(28 + (K97 / 0.46) * (48 - 28), 1),
  AND(C97="Monsoon", J97="Heavy Rainfall"), ROUND(22 + (K97 / 0.46) * (28 - 22), 1),
  AND(C97="Monsoon", J97="Intermittent Showers"), ROUND(24 + (K97 / 0.46) * (32 - 24), 1),
  AND(C97="Monsoon", J97="Overcast &amp; Humid"), ROUND(25 + (K97 / 0.46) * (33 - 25), 1),
  AND(C97="Monsoon", J97="Thunderstorms with Rain"), ROUND(23 + (K97 / 0.46) * (30 - 23), 1),
  AND(C97="Autumn", J97="Clear"), ROUND(20 + (K97 / 0.46) * (30 - 20), 1),
  AND(C97="Autumn", J97="Dry &amp; Breezy"), ROUND(18 + (K97 / 0.46) * (28 - 18), 1),
  AND(C97="Autumn", J97="Atmospheric Haze"), ROUND(16 + (K97 / 0.46) * (26 - 16), 1),
  AND(C97="Autumn", J97="Chilly Dusk"), ROUND(15 + (K97 / 0.46) * (25 - 15), 1),
  TRUE, "No match found"
)</f>
        <v>17.8</v>
      </c>
      <c r="M97" s="8">
        <v>0.48</v>
      </c>
      <c r="N97" s="8">
        <f>ROUND(DS_1_2_3_appended[[#This Row],[NormalizedHumidity]] * 100, 1)</f>
        <v>48</v>
      </c>
      <c r="O97" s="8" t="str" cm="1">
        <f t="array" ref="O97">_xlfn.IFS(
  N97&lt;=10, "Extremely Dry",
  N97&lt;=20, "Very Dry",
  N97&lt;=30, "Dry",
  N97&lt;=40, "Low Comfortable",
  N97&lt;=50, "Comfortable",
  N97&lt;=60, "Moderate Humid",
  N97&lt;=70, "Humid",
  N97&lt;=80, "Very Humid",
  N97&lt;=90, "Highly Humid",
  N97&lt;=100, "Saturated / Rain-Likely"
)</f>
        <v>Comfortable</v>
      </c>
      <c r="P97" s="8">
        <v>0.22389999999999999</v>
      </c>
      <c r="Q97" s="8">
        <f>ROUND(DS_1_2_3_appended[[#This Row],[NormalizedWindspeed]]* 118, 1)</f>
        <v>26.4</v>
      </c>
      <c r="R97" s="8">
        <v>0</v>
      </c>
      <c r="S97" s="8">
        <v>2</v>
      </c>
      <c r="T97" s="8">
        <f>SUM(DS_1_2_3_appended[[#This Row],[CasualRiders]], DS_1_2_3_appended[[#This Row],[RegisteredRiders]])</f>
        <v>2</v>
      </c>
      <c r="Y97" s="25" t="s">
        <v>101</v>
      </c>
      <c r="Z97" s="26">
        <f>COUNTIF($H$2:$H$1001, $Y$97)</f>
        <v>131</v>
      </c>
    </row>
    <row r="98" spans="1:26">
      <c r="A98" s="16">
        <v>97</v>
      </c>
      <c r="B98" s="11">
        <v>40548</v>
      </c>
      <c r="C98" s="8" t="str" cm="1">
        <f t="array" ref="C98">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8" s="8">
        <f>YEAR(DS_1_2_3_appended[[#This Row],[DateOfEntry]])</f>
        <v>2011</v>
      </c>
      <c r="E98" s="8" t="str">
        <f>TEXT(DS_1_2_3_appended[[#This Row],[DateOfEntry]], "mmmm")</f>
        <v>January</v>
      </c>
      <c r="F98" s="15">
        <v>4</v>
      </c>
      <c r="G98" s="8" t="str">
        <f>IF(dataset_1!G98, "YES", "NO")</f>
        <v>NO</v>
      </c>
      <c r="H98" s="8" t="str">
        <f>CHOOSE(WEEKDAY(DS_1_2_3_appended[[#This Row],[DateOfEntry]]), "Sunday", "Monday", "Tuesday", "Wednesday", "Thursday", "Friday", "Saturday")</f>
        <v>Wednesday</v>
      </c>
      <c r="I98" s="8">
        <v>1</v>
      </c>
      <c r="J98" s="8" t="str" cm="1">
        <f t="array" ref="J98">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98" s="8">
        <v>0.22</v>
      </c>
      <c r="L98" s="8" cm="1">
        <f t="array" ref="L98">_xlfn.IFS(
  AND(C98="Winter", J98="Clear Sky"), ROUND(10 + (K98 / 0.46) * (25 - 10), 1),
  AND(C98="Winter", J98="Foggy / Misty"), ROUND(0 + (K98 / 0.46) * (15 - 0), 1),
  AND(C98="Winter", J98="Light Snow / Rain"), ROUND(-5 + (K98 / 0.46) * (10 - (-5)), 1),
  AND(C98="Winter", J98="Western Disturbance"), ROUND(5 + (K98 / 0.46) * (20 - 5), 1),
  AND(C98="Summer", J98="Clear / Sunny"), ROUND(30 + (K98 / 0.46) * (53 - 30), 1),
  AND(C98="Summer", J98="Hot &amp; Humid"), ROUND(26 + (K98 / 0.46) * (45 - 26), 1),
  AND(C98="Summer", J98="Dust Storm / Loo Winds"), ROUND(35 + (K98 / 0.46) * (50 - 35), 1),
  AND(C98="Summer", J98="Pre-Monsoon Thunderstorm"), ROUND(28 + (K98 / 0.46) * (48 - 28), 1),
  AND(C98="Monsoon", J98="Heavy Rainfall"), ROUND(22 + (K98 / 0.46) * (28 - 22), 1),
  AND(C98="Monsoon", J98="Intermittent Showers"), ROUND(24 + (K98 / 0.46) * (32 - 24), 1),
  AND(C98="Monsoon", J98="Overcast &amp; Humid"), ROUND(25 + (K98 / 0.46) * (33 - 25), 1),
  AND(C98="Monsoon", J98="Thunderstorms with Rain"), ROUND(23 + (K98 / 0.46) * (30 - 23), 1),
  AND(C98="Autumn", J98="Clear"), ROUND(20 + (K98 / 0.46) * (30 - 20), 1),
  AND(C98="Autumn", J98="Dry &amp; Breezy"), ROUND(18 + (K98 / 0.46) * (28 - 18), 1),
  AND(C98="Autumn", J98="Atmospheric Haze"), ROUND(16 + (K98 / 0.46) * (26 - 16), 1),
  AND(C98="Autumn", J98="Chilly Dusk"), ROUND(15 + (K98 / 0.46) * (25 - 15), 1),
  TRUE, "No match found"
)</f>
        <v>17.2</v>
      </c>
      <c r="M98" s="8">
        <v>0.47</v>
      </c>
      <c r="N98" s="8">
        <f>ROUND(DS_1_2_3_appended[[#This Row],[NormalizedHumidity]] * 100, 1)</f>
        <v>47</v>
      </c>
      <c r="O98" s="8" t="str" cm="1">
        <f t="array" ref="O98">_xlfn.IFS(
  N98&lt;=10, "Extremely Dry",
  N98&lt;=20, "Very Dry",
  N98&lt;=30, "Dry",
  N98&lt;=40, "Low Comfortable",
  N98&lt;=50, "Comfortable",
  N98&lt;=60, "Moderate Humid",
  N98&lt;=70, "Humid",
  N98&lt;=80, "Very Humid",
  N98&lt;=90, "Highly Humid",
  N98&lt;=100, "Saturated / Rain-Likely"
)</f>
        <v>Comfortable</v>
      </c>
      <c r="P98" s="8">
        <v>0.16420000000000001</v>
      </c>
      <c r="Q98" s="8">
        <f>ROUND(DS_1_2_3_appended[[#This Row],[NormalizedWindspeed]]* 118, 1)</f>
        <v>19.399999999999999</v>
      </c>
      <c r="R98" s="8">
        <v>0</v>
      </c>
      <c r="S98" s="8">
        <v>3</v>
      </c>
      <c r="T98" s="8">
        <f>SUM(DS_1_2_3_appended[[#This Row],[CasualRiders]], DS_1_2_3_appended[[#This Row],[RegisteredRiders]])</f>
        <v>3</v>
      </c>
      <c r="Y98" s="25" t="s">
        <v>102</v>
      </c>
      <c r="Z98" s="26">
        <f>COUNTIF($H$2:$H$1001, $Y$98)</f>
        <v>125</v>
      </c>
    </row>
    <row r="99" spans="1:26">
      <c r="A99" s="16">
        <v>98</v>
      </c>
      <c r="B99" s="11">
        <v>40548</v>
      </c>
      <c r="C99" s="8" t="str" cm="1">
        <f t="array" ref="C99">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9" s="8">
        <f>YEAR(DS_1_2_3_appended[[#This Row],[DateOfEntry]])</f>
        <v>2011</v>
      </c>
      <c r="E99" s="8" t="str">
        <f>TEXT(DS_1_2_3_appended[[#This Row],[DateOfEntry]], "mmmm")</f>
        <v>January</v>
      </c>
      <c r="F99" s="15">
        <v>4.0416666666666696</v>
      </c>
      <c r="G99" s="8" t="str">
        <f>IF(dataset_1!G99, "YES", "NO")</f>
        <v>NO</v>
      </c>
      <c r="H99" s="8" t="str">
        <f>CHOOSE(WEEKDAY(DS_1_2_3_appended[[#This Row],[DateOfEntry]]), "Sunday", "Monday", "Tuesday", "Wednesday", "Thursday", "Friday", "Saturday")</f>
        <v>Wednesday</v>
      </c>
      <c r="I99" s="8">
        <v>1</v>
      </c>
      <c r="J99" s="8" t="str" cm="1">
        <f t="array" ref="J99">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99" s="8">
        <v>0.2</v>
      </c>
      <c r="L99" s="8" cm="1">
        <f t="array" ref="L99">_xlfn.IFS(
  AND(C99="Winter", J99="Clear Sky"), ROUND(10 + (K99 / 0.46) * (25 - 10), 1),
  AND(C99="Winter", J99="Foggy / Misty"), ROUND(0 + (K99 / 0.46) * (15 - 0), 1),
  AND(C99="Winter", J99="Light Snow / Rain"), ROUND(-5 + (K99 / 0.46) * (10 - (-5)), 1),
  AND(C99="Winter", J99="Western Disturbance"), ROUND(5 + (K99 / 0.46) * (20 - 5), 1),
  AND(C99="Summer", J99="Clear / Sunny"), ROUND(30 + (K99 / 0.46) * (53 - 30), 1),
  AND(C99="Summer", J99="Hot &amp; Humid"), ROUND(26 + (K99 / 0.46) * (45 - 26), 1),
  AND(C99="Summer", J99="Dust Storm / Loo Winds"), ROUND(35 + (K99 / 0.46) * (50 - 35), 1),
  AND(C99="Summer", J99="Pre-Monsoon Thunderstorm"), ROUND(28 + (K99 / 0.46) * (48 - 28), 1),
  AND(C99="Monsoon", J99="Heavy Rainfall"), ROUND(22 + (K99 / 0.46) * (28 - 22), 1),
  AND(C99="Monsoon", J99="Intermittent Showers"), ROUND(24 + (K99 / 0.46) * (32 - 24), 1),
  AND(C99="Monsoon", J99="Overcast &amp; Humid"), ROUND(25 + (K99 / 0.46) * (33 - 25), 1),
  AND(C99="Monsoon", J99="Thunderstorms with Rain"), ROUND(23 + (K99 / 0.46) * (30 - 23), 1),
  AND(C99="Autumn", J99="Clear"), ROUND(20 + (K99 / 0.46) * (30 - 20), 1),
  AND(C99="Autumn", J99="Dry &amp; Breezy"), ROUND(18 + (K99 / 0.46) * (28 - 18), 1),
  AND(C99="Autumn", J99="Atmospheric Haze"), ROUND(16 + (K99 / 0.46) * (26 - 16), 1),
  AND(C99="Autumn", J99="Chilly Dusk"), ROUND(15 + (K99 / 0.46) * (25 - 15), 1),
  TRUE, "No match found"
)</f>
        <v>16.5</v>
      </c>
      <c r="M99" s="8">
        <v>0.47</v>
      </c>
      <c r="N99" s="8">
        <f>ROUND(DS_1_2_3_appended[[#This Row],[NormalizedHumidity]] * 100, 1)</f>
        <v>47</v>
      </c>
      <c r="O99" s="8" t="str" cm="1">
        <f t="array" ref="O99">_xlfn.IFS(
  N99&lt;=10, "Extremely Dry",
  N99&lt;=20, "Very Dry",
  N99&lt;=30, "Dry",
  N99&lt;=40, "Low Comfortable",
  N99&lt;=50, "Comfortable",
  N99&lt;=60, "Moderate Humid",
  N99&lt;=70, "Humid",
  N99&lt;=80, "Very Humid",
  N99&lt;=90, "Highly Humid",
  N99&lt;=100, "Saturated / Rain-Likely"
)</f>
        <v>Comfortable</v>
      </c>
      <c r="P99" s="8">
        <v>0.22389999999999999</v>
      </c>
      <c r="Q99" s="8">
        <f>ROUND(DS_1_2_3_appended[[#This Row],[NormalizedWindspeed]]* 118, 1)</f>
        <v>26.4</v>
      </c>
      <c r="R99" s="8">
        <v>0</v>
      </c>
      <c r="S99" s="8">
        <v>33</v>
      </c>
      <c r="T99" s="8">
        <f>SUM(DS_1_2_3_appended[[#This Row],[CasualRiders]], DS_1_2_3_appended[[#This Row],[RegisteredRiders]])</f>
        <v>33</v>
      </c>
      <c r="Y99" s="25" t="s">
        <v>103</v>
      </c>
      <c r="Z99" s="26">
        <f>COUNTIF($H$2:$H$1001, $Y$99)</f>
        <v>138</v>
      </c>
    </row>
    <row r="100" spans="1:26">
      <c r="A100" s="16">
        <v>99</v>
      </c>
      <c r="B100" s="11">
        <v>40548</v>
      </c>
      <c r="C100" s="8" t="str" cm="1">
        <f t="array" ref="C100">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00" s="8">
        <f>YEAR(DS_1_2_3_appended[[#This Row],[DateOfEntry]])</f>
        <v>2011</v>
      </c>
      <c r="E100" s="8" t="str">
        <f>TEXT(DS_1_2_3_appended[[#This Row],[DateOfEntry]], "mmmm")</f>
        <v>January</v>
      </c>
      <c r="F100" s="15">
        <v>4.0833333333333304</v>
      </c>
      <c r="G100" s="8" t="str">
        <f>IF(dataset_1!G100, "YES", "NO")</f>
        <v>NO</v>
      </c>
      <c r="H100" s="8" t="str">
        <f>CHOOSE(WEEKDAY(DS_1_2_3_appended[[#This Row],[DateOfEntry]]), "Sunday", "Monday", "Tuesday", "Wednesday", "Thursday", "Friday", "Saturday")</f>
        <v>Wednesday</v>
      </c>
      <c r="I100" s="8">
        <v>1</v>
      </c>
      <c r="J100" s="8" t="str" cm="1">
        <f t="array" ref="J100">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100" s="8">
        <v>0.18</v>
      </c>
      <c r="L100" s="8" cm="1">
        <f t="array" ref="L100">_xlfn.IFS(
  AND(C100="Winter", J100="Clear Sky"), ROUND(10 + (K100 / 0.46) * (25 - 10), 1),
  AND(C100="Winter", J100="Foggy / Misty"), ROUND(0 + (K100 / 0.46) * (15 - 0), 1),
  AND(C100="Winter", J100="Light Snow / Rain"), ROUND(-5 + (K100 / 0.46) * (10 - (-5)), 1),
  AND(C100="Winter", J100="Western Disturbance"), ROUND(5 + (K100 / 0.46) * (20 - 5), 1),
  AND(C100="Summer", J100="Clear / Sunny"), ROUND(30 + (K100 / 0.46) * (53 - 30), 1),
  AND(C100="Summer", J100="Hot &amp; Humid"), ROUND(26 + (K100 / 0.46) * (45 - 26), 1),
  AND(C100="Summer", J100="Dust Storm / Loo Winds"), ROUND(35 + (K100 / 0.46) * (50 - 35), 1),
  AND(C100="Summer", J100="Pre-Monsoon Thunderstorm"), ROUND(28 + (K100 / 0.46) * (48 - 28), 1),
  AND(C100="Monsoon", J100="Heavy Rainfall"), ROUND(22 + (K100 / 0.46) * (28 - 22), 1),
  AND(C100="Monsoon", J100="Intermittent Showers"), ROUND(24 + (K100 / 0.46) * (32 - 24), 1),
  AND(C100="Monsoon", J100="Overcast &amp; Humid"), ROUND(25 + (K100 / 0.46) * (33 - 25), 1),
  AND(C100="Monsoon", J100="Thunderstorms with Rain"), ROUND(23 + (K100 / 0.46) * (30 - 23), 1),
  AND(C100="Autumn", J100="Clear"), ROUND(20 + (K100 / 0.46) * (30 - 20), 1),
  AND(C100="Autumn", J100="Dry &amp; Breezy"), ROUND(18 + (K100 / 0.46) * (28 - 18), 1),
  AND(C100="Autumn", J100="Atmospheric Haze"), ROUND(16 + (K100 / 0.46) * (26 - 16), 1),
  AND(C100="Autumn", J100="Chilly Dusk"), ROUND(15 + (K100 / 0.46) * (25 - 15), 1),
  TRUE, "No match found"
)</f>
        <v>15.9</v>
      </c>
      <c r="M100" s="8">
        <v>0.43</v>
      </c>
      <c r="N100" s="8">
        <f>ROUND(DS_1_2_3_appended[[#This Row],[NormalizedHumidity]] * 100, 1)</f>
        <v>43</v>
      </c>
      <c r="O100" s="8" t="str" cm="1">
        <f t="array" ref="O100">_xlfn.IFS(
  N100&lt;=10, "Extremely Dry",
  N100&lt;=20, "Very Dry",
  N100&lt;=30, "Dry",
  N100&lt;=40, "Low Comfortable",
  N100&lt;=50, "Comfortable",
  N100&lt;=60, "Moderate Humid",
  N100&lt;=70, "Humid",
  N100&lt;=80, "Very Humid",
  N100&lt;=90, "Highly Humid",
  N100&lt;=100, "Saturated / Rain-Likely"
)</f>
        <v>Comfortable</v>
      </c>
      <c r="P100" s="8">
        <v>0.19400000000000001</v>
      </c>
      <c r="Q100" s="8">
        <f>ROUND(DS_1_2_3_appended[[#This Row],[NormalizedWindspeed]]* 118, 1)</f>
        <v>22.9</v>
      </c>
      <c r="R100" s="8">
        <v>1</v>
      </c>
      <c r="S100" s="8">
        <v>87</v>
      </c>
      <c r="T100" s="8">
        <f>SUM(DS_1_2_3_appended[[#This Row],[CasualRiders]], DS_1_2_3_appended[[#This Row],[RegisteredRiders]])</f>
        <v>88</v>
      </c>
      <c r="Y100" s="25" t="s">
        <v>104</v>
      </c>
      <c r="Z100" s="26">
        <f>COUNTIF($H$2:$H$1001, Y100)</f>
        <v>166</v>
      </c>
    </row>
    <row r="101" spans="1:26">
      <c r="A101" s="16">
        <v>100</v>
      </c>
      <c r="B101" s="11">
        <v>40548</v>
      </c>
      <c r="C101" s="8" t="str" cm="1">
        <f t="array" ref="C101">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01" s="8">
        <f>YEAR(DS_1_2_3_appended[[#This Row],[DateOfEntry]])</f>
        <v>2011</v>
      </c>
      <c r="E101" s="8" t="str">
        <f>TEXT(DS_1_2_3_appended[[#This Row],[DateOfEntry]], "mmmm")</f>
        <v>January</v>
      </c>
      <c r="F101" s="15">
        <v>4.125</v>
      </c>
      <c r="G101" s="8" t="str">
        <f>IF(dataset_1!G101, "YES", "NO")</f>
        <v>NO</v>
      </c>
      <c r="H101" s="8" t="str">
        <f>CHOOSE(WEEKDAY(DS_1_2_3_appended[[#This Row],[DateOfEntry]]), "Sunday", "Monday", "Tuesday", "Wednesday", "Thursday", "Friday", "Saturday")</f>
        <v>Wednesday</v>
      </c>
      <c r="I101" s="8">
        <v>1</v>
      </c>
      <c r="J101" s="8" t="str" cm="1">
        <f t="array" ref="J101">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101" s="8">
        <v>0.2</v>
      </c>
      <c r="L101" s="8" cm="1">
        <f t="array" ref="L101">_xlfn.IFS(
  AND(C101="Winter", J101="Clear Sky"), ROUND(10 + (K101 / 0.46) * (25 - 10), 1),
  AND(C101="Winter", J101="Foggy / Misty"), ROUND(0 + (K101 / 0.46) * (15 - 0), 1),
  AND(C101="Winter", J101="Light Snow / Rain"), ROUND(-5 + (K101 / 0.46) * (10 - (-5)), 1),
  AND(C101="Winter", J101="Western Disturbance"), ROUND(5 + (K101 / 0.46) * (20 - 5), 1),
  AND(C101="Summer", J101="Clear / Sunny"), ROUND(30 + (K101 / 0.46) * (53 - 30), 1),
  AND(C101="Summer", J101="Hot &amp; Humid"), ROUND(26 + (K101 / 0.46) * (45 - 26), 1),
  AND(C101="Summer", J101="Dust Storm / Loo Winds"), ROUND(35 + (K101 / 0.46) * (50 - 35), 1),
  AND(C101="Summer", J101="Pre-Monsoon Thunderstorm"), ROUND(28 + (K101 / 0.46) * (48 - 28), 1),
  AND(C101="Monsoon", J101="Heavy Rainfall"), ROUND(22 + (K101 / 0.46) * (28 - 22), 1),
  AND(C101="Monsoon", J101="Intermittent Showers"), ROUND(24 + (K101 / 0.46) * (32 - 24), 1),
  AND(C101="Monsoon", J101="Overcast &amp; Humid"), ROUND(25 + (K101 / 0.46) * (33 - 25), 1),
  AND(C101="Monsoon", J101="Thunderstorms with Rain"), ROUND(23 + (K101 / 0.46) * (30 - 23), 1),
  AND(C101="Autumn", J101="Clear"), ROUND(20 + (K101 / 0.46) * (30 - 20), 1),
  AND(C101="Autumn", J101="Dry &amp; Breezy"), ROUND(18 + (K101 / 0.46) * (28 - 18), 1),
  AND(C101="Autumn", J101="Atmospheric Haze"), ROUND(16 + (K101 / 0.46) * (26 - 16), 1),
  AND(C101="Autumn", J101="Chilly Dusk"), ROUND(15 + (K101 / 0.46) * (25 - 15), 1),
  TRUE, "No match found"
)</f>
        <v>16.5</v>
      </c>
      <c r="M101" s="8">
        <v>0.4</v>
      </c>
      <c r="N101" s="8">
        <f>ROUND(DS_1_2_3_appended[[#This Row],[NormalizedHumidity]] * 100, 1)</f>
        <v>40</v>
      </c>
      <c r="O101" s="8" t="str" cm="1">
        <f t="array" ref="O101">_xlfn.IFS(
  N101&lt;=10, "Extremely Dry",
  N101&lt;=20, "Very Dry",
  N101&lt;=30, "Dry",
  N101&lt;=40, "Low Comfortable",
  N101&lt;=50, "Comfortable",
  N101&lt;=60, "Moderate Humid",
  N101&lt;=70, "Humid",
  N101&lt;=80, "Very Humid",
  N101&lt;=90, "Highly Humid",
  N101&lt;=100, "Saturated / Rain-Likely"
)</f>
        <v>Low Comfortable</v>
      </c>
      <c r="P101" s="8">
        <v>0.29849999999999999</v>
      </c>
      <c r="Q101" s="8">
        <f>ROUND(DS_1_2_3_appended[[#This Row],[NormalizedWindspeed]]* 118, 1)</f>
        <v>35.200000000000003</v>
      </c>
      <c r="R101" s="8">
        <v>3</v>
      </c>
      <c r="S101" s="8">
        <v>192</v>
      </c>
      <c r="T101" s="8">
        <f>SUM(DS_1_2_3_appended[[#This Row],[CasualRiders]], DS_1_2_3_appended[[#This Row],[RegisteredRiders]])</f>
        <v>195</v>
      </c>
      <c r="Y101" s="25" t="s">
        <v>105</v>
      </c>
      <c r="Z101" s="26">
        <f t="shared" ref="Z101" si="0">COUNTIF(H8:H1007, Y101)</f>
        <v>164</v>
      </c>
    </row>
    <row r="102" spans="1:26">
      <c r="A102" s="16">
        <v>101</v>
      </c>
      <c r="B102" s="11">
        <v>40548</v>
      </c>
      <c r="C102" s="8" t="str" cm="1">
        <f t="array" ref="C102">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02" s="8">
        <f>YEAR(DS_1_2_3_appended[[#This Row],[DateOfEntry]])</f>
        <v>2011</v>
      </c>
      <c r="E102" s="8" t="str">
        <f>TEXT(DS_1_2_3_appended[[#This Row],[DateOfEntry]], "mmmm")</f>
        <v>January</v>
      </c>
      <c r="F102" s="15">
        <v>4.1666666666666696</v>
      </c>
      <c r="G102" s="8" t="str">
        <f>IF(dataset_1!G102, "YES", "NO")</f>
        <v>NO</v>
      </c>
      <c r="H102" s="8" t="str">
        <f>CHOOSE(WEEKDAY(DS_1_2_3_appended[[#This Row],[DateOfEntry]]), "Sunday", "Monday", "Tuesday", "Wednesday", "Thursday", "Friday", "Saturday")</f>
        <v>Wednesday</v>
      </c>
      <c r="I102" s="8">
        <v>1</v>
      </c>
      <c r="J102" s="8" t="str" cm="1">
        <f t="array" ref="J102">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102" s="8">
        <v>0.22</v>
      </c>
      <c r="L102" s="8" cm="1">
        <f t="array" ref="L102">_xlfn.IFS(
  AND(C102="Winter", J102="Clear Sky"), ROUND(10 + (K102 / 0.46) * (25 - 10), 1),
  AND(C102="Winter", J102="Foggy / Misty"), ROUND(0 + (K102 / 0.46) * (15 - 0), 1),
  AND(C102="Winter", J102="Light Snow / Rain"), ROUND(-5 + (K102 / 0.46) * (10 - (-5)), 1),
  AND(C102="Winter", J102="Western Disturbance"), ROUND(5 + (K102 / 0.46) * (20 - 5), 1),
  AND(C102="Summer", J102="Clear / Sunny"), ROUND(30 + (K102 / 0.46) * (53 - 30), 1),
  AND(C102="Summer", J102="Hot &amp; Humid"), ROUND(26 + (K102 / 0.46) * (45 - 26), 1),
  AND(C102="Summer", J102="Dust Storm / Loo Winds"), ROUND(35 + (K102 / 0.46) * (50 - 35), 1),
  AND(C102="Summer", J102="Pre-Monsoon Thunderstorm"), ROUND(28 + (K102 / 0.46) * (48 - 28), 1),
  AND(C102="Monsoon", J102="Heavy Rainfall"), ROUND(22 + (K102 / 0.46) * (28 - 22), 1),
  AND(C102="Monsoon", J102="Intermittent Showers"), ROUND(24 + (K102 / 0.46) * (32 - 24), 1),
  AND(C102="Monsoon", J102="Overcast &amp; Humid"), ROUND(25 + (K102 / 0.46) * (33 - 25), 1),
  AND(C102="Monsoon", J102="Thunderstorms with Rain"), ROUND(23 + (K102 / 0.46) * (30 - 23), 1),
  AND(C102="Autumn", J102="Clear"), ROUND(20 + (K102 / 0.46) * (30 - 20), 1),
  AND(C102="Autumn", J102="Dry &amp; Breezy"), ROUND(18 + (K102 / 0.46) * (28 - 18), 1),
  AND(C102="Autumn", J102="Atmospheric Haze"), ROUND(16 + (K102 / 0.46) * (26 - 16), 1),
  AND(C102="Autumn", J102="Chilly Dusk"), ROUND(15 + (K102 / 0.46) * (25 - 15), 1),
  TRUE, "No match found"
)</f>
        <v>17.2</v>
      </c>
      <c r="M102" s="8">
        <v>0.37</v>
      </c>
      <c r="N102" s="8">
        <f>ROUND(DS_1_2_3_appended[[#This Row],[NormalizedHumidity]] * 100, 1)</f>
        <v>37</v>
      </c>
      <c r="O102" s="8" t="str" cm="1">
        <f t="array" ref="O102">_xlfn.IFS(
  N102&lt;=10, "Extremely Dry",
  N102&lt;=20, "Very Dry",
  N102&lt;=30, "Dry",
  N102&lt;=40, "Low Comfortable",
  N102&lt;=50, "Comfortable",
  N102&lt;=60, "Moderate Humid",
  N102&lt;=70, "Humid",
  N102&lt;=80, "Very Humid",
  N102&lt;=90, "Highly Humid",
  N102&lt;=100, "Saturated / Rain-Likely"
)</f>
        <v>Low Comfortable</v>
      </c>
      <c r="P102" s="8">
        <v>0.32840000000000003</v>
      </c>
      <c r="Q102" s="8">
        <f>ROUND(DS_1_2_3_appended[[#This Row],[NormalizedWindspeed]]* 118, 1)</f>
        <v>38.799999999999997</v>
      </c>
      <c r="R102" s="8">
        <v>6</v>
      </c>
      <c r="S102" s="8">
        <v>109</v>
      </c>
      <c r="T102" s="8">
        <f>SUM(DS_1_2_3_appended[[#This Row],[CasualRiders]], DS_1_2_3_appended[[#This Row],[RegisteredRiders]])</f>
        <v>115</v>
      </c>
      <c r="Y102" s="27" t="s">
        <v>106</v>
      </c>
      <c r="Z102" s="28">
        <f>SUM(Z95:Z101)</f>
        <v>1000</v>
      </c>
    </row>
    <row r="103" spans="1:26">
      <c r="A103" s="16">
        <v>102</v>
      </c>
      <c r="B103" s="11">
        <v>40548</v>
      </c>
      <c r="C103" s="8" t="str" cm="1">
        <f t="array" ref="C103">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03" s="8">
        <f>YEAR(DS_1_2_3_appended[[#This Row],[DateOfEntry]])</f>
        <v>2011</v>
      </c>
      <c r="E103" s="8" t="str">
        <f>TEXT(DS_1_2_3_appended[[#This Row],[DateOfEntry]], "mmmm")</f>
        <v>January</v>
      </c>
      <c r="F103" s="15">
        <v>4.2083333333333304</v>
      </c>
      <c r="G103" s="8" t="str">
        <f>IF(dataset_1!G103, "YES", "NO")</f>
        <v>NO</v>
      </c>
      <c r="H103" s="8" t="str">
        <f>CHOOSE(WEEKDAY(DS_1_2_3_appended[[#This Row],[DateOfEntry]]), "Sunday", "Monday", "Tuesday", "Wednesday", "Thursday", "Friday", "Saturday")</f>
        <v>Wednesday</v>
      </c>
      <c r="I103" s="8">
        <v>1</v>
      </c>
      <c r="J103" s="8" t="str" cm="1">
        <f t="array" ref="J103">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103" s="8">
        <v>0.22</v>
      </c>
      <c r="L103" s="8" cm="1">
        <f t="array" ref="L103">_xlfn.IFS(
  AND(C103="Winter", J103="Clear Sky"), ROUND(10 + (K103 / 0.46) * (25 - 10), 1),
  AND(C103="Winter", J103="Foggy / Misty"), ROUND(0 + (K103 / 0.46) * (15 - 0), 1),
  AND(C103="Winter", J103="Light Snow / Rain"), ROUND(-5 + (K103 / 0.46) * (10 - (-5)), 1),
  AND(C103="Winter", J103="Western Disturbance"), ROUND(5 + (K103 / 0.46) * (20 - 5), 1),
  AND(C103="Summer", J103="Clear / Sunny"), ROUND(30 + (K103 / 0.46) * (53 - 30), 1),
  AND(C103="Summer", J103="Hot &amp; Humid"), ROUND(26 + (K103 / 0.46) * (45 - 26), 1),
  AND(C103="Summer", J103="Dust Storm / Loo Winds"), ROUND(35 + (K103 / 0.46) * (50 - 35), 1),
  AND(C103="Summer", J103="Pre-Monsoon Thunderstorm"), ROUND(28 + (K103 / 0.46) * (48 - 28), 1),
  AND(C103="Monsoon", J103="Heavy Rainfall"), ROUND(22 + (K103 / 0.46) * (28 - 22), 1),
  AND(C103="Monsoon", J103="Intermittent Showers"), ROUND(24 + (K103 / 0.46) * (32 - 24), 1),
  AND(C103="Monsoon", J103="Overcast &amp; Humid"), ROUND(25 + (K103 / 0.46) * (33 - 25), 1),
  AND(C103="Monsoon", J103="Thunderstorms with Rain"), ROUND(23 + (K103 / 0.46) * (30 - 23), 1),
  AND(C103="Autumn", J103="Clear"), ROUND(20 + (K103 / 0.46) * (30 - 20), 1),
  AND(C103="Autumn", J103="Dry &amp; Breezy"), ROUND(18 + (K103 / 0.46) * (28 - 18), 1),
  AND(C103="Autumn", J103="Atmospheric Haze"), ROUND(16 + (K103 / 0.46) * (26 - 16), 1),
  AND(C103="Autumn", J103="Chilly Dusk"), ROUND(15 + (K103 / 0.46) * (25 - 15), 1),
  TRUE, "No match found"
)</f>
        <v>17.2</v>
      </c>
      <c r="M103" s="8">
        <v>0.37</v>
      </c>
      <c r="N103" s="8">
        <f>ROUND(DS_1_2_3_appended[[#This Row],[NormalizedHumidity]] * 100, 1)</f>
        <v>37</v>
      </c>
      <c r="O103" s="8" t="str" cm="1">
        <f t="array" ref="O103">_xlfn.IFS(
  N103&lt;=10, "Extremely Dry",
  N103&lt;=20, "Very Dry",
  N103&lt;=30, "Dry",
  N103&lt;=40, "Low Comfortable",
  N103&lt;=50, "Comfortable",
  N103&lt;=60, "Moderate Humid",
  N103&lt;=70, "Humid",
  N103&lt;=80, "Very Humid",
  N103&lt;=90, "Highly Humid",
  N103&lt;=100, "Saturated / Rain-Likely"
)</f>
        <v>Low Comfortable</v>
      </c>
      <c r="P103" s="8">
        <v>0.32840000000000003</v>
      </c>
      <c r="Q103" s="8">
        <f>ROUND(DS_1_2_3_appended[[#This Row],[NormalizedWindspeed]]* 118, 1)</f>
        <v>38.799999999999997</v>
      </c>
      <c r="R103" s="8">
        <v>4</v>
      </c>
      <c r="S103" s="8">
        <v>53</v>
      </c>
      <c r="T103" s="8">
        <f>SUM(DS_1_2_3_appended[[#This Row],[CasualRiders]], DS_1_2_3_appended[[#This Row],[RegisteredRiders]])</f>
        <v>57</v>
      </c>
    </row>
    <row r="104" spans="1:26">
      <c r="A104" s="16">
        <v>103</v>
      </c>
      <c r="B104" s="11">
        <v>40548</v>
      </c>
      <c r="C104" s="8" t="str" cm="1">
        <f t="array" ref="C104">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04" s="8">
        <f>YEAR(DS_1_2_3_appended[[#This Row],[DateOfEntry]])</f>
        <v>2011</v>
      </c>
      <c r="E104" s="8" t="str">
        <f>TEXT(DS_1_2_3_appended[[#This Row],[DateOfEntry]], "mmmm")</f>
        <v>January</v>
      </c>
      <c r="F104" s="15">
        <v>4.25</v>
      </c>
      <c r="G104" s="8" t="str">
        <f>IF(dataset_1!G104, "YES", "NO")</f>
        <v>NO</v>
      </c>
      <c r="H104" s="8" t="str">
        <f>CHOOSE(WEEKDAY(DS_1_2_3_appended[[#This Row],[DateOfEntry]]), "Sunday", "Monday", "Tuesday", "Wednesday", "Thursday", "Friday", "Saturday")</f>
        <v>Wednesday</v>
      </c>
      <c r="I104" s="8">
        <v>1</v>
      </c>
      <c r="J104" s="8" t="str" cm="1">
        <f t="array" ref="J104">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104" s="8">
        <v>0.26</v>
      </c>
      <c r="L104" s="8" cm="1">
        <f t="array" ref="L104">_xlfn.IFS(
  AND(C104="Winter", J104="Clear Sky"), ROUND(10 + (K104 / 0.46) * (25 - 10), 1),
  AND(C104="Winter", J104="Foggy / Misty"), ROUND(0 + (K104 / 0.46) * (15 - 0), 1),
  AND(C104="Winter", J104="Light Snow / Rain"), ROUND(-5 + (K104 / 0.46) * (10 - (-5)), 1),
  AND(C104="Winter", J104="Western Disturbance"), ROUND(5 + (K104 / 0.46) * (20 - 5), 1),
  AND(C104="Summer", J104="Clear / Sunny"), ROUND(30 + (K104 / 0.46) * (53 - 30), 1),
  AND(C104="Summer", J104="Hot &amp; Humid"), ROUND(26 + (K104 / 0.46) * (45 - 26), 1),
  AND(C104="Summer", J104="Dust Storm / Loo Winds"), ROUND(35 + (K104 / 0.46) * (50 - 35), 1),
  AND(C104="Summer", J104="Pre-Monsoon Thunderstorm"), ROUND(28 + (K104 / 0.46) * (48 - 28), 1),
  AND(C104="Monsoon", J104="Heavy Rainfall"), ROUND(22 + (K104 / 0.46) * (28 - 22), 1),
  AND(C104="Monsoon", J104="Intermittent Showers"), ROUND(24 + (K104 / 0.46) * (32 - 24), 1),
  AND(C104="Monsoon", J104="Overcast &amp; Humid"), ROUND(25 + (K104 / 0.46) * (33 - 25), 1),
  AND(C104="Monsoon", J104="Thunderstorms with Rain"), ROUND(23 + (K104 / 0.46) * (30 - 23), 1),
  AND(C104="Autumn", J104="Clear"), ROUND(20 + (K104 / 0.46) * (30 - 20), 1),
  AND(C104="Autumn", J104="Dry &amp; Breezy"), ROUND(18 + (K104 / 0.46) * (28 - 18), 1),
  AND(C104="Autumn", J104="Atmospheric Haze"), ROUND(16 + (K104 / 0.46) * (26 - 16), 1),
  AND(C104="Autumn", J104="Chilly Dusk"), ROUND(15 + (K104 / 0.46) * (25 - 15), 1),
  TRUE, "No match found"
)</f>
        <v>18.5</v>
      </c>
      <c r="M104" s="8">
        <v>0.33</v>
      </c>
      <c r="N104" s="8">
        <f>ROUND(DS_1_2_3_appended[[#This Row],[NormalizedHumidity]] * 100, 1)</f>
        <v>33</v>
      </c>
      <c r="O104" s="8" t="str" cm="1">
        <f t="array" ref="O104">_xlfn.IFS(
  N104&lt;=10, "Extremely Dry",
  N104&lt;=20, "Very Dry",
  N104&lt;=30, "Dry",
  N104&lt;=40, "Low Comfortable",
  N104&lt;=50, "Comfortable",
  N104&lt;=60, "Moderate Humid",
  N104&lt;=70, "Humid",
  N104&lt;=80, "Very Humid",
  N104&lt;=90, "Highly Humid",
  N104&lt;=100, "Saturated / Rain-Likely"
)</f>
        <v>Low Comfortable</v>
      </c>
      <c r="P104" s="8">
        <v>0.32840000000000003</v>
      </c>
      <c r="Q104" s="8">
        <f>ROUND(DS_1_2_3_appended[[#This Row],[NormalizedWindspeed]]* 118, 1)</f>
        <v>38.799999999999997</v>
      </c>
      <c r="R104" s="8">
        <v>12</v>
      </c>
      <c r="S104" s="8">
        <v>34</v>
      </c>
      <c r="T104" s="8">
        <f>SUM(DS_1_2_3_appended[[#This Row],[CasualRiders]], DS_1_2_3_appended[[#This Row],[RegisteredRiders]])</f>
        <v>46</v>
      </c>
    </row>
    <row r="105" spans="1:26">
      <c r="A105" s="16">
        <v>104</v>
      </c>
      <c r="B105" s="11">
        <v>40548</v>
      </c>
      <c r="C105" s="8" t="str" cm="1">
        <f t="array" ref="C105">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05" s="8">
        <f>YEAR(DS_1_2_3_appended[[#This Row],[DateOfEntry]])</f>
        <v>2011</v>
      </c>
      <c r="E105" s="8" t="str">
        <f>TEXT(DS_1_2_3_appended[[#This Row],[DateOfEntry]], "mmmm")</f>
        <v>January</v>
      </c>
      <c r="F105" s="15">
        <v>4.2916666666666696</v>
      </c>
      <c r="G105" s="8" t="str">
        <f>IF(dataset_1!G105, "YES", "NO")</f>
        <v>NO</v>
      </c>
      <c r="H105" s="8" t="str">
        <f>CHOOSE(WEEKDAY(DS_1_2_3_appended[[#This Row],[DateOfEntry]]), "Sunday", "Monday", "Tuesday", "Wednesday", "Thursday", "Friday", "Saturday")</f>
        <v>Wednesday</v>
      </c>
      <c r="I105" s="8">
        <v>1</v>
      </c>
      <c r="J105" s="8" t="str" cm="1">
        <f t="array" ref="J105">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105" s="8">
        <v>0.26</v>
      </c>
      <c r="L105" s="8" cm="1">
        <f t="array" ref="L105">_xlfn.IFS(
  AND(C105="Winter", J105="Clear Sky"), ROUND(10 + (K105 / 0.46) * (25 - 10), 1),
  AND(C105="Winter", J105="Foggy / Misty"), ROUND(0 + (K105 / 0.46) * (15 - 0), 1),
  AND(C105="Winter", J105="Light Snow / Rain"), ROUND(-5 + (K105 / 0.46) * (10 - (-5)), 1),
  AND(C105="Winter", J105="Western Disturbance"), ROUND(5 + (K105 / 0.46) * (20 - 5), 1),
  AND(C105="Summer", J105="Clear / Sunny"), ROUND(30 + (K105 / 0.46) * (53 - 30), 1),
  AND(C105="Summer", J105="Hot &amp; Humid"), ROUND(26 + (K105 / 0.46) * (45 - 26), 1),
  AND(C105="Summer", J105="Dust Storm / Loo Winds"), ROUND(35 + (K105 / 0.46) * (50 - 35), 1),
  AND(C105="Summer", J105="Pre-Monsoon Thunderstorm"), ROUND(28 + (K105 / 0.46) * (48 - 28), 1),
  AND(C105="Monsoon", J105="Heavy Rainfall"), ROUND(22 + (K105 / 0.46) * (28 - 22), 1),
  AND(C105="Monsoon", J105="Intermittent Showers"), ROUND(24 + (K105 / 0.46) * (32 - 24), 1),
  AND(C105="Monsoon", J105="Overcast &amp; Humid"), ROUND(25 + (K105 / 0.46) * (33 - 25), 1),
  AND(C105="Monsoon", J105="Thunderstorms with Rain"), ROUND(23 + (K105 / 0.46) * (30 - 23), 1),
  AND(C105="Autumn", J105="Clear"), ROUND(20 + (K105 / 0.46) * (30 - 20), 1),
  AND(C105="Autumn", J105="Dry &amp; Breezy"), ROUND(18 + (K105 / 0.46) * (28 - 18), 1),
  AND(C105="Autumn", J105="Atmospheric Haze"), ROUND(16 + (K105 / 0.46) * (26 - 16), 1),
  AND(C105="Autumn", J105="Chilly Dusk"), ROUND(15 + (K105 / 0.46) * (25 - 15), 1),
  TRUE, "No match found"
)</f>
        <v>18.5</v>
      </c>
      <c r="M105" s="8">
        <v>0.33</v>
      </c>
      <c r="N105" s="8">
        <f>ROUND(DS_1_2_3_appended[[#This Row],[NormalizedHumidity]] * 100, 1)</f>
        <v>33</v>
      </c>
      <c r="O105" s="8" t="str" cm="1">
        <f t="array" ref="O105">_xlfn.IFS(
  N105&lt;=10, "Extremely Dry",
  N105&lt;=20, "Very Dry",
  N105&lt;=30, "Dry",
  N105&lt;=40, "Low Comfortable",
  N105&lt;=50, "Comfortable",
  N105&lt;=60, "Moderate Humid",
  N105&lt;=70, "Humid",
  N105&lt;=80, "Very Humid",
  N105&lt;=90, "Highly Humid",
  N105&lt;=100, "Saturated / Rain-Likely"
)</f>
        <v>Low Comfortable</v>
      </c>
      <c r="P105" s="8">
        <v>0.32840000000000003</v>
      </c>
      <c r="Q105" s="8">
        <f>ROUND(DS_1_2_3_appended[[#This Row],[NormalizedWindspeed]]* 118, 1)</f>
        <v>38.799999999999997</v>
      </c>
      <c r="R105" s="8">
        <v>5</v>
      </c>
      <c r="S105" s="8">
        <v>74</v>
      </c>
      <c r="T105" s="8">
        <f>SUM(DS_1_2_3_appended[[#This Row],[CasualRiders]], DS_1_2_3_appended[[#This Row],[RegisteredRiders]])</f>
        <v>79</v>
      </c>
    </row>
    <row r="106" spans="1:26">
      <c r="A106" s="16">
        <v>105</v>
      </c>
      <c r="B106" s="11">
        <v>40548</v>
      </c>
      <c r="C106" s="8" t="str" cm="1">
        <f t="array" ref="C106">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06" s="8">
        <f>YEAR(DS_1_2_3_appended[[#This Row],[DateOfEntry]])</f>
        <v>2011</v>
      </c>
      <c r="E106" s="8" t="str">
        <f>TEXT(DS_1_2_3_appended[[#This Row],[DateOfEntry]], "mmmm")</f>
        <v>January</v>
      </c>
      <c r="F106" s="15">
        <v>4.3333333333333304</v>
      </c>
      <c r="G106" s="8" t="str">
        <f>IF(dataset_1!G106, "YES", "NO")</f>
        <v>NO</v>
      </c>
      <c r="H106" s="8" t="str">
        <f>CHOOSE(WEEKDAY(DS_1_2_3_appended[[#This Row],[DateOfEntry]]), "Sunday", "Monday", "Tuesday", "Wednesday", "Thursday", "Friday", "Saturday")</f>
        <v>Wednesday</v>
      </c>
      <c r="I106" s="8">
        <v>1</v>
      </c>
      <c r="J106" s="8" t="str" cm="1">
        <f t="array" ref="J106">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106" s="8">
        <v>0.28000000000000003</v>
      </c>
      <c r="L106" s="8" cm="1">
        <f t="array" ref="L106">_xlfn.IFS(
  AND(C106="Winter", J106="Clear Sky"), ROUND(10 + (K106 / 0.46) * (25 - 10), 1),
  AND(C106="Winter", J106="Foggy / Misty"), ROUND(0 + (K106 / 0.46) * (15 - 0), 1),
  AND(C106="Winter", J106="Light Snow / Rain"), ROUND(-5 + (K106 / 0.46) * (10 - (-5)), 1),
  AND(C106="Winter", J106="Western Disturbance"), ROUND(5 + (K106 / 0.46) * (20 - 5), 1),
  AND(C106="Summer", J106="Clear / Sunny"), ROUND(30 + (K106 / 0.46) * (53 - 30), 1),
  AND(C106="Summer", J106="Hot &amp; Humid"), ROUND(26 + (K106 / 0.46) * (45 - 26), 1),
  AND(C106="Summer", J106="Dust Storm / Loo Winds"), ROUND(35 + (K106 / 0.46) * (50 - 35), 1),
  AND(C106="Summer", J106="Pre-Monsoon Thunderstorm"), ROUND(28 + (K106 / 0.46) * (48 - 28), 1),
  AND(C106="Monsoon", J106="Heavy Rainfall"), ROUND(22 + (K106 / 0.46) * (28 - 22), 1),
  AND(C106="Monsoon", J106="Intermittent Showers"), ROUND(24 + (K106 / 0.46) * (32 - 24), 1),
  AND(C106="Monsoon", J106="Overcast &amp; Humid"), ROUND(25 + (K106 / 0.46) * (33 - 25), 1),
  AND(C106="Monsoon", J106="Thunderstorms with Rain"), ROUND(23 + (K106 / 0.46) * (30 - 23), 1),
  AND(C106="Autumn", J106="Clear"), ROUND(20 + (K106 / 0.46) * (30 - 20), 1),
  AND(C106="Autumn", J106="Dry &amp; Breezy"), ROUND(18 + (K106 / 0.46) * (28 - 18), 1),
  AND(C106="Autumn", J106="Atmospheric Haze"), ROUND(16 + (K106 / 0.46) * (26 - 16), 1),
  AND(C106="Autumn", J106="Chilly Dusk"), ROUND(15 + (K106 / 0.46) * (25 - 15), 1),
  TRUE, "No match found"
)</f>
        <v>19.100000000000001</v>
      </c>
      <c r="M106" s="8">
        <v>0.3</v>
      </c>
      <c r="N106" s="8">
        <f>ROUND(DS_1_2_3_appended[[#This Row],[NormalizedHumidity]] * 100, 1)</f>
        <v>30</v>
      </c>
      <c r="O106" s="8" t="str" cm="1">
        <f t="array" ref="O106">_xlfn.IFS(
  N106&lt;=10, "Extremely Dry",
  N106&lt;=20, "Very Dry",
  N106&lt;=30, "Dry",
  N106&lt;=40, "Low Comfortable",
  N106&lt;=50, "Comfortable",
  N106&lt;=60, "Moderate Humid",
  N106&lt;=70, "Humid",
  N106&lt;=80, "Very Humid",
  N106&lt;=90, "Highly Humid",
  N106&lt;=100, "Saturated / Rain-Likely"
)</f>
        <v>Dry</v>
      </c>
      <c r="P106" s="8">
        <v>0.29849999999999999</v>
      </c>
      <c r="Q106" s="8">
        <f>ROUND(DS_1_2_3_appended[[#This Row],[NormalizedWindspeed]]* 118, 1)</f>
        <v>35.200000000000003</v>
      </c>
      <c r="R106" s="8">
        <v>6</v>
      </c>
      <c r="S106" s="8">
        <v>65</v>
      </c>
      <c r="T106" s="8">
        <f>SUM(DS_1_2_3_appended[[#This Row],[CasualRiders]], DS_1_2_3_appended[[#This Row],[RegisteredRiders]])</f>
        <v>71</v>
      </c>
      <c r="Y106" s="83" t="s">
        <v>107</v>
      </c>
      <c r="Z106" s="83"/>
    </row>
    <row r="107" spans="1:26">
      <c r="A107" s="16">
        <v>106</v>
      </c>
      <c r="B107" s="11">
        <v>40548</v>
      </c>
      <c r="C107" s="8" t="str" cm="1">
        <f t="array" ref="C107">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07" s="8">
        <f>YEAR(DS_1_2_3_appended[[#This Row],[DateOfEntry]])</f>
        <v>2011</v>
      </c>
      <c r="E107" s="8" t="str">
        <f>TEXT(DS_1_2_3_appended[[#This Row],[DateOfEntry]], "mmmm")</f>
        <v>January</v>
      </c>
      <c r="F107" s="15">
        <v>4.375</v>
      </c>
      <c r="G107" s="8" t="str">
        <f>IF(dataset_1!G107, "YES", "NO")</f>
        <v>NO</v>
      </c>
      <c r="H107" s="8" t="str">
        <f>CHOOSE(WEEKDAY(DS_1_2_3_appended[[#This Row],[DateOfEntry]]), "Sunday", "Monday", "Tuesday", "Wednesday", "Thursday", "Friday", "Saturday")</f>
        <v>Wednesday</v>
      </c>
      <c r="I107" s="8">
        <v>1</v>
      </c>
      <c r="J107" s="8" t="str" cm="1">
        <f t="array" ref="J107">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107" s="8">
        <v>0.3</v>
      </c>
      <c r="L107" s="8" cm="1">
        <f t="array" ref="L107">_xlfn.IFS(
  AND(C107="Winter", J107="Clear Sky"), ROUND(10 + (K107 / 0.46) * (25 - 10), 1),
  AND(C107="Winter", J107="Foggy / Misty"), ROUND(0 + (K107 / 0.46) * (15 - 0), 1),
  AND(C107="Winter", J107="Light Snow / Rain"), ROUND(-5 + (K107 / 0.46) * (10 - (-5)), 1),
  AND(C107="Winter", J107="Western Disturbance"), ROUND(5 + (K107 / 0.46) * (20 - 5), 1),
  AND(C107="Summer", J107="Clear / Sunny"), ROUND(30 + (K107 / 0.46) * (53 - 30), 1),
  AND(C107="Summer", J107="Hot &amp; Humid"), ROUND(26 + (K107 / 0.46) * (45 - 26), 1),
  AND(C107="Summer", J107="Dust Storm / Loo Winds"), ROUND(35 + (K107 / 0.46) * (50 - 35), 1),
  AND(C107="Summer", J107="Pre-Monsoon Thunderstorm"), ROUND(28 + (K107 / 0.46) * (48 - 28), 1),
  AND(C107="Monsoon", J107="Heavy Rainfall"), ROUND(22 + (K107 / 0.46) * (28 - 22), 1),
  AND(C107="Monsoon", J107="Intermittent Showers"), ROUND(24 + (K107 / 0.46) * (32 - 24), 1),
  AND(C107="Monsoon", J107="Overcast &amp; Humid"), ROUND(25 + (K107 / 0.46) * (33 - 25), 1),
  AND(C107="Monsoon", J107="Thunderstorms with Rain"), ROUND(23 + (K107 / 0.46) * (30 - 23), 1),
  AND(C107="Autumn", J107="Clear"), ROUND(20 + (K107 / 0.46) * (30 - 20), 1),
  AND(C107="Autumn", J107="Dry &amp; Breezy"), ROUND(18 + (K107 / 0.46) * (28 - 18), 1),
  AND(C107="Autumn", J107="Atmospheric Haze"), ROUND(16 + (K107 / 0.46) * (26 - 16), 1),
  AND(C107="Autumn", J107="Chilly Dusk"), ROUND(15 + (K107 / 0.46) * (25 - 15), 1),
  TRUE, "No match found"
)</f>
        <v>19.8</v>
      </c>
      <c r="M107" s="8">
        <v>0.28000000000000003</v>
      </c>
      <c r="N107" s="8">
        <f>ROUND(DS_1_2_3_appended[[#This Row],[NormalizedHumidity]] * 100, 1)</f>
        <v>28</v>
      </c>
      <c r="O107" s="8" t="str" cm="1">
        <f t="array" ref="O107">_xlfn.IFS(
  N107&lt;=10, "Extremely Dry",
  N107&lt;=20, "Very Dry",
  N107&lt;=30, "Dry",
  N107&lt;=40, "Low Comfortable",
  N107&lt;=50, "Comfortable",
  N107&lt;=60, "Moderate Humid",
  N107&lt;=70, "Humid",
  N107&lt;=80, "Very Humid",
  N107&lt;=90, "Highly Humid",
  N107&lt;=100, "Saturated / Rain-Likely"
)</f>
        <v>Dry</v>
      </c>
      <c r="P107" s="8">
        <v>0.19400000000000001</v>
      </c>
      <c r="Q107" s="8">
        <f>ROUND(DS_1_2_3_appended[[#This Row],[NormalizedWindspeed]]* 118, 1)</f>
        <v>22.9</v>
      </c>
      <c r="R107" s="8">
        <v>10</v>
      </c>
      <c r="S107" s="8">
        <v>52</v>
      </c>
      <c r="T107" s="8">
        <f>SUM(DS_1_2_3_appended[[#This Row],[CasualRiders]], DS_1_2_3_appended[[#This Row],[RegisteredRiders]])</f>
        <v>62</v>
      </c>
      <c r="Y107" s="83"/>
      <c r="Z107" s="83"/>
    </row>
    <row r="108" spans="1:26">
      <c r="A108" s="16">
        <v>107</v>
      </c>
      <c r="B108" s="11">
        <v>40548</v>
      </c>
      <c r="C108" s="8" t="str" cm="1">
        <f t="array" ref="C108">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08" s="8">
        <f>YEAR(DS_1_2_3_appended[[#This Row],[DateOfEntry]])</f>
        <v>2011</v>
      </c>
      <c r="E108" s="8" t="str">
        <f>TEXT(DS_1_2_3_appended[[#This Row],[DateOfEntry]], "mmmm")</f>
        <v>January</v>
      </c>
      <c r="F108" s="15">
        <v>4.4166666666666696</v>
      </c>
      <c r="G108" s="8" t="str">
        <f>IF(dataset_1!G108, "YES", "NO")</f>
        <v>NO</v>
      </c>
      <c r="H108" s="8" t="str">
        <f>CHOOSE(WEEKDAY(DS_1_2_3_appended[[#This Row],[DateOfEntry]]), "Sunday", "Monday", "Tuesday", "Wednesday", "Thursday", "Friday", "Saturday")</f>
        <v>Wednesday</v>
      </c>
      <c r="I108" s="8">
        <v>1</v>
      </c>
      <c r="J108" s="8" t="str" cm="1">
        <f t="array" ref="J108">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108" s="8">
        <v>0.3</v>
      </c>
      <c r="L108" s="8" cm="1">
        <f t="array" ref="L108">_xlfn.IFS(
  AND(C108="Winter", J108="Clear Sky"), ROUND(10 + (K108 / 0.46) * (25 - 10), 1),
  AND(C108="Winter", J108="Foggy / Misty"), ROUND(0 + (K108 / 0.46) * (15 - 0), 1),
  AND(C108="Winter", J108="Light Snow / Rain"), ROUND(-5 + (K108 / 0.46) * (10 - (-5)), 1),
  AND(C108="Winter", J108="Western Disturbance"), ROUND(5 + (K108 / 0.46) * (20 - 5), 1),
  AND(C108="Summer", J108="Clear / Sunny"), ROUND(30 + (K108 / 0.46) * (53 - 30), 1),
  AND(C108="Summer", J108="Hot &amp; Humid"), ROUND(26 + (K108 / 0.46) * (45 - 26), 1),
  AND(C108="Summer", J108="Dust Storm / Loo Winds"), ROUND(35 + (K108 / 0.46) * (50 - 35), 1),
  AND(C108="Summer", J108="Pre-Monsoon Thunderstorm"), ROUND(28 + (K108 / 0.46) * (48 - 28), 1),
  AND(C108="Monsoon", J108="Heavy Rainfall"), ROUND(22 + (K108 / 0.46) * (28 - 22), 1),
  AND(C108="Monsoon", J108="Intermittent Showers"), ROUND(24 + (K108 / 0.46) * (32 - 24), 1),
  AND(C108="Monsoon", J108="Overcast &amp; Humid"), ROUND(25 + (K108 / 0.46) * (33 - 25), 1),
  AND(C108="Monsoon", J108="Thunderstorms with Rain"), ROUND(23 + (K108 / 0.46) * (30 - 23), 1),
  AND(C108="Autumn", J108="Clear"), ROUND(20 + (K108 / 0.46) * (30 - 20), 1),
  AND(C108="Autumn", J108="Dry &amp; Breezy"), ROUND(18 + (K108 / 0.46) * (28 - 18), 1),
  AND(C108="Autumn", J108="Atmospheric Haze"), ROUND(16 + (K108 / 0.46) * (26 - 16), 1),
  AND(C108="Autumn", J108="Chilly Dusk"), ROUND(15 + (K108 / 0.46) * (25 - 15), 1),
  TRUE, "No match found"
)</f>
        <v>19.8</v>
      </c>
      <c r="M108" s="8">
        <v>0.28000000000000003</v>
      </c>
      <c r="N108" s="8">
        <f>ROUND(DS_1_2_3_appended[[#This Row],[NormalizedHumidity]] * 100, 1)</f>
        <v>28</v>
      </c>
      <c r="O108" s="8" t="str" cm="1">
        <f t="array" ref="O108">_xlfn.IFS(
  N108&lt;=10, "Extremely Dry",
  N108&lt;=20, "Very Dry",
  N108&lt;=30, "Dry",
  N108&lt;=40, "Low Comfortable",
  N108&lt;=50, "Comfortable",
  N108&lt;=60, "Moderate Humid",
  N108&lt;=70, "Humid",
  N108&lt;=80, "Very Humid",
  N108&lt;=90, "Highly Humid",
  N108&lt;=100, "Saturated / Rain-Likely"
)</f>
        <v>Dry</v>
      </c>
      <c r="P108" s="8">
        <v>0.19400000000000001</v>
      </c>
      <c r="Q108" s="8">
        <f>ROUND(DS_1_2_3_appended[[#This Row],[NormalizedWindspeed]]* 118, 1)</f>
        <v>22.9</v>
      </c>
      <c r="R108" s="8">
        <v>7</v>
      </c>
      <c r="S108" s="8">
        <v>55</v>
      </c>
      <c r="T108" s="8">
        <f>SUM(DS_1_2_3_appended[[#This Row],[CasualRiders]], DS_1_2_3_appended[[#This Row],[RegisteredRiders]])</f>
        <v>62</v>
      </c>
      <c r="Y108" s="29" t="s">
        <v>108</v>
      </c>
      <c r="Z108" s="29" t="s">
        <v>109</v>
      </c>
    </row>
    <row r="109" spans="1:26">
      <c r="A109" s="16">
        <v>108</v>
      </c>
      <c r="B109" s="11">
        <v>40548</v>
      </c>
      <c r="C109" s="8" t="str" cm="1">
        <f t="array" ref="C109">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09" s="8">
        <f>YEAR(DS_1_2_3_appended[[#This Row],[DateOfEntry]])</f>
        <v>2011</v>
      </c>
      <c r="E109" s="8" t="str">
        <f>TEXT(DS_1_2_3_appended[[#This Row],[DateOfEntry]], "mmmm")</f>
        <v>January</v>
      </c>
      <c r="F109" s="15">
        <v>4.4583333333333304</v>
      </c>
      <c r="G109" s="8" t="str">
        <f>IF(dataset_1!G109, "YES", "NO")</f>
        <v>NO</v>
      </c>
      <c r="H109" s="8" t="str">
        <f>CHOOSE(WEEKDAY(DS_1_2_3_appended[[#This Row],[DateOfEntry]]), "Sunday", "Monday", "Tuesday", "Wednesday", "Thursday", "Friday", "Saturday")</f>
        <v>Wednesday</v>
      </c>
      <c r="I109" s="8">
        <v>1</v>
      </c>
      <c r="J109" s="8" t="str" cm="1">
        <f t="array" ref="J109">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109" s="8">
        <v>0.3</v>
      </c>
      <c r="L109" s="8" cm="1">
        <f t="array" ref="L109">_xlfn.IFS(
  AND(C109="Winter", J109="Clear Sky"), ROUND(10 + (K109 / 0.46) * (25 - 10), 1),
  AND(C109="Winter", J109="Foggy / Misty"), ROUND(0 + (K109 / 0.46) * (15 - 0), 1),
  AND(C109="Winter", J109="Light Snow / Rain"), ROUND(-5 + (K109 / 0.46) * (10 - (-5)), 1),
  AND(C109="Winter", J109="Western Disturbance"), ROUND(5 + (K109 / 0.46) * (20 - 5), 1),
  AND(C109="Summer", J109="Clear / Sunny"), ROUND(30 + (K109 / 0.46) * (53 - 30), 1),
  AND(C109="Summer", J109="Hot &amp; Humid"), ROUND(26 + (K109 / 0.46) * (45 - 26), 1),
  AND(C109="Summer", J109="Dust Storm / Loo Winds"), ROUND(35 + (K109 / 0.46) * (50 - 35), 1),
  AND(C109="Summer", J109="Pre-Monsoon Thunderstorm"), ROUND(28 + (K109 / 0.46) * (48 - 28), 1),
  AND(C109="Monsoon", J109="Heavy Rainfall"), ROUND(22 + (K109 / 0.46) * (28 - 22), 1),
  AND(C109="Monsoon", J109="Intermittent Showers"), ROUND(24 + (K109 / 0.46) * (32 - 24), 1),
  AND(C109="Monsoon", J109="Overcast &amp; Humid"), ROUND(25 + (K109 / 0.46) * (33 - 25), 1),
  AND(C109="Monsoon", J109="Thunderstorms with Rain"), ROUND(23 + (K109 / 0.46) * (30 - 23), 1),
  AND(C109="Autumn", J109="Clear"), ROUND(20 + (K109 / 0.46) * (30 - 20), 1),
  AND(C109="Autumn", J109="Dry &amp; Breezy"), ROUND(18 + (K109 / 0.46) * (28 - 18), 1),
  AND(C109="Autumn", J109="Atmospheric Haze"), ROUND(16 + (K109 / 0.46) * (26 - 16), 1),
  AND(C109="Autumn", J109="Chilly Dusk"), ROUND(15 + (K109 / 0.46) * (25 - 15), 1),
  TRUE, "No match found"
)</f>
        <v>19.8</v>
      </c>
      <c r="M109" s="8">
        <v>0.28000000000000003</v>
      </c>
      <c r="N109" s="8">
        <f>ROUND(DS_1_2_3_appended[[#This Row],[NormalizedHumidity]] * 100, 1)</f>
        <v>28</v>
      </c>
      <c r="O109" s="8" t="str" cm="1">
        <f t="array" ref="O109">_xlfn.IFS(
  N109&lt;=10, "Extremely Dry",
  N109&lt;=20, "Very Dry",
  N109&lt;=30, "Dry",
  N109&lt;=40, "Low Comfortable",
  N109&lt;=50, "Comfortable",
  N109&lt;=60, "Moderate Humid",
  N109&lt;=70, "Humid",
  N109&lt;=80, "Very Humid",
  N109&lt;=90, "Highly Humid",
  N109&lt;=100, "Saturated / Rain-Likely"
)</f>
        <v>Dry</v>
      </c>
      <c r="P109" s="8">
        <v>8.9599999999999999E-2</v>
      </c>
      <c r="Q109" s="8">
        <f>ROUND(DS_1_2_3_appended[[#This Row],[NormalizedWindspeed]]* 118, 1)</f>
        <v>10.6</v>
      </c>
      <c r="R109" s="8">
        <v>4</v>
      </c>
      <c r="S109" s="8">
        <v>85</v>
      </c>
      <c r="T109" s="8">
        <f>SUM(DS_1_2_3_appended[[#This Row],[CasualRiders]], DS_1_2_3_appended[[#This Row],[RegisteredRiders]])</f>
        <v>89</v>
      </c>
      <c r="Y109" s="26">
        <f>COUNTA(R2:R1001)</f>
        <v>1000</v>
      </c>
      <c r="Z109" s="26">
        <f>COUNTIF(G2:G1001, "YES")</f>
        <v>24</v>
      </c>
    </row>
    <row r="110" spans="1:26">
      <c r="A110" s="16">
        <v>109</v>
      </c>
      <c r="B110" s="11">
        <v>40548</v>
      </c>
      <c r="C110" s="8" t="str" cm="1">
        <f t="array" ref="C110">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10" s="8">
        <f>YEAR(DS_1_2_3_appended[[#This Row],[DateOfEntry]])</f>
        <v>2011</v>
      </c>
      <c r="E110" s="8" t="str">
        <f>TEXT(DS_1_2_3_appended[[#This Row],[DateOfEntry]], "mmmm")</f>
        <v>January</v>
      </c>
      <c r="F110" s="15">
        <v>4.5</v>
      </c>
      <c r="G110" s="8" t="str">
        <f>IF(dataset_1!G110, "YES", "NO")</f>
        <v>NO</v>
      </c>
      <c r="H110" s="8" t="str">
        <f>CHOOSE(WEEKDAY(DS_1_2_3_appended[[#This Row],[DateOfEntry]]), "Sunday", "Monday", "Tuesday", "Wednesday", "Thursday", "Friday", "Saturday")</f>
        <v>Wednesday</v>
      </c>
      <c r="I110" s="8">
        <v>1</v>
      </c>
      <c r="J110" s="8" t="str" cm="1">
        <f t="array" ref="J110">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110" s="8">
        <v>0.24</v>
      </c>
      <c r="L110" s="8" cm="1">
        <f t="array" ref="L110">_xlfn.IFS(
  AND(C110="Winter", J110="Clear Sky"), ROUND(10 + (K110 / 0.46) * (25 - 10), 1),
  AND(C110="Winter", J110="Foggy / Misty"), ROUND(0 + (K110 / 0.46) * (15 - 0), 1),
  AND(C110="Winter", J110="Light Snow / Rain"), ROUND(-5 + (K110 / 0.46) * (10 - (-5)), 1),
  AND(C110="Winter", J110="Western Disturbance"), ROUND(5 + (K110 / 0.46) * (20 - 5), 1),
  AND(C110="Summer", J110="Clear / Sunny"), ROUND(30 + (K110 / 0.46) * (53 - 30), 1),
  AND(C110="Summer", J110="Hot &amp; Humid"), ROUND(26 + (K110 / 0.46) * (45 - 26), 1),
  AND(C110="Summer", J110="Dust Storm / Loo Winds"), ROUND(35 + (K110 / 0.46) * (50 - 35), 1),
  AND(C110="Summer", J110="Pre-Monsoon Thunderstorm"), ROUND(28 + (K110 / 0.46) * (48 - 28), 1),
  AND(C110="Monsoon", J110="Heavy Rainfall"), ROUND(22 + (K110 / 0.46) * (28 - 22), 1),
  AND(C110="Monsoon", J110="Intermittent Showers"), ROUND(24 + (K110 / 0.46) * (32 - 24), 1),
  AND(C110="Monsoon", J110="Overcast &amp; Humid"), ROUND(25 + (K110 / 0.46) * (33 - 25), 1),
  AND(C110="Monsoon", J110="Thunderstorms with Rain"), ROUND(23 + (K110 / 0.46) * (30 - 23), 1),
  AND(C110="Autumn", J110="Clear"), ROUND(20 + (K110 / 0.46) * (30 - 20), 1),
  AND(C110="Autumn", J110="Dry &amp; Breezy"), ROUND(18 + (K110 / 0.46) * (28 - 18), 1),
  AND(C110="Autumn", J110="Atmospheric Haze"), ROUND(16 + (K110 / 0.46) * (26 - 16), 1),
  AND(C110="Autumn", J110="Chilly Dusk"), ROUND(15 + (K110 / 0.46) * (25 - 15), 1),
  TRUE, "No match found"
)</f>
        <v>17.8</v>
      </c>
      <c r="M110" s="8">
        <v>0.38</v>
      </c>
      <c r="N110" s="8">
        <f>ROUND(DS_1_2_3_appended[[#This Row],[NormalizedHumidity]] * 100, 1)</f>
        <v>38</v>
      </c>
      <c r="O110" s="8" t="str" cm="1">
        <f t="array" ref="O110">_xlfn.IFS(
  N110&lt;=10, "Extremely Dry",
  N110&lt;=20, "Very Dry",
  N110&lt;=30, "Dry",
  N110&lt;=40, "Low Comfortable",
  N110&lt;=50, "Comfortable",
  N110&lt;=60, "Moderate Humid",
  N110&lt;=70, "Humid",
  N110&lt;=80, "Very Humid",
  N110&lt;=90, "Highly Humid",
  N110&lt;=100, "Saturated / Rain-Likely"
)</f>
        <v>Low Comfortable</v>
      </c>
      <c r="P110" s="8">
        <v>0.19400000000000001</v>
      </c>
      <c r="Q110" s="8">
        <f>ROUND(DS_1_2_3_appended[[#This Row],[NormalizedWindspeed]]* 118, 1)</f>
        <v>22.9</v>
      </c>
      <c r="R110" s="8">
        <v>4</v>
      </c>
      <c r="S110" s="8">
        <v>186</v>
      </c>
      <c r="T110" s="8">
        <f>SUM(DS_1_2_3_appended[[#This Row],[CasualRiders]], DS_1_2_3_appended[[#This Row],[RegisteredRiders]])</f>
        <v>190</v>
      </c>
    </row>
    <row r="111" spans="1:26">
      <c r="A111" s="16">
        <v>110</v>
      </c>
      <c r="B111" s="11">
        <v>40548</v>
      </c>
      <c r="C111" s="8" t="str" cm="1">
        <f t="array" ref="C111">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11" s="8">
        <f>YEAR(DS_1_2_3_appended[[#This Row],[DateOfEntry]])</f>
        <v>2011</v>
      </c>
      <c r="E111" s="8" t="str">
        <f>TEXT(DS_1_2_3_appended[[#This Row],[DateOfEntry]], "mmmm")</f>
        <v>January</v>
      </c>
      <c r="F111" s="15">
        <v>4.5416666666666696</v>
      </c>
      <c r="G111" s="8" t="str">
        <f>IF(dataset_1!G111, "YES", "NO")</f>
        <v>NO</v>
      </c>
      <c r="H111" s="8" t="str">
        <f>CHOOSE(WEEKDAY(DS_1_2_3_appended[[#This Row],[DateOfEntry]]), "Sunday", "Monday", "Tuesday", "Wednesday", "Thursday", "Friday", "Saturday")</f>
        <v>Wednesday</v>
      </c>
      <c r="I111" s="8">
        <v>1</v>
      </c>
      <c r="J111" s="8" t="str" cm="1">
        <f t="array" ref="J111">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111" s="8">
        <v>0.24</v>
      </c>
      <c r="L111" s="8" cm="1">
        <f t="array" ref="L111">_xlfn.IFS(
  AND(C111="Winter", J111="Clear Sky"), ROUND(10 + (K111 / 0.46) * (25 - 10), 1),
  AND(C111="Winter", J111="Foggy / Misty"), ROUND(0 + (K111 / 0.46) * (15 - 0), 1),
  AND(C111="Winter", J111="Light Snow / Rain"), ROUND(-5 + (K111 / 0.46) * (10 - (-5)), 1),
  AND(C111="Winter", J111="Western Disturbance"), ROUND(5 + (K111 / 0.46) * (20 - 5), 1),
  AND(C111="Summer", J111="Clear / Sunny"), ROUND(30 + (K111 / 0.46) * (53 - 30), 1),
  AND(C111="Summer", J111="Hot &amp; Humid"), ROUND(26 + (K111 / 0.46) * (45 - 26), 1),
  AND(C111="Summer", J111="Dust Storm / Loo Winds"), ROUND(35 + (K111 / 0.46) * (50 - 35), 1),
  AND(C111="Summer", J111="Pre-Monsoon Thunderstorm"), ROUND(28 + (K111 / 0.46) * (48 - 28), 1),
  AND(C111="Monsoon", J111="Heavy Rainfall"), ROUND(22 + (K111 / 0.46) * (28 - 22), 1),
  AND(C111="Monsoon", J111="Intermittent Showers"), ROUND(24 + (K111 / 0.46) * (32 - 24), 1),
  AND(C111="Monsoon", J111="Overcast &amp; Humid"), ROUND(25 + (K111 / 0.46) * (33 - 25), 1),
  AND(C111="Monsoon", J111="Thunderstorms with Rain"), ROUND(23 + (K111 / 0.46) * (30 - 23), 1),
  AND(C111="Autumn", J111="Clear"), ROUND(20 + (K111 / 0.46) * (30 - 20), 1),
  AND(C111="Autumn", J111="Dry &amp; Breezy"), ROUND(18 + (K111 / 0.46) * (28 - 18), 1),
  AND(C111="Autumn", J111="Atmospheric Haze"), ROUND(16 + (K111 / 0.46) * (26 - 16), 1),
  AND(C111="Autumn", J111="Chilly Dusk"), ROUND(15 + (K111 / 0.46) * (25 - 15), 1),
  TRUE, "No match found"
)</f>
        <v>17.8</v>
      </c>
      <c r="M111" s="8">
        <v>0.38</v>
      </c>
      <c r="N111" s="8">
        <f>ROUND(DS_1_2_3_appended[[#This Row],[NormalizedHumidity]] * 100, 1)</f>
        <v>38</v>
      </c>
      <c r="O111" s="8" t="str" cm="1">
        <f t="array" ref="O111">_xlfn.IFS(
  N111&lt;=10, "Extremely Dry",
  N111&lt;=20, "Very Dry",
  N111&lt;=30, "Dry",
  N111&lt;=40, "Low Comfortable",
  N111&lt;=50, "Comfortable",
  N111&lt;=60, "Moderate Humid",
  N111&lt;=70, "Humid",
  N111&lt;=80, "Very Humid",
  N111&lt;=90, "Highly Humid",
  N111&lt;=100, "Saturated / Rain-Likely"
)</f>
        <v>Low Comfortable</v>
      </c>
      <c r="P111" s="8">
        <v>0.1343</v>
      </c>
      <c r="Q111" s="8">
        <f>ROUND(DS_1_2_3_appended[[#This Row],[NormalizedWindspeed]]* 118, 1)</f>
        <v>15.8</v>
      </c>
      <c r="R111" s="8">
        <v>3</v>
      </c>
      <c r="S111" s="8">
        <v>166</v>
      </c>
      <c r="T111" s="8">
        <f>SUM(DS_1_2_3_appended[[#This Row],[CasualRiders]], DS_1_2_3_appended[[#This Row],[RegisteredRiders]])</f>
        <v>169</v>
      </c>
    </row>
    <row r="112" spans="1:26">
      <c r="A112" s="16">
        <v>111</v>
      </c>
      <c r="B112" s="11">
        <v>40548</v>
      </c>
      <c r="C112" s="8" t="str" cm="1">
        <f t="array" ref="C112">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12" s="8">
        <f>YEAR(DS_1_2_3_appended[[#This Row],[DateOfEntry]])</f>
        <v>2011</v>
      </c>
      <c r="E112" s="8" t="str">
        <f>TEXT(DS_1_2_3_appended[[#This Row],[DateOfEntry]], "mmmm")</f>
        <v>January</v>
      </c>
      <c r="F112" s="15">
        <v>4.5833333333333304</v>
      </c>
      <c r="G112" s="8" t="str">
        <f>IF(dataset_1!G112, "YES", "NO")</f>
        <v>NO</v>
      </c>
      <c r="H112" s="8" t="str">
        <f>CHOOSE(WEEKDAY(DS_1_2_3_appended[[#This Row],[DateOfEntry]]), "Sunday", "Monday", "Tuesday", "Wednesday", "Thursday", "Friday", "Saturday")</f>
        <v>Wednesday</v>
      </c>
      <c r="I112" s="8">
        <v>1</v>
      </c>
      <c r="J112" s="8" t="str" cm="1">
        <f t="array" ref="J112">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112" s="8">
        <v>0.24</v>
      </c>
      <c r="L112" s="8" cm="1">
        <f t="array" ref="L112">_xlfn.IFS(
  AND(C112="Winter", J112="Clear Sky"), ROUND(10 + (K112 / 0.46) * (25 - 10), 1),
  AND(C112="Winter", J112="Foggy / Misty"), ROUND(0 + (K112 / 0.46) * (15 - 0), 1),
  AND(C112="Winter", J112="Light Snow / Rain"), ROUND(-5 + (K112 / 0.46) * (10 - (-5)), 1),
  AND(C112="Winter", J112="Western Disturbance"), ROUND(5 + (K112 / 0.46) * (20 - 5), 1),
  AND(C112="Summer", J112="Clear / Sunny"), ROUND(30 + (K112 / 0.46) * (53 - 30), 1),
  AND(C112="Summer", J112="Hot &amp; Humid"), ROUND(26 + (K112 / 0.46) * (45 - 26), 1),
  AND(C112="Summer", J112="Dust Storm / Loo Winds"), ROUND(35 + (K112 / 0.46) * (50 - 35), 1),
  AND(C112="Summer", J112="Pre-Monsoon Thunderstorm"), ROUND(28 + (K112 / 0.46) * (48 - 28), 1),
  AND(C112="Monsoon", J112="Heavy Rainfall"), ROUND(22 + (K112 / 0.46) * (28 - 22), 1),
  AND(C112="Monsoon", J112="Intermittent Showers"), ROUND(24 + (K112 / 0.46) * (32 - 24), 1),
  AND(C112="Monsoon", J112="Overcast &amp; Humid"), ROUND(25 + (K112 / 0.46) * (33 - 25), 1),
  AND(C112="Monsoon", J112="Thunderstorms with Rain"), ROUND(23 + (K112 / 0.46) * (30 - 23), 1),
  AND(C112="Autumn", J112="Clear"), ROUND(20 + (K112 / 0.46) * (30 - 20), 1),
  AND(C112="Autumn", J112="Dry &amp; Breezy"), ROUND(18 + (K112 / 0.46) * (28 - 18), 1),
  AND(C112="Autumn", J112="Atmospheric Haze"), ROUND(16 + (K112 / 0.46) * (26 - 16), 1),
  AND(C112="Autumn", J112="Chilly Dusk"), ROUND(15 + (K112 / 0.46) * (25 - 15), 1),
  TRUE, "No match found"
)</f>
        <v>17.8</v>
      </c>
      <c r="M112" s="8">
        <v>0.38</v>
      </c>
      <c r="N112" s="8">
        <f>ROUND(DS_1_2_3_appended[[#This Row],[NormalizedHumidity]] * 100, 1)</f>
        <v>38</v>
      </c>
      <c r="O112" s="8" t="str" cm="1">
        <f t="array" ref="O112">_xlfn.IFS(
  N112&lt;=10, "Extremely Dry",
  N112&lt;=20, "Very Dry",
  N112&lt;=30, "Dry",
  N112&lt;=40, "Low Comfortable",
  N112&lt;=50, "Comfortable",
  N112&lt;=60, "Moderate Humid",
  N112&lt;=70, "Humid",
  N112&lt;=80, "Very Humid",
  N112&lt;=90, "Highly Humid",
  N112&lt;=100, "Saturated / Rain-Likely"
)</f>
        <v>Low Comfortable</v>
      </c>
      <c r="P112" s="8">
        <v>0.1045</v>
      </c>
      <c r="Q112" s="8">
        <f>ROUND(DS_1_2_3_appended[[#This Row],[NormalizedWindspeed]]* 118, 1)</f>
        <v>12.3</v>
      </c>
      <c r="R112" s="8">
        <v>5</v>
      </c>
      <c r="S112" s="8">
        <v>127</v>
      </c>
      <c r="T112" s="8">
        <f>SUM(DS_1_2_3_appended[[#This Row],[CasualRiders]], DS_1_2_3_appended[[#This Row],[RegisteredRiders]])</f>
        <v>132</v>
      </c>
    </row>
    <row r="113" spans="1:26">
      <c r="A113" s="16">
        <v>112</v>
      </c>
      <c r="B113" s="11">
        <v>40548</v>
      </c>
      <c r="C113" s="8" t="str" cm="1">
        <f t="array" ref="C113">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13" s="8">
        <f>YEAR(DS_1_2_3_appended[[#This Row],[DateOfEntry]])</f>
        <v>2011</v>
      </c>
      <c r="E113" s="8" t="str">
        <f>TEXT(DS_1_2_3_appended[[#This Row],[DateOfEntry]], "mmmm")</f>
        <v>January</v>
      </c>
      <c r="F113" s="15">
        <v>4.625</v>
      </c>
      <c r="G113" s="8" t="str">
        <f>IF(dataset_1!G113, "YES", "NO")</f>
        <v>NO</v>
      </c>
      <c r="H113" s="8" t="str">
        <f>CHOOSE(WEEKDAY(DS_1_2_3_appended[[#This Row],[DateOfEntry]]), "Sunday", "Monday", "Tuesday", "Wednesday", "Thursday", "Friday", "Saturday")</f>
        <v>Wednesday</v>
      </c>
      <c r="I113" s="8">
        <v>1</v>
      </c>
      <c r="J113" s="8" t="str" cm="1">
        <f t="array" ref="J113">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113" s="8">
        <v>0.22</v>
      </c>
      <c r="L113" s="8" cm="1">
        <f t="array" ref="L113">_xlfn.IFS(
  AND(C113="Winter", J113="Clear Sky"), ROUND(10 + (K113 / 0.46) * (25 - 10), 1),
  AND(C113="Winter", J113="Foggy / Misty"), ROUND(0 + (K113 / 0.46) * (15 - 0), 1),
  AND(C113="Winter", J113="Light Snow / Rain"), ROUND(-5 + (K113 / 0.46) * (10 - (-5)), 1),
  AND(C113="Winter", J113="Western Disturbance"), ROUND(5 + (K113 / 0.46) * (20 - 5), 1),
  AND(C113="Summer", J113="Clear / Sunny"), ROUND(30 + (K113 / 0.46) * (53 - 30), 1),
  AND(C113="Summer", J113="Hot &amp; Humid"), ROUND(26 + (K113 / 0.46) * (45 - 26), 1),
  AND(C113="Summer", J113="Dust Storm / Loo Winds"), ROUND(35 + (K113 / 0.46) * (50 - 35), 1),
  AND(C113="Summer", J113="Pre-Monsoon Thunderstorm"), ROUND(28 + (K113 / 0.46) * (48 - 28), 1),
  AND(C113="Monsoon", J113="Heavy Rainfall"), ROUND(22 + (K113 / 0.46) * (28 - 22), 1),
  AND(C113="Monsoon", J113="Intermittent Showers"), ROUND(24 + (K113 / 0.46) * (32 - 24), 1),
  AND(C113="Monsoon", J113="Overcast &amp; Humid"), ROUND(25 + (K113 / 0.46) * (33 - 25), 1),
  AND(C113="Monsoon", J113="Thunderstorms with Rain"), ROUND(23 + (K113 / 0.46) * (30 - 23), 1),
  AND(C113="Autumn", J113="Clear"), ROUND(20 + (K113 / 0.46) * (30 - 20), 1),
  AND(C113="Autumn", J113="Dry &amp; Breezy"), ROUND(18 + (K113 / 0.46) * (28 - 18), 1),
  AND(C113="Autumn", J113="Atmospheric Haze"), ROUND(16 + (K113 / 0.46) * (26 - 16), 1),
  AND(C113="Autumn", J113="Chilly Dusk"), ROUND(15 + (K113 / 0.46) * (25 - 15), 1),
  TRUE, "No match found"
)</f>
        <v>17.2</v>
      </c>
      <c r="M113" s="8">
        <v>0.47</v>
      </c>
      <c r="N113" s="8">
        <f>ROUND(DS_1_2_3_appended[[#This Row],[NormalizedHumidity]] * 100, 1)</f>
        <v>47</v>
      </c>
      <c r="O113" s="8" t="str" cm="1">
        <f t="array" ref="O113">_xlfn.IFS(
  N113&lt;=10, "Extremely Dry",
  N113&lt;=20, "Very Dry",
  N113&lt;=30, "Dry",
  N113&lt;=40, "Low Comfortable",
  N113&lt;=50, "Comfortable",
  N113&lt;=60, "Moderate Humid",
  N113&lt;=70, "Humid",
  N113&lt;=80, "Very Humid",
  N113&lt;=90, "Highly Humid",
  N113&lt;=100, "Saturated / Rain-Likely"
)</f>
        <v>Comfortable</v>
      </c>
      <c r="P113" s="8">
        <v>0.16420000000000001</v>
      </c>
      <c r="Q113" s="8">
        <f>ROUND(DS_1_2_3_appended[[#This Row],[NormalizedWindspeed]]* 118, 1)</f>
        <v>19.399999999999999</v>
      </c>
      <c r="R113" s="8">
        <v>7</v>
      </c>
      <c r="S113" s="8">
        <v>82</v>
      </c>
      <c r="T113" s="8">
        <f>SUM(DS_1_2_3_appended[[#This Row],[CasualRiders]], DS_1_2_3_appended[[#This Row],[RegisteredRiders]])</f>
        <v>89</v>
      </c>
      <c r="Y113" s="87" t="s">
        <v>110</v>
      </c>
      <c r="Z113" s="87"/>
    </row>
    <row r="114" spans="1:26">
      <c r="A114" s="16">
        <v>113</v>
      </c>
      <c r="B114" s="11">
        <v>40548</v>
      </c>
      <c r="C114" s="8" t="str" cm="1">
        <f t="array" ref="C114">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14" s="8">
        <f>YEAR(DS_1_2_3_appended[[#This Row],[DateOfEntry]])</f>
        <v>2011</v>
      </c>
      <c r="E114" s="8" t="str">
        <f>TEXT(DS_1_2_3_appended[[#This Row],[DateOfEntry]], "mmmm")</f>
        <v>January</v>
      </c>
      <c r="F114" s="15">
        <v>4.6666666666666696</v>
      </c>
      <c r="G114" s="8" t="str">
        <f>IF(dataset_1!G114, "YES", "NO")</f>
        <v>NO</v>
      </c>
      <c r="H114" s="8" t="str">
        <f>CHOOSE(WEEKDAY(DS_1_2_3_appended[[#This Row],[DateOfEntry]]), "Sunday", "Monday", "Tuesday", "Wednesday", "Thursday", "Friday", "Saturday")</f>
        <v>Wednesday</v>
      </c>
      <c r="I114" s="8">
        <v>1</v>
      </c>
      <c r="J114" s="8" t="str" cm="1">
        <f t="array" ref="J114">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114" s="8">
        <v>0.2</v>
      </c>
      <c r="L114" s="8" cm="1">
        <f t="array" ref="L114">_xlfn.IFS(
  AND(C114="Winter", J114="Clear Sky"), ROUND(10 + (K114 / 0.46) * (25 - 10), 1),
  AND(C114="Winter", J114="Foggy / Misty"), ROUND(0 + (K114 / 0.46) * (15 - 0), 1),
  AND(C114="Winter", J114="Light Snow / Rain"), ROUND(-5 + (K114 / 0.46) * (10 - (-5)), 1),
  AND(C114="Winter", J114="Western Disturbance"), ROUND(5 + (K114 / 0.46) * (20 - 5), 1),
  AND(C114="Summer", J114="Clear / Sunny"), ROUND(30 + (K114 / 0.46) * (53 - 30), 1),
  AND(C114="Summer", J114="Hot &amp; Humid"), ROUND(26 + (K114 / 0.46) * (45 - 26), 1),
  AND(C114="Summer", J114="Dust Storm / Loo Winds"), ROUND(35 + (K114 / 0.46) * (50 - 35), 1),
  AND(C114="Summer", J114="Pre-Monsoon Thunderstorm"), ROUND(28 + (K114 / 0.46) * (48 - 28), 1),
  AND(C114="Monsoon", J114="Heavy Rainfall"), ROUND(22 + (K114 / 0.46) * (28 - 22), 1),
  AND(C114="Monsoon", J114="Intermittent Showers"), ROUND(24 + (K114 / 0.46) * (32 - 24), 1),
  AND(C114="Monsoon", J114="Overcast &amp; Humid"), ROUND(25 + (K114 / 0.46) * (33 - 25), 1),
  AND(C114="Monsoon", J114="Thunderstorms with Rain"), ROUND(23 + (K114 / 0.46) * (30 - 23), 1),
  AND(C114="Autumn", J114="Clear"), ROUND(20 + (K114 / 0.46) * (30 - 20), 1),
  AND(C114="Autumn", J114="Dry &amp; Breezy"), ROUND(18 + (K114 / 0.46) * (28 - 18), 1),
  AND(C114="Autumn", J114="Atmospheric Haze"), ROUND(16 + (K114 / 0.46) * (26 - 16), 1),
  AND(C114="Autumn", J114="Chilly Dusk"), ROUND(15 + (K114 / 0.46) * (25 - 15), 1),
  TRUE, "No match found"
)</f>
        <v>16.5</v>
      </c>
      <c r="M114" s="8">
        <v>0.51</v>
      </c>
      <c r="N114" s="8">
        <f>ROUND(DS_1_2_3_appended[[#This Row],[NormalizedHumidity]] * 100, 1)</f>
        <v>51</v>
      </c>
      <c r="O114" s="8" t="str" cm="1">
        <f t="array" ref="O114">_xlfn.IFS(
  N114&lt;=10, "Extremely Dry",
  N114&lt;=20, "Very Dry",
  N114&lt;=30, "Dry",
  N114&lt;=40, "Low Comfortable",
  N114&lt;=50, "Comfortable",
  N114&lt;=60, "Moderate Humid",
  N114&lt;=70, "Humid",
  N114&lt;=80, "Very Humid",
  N114&lt;=90, "Highly Humid",
  N114&lt;=100, "Saturated / Rain-Likely"
)</f>
        <v>Moderate Humid</v>
      </c>
      <c r="P114" s="8">
        <v>0.19400000000000001</v>
      </c>
      <c r="Q114" s="8">
        <f>ROUND(DS_1_2_3_appended[[#This Row],[NormalizedWindspeed]]* 118, 1)</f>
        <v>22.9</v>
      </c>
      <c r="R114" s="8">
        <v>3</v>
      </c>
      <c r="S114" s="8">
        <v>40</v>
      </c>
      <c r="T114" s="8">
        <f>SUM(DS_1_2_3_appended[[#This Row],[CasualRiders]], DS_1_2_3_appended[[#This Row],[RegisteredRiders]])</f>
        <v>43</v>
      </c>
      <c r="Y114" s="87"/>
      <c r="Z114" s="87"/>
    </row>
    <row r="115" spans="1:26" ht="27.6">
      <c r="A115" s="16">
        <v>114</v>
      </c>
      <c r="B115" s="11">
        <v>40548</v>
      </c>
      <c r="C115" s="8" t="str" cm="1">
        <f t="array" ref="C115">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15" s="8">
        <f>YEAR(DS_1_2_3_appended[[#This Row],[DateOfEntry]])</f>
        <v>2011</v>
      </c>
      <c r="E115" s="8" t="str">
        <f>TEXT(DS_1_2_3_appended[[#This Row],[DateOfEntry]], "mmmm")</f>
        <v>January</v>
      </c>
      <c r="F115" s="15">
        <v>4.7083333333333304</v>
      </c>
      <c r="G115" s="8" t="str">
        <f>IF(dataset_1!G115, "YES", "NO")</f>
        <v>NO</v>
      </c>
      <c r="H115" s="8" t="str">
        <f>CHOOSE(WEEKDAY(DS_1_2_3_appended[[#This Row],[DateOfEntry]]), "Sunday", "Monday", "Tuesday", "Wednesday", "Thursday", "Friday", "Saturday")</f>
        <v>Wednesday</v>
      </c>
      <c r="I115" s="8">
        <v>1</v>
      </c>
      <c r="J115" s="8" t="str" cm="1">
        <f t="array" ref="J115">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115" s="8">
        <v>0.18</v>
      </c>
      <c r="L115" s="8" cm="1">
        <f t="array" ref="L115">_xlfn.IFS(
  AND(C115="Winter", J115="Clear Sky"), ROUND(10 + (K115 / 0.46) * (25 - 10), 1),
  AND(C115="Winter", J115="Foggy / Misty"), ROUND(0 + (K115 / 0.46) * (15 - 0), 1),
  AND(C115="Winter", J115="Light Snow / Rain"), ROUND(-5 + (K115 / 0.46) * (10 - (-5)), 1),
  AND(C115="Winter", J115="Western Disturbance"), ROUND(5 + (K115 / 0.46) * (20 - 5), 1),
  AND(C115="Summer", J115="Clear / Sunny"), ROUND(30 + (K115 / 0.46) * (53 - 30), 1),
  AND(C115="Summer", J115="Hot &amp; Humid"), ROUND(26 + (K115 / 0.46) * (45 - 26), 1),
  AND(C115="Summer", J115="Dust Storm / Loo Winds"), ROUND(35 + (K115 / 0.46) * (50 - 35), 1),
  AND(C115="Summer", J115="Pre-Monsoon Thunderstorm"), ROUND(28 + (K115 / 0.46) * (48 - 28), 1),
  AND(C115="Monsoon", J115="Heavy Rainfall"), ROUND(22 + (K115 / 0.46) * (28 - 22), 1),
  AND(C115="Monsoon", J115="Intermittent Showers"), ROUND(24 + (K115 / 0.46) * (32 - 24), 1),
  AND(C115="Monsoon", J115="Overcast &amp; Humid"), ROUND(25 + (K115 / 0.46) * (33 - 25), 1),
  AND(C115="Monsoon", J115="Thunderstorms with Rain"), ROUND(23 + (K115 / 0.46) * (30 - 23), 1),
  AND(C115="Autumn", J115="Clear"), ROUND(20 + (K115 / 0.46) * (30 - 20), 1),
  AND(C115="Autumn", J115="Dry &amp; Breezy"), ROUND(18 + (K115 / 0.46) * (28 - 18), 1),
  AND(C115="Autumn", J115="Atmospheric Haze"), ROUND(16 + (K115 / 0.46) * (26 - 16), 1),
  AND(C115="Autumn", J115="Chilly Dusk"), ROUND(15 + (K115 / 0.46) * (25 - 15), 1),
  TRUE, "No match found"
)</f>
        <v>15.9</v>
      </c>
      <c r="M115" s="8">
        <v>0.55000000000000004</v>
      </c>
      <c r="N115" s="8">
        <f>ROUND(DS_1_2_3_appended[[#This Row],[NormalizedHumidity]] * 100, 1)</f>
        <v>55</v>
      </c>
      <c r="O115" s="8" t="str" cm="1">
        <f t="array" ref="O115">_xlfn.IFS(
  N115&lt;=10, "Extremely Dry",
  N115&lt;=20, "Very Dry",
  N115&lt;=30, "Dry",
  N115&lt;=40, "Low Comfortable",
  N115&lt;=50, "Comfortable",
  N115&lt;=60, "Moderate Humid",
  N115&lt;=70, "Humid",
  N115&lt;=80, "Very Humid",
  N115&lt;=90, "Highly Humid",
  N115&lt;=100, "Saturated / Rain-Likely"
)</f>
        <v>Moderate Humid</v>
      </c>
      <c r="P115" s="8">
        <v>0.1343</v>
      </c>
      <c r="Q115" s="8">
        <f>ROUND(DS_1_2_3_appended[[#This Row],[NormalizedWindspeed]]* 118, 1)</f>
        <v>15.8</v>
      </c>
      <c r="R115" s="8">
        <v>1</v>
      </c>
      <c r="S115" s="8">
        <v>41</v>
      </c>
      <c r="T115" s="8">
        <f>SUM(DS_1_2_3_appended[[#This Row],[CasualRiders]], DS_1_2_3_appended[[#This Row],[RegisteredRiders]])</f>
        <v>42</v>
      </c>
      <c r="Y115" s="30" t="s">
        <v>111</v>
      </c>
      <c r="Z115" s="31" t="s">
        <v>98</v>
      </c>
    </row>
    <row r="116" spans="1:26">
      <c r="A116" s="16">
        <v>115</v>
      </c>
      <c r="B116" s="11">
        <v>40548</v>
      </c>
      <c r="C116" s="8" t="str" cm="1">
        <f t="array" ref="C116">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16" s="8">
        <f>YEAR(DS_1_2_3_appended[[#This Row],[DateOfEntry]])</f>
        <v>2011</v>
      </c>
      <c r="E116" s="8" t="str">
        <f>TEXT(DS_1_2_3_appended[[#This Row],[DateOfEntry]], "mmmm")</f>
        <v>January</v>
      </c>
      <c r="F116" s="15">
        <v>4.75</v>
      </c>
      <c r="G116" s="8" t="str">
        <f>IF(dataset_1!G116, "YES", "NO")</f>
        <v>NO</v>
      </c>
      <c r="H116" s="8" t="str">
        <f>CHOOSE(WEEKDAY(DS_1_2_3_appended[[#This Row],[DateOfEntry]]), "Sunday", "Monday", "Tuesday", "Wednesday", "Thursday", "Friday", "Saturday")</f>
        <v>Wednesday</v>
      </c>
      <c r="I116" s="8">
        <v>1</v>
      </c>
      <c r="J116" s="8" t="str" cm="1">
        <f t="array" ref="J116">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116" s="8">
        <v>0.2</v>
      </c>
      <c r="L116" s="8" cm="1">
        <f t="array" ref="L116">_xlfn.IFS(
  AND(C116="Winter", J116="Clear Sky"), ROUND(10 + (K116 / 0.46) * (25 - 10), 1),
  AND(C116="Winter", J116="Foggy / Misty"), ROUND(0 + (K116 / 0.46) * (15 - 0), 1),
  AND(C116="Winter", J116="Light Snow / Rain"), ROUND(-5 + (K116 / 0.46) * (10 - (-5)), 1),
  AND(C116="Winter", J116="Western Disturbance"), ROUND(5 + (K116 / 0.46) * (20 - 5), 1),
  AND(C116="Summer", J116="Clear / Sunny"), ROUND(30 + (K116 / 0.46) * (53 - 30), 1),
  AND(C116="Summer", J116="Hot &amp; Humid"), ROUND(26 + (K116 / 0.46) * (45 - 26), 1),
  AND(C116="Summer", J116="Dust Storm / Loo Winds"), ROUND(35 + (K116 / 0.46) * (50 - 35), 1),
  AND(C116="Summer", J116="Pre-Monsoon Thunderstorm"), ROUND(28 + (K116 / 0.46) * (48 - 28), 1),
  AND(C116="Monsoon", J116="Heavy Rainfall"), ROUND(22 + (K116 / 0.46) * (28 - 22), 1),
  AND(C116="Monsoon", J116="Intermittent Showers"), ROUND(24 + (K116 / 0.46) * (32 - 24), 1),
  AND(C116="Monsoon", J116="Overcast &amp; Humid"), ROUND(25 + (K116 / 0.46) * (33 - 25), 1),
  AND(C116="Monsoon", J116="Thunderstorms with Rain"), ROUND(23 + (K116 / 0.46) * (30 - 23), 1),
  AND(C116="Autumn", J116="Clear"), ROUND(20 + (K116 / 0.46) * (30 - 20), 1),
  AND(C116="Autumn", J116="Dry &amp; Breezy"), ROUND(18 + (K116 / 0.46) * (28 - 18), 1),
  AND(C116="Autumn", J116="Atmospheric Haze"), ROUND(16 + (K116 / 0.46) * (26 - 16), 1),
  AND(C116="Autumn", J116="Chilly Dusk"), ROUND(15 + (K116 / 0.46) * (25 - 15), 1),
  TRUE, "No match found"
)</f>
        <v>16.5</v>
      </c>
      <c r="M116" s="8">
        <v>0.47</v>
      </c>
      <c r="N116" s="8">
        <f>ROUND(DS_1_2_3_appended[[#This Row],[NormalizedHumidity]] * 100, 1)</f>
        <v>47</v>
      </c>
      <c r="O116" s="8" t="str" cm="1">
        <f t="array" ref="O116">_xlfn.IFS(
  N116&lt;=10, "Extremely Dry",
  N116&lt;=20, "Very Dry",
  N116&lt;=30, "Dry",
  N116&lt;=40, "Low Comfortable",
  N116&lt;=50, "Comfortable",
  N116&lt;=60, "Moderate Humid",
  N116&lt;=70, "Humid",
  N116&lt;=80, "Very Humid",
  N116&lt;=90, "Highly Humid",
  N116&lt;=100, "Saturated / Rain-Likely"
)</f>
        <v>Comfortable</v>
      </c>
      <c r="P116" s="8">
        <v>0</v>
      </c>
      <c r="Q116" s="8">
        <f>ROUND(DS_1_2_3_appended[[#This Row],[NormalizedWindspeed]]* 118, 1)</f>
        <v>0</v>
      </c>
      <c r="R116" s="8">
        <v>1</v>
      </c>
      <c r="S116" s="8">
        <v>18</v>
      </c>
      <c r="T116" s="8">
        <f>SUM(DS_1_2_3_appended[[#This Row],[CasualRiders]], DS_1_2_3_appended[[#This Row],[RegisteredRiders]])</f>
        <v>19</v>
      </c>
      <c r="Y116" s="19" t="s">
        <v>112</v>
      </c>
      <c r="Z116" s="32">
        <f>COUNTIFS(L2:L1001, "&gt;=-5", L2:L1001, "&lt;=0")</f>
        <v>8</v>
      </c>
    </row>
    <row r="117" spans="1:26">
      <c r="A117" s="16">
        <v>116</v>
      </c>
      <c r="B117" s="11">
        <v>40549</v>
      </c>
      <c r="C117" s="8" t="str" cm="1">
        <f t="array" ref="C117">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17" s="8">
        <f>YEAR(DS_1_2_3_appended[[#This Row],[DateOfEntry]])</f>
        <v>2011</v>
      </c>
      <c r="E117" s="8" t="str">
        <f>TEXT(DS_1_2_3_appended[[#This Row],[DateOfEntry]], "mmmm")</f>
        <v>January</v>
      </c>
      <c r="F117" s="15">
        <v>4.7916666666666696</v>
      </c>
      <c r="G117" s="8" t="str">
        <f>IF(dataset_1!G117, "YES", "NO")</f>
        <v>NO</v>
      </c>
      <c r="H117" s="8" t="str">
        <f>CHOOSE(WEEKDAY(DS_1_2_3_appended[[#This Row],[DateOfEntry]]), "Sunday", "Monday", "Tuesday", "Wednesday", "Thursday", "Friday", "Saturday")</f>
        <v>Thursday</v>
      </c>
      <c r="I117" s="8">
        <v>1</v>
      </c>
      <c r="J117" s="8" t="str" cm="1">
        <f t="array" ref="J117">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117" s="8">
        <v>0.18</v>
      </c>
      <c r="L117" s="8" cm="1">
        <f t="array" ref="L117">_xlfn.IFS(
  AND(C117="Winter", J117="Clear Sky"), ROUND(10 + (K117 / 0.46) * (25 - 10), 1),
  AND(C117="Winter", J117="Foggy / Misty"), ROUND(0 + (K117 / 0.46) * (15 - 0), 1),
  AND(C117="Winter", J117="Light Snow / Rain"), ROUND(-5 + (K117 / 0.46) * (10 - (-5)), 1),
  AND(C117="Winter", J117="Western Disturbance"), ROUND(5 + (K117 / 0.46) * (20 - 5), 1),
  AND(C117="Summer", J117="Clear / Sunny"), ROUND(30 + (K117 / 0.46) * (53 - 30), 1),
  AND(C117="Summer", J117="Hot &amp; Humid"), ROUND(26 + (K117 / 0.46) * (45 - 26), 1),
  AND(C117="Summer", J117="Dust Storm / Loo Winds"), ROUND(35 + (K117 / 0.46) * (50 - 35), 1),
  AND(C117="Summer", J117="Pre-Monsoon Thunderstorm"), ROUND(28 + (K117 / 0.46) * (48 - 28), 1),
  AND(C117="Monsoon", J117="Heavy Rainfall"), ROUND(22 + (K117 / 0.46) * (28 - 22), 1),
  AND(C117="Monsoon", J117="Intermittent Showers"), ROUND(24 + (K117 / 0.46) * (32 - 24), 1),
  AND(C117="Monsoon", J117="Overcast &amp; Humid"), ROUND(25 + (K117 / 0.46) * (33 - 25), 1),
  AND(C117="Monsoon", J117="Thunderstorms with Rain"), ROUND(23 + (K117 / 0.46) * (30 - 23), 1),
  AND(C117="Autumn", J117="Clear"), ROUND(20 + (K117 / 0.46) * (30 - 20), 1),
  AND(C117="Autumn", J117="Dry &amp; Breezy"), ROUND(18 + (K117 / 0.46) * (28 - 18), 1),
  AND(C117="Autumn", J117="Atmospheric Haze"), ROUND(16 + (K117 / 0.46) * (26 - 16), 1),
  AND(C117="Autumn", J117="Chilly Dusk"), ROUND(15 + (K117 / 0.46) * (25 - 15), 1),
  TRUE, "No match found"
)</f>
        <v>15.9</v>
      </c>
      <c r="M117" s="8">
        <v>0.55000000000000004</v>
      </c>
      <c r="N117" s="8">
        <f>ROUND(DS_1_2_3_appended[[#This Row],[NormalizedHumidity]] * 100, 1)</f>
        <v>55</v>
      </c>
      <c r="O117" s="8" t="str" cm="1">
        <f t="array" ref="O117">_xlfn.IFS(
  N117&lt;=10, "Extremely Dry",
  N117&lt;=20, "Very Dry",
  N117&lt;=30, "Dry",
  N117&lt;=40, "Low Comfortable",
  N117&lt;=50, "Comfortable",
  N117&lt;=60, "Moderate Humid",
  N117&lt;=70, "Humid",
  N117&lt;=80, "Very Humid",
  N117&lt;=90, "Highly Humid",
  N117&lt;=100, "Saturated / Rain-Likely"
)</f>
        <v>Moderate Humid</v>
      </c>
      <c r="P117" s="8">
        <v>0</v>
      </c>
      <c r="Q117" s="8">
        <f>ROUND(DS_1_2_3_appended[[#This Row],[NormalizedWindspeed]]* 118, 1)</f>
        <v>0</v>
      </c>
      <c r="R117" s="8">
        <v>0</v>
      </c>
      <c r="S117" s="8">
        <v>11</v>
      </c>
      <c r="T117" s="8">
        <f>SUM(DS_1_2_3_appended[[#This Row],[CasualRiders]], DS_1_2_3_appended[[#This Row],[RegisteredRiders]])</f>
        <v>11</v>
      </c>
      <c r="Y117" s="33" t="s">
        <v>113</v>
      </c>
      <c r="Z117" s="19">
        <f>COUNTIFS(L2:L1001, "&gt;=1", L2:L1001, "&lt;=10")</f>
        <v>316</v>
      </c>
    </row>
    <row r="118" spans="1:26">
      <c r="A118" s="16">
        <v>117</v>
      </c>
      <c r="B118" s="11">
        <v>40549</v>
      </c>
      <c r="C118" s="8" t="str" cm="1">
        <f t="array" ref="C118">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18" s="8">
        <f>YEAR(DS_1_2_3_appended[[#This Row],[DateOfEntry]])</f>
        <v>2011</v>
      </c>
      <c r="E118" s="8" t="str">
        <f>TEXT(DS_1_2_3_appended[[#This Row],[DateOfEntry]], "mmmm")</f>
        <v>January</v>
      </c>
      <c r="F118" s="15">
        <v>4.8333333333333304</v>
      </c>
      <c r="G118" s="8" t="str">
        <f>IF(dataset_1!G118, "YES", "NO")</f>
        <v>NO</v>
      </c>
      <c r="H118" s="8" t="str">
        <f>CHOOSE(WEEKDAY(DS_1_2_3_appended[[#This Row],[DateOfEntry]]), "Sunday", "Monday", "Tuesday", "Wednesday", "Thursday", "Friday", "Saturday")</f>
        <v>Thursday</v>
      </c>
      <c r="I118" s="8">
        <v>1</v>
      </c>
      <c r="J118" s="8" t="str" cm="1">
        <f t="array" ref="J118">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118" s="8">
        <v>0.16</v>
      </c>
      <c r="L118" s="8" cm="1">
        <f t="array" ref="L118">_xlfn.IFS(
  AND(C118="Winter", J118="Clear Sky"), ROUND(10 + (K118 / 0.46) * (25 - 10), 1),
  AND(C118="Winter", J118="Foggy / Misty"), ROUND(0 + (K118 / 0.46) * (15 - 0), 1),
  AND(C118="Winter", J118="Light Snow / Rain"), ROUND(-5 + (K118 / 0.46) * (10 - (-5)), 1),
  AND(C118="Winter", J118="Western Disturbance"), ROUND(5 + (K118 / 0.46) * (20 - 5), 1),
  AND(C118="Summer", J118="Clear / Sunny"), ROUND(30 + (K118 / 0.46) * (53 - 30), 1),
  AND(C118="Summer", J118="Hot &amp; Humid"), ROUND(26 + (K118 / 0.46) * (45 - 26), 1),
  AND(C118="Summer", J118="Dust Storm / Loo Winds"), ROUND(35 + (K118 / 0.46) * (50 - 35), 1),
  AND(C118="Summer", J118="Pre-Monsoon Thunderstorm"), ROUND(28 + (K118 / 0.46) * (48 - 28), 1),
  AND(C118="Monsoon", J118="Heavy Rainfall"), ROUND(22 + (K118 / 0.46) * (28 - 22), 1),
  AND(C118="Monsoon", J118="Intermittent Showers"), ROUND(24 + (K118 / 0.46) * (32 - 24), 1),
  AND(C118="Monsoon", J118="Overcast &amp; Humid"), ROUND(25 + (K118 / 0.46) * (33 - 25), 1),
  AND(C118="Monsoon", J118="Thunderstorms with Rain"), ROUND(23 + (K118 / 0.46) * (30 - 23), 1),
  AND(C118="Autumn", J118="Clear"), ROUND(20 + (K118 / 0.46) * (30 - 20), 1),
  AND(C118="Autumn", J118="Dry &amp; Breezy"), ROUND(18 + (K118 / 0.46) * (28 - 18), 1),
  AND(C118="Autumn", J118="Atmospheric Haze"), ROUND(16 + (K118 / 0.46) * (26 - 16), 1),
  AND(C118="Autumn", J118="Chilly Dusk"), ROUND(15 + (K118 / 0.46) * (25 - 15), 1),
  TRUE, "No match found"
)</f>
        <v>15.2</v>
      </c>
      <c r="M118" s="8">
        <v>0.64</v>
      </c>
      <c r="N118" s="8">
        <f>ROUND(DS_1_2_3_appended[[#This Row],[NormalizedHumidity]] * 100, 1)</f>
        <v>64</v>
      </c>
      <c r="O118" s="8" t="str" cm="1">
        <f t="array" ref="O118">_xlfn.IFS(
  N118&lt;=10, "Extremely Dry",
  N118&lt;=20, "Very Dry",
  N118&lt;=30, "Dry",
  N118&lt;=40, "Low Comfortable",
  N118&lt;=50, "Comfortable",
  N118&lt;=60, "Moderate Humid",
  N118&lt;=70, "Humid",
  N118&lt;=80, "Very Humid",
  N118&lt;=90, "Highly Humid",
  N118&lt;=100, "Saturated / Rain-Likely"
)</f>
        <v>Humid</v>
      </c>
      <c r="P118" s="8">
        <v>0</v>
      </c>
      <c r="Q118" s="8">
        <f>ROUND(DS_1_2_3_appended[[#This Row],[NormalizedWindspeed]]* 118, 1)</f>
        <v>0</v>
      </c>
      <c r="R118" s="8">
        <v>0</v>
      </c>
      <c r="S118" s="8">
        <v>4</v>
      </c>
      <c r="T118" s="8">
        <f>SUM(DS_1_2_3_appended[[#This Row],[CasualRiders]], DS_1_2_3_appended[[#This Row],[RegisteredRiders]])</f>
        <v>4</v>
      </c>
      <c r="Y118" s="33" t="s">
        <v>114</v>
      </c>
      <c r="Z118" s="19">
        <f>COUNTIFS(L2:L1001, "&gt;=11", L2:L1001, "&lt;=20")</f>
        <v>577</v>
      </c>
    </row>
    <row r="119" spans="1:26">
      <c r="A119" s="16">
        <v>118</v>
      </c>
      <c r="B119" s="11">
        <v>40549</v>
      </c>
      <c r="C119" s="8" t="str" cm="1">
        <f t="array" ref="C119">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19" s="8">
        <f>YEAR(DS_1_2_3_appended[[#This Row],[DateOfEntry]])</f>
        <v>2011</v>
      </c>
      <c r="E119" s="8" t="str">
        <f>TEXT(DS_1_2_3_appended[[#This Row],[DateOfEntry]], "mmmm")</f>
        <v>January</v>
      </c>
      <c r="F119" s="15">
        <v>4.875</v>
      </c>
      <c r="G119" s="8" t="str">
        <f>IF(dataset_1!G119, "YES", "NO")</f>
        <v>NO</v>
      </c>
      <c r="H119" s="8" t="str">
        <f>CHOOSE(WEEKDAY(DS_1_2_3_appended[[#This Row],[DateOfEntry]]), "Sunday", "Monday", "Tuesday", "Wednesday", "Thursday", "Friday", "Saturday")</f>
        <v>Thursday</v>
      </c>
      <c r="I119" s="8">
        <v>1</v>
      </c>
      <c r="J119" s="8" t="str" cm="1">
        <f t="array" ref="J119">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119" s="8">
        <v>0.16</v>
      </c>
      <c r="L119" s="8" cm="1">
        <f t="array" ref="L119">_xlfn.IFS(
  AND(C119="Winter", J119="Clear Sky"), ROUND(10 + (K119 / 0.46) * (25 - 10), 1),
  AND(C119="Winter", J119="Foggy / Misty"), ROUND(0 + (K119 / 0.46) * (15 - 0), 1),
  AND(C119="Winter", J119="Light Snow / Rain"), ROUND(-5 + (K119 / 0.46) * (10 - (-5)), 1),
  AND(C119="Winter", J119="Western Disturbance"), ROUND(5 + (K119 / 0.46) * (20 - 5), 1),
  AND(C119="Summer", J119="Clear / Sunny"), ROUND(30 + (K119 / 0.46) * (53 - 30), 1),
  AND(C119="Summer", J119="Hot &amp; Humid"), ROUND(26 + (K119 / 0.46) * (45 - 26), 1),
  AND(C119="Summer", J119="Dust Storm / Loo Winds"), ROUND(35 + (K119 / 0.46) * (50 - 35), 1),
  AND(C119="Summer", J119="Pre-Monsoon Thunderstorm"), ROUND(28 + (K119 / 0.46) * (48 - 28), 1),
  AND(C119="Monsoon", J119="Heavy Rainfall"), ROUND(22 + (K119 / 0.46) * (28 - 22), 1),
  AND(C119="Monsoon", J119="Intermittent Showers"), ROUND(24 + (K119 / 0.46) * (32 - 24), 1),
  AND(C119="Monsoon", J119="Overcast &amp; Humid"), ROUND(25 + (K119 / 0.46) * (33 - 25), 1),
  AND(C119="Monsoon", J119="Thunderstorms with Rain"), ROUND(23 + (K119 / 0.46) * (30 - 23), 1),
  AND(C119="Autumn", J119="Clear"), ROUND(20 + (K119 / 0.46) * (30 - 20), 1),
  AND(C119="Autumn", J119="Dry &amp; Breezy"), ROUND(18 + (K119 / 0.46) * (28 - 18), 1),
  AND(C119="Autumn", J119="Atmospheric Haze"), ROUND(16 + (K119 / 0.46) * (26 - 16), 1),
  AND(C119="Autumn", J119="Chilly Dusk"), ROUND(15 + (K119 / 0.46) * (25 - 15), 1),
  TRUE, "No match found"
)</f>
        <v>15.2</v>
      </c>
      <c r="M119" s="8">
        <v>0.64</v>
      </c>
      <c r="N119" s="8">
        <f>ROUND(DS_1_2_3_appended[[#This Row],[NormalizedHumidity]] * 100, 1)</f>
        <v>64</v>
      </c>
      <c r="O119" s="8" t="str" cm="1">
        <f t="array" ref="O119">_xlfn.IFS(
  N119&lt;=10, "Extremely Dry",
  N119&lt;=20, "Very Dry",
  N119&lt;=30, "Dry",
  N119&lt;=40, "Low Comfortable",
  N119&lt;=50, "Comfortable",
  N119&lt;=60, "Moderate Humid",
  N119&lt;=70, "Humid",
  N119&lt;=80, "Very Humid",
  N119&lt;=90, "Highly Humid",
  N119&lt;=100, "Saturated / Rain-Likely"
)</f>
        <v>Humid</v>
      </c>
      <c r="P119" s="8">
        <v>0</v>
      </c>
      <c r="Q119" s="8">
        <f>ROUND(DS_1_2_3_appended[[#This Row],[NormalizedWindspeed]]* 118, 1)</f>
        <v>0</v>
      </c>
      <c r="R119" s="8">
        <v>0</v>
      </c>
      <c r="S119" s="8">
        <v>2</v>
      </c>
      <c r="T119" s="8">
        <f>SUM(DS_1_2_3_appended[[#This Row],[CasualRiders]], DS_1_2_3_appended[[#This Row],[RegisteredRiders]])</f>
        <v>2</v>
      </c>
      <c r="Y119" s="33" t="s">
        <v>115</v>
      </c>
      <c r="Z119" s="19">
        <f>COUNTIFS(L2:L1001, "&gt;=21", L2:L1001, "&lt;=30")</f>
        <v>40</v>
      </c>
    </row>
    <row r="120" spans="1:26">
      <c r="A120" s="16">
        <v>119</v>
      </c>
      <c r="B120" s="11">
        <v>40549</v>
      </c>
      <c r="C120" s="8" t="str" cm="1">
        <f t="array" ref="C120">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20" s="8">
        <f>YEAR(DS_1_2_3_appended[[#This Row],[DateOfEntry]])</f>
        <v>2011</v>
      </c>
      <c r="E120" s="8" t="str">
        <f>TEXT(DS_1_2_3_appended[[#This Row],[DateOfEntry]], "mmmm")</f>
        <v>January</v>
      </c>
      <c r="F120" s="15">
        <v>4.9166666666666696</v>
      </c>
      <c r="G120" s="8" t="str">
        <f>IF(dataset_1!G120, "YES", "NO")</f>
        <v>NO</v>
      </c>
      <c r="H120" s="8" t="str">
        <f>CHOOSE(WEEKDAY(DS_1_2_3_appended[[#This Row],[DateOfEntry]]), "Sunday", "Monday", "Tuesday", "Wednesday", "Thursday", "Friday", "Saturday")</f>
        <v>Thursday</v>
      </c>
      <c r="I120" s="8">
        <v>2</v>
      </c>
      <c r="J120" s="8" t="str" cm="1">
        <f t="array" ref="J120">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120" s="8">
        <v>0.16</v>
      </c>
      <c r="L120" s="8" cm="1">
        <f t="array" ref="L120">_xlfn.IFS(
  AND(C120="Winter", J120="Clear Sky"), ROUND(10 + (K120 / 0.46) * (25 - 10), 1),
  AND(C120="Winter", J120="Foggy / Misty"), ROUND(0 + (K120 / 0.46) * (15 - 0), 1),
  AND(C120="Winter", J120="Light Snow / Rain"), ROUND(-5 + (K120 / 0.46) * (10 - (-5)), 1),
  AND(C120="Winter", J120="Western Disturbance"), ROUND(5 + (K120 / 0.46) * (20 - 5), 1),
  AND(C120="Summer", J120="Clear / Sunny"), ROUND(30 + (K120 / 0.46) * (53 - 30), 1),
  AND(C120="Summer", J120="Hot &amp; Humid"), ROUND(26 + (K120 / 0.46) * (45 - 26), 1),
  AND(C120="Summer", J120="Dust Storm / Loo Winds"), ROUND(35 + (K120 / 0.46) * (50 - 35), 1),
  AND(C120="Summer", J120="Pre-Monsoon Thunderstorm"), ROUND(28 + (K120 / 0.46) * (48 - 28), 1),
  AND(C120="Monsoon", J120="Heavy Rainfall"), ROUND(22 + (K120 / 0.46) * (28 - 22), 1),
  AND(C120="Monsoon", J120="Intermittent Showers"), ROUND(24 + (K120 / 0.46) * (32 - 24), 1),
  AND(C120="Monsoon", J120="Overcast &amp; Humid"), ROUND(25 + (K120 / 0.46) * (33 - 25), 1),
  AND(C120="Monsoon", J120="Thunderstorms with Rain"), ROUND(23 + (K120 / 0.46) * (30 - 23), 1),
  AND(C120="Autumn", J120="Clear"), ROUND(20 + (K120 / 0.46) * (30 - 20), 1),
  AND(C120="Autumn", J120="Dry &amp; Breezy"), ROUND(18 + (K120 / 0.46) * (28 - 18), 1),
  AND(C120="Autumn", J120="Atmospheric Haze"), ROUND(16 + (K120 / 0.46) * (26 - 16), 1),
  AND(C120="Autumn", J120="Chilly Dusk"), ROUND(15 + (K120 / 0.46) * (25 - 15), 1),
  TRUE, "No match found"
)</f>
        <v>5.2</v>
      </c>
      <c r="M120" s="8">
        <v>0.64</v>
      </c>
      <c r="N120" s="8">
        <f>ROUND(DS_1_2_3_appended[[#This Row],[NormalizedHumidity]] * 100, 1)</f>
        <v>64</v>
      </c>
      <c r="O120" s="8" t="str" cm="1">
        <f t="array" ref="O120">_xlfn.IFS(
  N120&lt;=10, "Extremely Dry",
  N120&lt;=20, "Very Dry",
  N120&lt;=30, "Dry",
  N120&lt;=40, "Low Comfortable",
  N120&lt;=50, "Comfortable",
  N120&lt;=60, "Moderate Humid",
  N120&lt;=70, "Humid",
  N120&lt;=80, "Very Humid",
  N120&lt;=90, "Highly Humid",
  N120&lt;=100, "Saturated / Rain-Likely"
)</f>
        <v>Humid</v>
      </c>
      <c r="P120" s="8">
        <v>8.9599999999999999E-2</v>
      </c>
      <c r="Q120" s="8">
        <f>ROUND(DS_1_2_3_appended[[#This Row],[NormalizedWindspeed]]* 118, 1)</f>
        <v>10.6</v>
      </c>
      <c r="R120" s="8">
        <v>0</v>
      </c>
      <c r="S120" s="8">
        <v>1</v>
      </c>
      <c r="T120" s="8">
        <f>SUM(DS_1_2_3_appended[[#This Row],[CasualRiders]], DS_1_2_3_appended[[#This Row],[RegisteredRiders]])</f>
        <v>1</v>
      </c>
      <c r="Y120" s="33" t="s">
        <v>116</v>
      </c>
      <c r="Z120" s="19">
        <f>COUNTIFS(L2:L1001, "&gt;=31", L2:L1001, "&lt;=40")</f>
        <v>0</v>
      </c>
    </row>
    <row r="121" spans="1:26">
      <c r="A121" s="16">
        <v>120</v>
      </c>
      <c r="B121" s="11">
        <v>40549</v>
      </c>
      <c r="C121" s="8" t="str" cm="1">
        <f t="array" ref="C121">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21" s="8">
        <f>YEAR(DS_1_2_3_appended[[#This Row],[DateOfEntry]])</f>
        <v>2011</v>
      </c>
      <c r="E121" s="8" t="str">
        <f>TEXT(DS_1_2_3_appended[[#This Row],[DateOfEntry]], "mmmm")</f>
        <v>January</v>
      </c>
      <c r="F121" s="15">
        <v>4.9583333333333304</v>
      </c>
      <c r="G121" s="8" t="str">
        <f>IF(dataset_1!G121, "YES", "NO")</f>
        <v>NO</v>
      </c>
      <c r="H121" s="8" t="str">
        <f>CHOOSE(WEEKDAY(DS_1_2_3_appended[[#This Row],[DateOfEntry]]), "Sunday", "Monday", "Tuesday", "Wednesday", "Thursday", "Friday", "Saturday")</f>
        <v>Thursday</v>
      </c>
      <c r="I121" s="8">
        <v>2</v>
      </c>
      <c r="J121" s="8" t="str" cm="1">
        <f t="array" ref="J121">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121" s="8">
        <v>0.14000000000000001</v>
      </c>
      <c r="L121" s="8" cm="1">
        <f t="array" ref="L121">_xlfn.IFS(
  AND(C121="Winter", J121="Clear Sky"), ROUND(10 + (K121 / 0.46) * (25 - 10), 1),
  AND(C121="Winter", J121="Foggy / Misty"), ROUND(0 + (K121 / 0.46) * (15 - 0), 1),
  AND(C121="Winter", J121="Light Snow / Rain"), ROUND(-5 + (K121 / 0.46) * (10 - (-5)), 1),
  AND(C121="Winter", J121="Western Disturbance"), ROUND(5 + (K121 / 0.46) * (20 - 5), 1),
  AND(C121="Summer", J121="Clear / Sunny"), ROUND(30 + (K121 / 0.46) * (53 - 30), 1),
  AND(C121="Summer", J121="Hot &amp; Humid"), ROUND(26 + (K121 / 0.46) * (45 - 26), 1),
  AND(C121="Summer", J121="Dust Storm / Loo Winds"), ROUND(35 + (K121 / 0.46) * (50 - 35), 1),
  AND(C121="Summer", J121="Pre-Monsoon Thunderstorm"), ROUND(28 + (K121 / 0.46) * (48 - 28), 1),
  AND(C121="Monsoon", J121="Heavy Rainfall"), ROUND(22 + (K121 / 0.46) * (28 - 22), 1),
  AND(C121="Monsoon", J121="Intermittent Showers"), ROUND(24 + (K121 / 0.46) * (32 - 24), 1),
  AND(C121="Monsoon", J121="Overcast &amp; Humid"), ROUND(25 + (K121 / 0.46) * (33 - 25), 1),
  AND(C121="Monsoon", J121="Thunderstorms with Rain"), ROUND(23 + (K121 / 0.46) * (30 - 23), 1),
  AND(C121="Autumn", J121="Clear"), ROUND(20 + (K121 / 0.46) * (30 - 20), 1),
  AND(C121="Autumn", J121="Dry &amp; Breezy"), ROUND(18 + (K121 / 0.46) * (28 - 18), 1),
  AND(C121="Autumn", J121="Atmospheric Haze"), ROUND(16 + (K121 / 0.46) * (26 - 16), 1),
  AND(C121="Autumn", J121="Chilly Dusk"), ROUND(15 + (K121 / 0.46) * (25 - 15), 1),
  TRUE, "No match found"
)</f>
        <v>4.5999999999999996</v>
      </c>
      <c r="M121" s="8">
        <v>0.69</v>
      </c>
      <c r="N121" s="8">
        <f>ROUND(DS_1_2_3_appended[[#This Row],[NormalizedHumidity]] * 100, 1)</f>
        <v>69</v>
      </c>
      <c r="O121" s="8" t="str" cm="1">
        <f t="array" ref="O121">_xlfn.IFS(
  N121&lt;=10, "Extremely Dry",
  N121&lt;=20, "Very Dry",
  N121&lt;=30, "Dry",
  N121&lt;=40, "Low Comfortable",
  N121&lt;=50, "Comfortable",
  N121&lt;=60, "Moderate Humid",
  N121&lt;=70, "Humid",
  N121&lt;=80, "Very Humid",
  N121&lt;=90, "Highly Humid",
  N121&lt;=100, "Saturated / Rain-Likely"
)</f>
        <v>Humid</v>
      </c>
      <c r="P121" s="8">
        <v>8.9599999999999999E-2</v>
      </c>
      <c r="Q121" s="8">
        <f>ROUND(DS_1_2_3_appended[[#This Row],[NormalizedWindspeed]]* 118, 1)</f>
        <v>10.6</v>
      </c>
      <c r="R121" s="8">
        <v>0</v>
      </c>
      <c r="S121" s="8">
        <v>4</v>
      </c>
      <c r="T121" s="8">
        <f>SUM(DS_1_2_3_appended[[#This Row],[CasualRiders]], DS_1_2_3_appended[[#This Row],[RegisteredRiders]])</f>
        <v>4</v>
      </c>
      <c r="Y121" s="33" t="s">
        <v>117</v>
      </c>
      <c r="Z121" s="19">
        <f>COUNTIFS(L2:L1001, "&gt;=41", L2:L1001, "&lt;=50")</f>
        <v>0</v>
      </c>
    </row>
    <row r="122" spans="1:26">
      <c r="A122" s="16">
        <v>121</v>
      </c>
      <c r="B122" s="11">
        <v>40549</v>
      </c>
      <c r="C122" s="8" t="str" cm="1">
        <f t="array" ref="C122">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22" s="8">
        <f>YEAR(DS_1_2_3_appended[[#This Row],[DateOfEntry]])</f>
        <v>2011</v>
      </c>
      <c r="E122" s="8" t="str">
        <f>TEXT(DS_1_2_3_appended[[#This Row],[DateOfEntry]], "mmmm")</f>
        <v>January</v>
      </c>
      <c r="F122" s="15">
        <v>5</v>
      </c>
      <c r="G122" s="8" t="str">
        <f>IF(dataset_1!G122, "YES", "NO")</f>
        <v>NO</v>
      </c>
      <c r="H122" s="8" t="str">
        <f>CHOOSE(WEEKDAY(DS_1_2_3_appended[[#This Row],[DateOfEntry]]), "Sunday", "Monday", "Tuesday", "Wednesday", "Thursday", "Friday", "Saturday")</f>
        <v>Thursday</v>
      </c>
      <c r="I122" s="8">
        <v>2</v>
      </c>
      <c r="J122" s="8" t="str" cm="1">
        <f t="array" ref="J122">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122" s="8">
        <v>0.14000000000000001</v>
      </c>
      <c r="L122" s="8" cm="1">
        <f t="array" ref="L122">_xlfn.IFS(
  AND(C122="Winter", J122="Clear Sky"), ROUND(10 + (K122 / 0.46) * (25 - 10), 1),
  AND(C122="Winter", J122="Foggy / Misty"), ROUND(0 + (K122 / 0.46) * (15 - 0), 1),
  AND(C122="Winter", J122="Light Snow / Rain"), ROUND(-5 + (K122 / 0.46) * (10 - (-5)), 1),
  AND(C122="Winter", J122="Western Disturbance"), ROUND(5 + (K122 / 0.46) * (20 - 5), 1),
  AND(C122="Summer", J122="Clear / Sunny"), ROUND(30 + (K122 / 0.46) * (53 - 30), 1),
  AND(C122="Summer", J122="Hot &amp; Humid"), ROUND(26 + (K122 / 0.46) * (45 - 26), 1),
  AND(C122="Summer", J122="Dust Storm / Loo Winds"), ROUND(35 + (K122 / 0.46) * (50 - 35), 1),
  AND(C122="Summer", J122="Pre-Monsoon Thunderstorm"), ROUND(28 + (K122 / 0.46) * (48 - 28), 1),
  AND(C122="Monsoon", J122="Heavy Rainfall"), ROUND(22 + (K122 / 0.46) * (28 - 22), 1),
  AND(C122="Monsoon", J122="Intermittent Showers"), ROUND(24 + (K122 / 0.46) * (32 - 24), 1),
  AND(C122="Monsoon", J122="Overcast &amp; Humid"), ROUND(25 + (K122 / 0.46) * (33 - 25), 1),
  AND(C122="Monsoon", J122="Thunderstorms with Rain"), ROUND(23 + (K122 / 0.46) * (30 - 23), 1),
  AND(C122="Autumn", J122="Clear"), ROUND(20 + (K122 / 0.46) * (30 - 20), 1),
  AND(C122="Autumn", J122="Dry &amp; Breezy"), ROUND(18 + (K122 / 0.46) * (28 - 18), 1),
  AND(C122="Autumn", J122="Atmospheric Haze"), ROUND(16 + (K122 / 0.46) * (26 - 16), 1),
  AND(C122="Autumn", J122="Chilly Dusk"), ROUND(15 + (K122 / 0.46) * (25 - 15), 1),
  TRUE, "No match found"
)</f>
        <v>4.5999999999999996</v>
      </c>
      <c r="M122" s="8">
        <v>0.63</v>
      </c>
      <c r="N122" s="8">
        <f>ROUND(DS_1_2_3_appended[[#This Row],[NormalizedHumidity]] * 100, 1)</f>
        <v>63</v>
      </c>
      <c r="O122" s="8" t="str" cm="1">
        <f t="array" ref="O122">_xlfn.IFS(
  N122&lt;=10, "Extremely Dry",
  N122&lt;=20, "Very Dry",
  N122&lt;=30, "Dry",
  N122&lt;=40, "Low Comfortable",
  N122&lt;=50, "Comfortable",
  N122&lt;=60, "Moderate Humid",
  N122&lt;=70, "Humid",
  N122&lt;=80, "Very Humid",
  N122&lt;=90, "Highly Humid",
  N122&lt;=100, "Saturated / Rain-Likely"
)</f>
        <v>Humid</v>
      </c>
      <c r="P122" s="8">
        <v>0.1045</v>
      </c>
      <c r="Q122" s="8">
        <f>ROUND(DS_1_2_3_appended[[#This Row],[NormalizedWindspeed]]* 118, 1)</f>
        <v>12.3</v>
      </c>
      <c r="R122" s="8">
        <v>0</v>
      </c>
      <c r="S122" s="8">
        <v>36</v>
      </c>
      <c r="T122" s="8">
        <f>SUM(DS_1_2_3_appended[[#This Row],[CasualRiders]], DS_1_2_3_appended[[#This Row],[RegisteredRiders]])</f>
        <v>36</v>
      </c>
      <c r="Y122" s="33" t="s">
        <v>118</v>
      </c>
      <c r="Z122" s="19">
        <f>COUNTIFS(L2:L1001, "&gt;=51", L2:L1001, "&lt;=55")</f>
        <v>0</v>
      </c>
    </row>
    <row r="123" spans="1:26">
      <c r="A123" s="16">
        <v>122</v>
      </c>
      <c r="B123" s="11">
        <v>40549</v>
      </c>
      <c r="C123" s="8" t="str" cm="1">
        <f t="array" ref="C123">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23" s="8">
        <f>YEAR(DS_1_2_3_appended[[#This Row],[DateOfEntry]])</f>
        <v>2011</v>
      </c>
      <c r="E123" s="8" t="str">
        <f>TEXT(DS_1_2_3_appended[[#This Row],[DateOfEntry]], "mmmm")</f>
        <v>January</v>
      </c>
      <c r="F123" s="15">
        <v>5.0416666666666696</v>
      </c>
      <c r="G123" s="8" t="str">
        <f>IF(dataset_1!G123, "YES", "NO")</f>
        <v>NO</v>
      </c>
      <c r="H123" s="8" t="str">
        <f>CHOOSE(WEEKDAY(DS_1_2_3_appended[[#This Row],[DateOfEntry]]), "Sunday", "Monday", "Tuesday", "Wednesday", "Thursday", "Friday", "Saturday")</f>
        <v>Thursday</v>
      </c>
      <c r="I123" s="8">
        <v>2</v>
      </c>
      <c r="J123" s="8" t="str" cm="1">
        <f t="array" ref="J123">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123" s="8">
        <v>0.16</v>
      </c>
      <c r="L123" s="8" cm="1">
        <f t="array" ref="L123">_xlfn.IFS(
  AND(C123="Winter", J123="Clear Sky"), ROUND(10 + (K123 / 0.46) * (25 - 10), 1),
  AND(C123="Winter", J123="Foggy / Misty"), ROUND(0 + (K123 / 0.46) * (15 - 0), 1),
  AND(C123="Winter", J123="Light Snow / Rain"), ROUND(-5 + (K123 / 0.46) * (10 - (-5)), 1),
  AND(C123="Winter", J123="Western Disturbance"), ROUND(5 + (K123 / 0.46) * (20 - 5), 1),
  AND(C123="Summer", J123="Clear / Sunny"), ROUND(30 + (K123 / 0.46) * (53 - 30), 1),
  AND(C123="Summer", J123="Hot &amp; Humid"), ROUND(26 + (K123 / 0.46) * (45 - 26), 1),
  AND(C123="Summer", J123="Dust Storm / Loo Winds"), ROUND(35 + (K123 / 0.46) * (50 - 35), 1),
  AND(C123="Summer", J123="Pre-Monsoon Thunderstorm"), ROUND(28 + (K123 / 0.46) * (48 - 28), 1),
  AND(C123="Monsoon", J123="Heavy Rainfall"), ROUND(22 + (K123 / 0.46) * (28 - 22), 1),
  AND(C123="Monsoon", J123="Intermittent Showers"), ROUND(24 + (K123 / 0.46) * (32 - 24), 1),
  AND(C123="Monsoon", J123="Overcast &amp; Humid"), ROUND(25 + (K123 / 0.46) * (33 - 25), 1),
  AND(C123="Monsoon", J123="Thunderstorms with Rain"), ROUND(23 + (K123 / 0.46) * (30 - 23), 1),
  AND(C123="Autumn", J123="Clear"), ROUND(20 + (K123 / 0.46) * (30 - 20), 1),
  AND(C123="Autumn", J123="Dry &amp; Breezy"), ROUND(18 + (K123 / 0.46) * (28 - 18), 1),
  AND(C123="Autumn", J123="Atmospheric Haze"), ROUND(16 + (K123 / 0.46) * (26 - 16), 1),
  AND(C123="Autumn", J123="Chilly Dusk"), ROUND(15 + (K123 / 0.46) * (25 - 15), 1),
  TRUE, "No match found"
)</f>
        <v>5.2</v>
      </c>
      <c r="M123" s="8">
        <v>0.59</v>
      </c>
      <c r="N123" s="8">
        <f>ROUND(DS_1_2_3_appended[[#This Row],[NormalizedHumidity]] * 100, 1)</f>
        <v>59</v>
      </c>
      <c r="O123" s="8" t="str" cm="1">
        <f t="array" ref="O123">_xlfn.IFS(
  N123&lt;=10, "Extremely Dry",
  N123&lt;=20, "Very Dry",
  N123&lt;=30, "Dry",
  N123&lt;=40, "Low Comfortable",
  N123&lt;=50, "Comfortable",
  N123&lt;=60, "Moderate Humid",
  N123&lt;=70, "Humid",
  N123&lt;=80, "Very Humid",
  N123&lt;=90, "Highly Humid",
  N123&lt;=100, "Saturated / Rain-Likely"
)</f>
        <v>Moderate Humid</v>
      </c>
      <c r="P123" s="8">
        <v>0</v>
      </c>
      <c r="Q123" s="8">
        <f>ROUND(DS_1_2_3_appended[[#This Row],[NormalizedWindspeed]]* 118, 1)</f>
        <v>0</v>
      </c>
      <c r="R123" s="8">
        <v>0</v>
      </c>
      <c r="S123" s="8">
        <v>95</v>
      </c>
      <c r="T123" s="8">
        <f>SUM(DS_1_2_3_appended[[#This Row],[CasualRiders]], DS_1_2_3_appended[[#This Row],[RegisteredRiders]])</f>
        <v>95</v>
      </c>
    </row>
    <row r="124" spans="1:26">
      <c r="A124" s="16">
        <v>123</v>
      </c>
      <c r="B124" s="11">
        <v>40549</v>
      </c>
      <c r="C124" s="8" t="str" cm="1">
        <f t="array" ref="C124">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24" s="8">
        <f>YEAR(DS_1_2_3_appended[[#This Row],[DateOfEntry]])</f>
        <v>2011</v>
      </c>
      <c r="E124" s="8" t="str">
        <f>TEXT(DS_1_2_3_appended[[#This Row],[DateOfEntry]], "mmmm")</f>
        <v>January</v>
      </c>
      <c r="F124" s="15">
        <v>5.0833333333333304</v>
      </c>
      <c r="G124" s="8" t="str">
        <f>IF(dataset_1!G124, "YES", "NO")</f>
        <v>NO</v>
      </c>
      <c r="H124" s="8" t="str">
        <f>CHOOSE(WEEKDAY(DS_1_2_3_appended[[#This Row],[DateOfEntry]]), "Sunday", "Monday", "Tuesday", "Wednesday", "Thursday", "Friday", "Saturday")</f>
        <v>Thursday</v>
      </c>
      <c r="I124" s="8">
        <v>1</v>
      </c>
      <c r="J124" s="8" t="str" cm="1">
        <f t="array" ref="J124">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124" s="8">
        <v>0.16</v>
      </c>
      <c r="L124" s="8" cm="1">
        <f t="array" ref="L124">_xlfn.IFS(
  AND(C124="Winter", J124="Clear Sky"), ROUND(10 + (K124 / 0.46) * (25 - 10), 1),
  AND(C124="Winter", J124="Foggy / Misty"), ROUND(0 + (K124 / 0.46) * (15 - 0), 1),
  AND(C124="Winter", J124="Light Snow / Rain"), ROUND(-5 + (K124 / 0.46) * (10 - (-5)), 1),
  AND(C124="Winter", J124="Western Disturbance"), ROUND(5 + (K124 / 0.46) * (20 - 5), 1),
  AND(C124="Summer", J124="Clear / Sunny"), ROUND(30 + (K124 / 0.46) * (53 - 30), 1),
  AND(C124="Summer", J124="Hot &amp; Humid"), ROUND(26 + (K124 / 0.46) * (45 - 26), 1),
  AND(C124="Summer", J124="Dust Storm / Loo Winds"), ROUND(35 + (K124 / 0.46) * (50 - 35), 1),
  AND(C124="Summer", J124="Pre-Monsoon Thunderstorm"), ROUND(28 + (K124 / 0.46) * (48 - 28), 1),
  AND(C124="Monsoon", J124="Heavy Rainfall"), ROUND(22 + (K124 / 0.46) * (28 - 22), 1),
  AND(C124="Monsoon", J124="Intermittent Showers"), ROUND(24 + (K124 / 0.46) * (32 - 24), 1),
  AND(C124="Monsoon", J124="Overcast &amp; Humid"), ROUND(25 + (K124 / 0.46) * (33 - 25), 1),
  AND(C124="Monsoon", J124="Thunderstorms with Rain"), ROUND(23 + (K124 / 0.46) * (30 - 23), 1),
  AND(C124="Autumn", J124="Clear"), ROUND(20 + (K124 / 0.46) * (30 - 20), 1),
  AND(C124="Autumn", J124="Dry &amp; Breezy"), ROUND(18 + (K124 / 0.46) * (28 - 18), 1),
  AND(C124="Autumn", J124="Atmospheric Haze"), ROUND(16 + (K124 / 0.46) * (26 - 16), 1),
  AND(C124="Autumn", J124="Chilly Dusk"), ROUND(15 + (K124 / 0.46) * (25 - 15), 1),
  TRUE, "No match found"
)</f>
        <v>15.2</v>
      </c>
      <c r="M124" s="8">
        <v>0.59</v>
      </c>
      <c r="N124" s="8">
        <f>ROUND(DS_1_2_3_appended[[#This Row],[NormalizedHumidity]] * 100, 1)</f>
        <v>59</v>
      </c>
      <c r="O124" s="8" t="str" cm="1">
        <f t="array" ref="O124">_xlfn.IFS(
  N124&lt;=10, "Extremely Dry",
  N124&lt;=20, "Very Dry",
  N124&lt;=30, "Dry",
  N124&lt;=40, "Low Comfortable",
  N124&lt;=50, "Comfortable",
  N124&lt;=60, "Moderate Humid",
  N124&lt;=70, "Humid",
  N124&lt;=80, "Very Humid",
  N124&lt;=90, "Highly Humid",
  N124&lt;=100, "Saturated / Rain-Likely"
)</f>
        <v>Moderate Humid</v>
      </c>
      <c r="P124" s="8">
        <v>0</v>
      </c>
      <c r="Q124" s="8">
        <f>ROUND(DS_1_2_3_appended[[#This Row],[NormalizedWindspeed]]* 118, 1)</f>
        <v>0</v>
      </c>
      <c r="R124" s="8">
        <v>3</v>
      </c>
      <c r="S124" s="8">
        <v>216</v>
      </c>
      <c r="T124" s="8">
        <f>SUM(DS_1_2_3_appended[[#This Row],[CasualRiders]], DS_1_2_3_appended[[#This Row],[RegisteredRiders]])</f>
        <v>219</v>
      </c>
    </row>
    <row r="125" spans="1:26">
      <c r="A125" s="16">
        <v>124</v>
      </c>
      <c r="B125" s="11">
        <v>40549</v>
      </c>
      <c r="C125" s="8" t="str" cm="1">
        <f t="array" ref="C125">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25" s="8">
        <f>YEAR(DS_1_2_3_appended[[#This Row],[DateOfEntry]])</f>
        <v>2011</v>
      </c>
      <c r="E125" s="8" t="str">
        <f>TEXT(DS_1_2_3_appended[[#This Row],[DateOfEntry]], "mmmm")</f>
        <v>January</v>
      </c>
      <c r="F125" s="15">
        <v>5.125</v>
      </c>
      <c r="G125" s="8" t="str">
        <f>IF(dataset_1!G125, "YES", "NO")</f>
        <v>NO</v>
      </c>
      <c r="H125" s="8" t="str">
        <f>CHOOSE(WEEKDAY(DS_1_2_3_appended[[#This Row],[DateOfEntry]]), "Sunday", "Monday", "Tuesday", "Wednesday", "Thursday", "Friday", "Saturday")</f>
        <v>Thursday</v>
      </c>
      <c r="I125" s="8">
        <v>2</v>
      </c>
      <c r="J125" s="8" t="str" cm="1">
        <f t="array" ref="J125">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125" s="8">
        <v>0.18</v>
      </c>
      <c r="L125" s="8" cm="1">
        <f t="array" ref="L125">_xlfn.IFS(
  AND(C125="Winter", J125="Clear Sky"), ROUND(10 + (K125 / 0.46) * (25 - 10), 1),
  AND(C125="Winter", J125="Foggy / Misty"), ROUND(0 + (K125 / 0.46) * (15 - 0), 1),
  AND(C125="Winter", J125="Light Snow / Rain"), ROUND(-5 + (K125 / 0.46) * (10 - (-5)), 1),
  AND(C125="Winter", J125="Western Disturbance"), ROUND(5 + (K125 / 0.46) * (20 - 5), 1),
  AND(C125="Summer", J125="Clear / Sunny"), ROUND(30 + (K125 / 0.46) * (53 - 30), 1),
  AND(C125="Summer", J125="Hot &amp; Humid"), ROUND(26 + (K125 / 0.46) * (45 - 26), 1),
  AND(C125="Summer", J125="Dust Storm / Loo Winds"), ROUND(35 + (K125 / 0.46) * (50 - 35), 1),
  AND(C125="Summer", J125="Pre-Monsoon Thunderstorm"), ROUND(28 + (K125 / 0.46) * (48 - 28), 1),
  AND(C125="Monsoon", J125="Heavy Rainfall"), ROUND(22 + (K125 / 0.46) * (28 - 22), 1),
  AND(C125="Monsoon", J125="Intermittent Showers"), ROUND(24 + (K125 / 0.46) * (32 - 24), 1),
  AND(C125="Monsoon", J125="Overcast &amp; Humid"), ROUND(25 + (K125 / 0.46) * (33 - 25), 1),
  AND(C125="Monsoon", J125="Thunderstorms with Rain"), ROUND(23 + (K125 / 0.46) * (30 - 23), 1),
  AND(C125="Autumn", J125="Clear"), ROUND(20 + (K125 / 0.46) * (30 - 20), 1),
  AND(C125="Autumn", J125="Dry &amp; Breezy"), ROUND(18 + (K125 / 0.46) * (28 - 18), 1),
  AND(C125="Autumn", J125="Atmospheric Haze"), ROUND(16 + (K125 / 0.46) * (26 - 16), 1),
  AND(C125="Autumn", J125="Chilly Dusk"), ROUND(15 + (K125 / 0.46) * (25 - 15), 1),
  TRUE, "No match found"
)</f>
        <v>5.9</v>
      </c>
      <c r="M125" s="8">
        <v>0.51</v>
      </c>
      <c r="N125" s="8">
        <f>ROUND(DS_1_2_3_appended[[#This Row],[NormalizedHumidity]] * 100, 1)</f>
        <v>51</v>
      </c>
      <c r="O125" s="8" t="str" cm="1">
        <f t="array" ref="O125">_xlfn.IFS(
  N125&lt;=10, "Extremely Dry",
  N125&lt;=20, "Very Dry",
  N125&lt;=30, "Dry",
  N125&lt;=40, "Low Comfortable",
  N125&lt;=50, "Comfortable",
  N125&lt;=60, "Moderate Humid",
  N125&lt;=70, "Humid",
  N125&lt;=80, "Very Humid",
  N125&lt;=90, "Highly Humid",
  N125&lt;=100, "Saturated / Rain-Likely"
)</f>
        <v>Moderate Humid</v>
      </c>
      <c r="P125" s="8">
        <v>0</v>
      </c>
      <c r="Q125" s="8">
        <f>ROUND(DS_1_2_3_appended[[#This Row],[NormalizedWindspeed]]* 118, 1)</f>
        <v>0</v>
      </c>
      <c r="R125" s="8">
        <v>6</v>
      </c>
      <c r="S125" s="8">
        <v>116</v>
      </c>
      <c r="T125" s="8">
        <f>SUM(DS_1_2_3_appended[[#This Row],[CasualRiders]], DS_1_2_3_appended[[#This Row],[RegisteredRiders]])</f>
        <v>122</v>
      </c>
    </row>
    <row r="126" spans="1:26">
      <c r="A126" s="16">
        <v>125</v>
      </c>
      <c r="B126" s="11">
        <v>40549</v>
      </c>
      <c r="C126" s="8" t="str" cm="1">
        <f t="array" ref="C126">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26" s="8">
        <f>YEAR(DS_1_2_3_appended[[#This Row],[DateOfEntry]])</f>
        <v>2011</v>
      </c>
      <c r="E126" s="8" t="str">
        <f>TEXT(DS_1_2_3_appended[[#This Row],[DateOfEntry]], "mmmm")</f>
        <v>January</v>
      </c>
      <c r="F126" s="15">
        <v>5.1666666666666696</v>
      </c>
      <c r="G126" s="8" t="str">
        <f>IF(dataset_1!G126, "YES", "NO")</f>
        <v>NO</v>
      </c>
      <c r="H126" s="8" t="str">
        <f>CHOOSE(WEEKDAY(DS_1_2_3_appended[[#This Row],[DateOfEntry]]), "Sunday", "Monday", "Tuesday", "Wednesday", "Thursday", "Friday", "Saturday")</f>
        <v>Thursday</v>
      </c>
      <c r="I126" s="8">
        <v>1</v>
      </c>
      <c r="J126" s="8" t="str" cm="1">
        <f t="array" ref="J126">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126" s="8">
        <v>0.2</v>
      </c>
      <c r="L126" s="8" cm="1">
        <f t="array" ref="L126">_xlfn.IFS(
  AND(C126="Winter", J126="Clear Sky"), ROUND(10 + (K126 / 0.46) * (25 - 10), 1),
  AND(C126="Winter", J126="Foggy / Misty"), ROUND(0 + (K126 / 0.46) * (15 - 0), 1),
  AND(C126="Winter", J126="Light Snow / Rain"), ROUND(-5 + (K126 / 0.46) * (10 - (-5)), 1),
  AND(C126="Winter", J126="Western Disturbance"), ROUND(5 + (K126 / 0.46) * (20 - 5), 1),
  AND(C126="Summer", J126="Clear / Sunny"), ROUND(30 + (K126 / 0.46) * (53 - 30), 1),
  AND(C126="Summer", J126="Hot &amp; Humid"), ROUND(26 + (K126 / 0.46) * (45 - 26), 1),
  AND(C126="Summer", J126="Dust Storm / Loo Winds"), ROUND(35 + (K126 / 0.46) * (50 - 35), 1),
  AND(C126="Summer", J126="Pre-Monsoon Thunderstorm"), ROUND(28 + (K126 / 0.46) * (48 - 28), 1),
  AND(C126="Monsoon", J126="Heavy Rainfall"), ROUND(22 + (K126 / 0.46) * (28 - 22), 1),
  AND(C126="Monsoon", J126="Intermittent Showers"), ROUND(24 + (K126 / 0.46) * (32 - 24), 1),
  AND(C126="Monsoon", J126="Overcast &amp; Humid"), ROUND(25 + (K126 / 0.46) * (33 - 25), 1),
  AND(C126="Monsoon", J126="Thunderstorms with Rain"), ROUND(23 + (K126 / 0.46) * (30 - 23), 1),
  AND(C126="Autumn", J126="Clear"), ROUND(20 + (K126 / 0.46) * (30 - 20), 1),
  AND(C126="Autumn", J126="Dry &amp; Breezy"), ROUND(18 + (K126 / 0.46) * (28 - 18), 1),
  AND(C126="Autumn", J126="Atmospheric Haze"), ROUND(16 + (K126 / 0.46) * (26 - 16), 1),
  AND(C126="Autumn", J126="Chilly Dusk"), ROUND(15 + (K126 / 0.46) * (25 - 15), 1),
  TRUE, "No match found"
)</f>
        <v>16.5</v>
      </c>
      <c r="M126" s="8">
        <v>0.47</v>
      </c>
      <c r="N126" s="8">
        <f>ROUND(DS_1_2_3_appended[[#This Row],[NormalizedHumidity]] * 100, 1)</f>
        <v>47</v>
      </c>
      <c r="O126" s="8" t="str" cm="1">
        <f t="array" ref="O126">_xlfn.IFS(
  N126&lt;=10, "Extremely Dry",
  N126&lt;=20, "Very Dry",
  N126&lt;=30, "Dry",
  N126&lt;=40, "Low Comfortable",
  N126&lt;=50, "Comfortable",
  N126&lt;=60, "Moderate Humid",
  N126&lt;=70, "Humid",
  N126&lt;=80, "Very Humid",
  N126&lt;=90, "Highly Humid",
  N126&lt;=100, "Saturated / Rain-Likely"
)</f>
        <v>Comfortable</v>
      </c>
      <c r="P126" s="8">
        <v>0</v>
      </c>
      <c r="Q126" s="8">
        <f>ROUND(DS_1_2_3_appended[[#This Row],[NormalizedWindspeed]]* 118, 1)</f>
        <v>0</v>
      </c>
      <c r="R126" s="8">
        <v>3</v>
      </c>
      <c r="S126" s="8">
        <v>42</v>
      </c>
      <c r="T126" s="8">
        <f>SUM(DS_1_2_3_appended[[#This Row],[CasualRiders]], DS_1_2_3_appended[[#This Row],[RegisteredRiders]])</f>
        <v>45</v>
      </c>
      <c r="Y126" s="87" t="s">
        <v>119</v>
      </c>
      <c r="Z126" s="87"/>
    </row>
    <row r="127" spans="1:26">
      <c r="A127" s="16">
        <v>126</v>
      </c>
      <c r="B127" s="11">
        <v>40549</v>
      </c>
      <c r="C127" s="8" t="str" cm="1">
        <f t="array" ref="C127">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27" s="8">
        <f>YEAR(DS_1_2_3_appended[[#This Row],[DateOfEntry]])</f>
        <v>2011</v>
      </c>
      <c r="E127" s="8" t="str">
        <f>TEXT(DS_1_2_3_appended[[#This Row],[DateOfEntry]], "mmmm")</f>
        <v>January</v>
      </c>
      <c r="F127" s="15">
        <v>5.2083333333333304</v>
      </c>
      <c r="G127" s="8" t="str">
        <f>IF(dataset_1!G127, "YES", "NO")</f>
        <v>NO</v>
      </c>
      <c r="H127" s="8" t="str">
        <f>CHOOSE(WEEKDAY(DS_1_2_3_appended[[#This Row],[DateOfEntry]]), "Sunday", "Monday", "Tuesday", "Wednesday", "Thursday", "Friday", "Saturday")</f>
        <v>Thursday</v>
      </c>
      <c r="I127" s="8">
        <v>1</v>
      </c>
      <c r="J127" s="8" t="str" cm="1">
        <f t="array" ref="J127">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127" s="8">
        <v>0.22</v>
      </c>
      <c r="L127" s="8" cm="1">
        <f t="array" ref="L127">_xlfn.IFS(
  AND(C127="Winter", J127="Clear Sky"), ROUND(10 + (K127 / 0.46) * (25 - 10), 1),
  AND(C127="Winter", J127="Foggy / Misty"), ROUND(0 + (K127 / 0.46) * (15 - 0), 1),
  AND(C127="Winter", J127="Light Snow / Rain"), ROUND(-5 + (K127 / 0.46) * (10 - (-5)), 1),
  AND(C127="Winter", J127="Western Disturbance"), ROUND(5 + (K127 / 0.46) * (20 - 5), 1),
  AND(C127="Summer", J127="Clear / Sunny"), ROUND(30 + (K127 / 0.46) * (53 - 30), 1),
  AND(C127="Summer", J127="Hot &amp; Humid"), ROUND(26 + (K127 / 0.46) * (45 - 26), 1),
  AND(C127="Summer", J127="Dust Storm / Loo Winds"), ROUND(35 + (K127 / 0.46) * (50 - 35), 1),
  AND(C127="Summer", J127="Pre-Monsoon Thunderstorm"), ROUND(28 + (K127 / 0.46) * (48 - 28), 1),
  AND(C127="Monsoon", J127="Heavy Rainfall"), ROUND(22 + (K127 / 0.46) * (28 - 22), 1),
  AND(C127="Monsoon", J127="Intermittent Showers"), ROUND(24 + (K127 / 0.46) * (32 - 24), 1),
  AND(C127="Monsoon", J127="Overcast &amp; Humid"), ROUND(25 + (K127 / 0.46) * (33 - 25), 1),
  AND(C127="Monsoon", J127="Thunderstorms with Rain"), ROUND(23 + (K127 / 0.46) * (30 - 23), 1),
  AND(C127="Autumn", J127="Clear"), ROUND(20 + (K127 / 0.46) * (30 - 20), 1),
  AND(C127="Autumn", J127="Dry &amp; Breezy"), ROUND(18 + (K127 / 0.46) * (28 - 18), 1),
  AND(C127="Autumn", J127="Atmospheric Haze"), ROUND(16 + (K127 / 0.46) * (26 - 16), 1),
  AND(C127="Autumn", J127="Chilly Dusk"), ROUND(15 + (K127 / 0.46) * (25 - 15), 1),
  TRUE, "No match found"
)</f>
        <v>17.2</v>
      </c>
      <c r="M127" s="8">
        <v>0.44</v>
      </c>
      <c r="N127" s="8">
        <f>ROUND(DS_1_2_3_appended[[#This Row],[NormalizedHumidity]] * 100, 1)</f>
        <v>44</v>
      </c>
      <c r="O127" s="8" t="str" cm="1">
        <f t="array" ref="O127">_xlfn.IFS(
  N127&lt;=10, "Extremely Dry",
  N127&lt;=20, "Very Dry",
  N127&lt;=30, "Dry",
  N127&lt;=40, "Low Comfortable",
  N127&lt;=50, "Comfortable",
  N127&lt;=60, "Moderate Humid",
  N127&lt;=70, "Humid",
  N127&lt;=80, "Very Humid",
  N127&lt;=90, "Highly Humid",
  N127&lt;=100, "Saturated / Rain-Likely"
)</f>
        <v>Comfortable</v>
      </c>
      <c r="P127" s="8">
        <v>8.9599999999999999E-2</v>
      </c>
      <c r="Q127" s="8">
        <f>ROUND(DS_1_2_3_appended[[#This Row],[NormalizedWindspeed]]* 118, 1)</f>
        <v>10.6</v>
      </c>
      <c r="R127" s="8">
        <v>2</v>
      </c>
      <c r="S127" s="8">
        <v>57</v>
      </c>
      <c r="T127" s="8">
        <f>SUM(DS_1_2_3_appended[[#This Row],[CasualRiders]], DS_1_2_3_appended[[#This Row],[RegisteredRiders]])</f>
        <v>59</v>
      </c>
      <c r="Y127" s="87"/>
      <c r="Z127" s="87"/>
    </row>
    <row r="128" spans="1:26">
      <c r="A128" s="16">
        <v>127</v>
      </c>
      <c r="B128" s="11">
        <v>40549</v>
      </c>
      <c r="C128" s="8" t="str" cm="1">
        <f t="array" ref="C128">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28" s="8">
        <f>YEAR(DS_1_2_3_appended[[#This Row],[DateOfEntry]])</f>
        <v>2011</v>
      </c>
      <c r="E128" s="8" t="str">
        <f>TEXT(DS_1_2_3_appended[[#This Row],[DateOfEntry]], "mmmm")</f>
        <v>January</v>
      </c>
      <c r="F128" s="15">
        <v>5.25</v>
      </c>
      <c r="G128" s="8" t="str">
        <f>IF(dataset_1!G128, "YES", "NO")</f>
        <v>NO</v>
      </c>
      <c r="H128" s="8" t="str">
        <f>CHOOSE(WEEKDAY(DS_1_2_3_appended[[#This Row],[DateOfEntry]]), "Sunday", "Monday", "Tuesday", "Wednesday", "Thursday", "Friday", "Saturday")</f>
        <v>Thursday</v>
      </c>
      <c r="I128" s="8">
        <v>1</v>
      </c>
      <c r="J128" s="8" t="str" cm="1">
        <f t="array" ref="J128">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128" s="8">
        <v>0.26</v>
      </c>
      <c r="L128" s="8" cm="1">
        <f t="array" ref="L128">_xlfn.IFS(
  AND(C128="Winter", J128="Clear Sky"), ROUND(10 + (K128 / 0.46) * (25 - 10), 1),
  AND(C128="Winter", J128="Foggy / Misty"), ROUND(0 + (K128 / 0.46) * (15 - 0), 1),
  AND(C128="Winter", J128="Light Snow / Rain"), ROUND(-5 + (K128 / 0.46) * (10 - (-5)), 1),
  AND(C128="Winter", J128="Western Disturbance"), ROUND(5 + (K128 / 0.46) * (20 - 5), 1),
  AND(C128="Summer", J128="Clear / Sunny"), ROUND(30 + (K128 / 0.46) * (53 - 30), 1),
  AND(C128="Summer", J128="Hot &amp; Humid"), ROUND(26 + (K128 / 0.46) * (45 - 26), 1),
  AND(C128="Summer", J128="Dust Storm / Loo Winds"), ROUND(35 + (K128 / 0.46) * (50 - 35), 1),
  AND(C128="Summer", J128="Pre-Monsoon Thunderstorm"), ROUND(28 + (K128 / 0.46) * (48 - 28), 1),
  AND(C128="Monsoon", J128="Heavy Rainfall"), ROUND(22 + (K128 / 0.46) * (28 - 22), 1),
  AND(C128="Monsoon", J128="Intermittent Showers"), ROUND(24 + (K128 / 0.46) * (32 - 24), 1),
  AND(C128="Monsoon", J128="Overcast &amp; Humid"), ROUND(25 + (K128 / 0.46) * (33 - 25), 1),
  AND(C128="Monsoon", J128="Thunderstorms with Rain"), ROUND(23 + (K128 / 0.46) * (30 - 23), 1),
  AND(C128="Autumn", J128="Clear"), ROUND(20 + (K128 / 0.46) * (30 - 20), 1),
  AND(C128="Autumn", J128="Dry &amp; Breezy"), ROUND(18 + (K128 / 0.46) * (28 - 18), 1),
  AND(C128="Autumn", J128="Atmospheric Haze"), ROUND(16 + (K128 / 0.46) * (26 - 16), 1),
  AND(C128="Autumn", J128="Chilly Dusk"), ROUND(15 + (K128 / 0.46) * (25 - 15), 1),
  TRUE, "No match found"
)</f>
        <v>18.5</v>
      </c>
      <c r="M128" s="8">
        <v>0.35</v>
      </c>
      <c r="N128" s="8">
        <f>ROUND(DS_1_2_3_appended[[#This Row],[NormalizedHumidity]] * 100, 1)</f>
        <v>35</v>
      </c>
      <c r="O128" s="8" t="str" cm="1">
        <f t="array" ref="O128">_xlfn.IFS(
  N128&lt;=10, "Extremely Dry",
  N128&lt;=20, "Very Dry",
  N128&lt;=30, "Dry",
  N128&lt;=40, "Low Comfortable",
  N128&lt;=50, "Comfortable",
  N128&lt;=60, "Moderate Humid",
  N128&lt;=70, "Humid",
  N128&lt;=80, "Very Humid",
  N128&lt;=90, "Highly Humid",
  N128&lt;=100, "Saturated / Rain-Likely"
)</f>
        <v>Low Comfortable</v>
      </c>
      <c r="P128" s="8">
        <v>0</v>
      </c>
      <c r="Q128" s="8">
        <f>ROUND(DS_1_2_3_appended[[#This Row],[NormalizedWindspeed]]* 118, 1)</f>
        <v>0</v>
      </c>
      <c r="R128" s="8">
        <v>6</v>
      </c>
      <c r="S128" s="8">
        <v>78</v>
      </c>
      <c r="T128" s="8">
        <f>SUM(DS_1_2_3_appended[[#This Row],[CasualRiders]], DS_1_2_3_appended[[#This Row],[RegisteredRiders]])</f>
        <v>84</v>
      </c>
      <c r="Y128" s="30" t="s">
        <v>23</v>
      </c>
      <c r="Z128" s="30" t="s">
        <v>98</v>
      </c>
    </row>
    <row r="129" spans="1:28">
      <c r="A129" s="16">
        <v>128</v>
      </c>
      <c r="B129" s="11">
        <v>40549</v>
      </c>
      <c r="C129" s="8" t="str" cm="1">
        <f t="array" ref="C129">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29" s="8">
        <f>YEAR(DS_1_2_3_appended[[#This Row],[DateOfEntry]])</f>
        <v>2011</v>
      </c>
      <c r="E129" s="8" t="str">
        <f>TEXT(DS_1_2_3_appended[[#This Row],[DateOfEntry]], "mmmm")</f>
        <v>January</v>
      </c>
      <c r="F129" s="15">
        <v>5.2916666666666696</v>
      </c>
      <c r="G129" s="8" t="str">
        <f>IF(dataset_1!G129, "YES", "NO")</f>
        <v>NO</v>
      </c>
      <c r="H129" s="8" t="str">
        <f>CHOOSE(WEEKDAY(DS_1_2_3_appended[[#This Row],[DateOfEntry]]), "Sunday", "Monday", "Tuesday", "Wednesday", "Thursday", "Friday", "Saturday")</f>
        <v>Thursday</v>
      </c>
      <c r="I129" s="8">
        <v>1</v>
      </c>
      <c r="J129" s="8" t="str" cm="1">
        <f t="array" ref="J129">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129" s="8">
        <v>0.26</v>
      </c>
      <c r="L129" s="8" cm="1">
        <f t="array" ref="L129">_xlfn.IFS(
  AND(C129="Winter", J129="Clear Sky"), ROUND(10 + (K129 / 0.46) * (25 - 10), 1),
  AND(C129="Winter", J129="Foggy / Misty"), ROUND(0 + (K129 / 0.46) * (15 - 0), 1),
  AND(C129="Winter", J129="Light Snow / Rain"), ROUND(-5 + (K129 / 0.46) * (10 - (-5)), 1),
  AND(C129="Winter", J129="Western Disturbance"), ROUND(5 + (K129 / 0.46) * (20 - 5), 1),
  AND(C129="Summer", J129="Clear / Sunny"), ROUND(30 + (K129 / 0.46) * (53 - 30), 1),
  AND(C129="Summer", J129="Hot &amp; Humid"), ROUND(26 + (K129 / 0.46) * (45 - 26), 1),
  AND(C129="Summer", J129="Dust Storm / Loo Winds"), ROUND(35 + (K129 / 0.46) * (50 - 35), 1),
  AND(C129="Summer", J129="Pre-Monsoon Thunderstorm"), ROUND(28 + (K129 / 0.46) * (48 - 28), 1),
  AND(C129="Monsoon", J129="Heavy Rainfall"), ROUND(22 + (K129 / 0.46) * (28 - 22), 1),
  AND(C129="Monsoon", J129="Intermittent Showers"), ROUND(24 + (K129 / 0.46) * (32 - 24), 1),
  AND(C129="Monsoon", J129="Overcast &amp; Humid"), ROUND(25 + (K129 / 0.46) * (33 - 25), 1),
  AND(C129="Monsoon", J129="Thunderstorms with Rain"), ROUND(23 + (K129 / 0.46) * (30 - 23), 1),
  AND(C129="Autumn", J129="Clear"), ROUND(20 + (K129 / 0.46) * (30 - 20), 1),
  AND(C129="Autumn", J129="Dry &amp; Breezy"), ROUND(18 + (K129 / 0.46) * (28 - 18), 1),
  AND(C129="Autumn", J129="Atmospheric Haze"), ROUND(16 + (K129 / 0.46) * (26 - 16), 1),
  AND(C129="Autumn", J129="Chilly Dusk"), ROUND(15 + (K129 / 0.46) * (25 - 15), 1),
  TRUE, "No match found"
)</f>
        <v>18.5</v>
      </c>
      <c r="M129" s="8">
        <v>0.35</v>
      </c>
      <c r="N129" s="8">
        <f>ROUND(DS_1_2_3_appended[[#This Row],[NormalizedHumidity]] * 100, 1)</f>
        <v>35</v>
      </c>
      <c r="O129" s="8" t="str" cm="1">
        <f t="array" ref="O129">_xlfn.IFS(
  N129&lt;=10, "Extremely Dry",
  N129&lt;=20, "Very Dry",
  N129&lt;=30, "Dry",
  N129&lt;=40, "Low Comfortable",
  N129&lt;=50, "Comfortable",
  N129&lt;=60, "Moderate Humid",
  N129&lt;=70, "Humid",
  N129&lt;=80, "Very Humid",
  N129&lt;=90, "Highly Humid",
  N129&lt;=100, "Saturated / Rain-Likely"
)</f>
        <v>Low Comfortable</v>
      </c>
      <c r="P129" s="8">
        <v>0.1045</v>
      </c>
      <c r="Q129" s="8">
        <f>ROUND(DS_1_2_3_appended[[#This Row],[NormalizedWindspeed]]* 118, 1)</f>
        <v>12.3</v>
      </c>
      <c r="R129" s="8">
        <v>12</v>
      </c>
      <c r="S129" s="8">
        <v>55</v>
      </c>
      <c r="T129" s="8">
        <f>SUM(DS_1_2_3_appended[[#This Row],[CasualRiders]], DS_1_2_3_appended[[#This Row],[RegisteredRiders]])</f>
        <v>67</v>
      </c>
      <c r="Y129" s="19" t="s">
        <v>44</v>
      </c>
      <c r="Z129" s="32">
        <f>COUNTIFS($C$2:$C$1001, "Winter")</f>
        <v>1000</v>
      </c>
    </row>
    <row r="130" spans="1:28">
      <c r="A130" s="16">
        <v>129</v>
      </c>
      <c r="B130" s="11">
        <v>40549</v>
      </c>
      <c r="C130" s="8" t="str" cm="1">
        <f t="array" ref="C130">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30" s="8">
        <f>YEAR(DS_1_2_3_appended[[#This Row],[DateOfEntry]])</f>
        <v>2011</v>
      </c>
      <c r="E130" s="8" t="str">
        <f>TEXT(DS_1_2_3_appended[[#This Row],[DateOfEntry]], "mmmm")</f>
        <v>January</v>
      </c>
      <c r="F130" s="15">
        <v>5.3333333333333304</v>
      </c>
      <c r="G130" s="8" t="str">
        <f>IF(dataset_1!G130, "YES", "NO")</f>
        <v>NO</v>
      </c>
      <c r="H130" s="8" t="str">
        <f>CHOOSE(WEEKDAY(DS_1_2_3_appended[[#This Row],[DateOfEntry]]), "Sunday", "Monday", "Tuesday", "Wednesday", "Thursday", "Friday", "Saturday")</f>
        <v>Thursday</v>
      </c>
      <c r="I130" s="8">
        <v>1</v>
      </c>
      <c r="J130" s="8" t="str" cm="1">
        <f t="array" ref="J130">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130" s="8">
        <v>0.28000000000000003</v>
      </c>
      <c r="L130" s="8" cm="1">
        <f t="array" ref="L130">_xlfn.IFS(
  AND(C130="Winter", J130="Clear Sky"), ROUND(10 + (K130 / 0.46) * (25 - 10), 1),
  AND(C130="Winter", J130="Foggy / Misty"), ROUND(0 + (K130 / 0.46) * (15 - 0), 1),
  AND(C130="Winter", J130="Light Snow / Rain"), ROUND(-5 + (K130 / 0.46) * (10 - (-5)), 1),
  AND(C130="Winter", J130="Western Disturbance"), ROUND(5 + (K130 / 0.46) * (20 - 5), 1),
  AND(C130="Summer", J130="Clear / Sunny"), ROUND(30 + (K130 / 0.46) * (53 - 30), 1),
  AND(C130="Summer", J130="Hot &amp; Humid"), ROUND(26 + (K130 / 0.46) * (45 - 26), 1),
  AND(C130="Summer", J130="Dust Storm / Loo Winds"), ROUND(35 + (K130 / 0.46) * (50 - 35), 1),
  AND(C130="Summer", J130="Pre-Monsoon Thunderstorm"), ROUND(28 + (K130 / 0.46) * (48 - 28), 1),
  AND(C130="Monsoon", J130="Heavy Rainfall"), ROUND(22 + (K130 / 0.46) * (28 - 22), 1),
  AND(C130="Monsoon", J130="Intermittent Showers"), ROUND(24 + (K130 / 0.46) * (32 - 24), 1),
  AND(C130="Monsoon", J130="Overcast &amp; Humid"), ROUND(25 + (K130 / 0.46) * (33 - 25), 1),
  AND(C130="Monsoon", J130="Thunderstorms with Rain"), ROUND(23 + (K130 / 0.46) * (30 - 23), 1),
  AND(C130="Autumn", J130="Clear"), ROUND(20 + (K130 / 0.46) * (30 - 20), 1),
  AND(C130="Autumn", J130="Dry &amp; Breezy"), ROUND(18 + (K130 / 0.46) * (28 - 18), 1),
  AND(C130="Autumn", J130="Atmospheric Haze"), ROUND(16 + (K130 / 0.46) * (26 - 16), 1),
  AND(C130="Autumn", J130="Chilly Dusk"), ROUND(15 + (K130 / 0.46) * (25 - 15), 1),
  TRUE, "No match found"
)</f>
        <v>19.100000000000001</v>
      </c>
      <c r="M130" s="8">
        <v>0.36</v>
      </c>
      <c r="N130" s="8">
        <f>ROUND(DS_1_2_3_appended[[#This Row],[NormalizedHumidity]] * 100, 1)</f>
        <v>36</v>
      </c>
      <c r="O130" s="8" t="str" cm="1">
        <f t="array" ref="O130">_xlfn.IFS(
  N130&lt;=10, "Extremely Dry",
  N130&lt;=20, "Very Dry",
  N130&lt;=30, "Dry",
  N130&lt;=40, "Low Comfortable",
  N130&lt;=50, "Comfortable",
  N130&lt;=60, "Moderate Humid",
  N130&lt;=70, "Humid",
  N130&lt;=80, "Very Humid",
  N130&lt;=90, "Highly Humid",
  N130&lt;=100, "Saturated / Rain-Likely"
)</f>
        <v>Low Comfortable</v>
      </c>
      <c r="P130" s="8">
        <v>0.16420000000000001</v>
      </c>
      <c r="Q130" s="8">
        <f>ROUND(DS_1_2_3_appended[[#This Row],[NormalizedWindspeed]]* 118, 1)</f>
        <v>19.399999999999999</v>
      </c>
      <c r="R130" s="8">
        <v>11</v>
      </c>
      <c r="S130" s="8">
        <v>59</v>
      </c>
      <c r="T130" s="8">
        <f>SUM(DS_1_2_3_appended[[#This Row],[CasualRiders]], DS_1_2_3_appended[[#This Row],[RegisteredRiders]])</f>
        <v>70</v>
      </c>
      <c r="Y130" s="33" t="s">
        <v>49</v>
      </c>
      <c r="Z130" s="32">
        <f>COUNTIFS($C$2:$C$1001, "Summer")</f>
        <v>0</v>
      </c>
    </row>
    <row r="131" spans="1:28">
      <c r="A131" s="16">
        <v>130</v>
      </c>
      <c r="B131" s="11">
        <v>40549</v>
      </c>
      <c r="C131" s="8" t="str" cm="1">
        <f t="array" ref="C131">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31" s="8">
        <f>YEAR(DS_1_2_3_appended[[#This Row],[DateOfEntry]])</f>
        <v>2011</v>
      </c>
      <c r="E131" s="8" t="str">
        <f>TEXT(DS_1_2_3_appended[[#This Row],[DateOfEntry]], "mmmm")</f>
        <v>January</v>
      </c>
      <c r="F131" s="15">
        <v>5.375</v>
      </c>
      <c r="G131" s="8" t="str">
        <f>IF(dataset_1!G131, "YES", "NO")</f>
        <v>NO</v>
      </c>
      <c r="H131" s="8" t="str">
        <f>CHOOSE(WEEKDAY(DS_1_2_3_appended[[#This Row],[DateOfEntry]]), "Sunday", "Monday", "Tuesday", "Wednesday", "Thursday", "Friday", "Saturday")</f>
        <v>Thursday</v>
      </c>
      <c r="I131" s="8">
        <v>1</v>
      </c>
      <c r="J131" s="8" t="str" cm="1">
        <f t="array" ref="J131">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131" s="8">
        <v>0.28000000000000003</v>
      </c>
      <c r="L131" s="8" cm="1">
        <f t="array" ref="L131">_xlfn.IFS(
  AND(C131="Winter", J131="Clear Sky"), ROUND(10 + (K131 / 0.46) * (25 - 10), 1),
  AND(C131="Winter", J131="Foggy / Misty"), ROUND(0 + (K131 / 0.46) * (15 - 0), 1),
  AND(C131="Winter", J131="Light Snow / Rain"), ROUND(-5 + (K131 / 0.46) * (10 - (-5)), 1),
  AND(C131="Winter", J131="Western Disturbance"), ROUND(5 + (K131 / 0.46) * (20 - 5), 1),
  AND(C131="Summer", J131="Clear / Sunny"), ROUND(30 + (K131 / 0.46) * (53 - 30), 1),
  AND(C131="Summer", J131="Hot &amp; Humid"), ROUND(26 + (K131 / 0.46) * (45 - 26), 1),
  AND(C131="Summer", J131="Dust Storm / Loo Winds"), ROUND(35 + (K131 / 0.46) * (50 - 35), 1),
  AND(C131="Summer", J131="Pre-Monsoon Thunderstorm"), ROUND(28 + (K131 / 0.46) * (48 - 28), 1),
  AND(C131="Monsoon", J131="Heavy Rainfall"), ROUND(22 + (K131 / 0.46) * (28 - 22), 1),
  AND(C131="Monsoon", J131="Intermittent Showers"), ROUND(24 + (K131 / 0.46) * (32 - 24), 1),
  AND(C131="Monsoon", J131="Overcast &amp; Humid"), ROUND(25 + (K131 / 0.46) * (33 - 25), 1),
  AND(C131="Monsoon", J131="Thunderstorms with Rain"), ROUND(23 + (K131 / 0.46) * (30 - 23), 1),
  AND(C131="Autumn", J131="Clear"), ROUND(20 + (K131 / 0.46) * (30 - 20), 1),
  AND(C131="Autumn", J131="Dry &amp; Breezy"), ROUND(18 + (K131 / 0.46) * (28 - 18), 1),
  AND(C131="Autumn", J131="Atmospheric Haze"), ROUND(16 + (K131 / 0.46) * (26 - 16), 1),
  AND(C131="Autumn", J131="Chilly Dusk"), ROUND(15 + (K131 / 0.46) * (25 - 15), 1),
  TRUE, "No match found"
)</f>
        <v>19.100000000000001</v>
      </c>
      <c r="M131" s="8">
        <v>0.36</v>
      </c>
      <c r="N131" s="8">
        <f>ROUND(DS_1_2_3_appended[[#This Row],[NormalizedHumidity]] * 100, 1)</f>
        <v>36</v>
      </c>
      <c r="O131" s="8" t="str" cm="1">
        <f t="array" ref="O131">_xlfn.IFS(
  N131&lt;=10, "Extremely Dry",
  N131&lt;=20, "Very Dry",
  N131&lt;=30, "Dry",
  N131&lt;=40, "Low Comfortable",
  N131&lt;=50, "Comfortable",
  N131&lt;=60, "Moderate Humid",
  N131&lt;=70, "Humid",
  N131&lt;=80, "Very Humid",
  N131&lt;=90, "Highly Humid",
  N131&lt;=100, "Saturated / Rain-Likely"
)</f>
        <v>Low Comfortable</v>
      </c>
      <c r="P131" s="8">
        <v>0</v>
      </c>
      <c r="Q131" s="8">
        <f>ROUND(DS_1_2_3_appended[[#This Row],[NormalizedWindspeed]]* 118, 1)</f>
        <v>0</v>
      </c>
      <c r="R131" s="8">
        <v>8</v>
      </c>
      <c r="S131" s="8">
        <v>54</v>
      </c>
      <c r="T131" s="8">
        <f>SUM(DS_1_2_3_appended[[#This Row],[CasualRiders]], DS_1_2_3_appended[[#This Row],[RegisteredRiders]])</f>
        <v>62</v>
      </c>
      <c r="Y131" s="33" t="s">
        <v>53</v>
      </c>
      <c r="Z131" s="32">
        <f>COUNTIFS($C$2:$C$1001, "Monsoon")</f>
        <v>0</v>
      </c>
    </row>
    <row r="132" spans="1:28">
      <c r="A132" s="16">
        <v>131</v>
      </c>
      <c r="B132" s="11">
        <v>40549</v>
      </c>
      <c r="C132" s="8" t="str" cm="1">
        <f t="array" ref="C132">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32" s="8">
        <f>YEAR(DS_1_2_3_appended[[#This Row],[DateOfEntry]])</f>
        <v>2011</v>
      </c>
      <c r="E132" s="8" t="str">
        <f>TEXT(DS_1_2_3_appended[[#This Row],[DateOfEntry]], "mmmm")</f>
        <v>January</v>
      </c>
      <c r="F132" s="15">
        <v>5.4166666666666696</v>
      </c>
      <c r="G132" s="8" t="str">
        <f>IF(dataset_1!G132, "YES", "NO")</f>
        <v>NO</v>
      </c>
      <c r="H132" s="8" t="str">
        <f>CHOOSE(WEEKDAY(DS_1_2_3_appended[[#This Row],[DateOfEntry]]), "Sunday", "Monday", "Tuesday", "Wednesday", "Thursday", "Friday", "Saturday")</f>
        <v>Thursday</v>
      </c>
      <c r="I132" s="8">
        <v>1</v>
      </c>
      <c r="J132" s="8" t="str" cm="1">
        <f t="array" ref="J132">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132" s="8">
        <v>0.26</v>
      </c>
      <c r="L132" s="8" cm="1">
        <f t="array" ref="L132">_xlfn.IFS(
  AND(C132="Winter", J132="Clear Sky"), ROUND(10 + (K132 / 0.46) * (25 - 10), 1),
  AND(C132="Winter", J132="Foggy / Misty"), ROUND(0 + (K132 / 0.46) * (15 - 0), 1),
  AND(C132="Winter", J132="Light Snow / Rain"), ROUND(-5 + (K132 / 0.46) * (10 - (-5)), 1),
  AND(C132="Winter", J132="Western Disturbance"), ROUND(5 + (K132 / 0.46) * (20 - 5), 1),
  AND(C132="Summer", J132="Clear / Sunny"), ROUND(30 + (K132 / 0.46) * (53 - 30), 1),
  AND(C132="Summer", J132="Hot &amp; Humid"), ROUND(26 + (K132 / 0.46) * (45 - 26), 1),
  AND(C132="Summer", J132="Dust Storm / Loo Winds"), ROUND(35 + (K132 / 0.46) * (50 - 35), 1),
  AND(C132="Summer", J132="Pre-Monsoon Thunderstorm"), ROUND(28 + (K132 / 0.46) * (48 - 28), 1),
  AND(C132="Monsoon", J132="Heavy Rainfall"), ROUND(22 + (K132 / 0.46) * (28 - 22), 1),
  AND(C132="Monsoon", J132="Intermittent Showers"), ROUND(24 + (K132 / 0.46) * (32 - 24), 1),
  AND(C132="Monsoon", J132="Overcast &amp; Humid"), ROUND(25 + (K132 / 0.46) * (33 - 25), 1),
  AND(C132="Monsoon", J132="Thunderstorms with Rain"), ROUND(23 + (K132 / 0.46) * (30 - 23), 1),
  AND(C132="Autumn", J132="Clear"), ROUND(20 + (K132 / 0.46) * (30 - 20), 1),
  AND(C132="Autumn", J132="Dry &amp; Breezy"), ROUND(18 + (K132 / 0.46) * (28 - 18), 1),
  AND(C132="Autumn", J132="Atmospheric Haze"), ROUND(16 + (K132 / 0.46) * (26 - 16), 1),
  AND(C132="Autumn", J132="Chilly Dusk"), ROUND(15 + (K132 / 0.46) * (25 - 15), 1),
  TRUE, "No match found"
)</f>
        <v>18.5</v>
      </c>
      <c r="M132" s="8">
        <v>0.38</v>
      </c>
      <c r="N132" s="8">
        <f>ROUND(DS_1_2_3_appended[[#This Row],[NormalizedHumidity]] * 100, 1)</f>
        <v>38</v>
      </c>
      <c r="O132" s="8" t="str" cm="1">
        <f t="array" ref="O132">_xlfn.IFS(
  N132&lt;=10, "Extremely Dry",
  N132&lt;=20, "Very Dry",
  N132&lt;=30, "Dry",
  N132&lt;=40, "Low Comfortable",
  N132&lt;=50, "Comfortable",
  N132&lt;=60, "Moderate Humid",
  N132&lt;=70, "Humid",
  N132&lt;=80, "Very Humid",
  N132&lt;=90, "Highly Humid",
  N132&lt;=100, "Saturated / Rain-Likely"
)</f>
        <v>Low Comfortable</v>
      </c>
      <c r="P132" s="8">
        <v>0.16420000000000001</v>
      </c>
      <c r="Q132" s="8">
        <f>ROUND(DS_1_2_3_appended[[#This Row],[NormalizedWindspeed]]* 118, 1)</f>
        <v>19.399999999999999</v>
      </c>
      <c r="R132" s="8">
        <v>12</v>
      </c>
      <c r="S132" s="8">
        <v>74</v>
      </c>
      <c r="T132" s="8">
        <f>SUM(DS_1_2_3_appended[[#This Row],[CasualRiders]], DS_1_2_3_appended[[#This Row],[RegisteredRiders]])</f>
        <v>86</v>
      </c>
      <c r="Y132" s="33" t="s">
        <v>58</v>
      </c>
      <c r="Z132" s="32">
        <f>COUNTIFS($C$2:$C$1001, "Autumn")</f>
        <v>0</v>
      </c>
    </row>
    <row r="133" spans="1:28">
      <c r="A133" s="16">
        <v>132</v>
      </c>
      <c r="B133" s="11">
        <v>40549</v>
      </c>
      <c r="C133" s="8" t="str" cm="1">
        <f t="array" ref="C133">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33" s="8">
        <f>YEAR(DS_1_2_3_appended[[#This Row],[DateOfEntry]])</f>
        <v>2011</v>
      </c>
      <c r="E133" s="8" t="str">
        <f>TEXT(DS_1_2_3_appended[[#This Row],[DateOfEntry]], "mmmm")</f>
        <v>January</v>
      </c>
      <c r="F133" s="15">
        <v>5.4583333333333304</v>
      </c>
      <c r="G133" s="8" t="str">
        <f>IF(dataset_1!G133, "YES", "NO")</f>
        <v>NO</v>
      </c>
      <c r="H133" s="8" t="str">
        <f>CHOOSE(WEEKDAY(DS_1_2_3_appended[[#This Row],[DateOfEntry]]), "Sunday", "Monday", "Tuesday", "Wednesday", "Thursday", "Friday", "Saturday")</f>
        <v>Thursday</v>
      </c>
      <c r="I133" s="8">
        <v>1</v>
      </c>
      <c r="J133" s="8" t="str" cm="1">
        <f t="array" ref="J133">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133" s="8">
        <v>0.22</v>
      </c>
      <c r="L133" s="8" cm="1">
        <f t="array" ref="L133">_xlfn.IFS(
  AND(C133="Winter", J133="Clear Sky"), ROUND(10 + (K133 / 0.46) * (25 - 10), 1),
  AND(C133="Winter", J133="Foggy / Misty"), ROUND(0 + (K133 / 0.46) * (15 - 0), 1),
  AND(C133="Winter", J133="Light Snow / Rain"), ROUND(-5 + (K133 / 0.46) * (10 - (-5)), 1),
  AND(C133="Winter", J133="Western Disturbance"), ROUND(5 + (K133 / 0.46) * (20 - 5), 1),
  AND(C133="Summer", J133="Clear / Sunny"), ROUND(30 + (K133 / 0.46) * (53 - 30), 1),
  AND(C133="Summer", J133="Hot &amp; Humid"), ROUND(26 + (K133 / 0.46) * (45 - 26), 1),
  AND(C133="Summer", J133="Dust Storm / Loo Winds"), ROUND(35 + (K133 / 0.46) * (50 - 35), 1),
  AND(C133="Summer", J133="Pre-Monsoon Thunderstorm"), ROUND(28 + (K133 / 0.46) * (48 - 28), 1),
  AND(C133="Monsoon", J133="Heavy Rainfall"), ROUND(22 + (K133 / 0.46) * (28 - 22), 1),
  AND(C133="Monsoon", J133="Intermittent Showers"), ROUND(24 + (K133 / 0.46) * (32 - 24), 1),
  AND(C133="Monsoon", J133="Overcast &amp; Humid"), ROUND(25 + (K133 / 0.46) * (33 - 25), 1),
  AND(C133="Monsoon", J133="Thunderstorms with Rain"), ROUND(23 + (K133 / 0.46) * (30 - 23), 1),
  AND(C133="Autumn", J133="Clear"), ROUND(20 + (K133 / 0.46) * (30 - 20), 1),
  AND(C133="Autumn", J133="Dry &amp; Breezy"), ROUND(18 + (K133 / 0.46) * (28 - 18), 1),
  AND(C133="Autumn", J133="Atmospheric Haze"), ROUND(16 + (K133 / 0.46) * (26 - 16), 1),
  AND(C133="Autumn", J133="Chilly Dusk"), ROUND(15 + (K133 / 0.46) * (25 - 15), 1),
  TRUE, "No match found"
)</f>
        <v>17.2</v>
      </c>
      <c r="M133" s="8">
        <v>0.51</v>
      </c>
      <c r="N133" s="8">
        <f>ROUND(DS_1_2_3_appended[[#This Row],[NormalizedHumidity]] * 100, 1)</f>
        <v>51</v>
      </c>
      <c r="O133" s="8" t="str" cm="1">
        <f t="array" ref="O133">_xlfn.IFS(
  N133&lt;=10, "Extremely Dry",
  N133&lt;=20, "Very Dry",
  N133&lt;=30, "Dry",
  N133&lt;=40, "Low Comfortable",
  N133&lt;=50, "Comfortable",
  N133&lt;=60, "Moderate Humid",
  N133&lt;=70, "Humid",
  N133&lt;=80, "Very Humid",
  N133&lt;=90, "Highly Humid",
  N133&lt;=100, "Saturated / Rain-Likely"
)</f>
        <v>Moderate Humid</v>
      </c>
      <c r="P133" s="8">
        <v>0.16420000000000001</v>
      </c>
      <c r="Q133" s="8">
        <f>ROUND(DS_1_2_3_appended[[#This Row],[NormalizedWindspeed]]* 118, 1)</f>
        <v>19.399999999999999</v>
      </c>
      <c r="R133" s="8">
        <v>9</v>
      </c>
      <c r="S133" s="8">
        <v>163</v>
      </c>
      <c r="T133" s="8">
        <f>SUM(DS_1_2_3_appended[[#This Row],[CasualRiders]], DS_1_2_3_appended[[#This Row],[RegisteredRiders]])</f>
        <v>172</v>
      </c>
    </row>
    <row r="134" spans="1:28">
      <c r="A134" s="16">
        <v>133</v>
      </c>
      <c r="B134" s="11">
        <v>40549</v>
      </c>
      <c r="C134" s="8" t="str" cm="1">
        <f t="array" ref="C134">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34" s="8">
        <f>YEAR(DS_1_2_3_appended[[#This Row],[DateOfEntry]])</f>
        <v>2011</v>
      </c>
      <c r="E134" s="8" t="str">
        <f>TEXT(DS_1_2_3_appended[[#This Row],[DateOfEntry]], "mmmm")</f>
        <v>January</v>
      </c>
      <c r="F134" s="15">
        <v>5.5</v>
      </c>
      <c r="G134" s="8" t="str">
        <f>IF(dataset_1!G134, "YES", "NO")</f>
        <v>NO</v>
      </c>
      <c r="H134" s="8" t="str">
        <f>CHOOSE(WEEKDAY(DS_1_2_3_appended[[#This Row],[DateOfEntry]]), "Sunday", "Monday", "Tuesday", "Wednesday", "Thursday", "Friday", "Saturday")</f>
        <v>Thursday</v>
      </c>
      <c r="I134" s="8">
        <v>1</v>
      </c>
      <c r="J134" s="8" t="str" cm="1">
        <f t="array" ref="J134">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134" s="8">
        <v>0.22</v>
      </c>
      <c r="L134" s="8" cm="1">
        <f t="array" ref="L134">_xlfn.IFS(
  AND(C134="Winter", J134="Clear Sky"), ROUND(10 + (K134 / 0.46) * (25 - 10), 1),
  AND(C134="Winter", J134="Foggy / Misty"), ROUND(0 + (K134 / 0.46) * (15 - 0), 1),
  AND(C134="Winter", J134="Light Snow / Rain"), ROUND(-5 + (K134 / 0.46) * (10 - (-5)), 1),
  AND(C134="Winter", J134="Western Disturbance"), ROUND(5 + (K134 / 0.46) * (20 - 5), 1),
  AND(C134="Summer", J134="Clear / Sunny"), ROUND(30 + (K134 / 0.46) * (53 - 30), 1),
  AND(C134="Summer", J134="Hot &amp; Humid"), ROUND(26 + (K134 / 0.46) * (45 - 26), 1),
  AND(C134="Summer", J134="Dust Storm / Loo Winds"), ROUND(35 + (K134 / 0.46) * (50 - 35), 1),
  AND(C134="Summer", J134="Pre-Monsoon Thunderstorm"), ROUND(28 + (K134 / 0.46) * (48 - 28), 1),
  AND(C134="Monsoon", J134="Heavy Rainfall"), ROUND(22 + (K134 / 0.46) * (28 - 22), 1),
  AND(C134="Monsoon", J134="Intermittent Showers"), ROUND(24 + (K134 / 0.46) * (32 - 24), 1),
  AND(C134="Monsoon", J134="Overcast &amp; Humid"), ROUND(25 + (K134 / 0.46) * (33 - 25), 1),
  AND(C134="Monsoon", J134="Thunderstorms with Rain"), ROUND(23 + (K134 / 0.46) * (30 - 23), 1),
  AND(C134="Autumn", J134="Clear"), ROUND(20 + (K134 / 0.46) * (30 - 20), 1),
  AND(C134="Autumn", J134="Dry &amp; Breezy"), ROUND(18 + (K134 / 0.46) * (28 - 18), 1),
  AND(C134="Autumn", J134="Atmospheric Haze"), ROUND(16 + (K134 / 0.46) * (26 - 16), 1),
  AND(C134="Autumn", J134="Chilly Dusk"), ROUND(15 + (K134 / 0.46) * (25 - 15), 1),
  TRUE, "No match found"
)</f>
        <v>17.2</v>
      </c>
      <c r="M134" s="8">
        <v>0.51</v>
      </c>
      <c r="N134" s="8">
        <f>ROUND(DS_1_2_3_appended[[#This Row],[NormalizedHumidity]] * 100, 1)</f>
        <v>51</v>
      </c>
      <c r="O134" s="8" t="str" cm="1">
        <f t="array" ref="O134">_xlfn.IFS(
  N134&lt;=10, "Extremely Dry",
  N134&lt;=20, "Very Dry",
  N134&lt;=30, "Dry",
  N134&lt;=40, "Low Comfortable",
  N134&lt;=50, "Comfortable",
  N134&lt;=60, "Moderate Humid",
  N134&lt;=70, "Humid",
  N134&lt;=80, "Very Humid",
  N134&lt;=90, "Highly Humid",
  N134&lt;=100, "Saturated / Rain-Likely"
)</f>
        <v>Moderate Humid</v>
      </c>
      <c r="P134" s="8">
        <v>0.1343</v>
      </c>
      <c r="Q134" s="8">
        <f>ROUND(DS_1_2_3_appended[[#This Row],[NormalizedWindspeed]]* 118, 1)</f>
        <v>15.8</v>
      </c>
      <c r="R134" s="8">
        <v>5</v>
      </c>
      <c r="S134" s="8">
        <v>158</v>
      </c>
      <c r="T134" s="8">
        <f>SUM(DS_1_2_3_appended[[#This Row],[CasualRiders]], DS_1_2_3_appended[[#This Row],[RegisteredRiders]])</f>
        <v>163</v>
      </c>
    </row>
    <row r="135" spans="1:28">
      <c r="A135" s="16">
        <v>134</v>
      </c>
      <c r="B135" s="11">
        <v>40549</v>
      </c>
      <c r="C135" s="8" t="str" cm="1">
        <f t="array" ref="C135">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35" s="8">
        <f>YEAR(DS_1_2_3_appended[[#This Row],[DateOfEntry]])</f>
        <v>2011</v>
      </c>
      <c r="E135" s="8" t="str">
        <f>TEXT(DS_1_2_3_appended[[#This Row],[DateOfEntry]], "mmmm")</f>
        <v>January</v>
      </c>
      <c r="F135" s="15">
        <v>5.5416666666666696</v>
      </c>
      <c r="G135" s="8" t="str">
        <f>IF(dataset_1!G135, "YES", "NO")</f>
        <v>NO</v>
      </c>
      <c r="H135" s="8" t="str">
        <f>CHOOSE(WEEKDAY(DS_1_2_3_appended[[#This Row],[DateOfEntry]]), "Sunday", "Monday", "Tuesday", "Wednesday", "Thursday", "Friday", "Saturday")</f>
        <v>Thursday</v>
      </c>
      <c r="I135" s="8">
        <v>1</v>
      </c>
      <c r="J135" s="8" t="str" cm="1">
        <f t="array" ref="J135">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135" s="8">
        <v>0.22</v>
      </c>
      <c r="L135" s="8" cm="1">
        <f t="array" ref="L135">_xlfn.IFS(
  AND(C135="Winter", J135="Clear Sky"), ROUND(10 + (K135 / 0.46) * (25 - 10), 1),
  AND(C135="Winter", J135="Foggy / Misty"), ROUND(0 + (K135 / 0.46) * (15 - 0), 1),
  AND(C135="Winter", J135="Light Snow / Rain"), ROUND(-5 + (K135 / 0.46) * (10 - (-5)), 1),
  AND(C135="Winter", J135="Western Disturbance"), ROUND(5 + (K135 / 0.46) * (20 - 5), 1),
  AND(C135="Summer", J135="Clear / Sunny"), ROUND(30 + (K135 / 0.46) * (53 - 30), 1),
  AND(C135="Summer", J135="Hot &amp; Humid"), ROUND(26 + (K135 / 0.46) * (45 - 26), 1),
  AND(C135="Summer", J135="Dust Storm / Loo Winds"), ROUND(35 + (K135 / 0.46) * (50 - 35), 1),
  AND(C135="Summer", J135="Pre-Monsoon Thunderstorm"), ROUND(28 + (K135 / 0.46) * (48 - 28), 1),
  AND(C135="Monsoon", J135="Heavy Rainfall"), ROUND(22 + (K135 / 0.46) * (28 - 22), 1),
  AND(C135="Monsoon", J135="Intermittent Showers"), ROUND(24 + (K135 / 0.46) * (32 - 24), 1),
  AND(C135="Monsoon", J135="Overcast &amp; Humid"), ROUND(25 + (K135 / 0.46) * (33 - 25), 1),
  AND(C135="Monsoon", J135="Thunderstorms with Rain"), ROUND(23 + (K135 / 0.46) * (30 - 23), 1),
  AND(C135="Autumn", J135="Clear"), ROUND(20 + (K135 / 0.46) * (30 - 20), 1),
  AND(C135="Autumn", J135="Dry &amp; Breezy"), ROUND(18 + (K135 / 0.46) * (28 - 18), 1),
  AND(C135="Autumn", J135="Atmospheric Haze"), ROUND(16 + (K135 / 0.46) * (26 - 16), 1),
  AND(C135="Autumn", J135="Chilly Dusk"), ROUND(15 + (K135 / 0.46) * (25 - 15), 1),
  TRUE, "No match found"
)</f>
        <v>17.2</v>
      </c>
      <c r="M135" s="8">
        <v>0.55000000000000004</v>
      </c>
      <c r="N135" s="8">
        <f>ROUND(DS_1_2_3_appended[[#This Row],[NormalizedHumidity]] * 100, 1)</f>
        <v>55</v>
      </c>
      <c r="O135" s="8" t="str" cm="1">
        <f t="array" ref="O135">_xlfn.IFS(
  N135&lt;=10, "Extremely Dry",
  N135&lt;=20, "Very Dry",
  N135&lt;=30, "Dry",
  N135&lt;=40, "Low Comfortable",
  N135&lt;=50, "Comfortable",
  N135&lt;=60, "Moderate Humid",
  N135&lt;=70, "Humid",
  N135&lt;=80, "Very Humid",
  N135&lt;=90, "Highly Humid",
  N135&lt;=100, "Saturated / Rain-Likely"
)</f>
        <v>Moderate Humid</v>
      </c>
      <c r="P135" s="8">
        <v>8.9599999999999999E-2</v>
      </c>
      <c r="Q135" s="8">
        <f>ROUND(DS_1_2_3_appended[[#This Row],[NormalizedWindspeed]]* 118, 1)</f>
        <v>10.6</v>
      </c>
      <c r="R135" s="8">
        <v>3</v>
      </c>
      <c r="S135" s="8">
        <v>109</v>
      </c>
      <c r="T135" s="8">
        <f>SUM(DS_1_2_3_appended[[#This Row],[CasualRiders]], DS_1_2_3_appended[[#This Row],[RegisteredRiders]])</f>
        <v>112</v>
      </c>
    </row>
    <row r="136" spans="1:28">
      <c r="A136" s="16">
        <v>135</v>
      </c>
      <c r="B136" s="11">
        <v>40549</v>
      </c>
      <c r="C136" s="8" t="str" cm="1">
        <f t="array" ref="C136">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36" s="8">
        <f>YEAR(DS_1_2_3_appended[[#This Row],[DateOfEntry]])</f>
        <v>2011</v>
      </c>
      <c r="E136" s="8" t="str">
        <f>TEXT(DS_1_2_3_appended[[#This Row],[DateOfEntry]], "mmmm")</f>
        <v>January</v>
      </c>
      <c r="F136" s="15">
        <v>5.5833333333333304</v>
      </c>
      <c r="G136" s="8" t="str">
        <f>IF(dataset_1!G136, "YES", "NO")</f>
        <v>NO</v>
      </c>
      <c r="H136" s="8" t="str">
        <f>CHOOSE(WEEKDAY(DS_1_2_3_appended[[#This Row],[DateOfEntry]]), "Sunday", "Monday", "Tuesday", "Wednesday", "Thursday", "Friday", "Saturday")</f>
        <v>Thursday</v>
      </c>
      <c r="I136" s="8">
        <v>1</v>
      </c>
      <c r="J136" s="8" t="str" cm="1">
        <f t="array" ref="J136">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136" s="8">
        <v>0.2</v>
      </c>
      <c r="L136" s="8" cm="1">
        <f t="array" ref="L136">_xlfn.IFS(
  AND(C136="Winter", J136="Clear Sky"), ROUND(10 + (K136 / 0.46) * (25 - 10), 1),
  AND(C136="Winter", J136="Foggy / Misty"), ROUND(0 + (K136 / 0.46) * (15 - 0), 1),
  AND(C136="Winter", J136="Light Snow / Rain"), ROUND(-5 + (K136 / 0.46) * (10 - (-5)), 1),
  AND(C136="Winter", J136="Western Disturbance"), ROUND(5 + (K136 / 0.46) * (20 - 5), 1),
  AND(C136="Summer", J136="Clear / Sunny"), ROUND(30 + (K136 / 0.46) * (53 - 30), 1),
  AND(C136="Summer", J136="Hot &amp; Humid"), ROUND(26 + (K136 / 0.46) * (45 - 26), 1),
  AND(C136="Summer", J136="Dust Storm / Loo Winds"), ROUND(35 + (K136 / 0.46) * (50 - 35), 1),
  AND(C136="Summer", J136="Pre-Monsoon Thunderstorm"), ROUND(28 + (K136 / 0.46) * (48 - 28), 1),
  AND(C136="Monsoon", J136="Heavy Rainfall"), ROUND(22 + (K136 / 0.46) * (28 - 22), 1),
  AND(C136="Monsoon", J136="Intermittent Showers"), ROUND(24 + (K136 / 0.46) * (32 - 24), 1),
  AND(C136="Monsoon", J136="Overcast &amp; Humid"), ROUND(25 + (K136 / 0.46) * (33 - 25), 1),
  AND(C136="Monsoon", J136="Thunderstorms with Rain"), ROUND(23 + (K136 / 0.46) * (30 - 23), 1),
  AND(C136="Autumn", J136="Clear"), ROUND(20 + (K136 / 0.46) * (30 - 20), 1),
  AND(C136="Autumn", J136="Dry &amp; Breezy"), ROUND(18 + (K136 / 0.46) * (28 - 18), 1),
  AND(C136="Autumn", J136="Atmospheric Haze"), ROUND(16 + (K136 / 0.46) * (26 - 16), 1),
  AND(C136="Autumn", J136="Chilly Dusk"), ROUND(15 + (K136 / 0.46) * (25 - 15), 1),
  TRUE, "No match found"
)</f>
        <v>16.5</v>
      </c>
      <c r="M136" s="8">
        <v>0.51</v>
      </c>
      <c r="N136" s="8">
        <f>ROUND(DS_1_2_3_appended[[#This Row],[NormalizedHumidity]] * 100, 1)</f>
        <v>51</v>
      </c>
      <c r="O136" s="8" t="str" cm="1">
        <f t="array" ref="O136">_xlfn.IFS(
  N136&lt;=10, "Extremely Dry",
  N136&lt;=20, "Very Dry",
  N136&lt;=30, "Dry",
  N136&lt;=40, "Low Comfortable",
  N136&lt;=50, "Comfortable",
  N136&lt;=60, "Moderate Humid",
  N136&lt;=70, "Humid",
  N136&lt;=80, "Very Humid",
  N136&lt;=90, "Highly Humid",
  N136&lt;=100, "Saturated / Rain-Likely"
)</f>
        <v>Moderate Humid</v>
      </c>
      <c r="P136" s="8">
        <v>0.16420000000000001</v>
      </c>
      <c r="Q136" s="8">
        <f>ROUND(DS_1_2_3_appended[[#This Row],[NormalizedWindspeed]]* 118, 1)</f>
        <v>19.399999999999999</v>
      </c>
      <c r="R136" s="8">
        <v>3</v>
      </c>
      <c r="S136" s="8">
        <v>66</v>
      </c>
      <c r="T136" s="8">
        <f>SUM(DS_1_2_3_appended[[#This Row],[CasualRiders]], DS_1_2_3_appended[[#This Row],[RegisteredRiders]])</f>
        <v>69</v>
      </c>
      <c r="Y136" s="87" t="s">
        <v>120</v>
      </c>
      <c r="Z136" s="87"/>
      <c r="AA136" s="87"/>
      <c r="AB136" s="87"/>
    </row>
    <row r="137" spans="1:28">
      <c r="A137" s="16">
        <v>136</v>
      </c>
      <c r="B137" s="11">
        <v>40549</v>
      </c>
      <c r="C137" s="8" t="str" cm="1">
        <f t="array" ref="C137">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37" s="8">
        <f>YEAR(DS_1_2_3_appended[[#This Row],[DateOfEntry]])</f>
        <v>2011</v>
      </c>
      <c r="E137" s="8" t="str">
        <f>TEXT(DS_1_2_3_appended[[#This Row],[DateOfEntry]], "mmmm")</f>
        <v>January</v>
      </c>
      <c r="F137" s="15">
        <v>5.625</v>
      </c>
      <c r="G137" s="8" t="str">
        <f>IF(dataset_1!G137, "YES", "NO")</f>
        <v>NO</v>
      </c>
      <c r="H137" s="8" t="str">
        <f>CHOOSE(WEEKDAY(DS_1_2_3_appended[[#This Row],[DateOfEntry]]), "Sunday", "Monday", "Tuesday", "Wednesday", "Thursday", "Friday", "Saturday")</f>
        <v>Thursday</v>
      </c>
      <c r="I137" s="8">
        <v>2</v>
      </c>
      <c r="J137" s="8" t="str" cm="1">
        <f t="array" ref="J137">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137" s="8">
        <v>0.22</v>
      </c>
      <c r="L137" s="8" cm="1">
        <f t="array" ref="L137">_xlfn.IFS(
  AND(C137="Winter", J137="Clear Sky"), ROUND(10 + (K137 / 0.46) * (25 - 10), 1),
  AND(C137="Winter", J137="Foggy / Misty"), ROUND(0 + (K137 / 0.46) * (15 - 0), 1),
  AND(C137="Winter", J137="Light Snow / Rain"), ROUND(-5 + (K137 / 0.46) * (10 - (-5)), 1),
  AND(C137="Winter", J137="Western Disturbance"), ROUND(5 + (K137 / 0.46) * (20 - 5), 1),
  AND(C137="Summer", J137="Clear / Sunny"), ROUND(30 + (K137 / 0.46) * (53 - 30), 1),
  AND(C137="Summer", J137="Hot &amp; Humid"), ROUND(26 + (K137 / 0.46) * (45 - 26), 1),
  AND(C137="Summer", J137="Dust Storm / Loo Winds"), ROUND(35 + (K137 / 0.46) * (50 - 35), 1),
  AND(C137="Summer", J137="Pre-Monsoon Thunderstorm"), ROUND(28 + (K137 / 0.46) * (48 - 28), 1),
  AND(C137="Monsoon", J137="Heavy Rainfall"), ROUND(22 + (K137 / 0.46) * (28 - 22), 1),
  AND(C137="Monsoon", J137="Intermittent Showers"), ROUND(24 + (K137 / 0.46) * (32 - 24), 1),
  AND(C137="Monsoon", J137="Overcast &amp; Humid"), ROUND(25 + (K137 / 0.46) * (33 - 25), 1),
  AND(C137="Monsoon", J137="Thunderstorms with Rain"), ROUND(23 + (K137 / 0.46) * (30 - 23), 1),
  AND(C137="Autumn", J137="Clear"), ROUND(20 + (K137 / 0.46) * (30 - 20), 1),
  AND(C137="Autumn", J137="Dry &amp; Breezy"), ROUND(18 + (K137 / 0.46) * (28 - 18), 1),
  AND(C137="Autumn", J137="Atmospheric Haze"), ROUND(16 + (K137 / 0.46) * (26 - 16), 1),
  AND(C137="Autumn", J137="Chilly Dusk"), ROUND(15 + (K137 / 0.46) * (25 - 15), 1),
  TRUE, "No match found"
)</f>
        <v>7.2</v>
      </c>
      <c r="M137" s="8">
        <v>0.55000000000000004</v>
      </c>
      <c r="N137" s="8">
        <f>ROUND(DS_1_2_3_appended[[#This Row],[NormalizedHumidity]] * 100, 1)</f>
        <v>55</v>
      </c>
      <c r="O137" s="8" t="str" cm="1">
        <f t="array" ref="O137">_xlfn.IFS(
  N137&lt;=10, "Extremely Dry",
  N137&lt;=20, "Very Dry",
  N137&lt;=30, "Dry",
  N137&lt;=40, "Low Comfortable",
  N137&lt;=50, "Comfortable",
  N137&lt;=60, "Moderate Humid",
  N137&lt;=70, "Humid",
  N137&lt;=80, "Very Humid",
  N137&lt;=90, "Highly Humid",
  N137&lt;=100, "Saturated / Rain-Likely"
)</f>
        <v>Moderate Humid</v>
      </c>
      <c r="P137" s="8">
        <v>0.22389999999999999</v>
      </c>
      <c r="Q137" s="8">
        <f>ROUND(DS_1_2_3_appended[[#This Row],[NormalizedWindspeed]]* 118, 1)</f>
        <v>26.4</v>
      </c>
      <c r="R137" s="8">
        <v>0</v>
      </c>
      <c r="S137" s="8">
        <v>48</v>
      </c>
      <c r="T137" s="8">
        <f>SUM(DS_1_2_3_appended[[#This Row],[CasualRiders]], DS_1_2_3_appended[[#This Row],[RegisteredRiders]])</f>
        <v>48</v>
      </c>
      <c r="Y137" s="87"/>
      <c r="Z137" s="87"/>
      <c r="AA137" s="87"/>
      <c r="AB137" s="87"/>
    </row>
    <row r="138" spans="1:28">
      <c r="A138" s="16">
        <v>137</v>
      </c>
      <c r="B138" s="11">
        <v>40549</v>
      </c>
      <c r="C138" s="8" t="str" cm="1">
        <f t="array" ref="C138">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38" s="8">
        <f>YEAR(DS_1_2_3_appended[[#This Row],[DateOfEntry]])</f>
        <v>2011</v>
      </c>
      <c r="E138" s="8" t="str">
        <f>TEXT(DS_1_2_3_appended[[#This Row],[DateOfEntry]], "mmmm")</f>
        <v>January</v>
      </c>
      <c r="F138" s="15">
        <v>5.6666666666666696</v>
      </c>
      <c r="G138" s="8" t="str">
        <f>IF(dataset_1!G138, "YES", "NO")</f>
        <v>NO</v>
      </c>
      <c r="H138" s="8" t="str">
        <f>CHOOSE(WEEKDAY(DS_1_2_3_appended[[#This Row],[DateOfEntry]]), "Sunday", "Monday", "Tuesday", "Wednesday", "Thursday", "Friday", "Saturday")</f>
        <v>Thursday</v>
      </c>
      <c r="I138" s="8">
        <v>2</v>
      </c>
      <c r="J138" s="8" t="str" cm="1">
        <f t="array" ref="J138">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138" s="8">
        <v>0.22</v>
      </c>
      <c r="L138" s="8" cm="1">
        <f t="array" ref="L138">_xlfn.IFS(
  AND(C138="Winter", J138="Clear Sky"), ROUND(10 + (K138 / 0.46) * (25 - 10), 1),
  AND(C138="Winter", J138="Foggy / Misty"), ROUND(0 + (K138 / 0.46) * (15 - 0), 1),
  AND(C138="Winter", J138="Light Snow / Rain"), ROUND(-5 + (K138 / 0.46) * (10 - (-5)), 1),
  AND(C138="Winter", J138="Western Disturbance"), ROUND(5 + (K138 / 0.46) * (20 - 5), 1),
  AND(C138="Summer", J138="Clear / Sunny"), ROUND(30 + (K138 / 0.46) * (53 - 30), 1),
  AND(C138="Summer", J138="Hot &amp; Humid"), ROUND(26 + (K138 / 0.46) * (45 - 26), 1),
  AND(C138="Summer", J138="Dust Storm / Loo Winds"), ROUND(35 + (K138 / 0.46) * (50 - 35), 1),
  AND(C138="Summer", J138="Pre-Monsoon Thunderstorm"), ROUND(28 + (K138 / 0.46) * (48 - 28), 1),
  AND(C138="Monsoon", J138="Heavy Rainfall"), ROUND(22 + (K138 / 0.46) * (28 - 22), 1),
  AND(C138="Monsoon", J138="Intermittent Showers"), ROUND(24 + (K138 / 0.46) * (32 - 24), 1),
  AND(C138="Monsoon", J138="Overcast &amp; Humid"), ROUND(25 + (K138 / 0.46) * (33 - 25), 1),
  AND(C138="Monsoon", J138="Thunderstorms with Rain"), ROUND(23 + (K138 / 0.46) * (30 - 23), 1),
  AND(C138="Autumn", J138="Clear"), ROUND(20 + (K138 / 0.46) * (30 - 20), 1),
  AND(C138="Autumn", J138="Dry &amp; Breezy"), ROUND(18 + (K138 / 0.46) * (28 - 18), 1),
  AND(C138="Autumn", J138="Atmospheric Haze"), ROUND(16 + (K138 / 0.46) * (26 - 16), 1),
  AND(C138="Autumn", J138="Chilly Dusk"), ROUND(15 + (K138 / 0.46) * (25 - 15), 1),
  TRUE, "No match found"
)</f>
        <v>7.2</v>
      </c>
      <c r="M138" s="8">
        <v>0.51</v>
      </c>
      <c r="N138" s="8">
        <f>ROUND(DS_1_2_3_appended[[#This Row],[NormalizedHumidity]] * 100, 1)</f>
        <v>51</v>
      </c>
      <c r="O138" s="8" t="str" cm="1">
        <f t="array" ref="O138">_xlfn.IFS(
  N138&lt;=10, "Extremely Dry",
  N138&lt;=20, "Very Dry",
  N138&lt;=30, "Dry",
  N138&lt;=40, "Low Comfortable",
  N138&lt;=50, "Comfortable",
  N138&lt;=60, "Moderate Humid",
  N138&lt;=70, "Humid",
  N138&lt;=80, "Very Humid",
  N138&lt;=90, "Highly Humid",
  N138&lt;=100, "Saturated / Rain-Likely"
)</f>
        <v>Moderate Humid</v>
      </c>
      <c r="P138" s="8">
        <v>0.28360000000000002</v>
      </c>
      <c r="Q138" s="8">
        <f>ROUND(DS_1_2_3_appended[[#This Row],[NormalizedWindspeed]]* 118, 1)</f>
        <v>33.5</v>
      </c>
      <c r="R138" s="8">
        <v>1</v>
      </c>
      <c r="S138" s="8">
        <v>51</v>
      </c>
      <c r="T138" s="8">
        <f>SUM(DS_1_2_3_appended[[#This Row],[CasualRiders]], DS_1_2_3_appended[[#This Row],[RegisteredRiders]])</f>
        <v>52</v>
      </c>
      <c r="Y138" s="17" t="s">
        <v>121</v>
      </c>
      <c r="Z138" s="17" t="s">
        <v>122</v>
      </c>
      <c r="AA138" s="21" t="s">
        <v>123</v>
      </c>
      <c r="AB138" s="34" t="s">
        <v>124</v>
      </c>
    </row>
    <row r="139" spans="1:28">
      <c r="A139" s="16">
        <v>138</v>
      </c>
      <c r="B139" s="11">
        <v>40549</v>
      </c>
      <c r="C139" s="8" t="str" cm="1">
        <f t="array" ref="C139">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39" s="8">
        <f>YEAR(DS_1_2_3_appended[[#This Row],[DateOfEntry]])</f>
        <v>2011</v>
      </c>
      <c r="E139" s="8" t="str">
        <f>TEXT(DS_1_2_3_appended[[#This Row],[DateOfEntry]], "mmmm")</f>
        <v>January</v>
      </c>
      <c r="F139" s="15">
        <v>5.7083333333333304</v>
      </c>
      <c r="G139" s="8" t="str">
        <f>IF(dataset_1!G139, "YES", "NO")</f>
        <v>NO</v>
      </c>
      <c r="H139" s="8" t="str">
        <f>CHOOSE(WEEKDAY(DS_1_2_3_appended[[#This Row],[DateOfEntry]]), "Sunday", "Monday", "Tuesday", "Wednesday", "Thursday", "Friday", "Saturday")</f>
        <v>Thursday</v>
      </c>
      <c r="I139" s="8">
        <v>2</v>
      </c>
      <c r="J139" s="8" t="str" cm="1">
        <f t="array" ref="J139">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139" s="8">
        <v>0.2</v>
      </c>
      <c r="L139" s="8" cm="1">
        <f t="array" ref="L139">_xlfn.IFS(
  AND(C139="Winter", J139="Clear Sky"), ROUND(10 + (K139 / 0.46) * (25 - 10), 1),
  AND(C139="Winter", J139="Foggy / Misty"), ROUND(0 + (K139 / 0.46) * (15 - 0), 1),
  AND(C139="Winter", J139="Light Snow / Rain"), ROUND(-5 + (K139 / 0.46) * (10 - (-5)), 1),
  AND(C139="Winter", J139="Western Disturbance"), ROUND(5 + (K139 / 0.46) * (20 - 5), 1),
  AND(C139="Summer", J139="Clear / Sunny"), ROUND(30 + (K139 / 0.46) * (53 - 30), 1),
  AND(C139="Summer", J139="Hot &amp; Humid"), ROUND(26 + (K139 / 0.46) * (45 - 26), 1),
  AND(C139="Summer", J139="Dust Storm / Loo Winds"), ROUND(35 + (K139 / 0.46) * (50 - 35), 1),
  AND(C139="Summer", J139="Pre-Monsoon Thunderstorm"), ROUND(28 + (K139 / 0.46) * (48 - 28), 1),
  AND(C139="Monsoon", J139="Heavy Rainfall"), ROUND(22 + (K139 / 0.46) * (28 - 22), 1),
  AND(C139="Monsoon", J139="Intermittent Showers"), ROUND(24 + (K139 / 0.46) * (32 - 24), 1),
  AND(C139="Monsoon", J139="Overcast &amp; Humid"), ROUND(25 + (K139 / 0.46) * (33 - 25), 1),
  AND(C139="Monsoon", J139="Thunderstorms with Rain"), ROUND(23 + (K139 / 0.46) * (30 - 23), 1),
  AND(C139="Autumn", J139="Clear"), ROUND(20 + (K139 / 0.46) * (30 - 20), 1),
  AND(C139="Autumn", J139="Dry &amp; Breezy"), ROUND(18 + (K139 / 0.46) * (28 - 18), 1),
  AND(C139="Autumn", J139="Atmospheric Haze"), ROUND(16 + (K139 / 0.46) * (26 - 16), 1),
  AND(C139="Autumn", J139="Chilly Dusk"), ROUND(15 + (K139 / 0.46) * (25 - 15), 1),
  TRUE, "No match found"
)</f>
        <v>6.5</v>
      </c>
      <c r="M139" s="8">
        <v>0.59</v>
      </c>
      <c r="N139" s="8">
        <f>ROUND(DS_1_2_3_appended[[#This Row],[NormalizedHumidity]] * 100, 1)</f>
        <v>59</v>
      </c>
      <c r="O139" s="8" t="str" cm="1">
        <f t="array" ref="O139">_xlfn.IFS(
  N139&lt;=10, "Extremely Dry",
  N139&lt;=20, "Very Dry",
  N139&lt;=30, "Dry",
  N139&lt;=40, "Low Comfortable",
  N139&lt;=50, "Comfortable",
  N139&lt;=60, "Moderate Humid",
  N139&lt;=70, "Humid",
  N139&lt;=80, "Very Humid",
  N139&lt;=90, "Highly Humid",
  N139&lt;=100, "Saturated / Rain-Likely"
)</f>
        <v>Moderate Humid</v>
      </c>
      <c r="P139" s="8">
        <v>0.19400000000000001</v>
      </c>
      <c r="Q139" s="8">
        <f>ROUND(DS_1_2_3_appended[[#This Row],[NormalizedWindspeed]]* 118, 1)</f>
        <v>22.9</v>
      </c>
      <c r="R139" s="8">
        <v>4</v>
      </c>
      <c r="S139" s="8">
        <v>19</v>
      </c>
      <c r="T139" s="8">
        <f>SUM(DS_1_2_3_appended[[#This Row],[CasualRiders]], DS_1_2_3_appended[[#This Row],[RegisteredRiders]])</f>
        <v>23</v>
      </c>
      <c r="Y139" s="35" cm="1">
        <f t="array" ref="Y139:Y183">_xlfn.UNIQUE([1]!DS_1_2_3_Apended[DateOfEntry])</f>
        <v>40544</v>
      </c>
      <c r="Z139" s="36">
        <f>SUMIFS($R$2:$R$1001, $B$2:$B$1001, Y139)</f>
        <v>331</v>
      </c>
      <c r="AA139" s="37">
        <f>SUMIFS($S$2:$S$1001, $B$2:$B$1001, Y139)</f>
        <v>654</v>
      </c>
      <c r="AB139" s="36">
        <f>SUM(Z139:AA139)</f>
        <v>985</v>
      </c>
    </row>
    <row r="140" spans="1:28">
      <c r="A140" s="16">
        <v>139</v>
      </c>
      <c r="B140" s="11">
        <v>40550</v>
      </c>
      <c r="C140" s="8" t="str" cm="1">
        <f t="array" ref="C140">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40" s="8">
        <f>YEAR(DS_1_2_3_appended[[#This Row],[DateOfEntry]])</f>
        <v>2011</v>
      </c>
      <c r="E140" s="8" t="str">
        <f>TEXT(DS_1_2_3_appended[[#This Row],[DateOfEntry]], "mmmm")</f>
        <v>January</v>
      </c>
      <c r="F140" s="15">
        <v>5.75</v>
      </c>
      <c r="G140" s="8" t="str">
        <f>IF(dataset_1!G140, "YES", "NO")</f>
        <v>NO</v>
      </c>
      <c r="H140" s="8" t="str">
        <f>CHOOSE(WEEKDAY(DS_1_2_3_appended[[#This Row],[DateOfEntry]]), "Sunday", "Monday", "Tuesday", "Wednesday", "Thursday", "Friday", "Saturday")</f>
        <v>Friday</v>
      </c>
      <c r="I140" s="8">
        <v>2</v>
      </c>
      <c r="J140" s="8" t="str" cm="1">
        <f t="array" ref="J140">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140" s="8">
        <v>0.2</v>
      </c>
      <c r="L140" s="8" cm="1">
        <f t="array" ref="L140">_xlfn.IFS(
  AND(C140="Winter", J140="Clear Sky"), ROUND(10 + (K140 / 0.46) * (25 - 10), 1),
  AND(C140="Winter", J140="Foggy / Misty"), ROUND(0 + (K140 / 0.46) * (15 - 0), 1),
  AND(C140="Winter", J140="Light Snow / Rain"), ROUND(-5 + (K140 / 0.46) * (10 - (-5)), 1),
  AND(C140="Winter", J140="Western Disturbance"), ROUND(5 + (K140 / 0.46) * (20 - 5), 1),
  AND(C140="Summer", J140="Clear / Sunny"), ROUND(30 + (K140 / 0.46) * (53 - 30), 1),
  AND(C140="Summer", J140="Hot &amp; Humid"), ROUND(26 + (K140 / 0.46) * (45 - 26), 1),
  AND(C140="Summer", J140="Dust Storm / Loo Winds"), ROUND(35 + (K140 / 0.46) * (50 - 35), 1),
  AND(C140="Summer", J140="Pre-Monsoon Thunderstorm"), ROUND(28 + (K140 / 0.46) * (48 - 28), 1),
  AND(C140="Monsoon", J140="Heavy Rainfall"), ROUND(22 + (K140 / 0.46) * (28 - 22), 1),
  AND(C140="Monsoon", J140="Intermittent Showers"), ROUND(24 + (K140 / 0.46) * (32 - 24), 1),
  AND(C140="Monsoon", J140="Overcast &amp; Humid"), ROUND(25 + (K140 / 0.46) * (33 - 25), 1),
  AND(C140="Monsoon", J140="Thunderstorms with Rain"), ROUND(23 + (K140 / 0.46) * (30 - 23), 1),
  AND(C140="Autumn", J140="Clear"), ROUND(20 + (K140 / 0.46) * (30 - 20), 1),
  AND(C140="Autumn", J140="Dry &amp; Breezy"), ROUND(18 + (K140 / 0.46) * (28 - 18), 1),
  AND(C140="Autumn", J140="Atmospheric Haze"), ROUND(16 + (K140 / 0.46) * (26 - 16), 1),
  AND(C140="Autumn", J140="Chilly Dusk"), ROUND(15 + (K140 / 0.46) * (25 - 15), 1),
  TRUE, "No match found"
)</f>
        <v>6.5</v>
      </c>
      <c r="M140" s="8">
        <v>0.64</v>
      </c>
      <c r="N140" s="8">
        <f>ROUND(DS_1_2_3_appended[[#This Row],[NormalizedHumidity]] * 100, 1)</f>
        <v>64</v>
      </c>
      <c r="O140" s="8" t="str" cm="1">
        <f t="array" ref="O140">_xlfn.IFS(
  N140&lt;=10, "Extremely Dry",
  N140&lt;=20, "Very Dry",
  N140&lt;=30, "Dry",
  N140&lt;=40, "Low Comfortable",
  N140&lt;=50, "Comfortable",
  N140&lt;=60, "Moderate Humid",
  N140&lt;=70, "Humid",
  N140&lt;=80, "Very Humid",
  N140&lt;=90, "Highly Humid",
  N140&lt;=100, "Saturated / Rain-Likely"
)</f>
        <v>Humid</v>
      </c>
      <c r="P140" s="8">
        <v>0.19400000000000001</v>
      </c>
      <c r="Q140" s="8">
        <f>ROUND(DS_1_2_3_appended[[#This Row],[NormalizedWindspeed]]* 118, 1)</f>
        <v>22.9</v>
      </c>
      <c r="R140" s="8">
        <v>4</v>
      </c>
      <c r="S140" s="8">
        <v>13</v>
      </c>
      <c r="T140" s="8">
        <f>SUM(DS_1_2_3_appended[[#This Row],[CasualRiders]], DS_1_2_3_appended[[#This Row],[RegisteredRiders]])</f>
        <v>17</v>
      </c>
      <c r="Y140" s="35">
        <v>40545</v>
      </c>
      <c r="Z140" s="36">
        <f t="shared" ref="Z140:Z183" si="1">SUMIFS($R$2:$R$1001, $B$2:$B$1001, Y140)</f>
        <v>131</v>
      </c>
      <c r="AA140" s="37">
        <f>SUMIFS($S$2:$S$1001, $B$2:$B$1001, Y140)</f>
        <v>670</v>
      </c>
      <c r="AB140" s="36">
        <f t="shared" ref="AB140:AB183" si="2">SUM(Z140:AA140)</f>
        <v>801</v>
      </c>
    </row>
    <row r="141" spans="1:28">
      <c r="A141" s="16">
        <v>140</v>
      </c>
      <c r="B141" s="11">
        <v>40550</v>
      </c>
      <c r="C141" s="8" t="str" cm="1">
        <f t="array" ref="C141">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41" s="8">
        <f>YEAR(DS_1_2_3_appended[[#This Row],[DateOfEntry]])</f>
        <v>2011</v>
      </c>
      <c r="E141" s="8" t="str">
        <f>TEXT(DS_1_2_3_appended[[#This Row],[DateOfEntry]], "mmmm")</f>
        <v>January</v>
      </c>
      <c r="F141" s="15">
        <v>5.7916666666666696</v>
      </c>
      <c r="G141" s="8" t="str">
        <f>IF(dataset_1!G141, "YES", "NO")</f>
        <v>NO</v>
      </c>
      <c r="H141" s="8" t="str">
        <f>CHOOSE(WEEKDAY(DS_1_2_3_appended[[#This Row],[DateOfEntry]]), "Sunday", "Monday", "Tuesday", "Wednesday", "Thursday", "Friday", "Saturday")</f>
        <v>Friday</v>
      </c>
      <c r="I141" s="8">
        <v>2</v>
      </c>
      <c r="J141" s="8" t="str" cm="1">
        <f t="array" ref="J141">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141" s="8">
        <v>0.2</v>
      </c>
      <c r="L141" s="8" cm="1">
        <f t="array" ref="L141">_xlfn.IFS(
  AND(C141="Winter", J141="Clear Sky"), ROUND(10 + (K141 / 0.46) * (25 - 10), 1),
  AND(C141="Winter", J141="Foggy / Misty"), ROUND(0 + (K141 / 0.46) * (15 - 0), 1),
  AND(C141="Winter", J141="Light Snow / Rain"), ROUND(-5 + (K141 / 0.46) * (10 - (-5)), 1),
  AND(C141="Winter", J141="Western Disturbance"), ROUND(5 + (K141 / 0.46) * (20 - 5), 1),
  AND(C141="Summer", J141="Clear / Sunny"), ROUND(30 + (K141 / 0.46) * (53 - 30), 1),
  AND(C141="Summer", J141="Hot &amp; Humid"), ROUND(26 + (K141 / 0.46) * (45 - 26), 1),
  AND(C141="Summer", J141="Dust Storm / Loo Winds"), ROUND(35 + (K141 / 0.46) * (50 - 35), 1),
  AND(C141="Summer", J141="Pre-Monsoon Thunderstorm"), ROUND(28 + (K141 / 0.46) * (48 - 28), 1),
  AND(C141="Monsoon", J141="Heavy Rainfall"), ROUND(22 + (K141 / 0.46) * (28 - 22), 1),
  AND(C141="Monsoon", J141="Intermittent Showers"), ROUND(24 + (K141 / 0.46) * (32 - 24), 1),
  AND(C141="Monsoon", J141="Overcast &amp; Humid"), ROUND(25 + (K141 / 0.46) * (33 - 25), 1),
  AND(C141="Monsoon", J141="Thunderstorms with Rain"), ROUND(23 + (K141 / 0.46) * (30 - 23), 1),
  AND(C141="Autumn", J141="Clear"), ROUND(20 + (K141 / 0.46) * (30 - 20), 1),
  AND(C141="Autumn", J141="Dry &amp; Breezy"), ROUND(18 + (K141 / 0.46) * (28 - 18), 1),
  AND(C141="Autumn", J141="Atmospheric Haze"), ROUND(16 + (K141 / 0.46) * (26 - 16), 1),
  AND(C141="Autumn", J141="Chilly Dusk"), ROUND(15 + (K141 / 0.46) * (25 - 15), 1),
  TRUE, "No match found"
)</f>
        <v>6.5</v>
      </c>
      <c r="M141" s="8">
        <v>0.69</v>
      </c>
      <c r="N141" s="8">
        <f>ROUND(DS_1_2_3_appended[[#This Row],[NormalizedHumidity]] * 100, 1)</f>
        <v>69</v>
      </c>
      <c r="O141" s="8" t="str" cm="1">
        <f t="array" ref="O141">_xlfn.IFS(
  N141&lt;=10, "Extremely Dry",
  N141&lt;=20, "Very Dry",
  N141&lt;=30, "Dry",
  N141&lt;=40, "Low Comfortable",
  N141&lt;=50, "Comfortable",
  N141&lt;=60, "Moderate Humid",
  N141&lt;=70, "Humid",
  N141&lt;=80, "Very Humid",
  N141&lt;=90, "Highly Humid",
  N141&lt;=100, "Saturated / Rain-Likely"
)</f>
        <v>Humid</v>
      </c>
      <c r="P141" s="8">
        <v>0.22389999999999999</v>
      </c>
      <c r="Q141" s="8">
        <f>ROUND(DS_1_2_3_appended[[#This Row],[NormalizedWindspeed]]* 118, 1)</f>
        <v>26.4</v>
      </c>
      <c r="R141" s="8">
        <v>2</v>
      </c>
      <c r="S141" s="8">
        <v>5</v>
      </c>
      <c r="T141" s="8">
        <f>SUM(DS_1_2_3_appended[[#This Row],[CasualRiders]], DS_1_2_3_appended[[#This Row],[RegisteredRiders]])</f>
        <v>7</v>
      </c>
      <c r="Y141" s="35">
        <v>40546</v>
      </c>
      <c r="Z141" s="36">
        <f t="shared" si="1"/>
        <v>120</v>
      </c>
      <c r="AA141" s="37">
        <f t="shared" ref="AA140:AA183" si="3">SUMIFS($S$2:$S$1001, $B$2:$B$1001, Y141)</f>
        <v>1229</v>
      </c>
      <c r="AB141" s="36">
        <f t="shared" si="2"/>
        <v>1349</v>
      </c>
    </row>
    <row r="142" spans="1:28">
      <c r="A142" s="16">
        <v>141</v>
      </c>
      <c r="B142" s="11">
        <v>40550</v>
      </c>
      <c r="C142" s="8" t="str" cm="1">
        <f t="array" ref="C142">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42" s="8">
        <f>YEAR(DS_1_2_3_appended[[#This Row],[DateOfEntry]])</f>
        <v>2011</v>
      </c>
      <c r="E142" s="8" t="str">
        <f>TEXT(DS_1_2_3_appended[[#This Row],[DateOfEntry]], "mmmm")</f>
        <v>January</v>
      </c>
      <c r="F142" s="15">
        <v>5.8333333333333304</v>
      </c>
      <c r="G142" s="8" t="str">
        <f>IF(dataset_1!G142, "YES", "NO")</f>
        <v>NO</v>
      </c>
      <c r="H142" s="8" t="str">
        <f>CHOOSE(WEEKDAY(DS_1_2_3_appended[[#This Row],[DateOfEntry]]), "Sunday", "Monday", "Tuesday", "Wednesday", "Thursday", "Friday", "Saturday")</f>
        <v>Friday</v>
      </c>
      <c r="I142" s="8">
        <v>2</v>
      </c>
      <c r="J142" s="8" t="str" cm="1">
        <f t="array" ref="J142">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142" s="8">
        <v>0.2</v>
      </c>
      <c r="L142" s="8" cm="1">
        <f t="array" ref="L142">_xlfn.IFS(
  AND(C142="Winter", J142="Clear Sky"), ROUND(10 + (K142 / 0.46) * (25 - 10), 1),
  AND(C142="Winter", J142="Foggy / Misty"), ROUND(0 + (K142 / 0.46) * (15 - 0), 1),
  AND(C142="Winter", J142="Light Snow / Rain"), ROUND(-5 + (K142 / 0.46) * (10 - (-5)), 1),
  AND(C142="Winter", J142="Western Disturbance"), ROUND(5 + (K142 / 0.46) * (20 - 5), 1),
  AND(C142="Summer", J142="Clear / Sunny"), ROUND(30 + (K142 / 0.46) * (53 - 30), 1),
  AND(C142="Summer", J142="Hot &amp; Humid"), ROUND(26 + (K142 / 0.46) * (45 - 26), 1),
  AND(C142="Summer", J142="Dust Storm / Loo Winds"), ROUND(35 + (K142 / 0.46) * (50 - 35), 1),
  AND(C142="Summer", J142="Pre-Monsoon Thunderstorm"), ROUND(28 + (K142 / 0.46) * (48 - 28), 1),
  AND(C142="Monsoon", J142="Heavy Rainfall"), ROUND(22 + (K142 / 0.46) * (28 - 22), 1),
  AND(C142="Monsoon", J142="Intermittent Showers"), ROUND(24 + (K142 / 0.46) * (32 - 24), 1),
  AND(C142="Monsoon", J142="Overcast &amp; Humid"), ROUND(25 + (K142 / 0.46) * (33 - 25), 1),
  AND(C142="Monsoon", J142="Thunderstorms with Rain"), ROUND(23 + (K142 / 0.46) * (30 - 23), 1),
  AND(C142="Autumn", J142="Clear"), ROUND(20 + (K142 / 0.46) * (30 - 20), 1),
  AND(C142="Autumn", J142="Dry &amp; Breezy"), ROUND(18 + (K142 / 0.46) * (28 - 18), 1),
  AND(C142="Autumn", J142="Atmospheric Haze"), ROUND(16 + (K142 / 0.46) * (26 - 16), 1),
  AND(C142="Autumn", J142="Chilly Dusk"), ROUND(15 + (K142 / 0.46) * (25 - 15), 1),
  TRUE, "No match found"
)</f>
        <v>6.5</v>
      </c>
      <c r="M142" s="8">
        <v>0.69</v>
      </c>
      <c r="N142" s="8">
        <f>ROUND(DS_1_2_3_appended[[#This Row],[NormalizedHumidity]] * 100, 1)</f>
        <v>69</v>
      </c>
      <c r="O142" s="8" t="str" cm="1">
        <f t="array" ref="O142">_xlfn.IFS(
  N142&lt;=10, "Extremely Dry",
  N142&lt;=20, "Very Dry",
  N142&lt;=30, "Dry",
  N142&lt;=40, "Low Comfortable",
  N142&lt;=50, "Comfortable",
  N142&lt;=60, "Moderate Humid",
  N142&lt;=70, "Humid",
  N142&lt;=80, "Very Humid",
  N142&lt;=90, "Highly Humid",
  N142&lt;=100, "Saturated / Rain-Likely"
)</f>
        <v>Humid</v>
      </c>
      <c r="P142" s="8">
        <v>0.22389999999999999</v>
      </c>
      <c r="Q142" s="8">
        <f>ROUND(DS_1_2_3_appended[[#This Row],[NormalizedWindspeed]]* 118, 1)</f>
        <v>26.4</v>
      </c>
      <c r="R142" s="8">
        <v>0</v>
      </c>
      <c r="S142" s="8">
        <v>1</v>
      </c>
      <c r="T142" s="8">
        <f>SUM(DS_1_2_3_appended[[#This Row],[CasualRiders]], DS_1_2_3_appended[[#This Row],[RegisteredRiders]])</f>
        <v>1</v>
      </c>
      <c r="Y142" s="35">
        <v>40547</v>
      </c>
      <c r="Z142" s="36">
        <f t="shared" si="1"/>
        <v>108</v>
      </c>
      <c r="AA142" s="37">
        <f t="shared" si="3"/>
        <v>1454</v>
      </c>
      <c r="AB142" s="36">
        <f t="shared" si="2"/>
        <v>1562</v>
      </c>
    </row>
    <row r="143" spans="1:28">
      <c r="A143" s="16">
        <v>142</v>
      </c>
      <c r="B143" s="11">
        <v>40550</v>
      </c>
      <c r="C143" s="8" t="str" cm="1">
        <f t="array" ref="C143">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43" s="8">
        <f>YEAR(DS_1_2_3_appended[[#This Row],[DateOfEntry]])</f>
        <v>2011</v>
      </c>
      <c r="E143" s="8" t="str">
        <f>TEXT(DS_1_2_3_appended[[#This Row],[DateOfEntry]], "mmmm")</f>
        <v>January</v>
      </c>
      <c r="F143" s="15">
        <v>5.875</v>
      </c>
      <c r="G143" s="8" t="str">
        <f>IF(dataset_1!G143, "YES", "NO")</f>
        <v>NO</v>
      </c>
      <c r="H143" s="8" t="str">
        <f>CHOOSE(WEEKDAY(DS_1_2_3_appended[[#This Row],[DateOfEntry]]), "Sunday", "Monday", "Tuesday", "Wednesday", "Thursday", "Friday", "Saturday")</f>
        <v>Friday</v>
      </c>
      <c r="I143" s="8">
        <v>2</v>
      </c>
      <c r="J143" s="8" t="str" cm="1">
        <f t="array" ref="J143">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143" s="8">
        <v>0.2</v>
      </c>
      <c r="L143" s="8" cm="1">
        <f t="array" ref="L143">_xlfn.IFS(
  AND(C143="Winter", J143="Clear Sky"), ROUND(10 + (K143 / 0.46) * (25 - 10), 1),
  AND(C143="Winter", J143="Foggy / Misty"), ROUND(0 + (K143 / 0.46) * (15 - 0), 1),
  AND(C143="Winter", J143="Light Snow / Rain"), ROUND(-5 + (K143 / 0.46) * (10 - (-5)), 1),
  AND(C143="Winter", J143="Western Disturbance"), ROUND(5 + (K143 / 0.46) * (20 - 5), 1),
  AND(C143="Summer", J143="Clear / Sunny"), ROUND(30 + (K143 / 0.46) * (53 - 30), 1),
  AND(C143="Summer", J143="Hot &amp; Humid"), ROUND(26 + (K143 / 0.46) * (45 - 26), 1),
  AND(C143="Summer", J143="Dust Storm / Loo Winds"), ROUND(35 + (K143 / 0.46) * (50 - 35), 1),
  AND(C143="Summer", J143="Pre-Monsoon Thunderstorm"), ROUND(28 + (K143 / 0.46) * (48 - 28), 1),
  AND(C143="Monsoon", J143="Heavy Rainfall"), ROUND(22 + (K143 / 0.46) * (28 - 22), 1),
  AND(C143="Monsoon", J143="Intermittent Showers"), ROUND(24 + (K143 / 0.46) * (32 - 24), 1),
  AND(C143="Monsoon", J143="Overcast &amp; Humid"), ROUND(25 + (K143 / 0.46) * (33 - 25), 1),
  AND(C143="Monsoon", J143="Thunderstorms with Rain"), ROUND(23 + (K143 / 0.46) * (30 - 23), 1),
  AND(C143="Autumn", J143="Clear"), ROUND(20 + (K143 / 0.46) * (30 - 20), 1),
  AND(C143="Autumn", J143="Dry &amp; Breezy"), ROUND(18 + (K143 / 0.46) * (28 - 18), 1),
  AND(C143="Autumn", J143="Atmospheric Haze"), ROUND(16 + (K143 / 0.46) * (26 - 16), 1),
  AND(C143="Autumn", J143="Chilly Dusk"), ROUND(15 + (K143 / 0.46) * (25 - 15), 1),
  TRUE, "No match found"
)</f>
        <v>6.5</v>
      </c>
      <c r="M143" s="8">
        <v>0.69</v>
      </c>
      <c r="N143" s="8">
        <f>ROUND(DS_1_2_3_appended[[#This Row],[NormalizedHumidity]] * 100, 1)</f>
        <v>69</v>
      </c>
      <c r="O143" s="8" t="str" cm="1">
        <f t="array" ref="O143">_xlfn.IFS(
  N143&lt;=10, "Extremely Dry",
  N143&lt;=20, "Very Dry",
  N143&lt;=30, "Dry",
  N143&lt;=40, "Low Comfortable",
  N143&lt;=50, "Comfortable",
  N143&lt;=60, "Moderate Humid",
  N143&lt;=70, "Humid",
  N143&lt;=80, "Very Humid",
  N143&lt;=90, "Highly Humid",
  N143&lt;=100, "Saturated / Rain-Likely"
)</f>
        <v>Humid</v>
      </c>
      <c r="P143" s="8">
        <v>0.1343</v>
      </c>
      <c r="Q143" s="8">
        <f>ROUND(DS_1_2_3_appended[[#This Row],[NormalizedWindspeed]]* 118, 1)</f>
        <v>15.8</v>
      </c>
      <c r="R143" s="8">
        <v>0</v>
      </c>
      <c r="S143" s="8">
        <v>1</v>
      </c>
      <c r="T143" s="8">
        <f>SUM(DS_1_2_3_appended[[#This Row],[CasualRiders]], DS_1_2_3_appended[[#This Row],[RegisteredRiders]])</f>
        <v>1</v>
      </c>
      <c r="Y143" s="35">
        <v>40548</v>
      </c>
      <c r="Z143" s="36">
        <f t="shared" si="1"/>
        <v>82</v>
      </c>
      <c r="AA143" s="37">
        <f t="shared" si="3"/>
        <v>1518</v>
      </c>
      <c r="AB143" s="36">
        <f t="shared" si="2"/>
        <v>1600</v>
      </c>
    </row>
    <row r="144" spans="1:28">
      <c r="A144" s="16">
        <v>143</v>
      </c>
      <c r="B144" s="11">
        <v>40550</v>
      </c>
      <c r="C144" s="8" t="str" cm="1">
        <f t="array" ref="C144">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44" s="8">
        <f>YEAR(DS_1_2_3_appended[[#This Row],[DateOfEntry]])</f>
        <v>2011</v>
      </c>
      <c r="E144" s="8" t="str">
        <f>TEXT(DS_1_2_3_appended[[#This Row],[DateOfEntry]], "mmmm")</f>
        <v>January</v>
      </c>
      <c r="F144" s="15">
        <v>5.9166666666666696</v>
      </c>
      <c r="G144" s="8" t="str">
        <f>IF(dataset_1!G144, "YES", "NO")</f>
        <v>NO</v>
      </c>
      <c r="H144" s="8" t="str">
        <f>CHOOSE(WEEKDAY(DS_1_2_3_appended[[#This Row],[DateOfEntry]]), "Sunday", "Monday", "Tuesday", "Wednesday", "Thursday", "Friday", "Saturday")</f>
        <v>Friday</v>
      </c>
      <c r="I144" s="8">
        <v>3</v>
      </c>
      <c r="J144" s="8" t="str" cm="1">
        <f t="array" ref="J144">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Light Snow / Rain</v>
      </c>
      <c r="K144" s="8">
        <v>0.22</v>
      </c>
      <c r="L144" s="8" cm="1">
        <f t="array" ref="L144">_xlfn.IFS(
  AND(C144="Winter", J144="Clear Sky"), ROUND(10 + (K144 / 0.46) * (25 - 10), 1),
  AND(C144="Winter", J144="Foggy / Misty"), ROUND(0 + (K144 / 0.46) * (15 - 0), 1),
  AND(C144="Winter", J144="Light Snow / Rain"), ROUND(-5 + (K144 / 0.46) * (10 - (-5)), 1),
  AND(C144="Winter", J144="Western Disturbance"), ROUND(5 + (K144 / 0.46) * (20 - 5), 1),
  AND(C144="Summer", J144="Clear / Sunny"), ROUND(30 + (K144 / 0.46) * (53 - 30), 1),
  AND(C144="Summer", J144="Hot &amp; Humid"), ROUND(26 + (K144 / 0.46) * (45 - 26), 1),
  AND(C144="Summer", J144="Dust Storm / Loo Winds"), ROUND(35 + (K144 / 0.46) * (50 - 35), 1),
  AND(C144="Summer", J144="Pre-Monsoon Thunderstorm"), ROUND(28 + (K144 / 0.46) * (48 - 28), 1),
  AND(C144="Monsoon", J144="Heavy Rainfall"), ROUND(22 + (K144 / 0.46) * (28 - 22), 1),
  AND(C144="Monsoon", J144="Intermittent Showers"), ROUND(24 + (K144 / 0.46) * (32 - 24), 1),
  AND(C144="Monsoon", J144="Overcast &amp; Humid"), ROUND(25 + (K144 / 0.46) * (33 - 25), 1),
  AND(C144="Monsoon", J144="Thunderstorms with Rain"), ROUND(23 + (K144 / 0.46) * (30 - 23), 1),
  AND(C144="Autumn", J144="Clear"), ROUND(20 + (K144 / 0.46) * (30 - 20), 1),
  AND(C144="Autumn", J144="Dry &amp; Breezy"), ROUND(18 + (K144 / 0.46) * (28 - 18), 1),
  AND(C144="Autumn", J144="Atmospheric Haze"), ROUND(16 + (K144 / 0.46) * (26 - 16), 1),
  AND(C144="Autumn", J144="Chilly Dusk"), ROUND(15 + (K144 / 0.46) * (25 - 15), 1),
  TRUE, "No match found"
)</f>
        <v>2.2000000000000002</v>
      </c>
      <c r="M144" s="8">
        <v>0.55000000000000004</v>
      </c>
      <c r="N144" s="8">
        <f>ROUND(DS_1_2_3_appended[[#This Row],[NormalizedHumidity]] * 100, 1)</f>
        <v>55</v>
      </c>
      <c r="O144" s="8" t="str" cm="1">
        <f t="array" ref="O144">_xlfn.IFS(
  N144&lt;=10, "Extremely Dry",
  N144&lt;=20, "Very Dry",
  N144&lt;=30, "Dry",
  N144&lt;=40, "Low Comfortable",
  N144&lt;=50, "Comfortable",
  N144&lt;=60, "Moderate Humid",
  N144&lt;=70, "Humid",
  N144&lt;=80, "Very Humid",
  N144&lt;=90, "Highly Humid",
  N144&lt;=100, "Saturated / Rain-Likely"
)</f>
        <v>Moderate Humid</v>
      </c>
      <c r="P144" s="8">
        <v>0</v>
      </c>
      <c r="Q144" s="8">
        <f>ROUND(DS_1_2_3_appended[[#This Row],[NormalizedWindspeed]]* 118, 1)</f>
        <v>0</v>
      </c>
      <c r="R144" s="8">
        <v>0</v>
      </c>
      <c r="S144" s="8">
        <v>5</v>
      </c>
      <c r="T144" s="8">
        <f>SUM(DS_1_2_3_appended[[#This Row],[CasualRiders]], DS_1_2_3_appended[[#This Row],[RegisteredRiders]])</f>
        <v>5</v>
      </c>
      <c r="Y144" s="35">
        <v>40549</v>
      </c>
      <c r="Z144" s="36">
        <f t="shared" si="1"/>
        <v>88</v>
      </c>
      <c r="AA144" s="37">
        <f t="shared" si="3"/>
        <v>1518</v>
      </c>
      <c r="AB144" s="36">
        <f t="shared" si="2"/>
        <v>1606</v>
      </c>
    </row>
    <row r="145" spans="1:28">
      <c r="A145" s="16">
        <v>144</v>
      </c>
      <c r="B145" s="11">
        <v>40550</v>
      </c>
      <c r="C145" s="8" t="str" cm="1">
        <f t="array" ref="C145">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45" s="8">
        <f>YEAR(DS_1_2_3_appended[[#This Row],[DateOfEntry]])</f>
        <v>2011</v>
      </c>
      <c r="E145" s="8" t="str">
        <f>TEXT(DS_1_2_3_appended[[#This Row],[DateOfEntry]], "mmmm")</f>
        <v>January</v>
      </c>
      <c r="F145" s="15">
        <v>5.9583333333333304</v>
      </c>
      <c r="G145" s="8" t="str">
        <f>IF(dataset_1!G145, "YES", "NO")</f>
        <v>NO</v>
      </c>
      <c r="H145" s="8" t="str">
        <f>CHOOSE(WEEKDAY(DS_1_2_3_appended[[#This Row],[DateOfEntry]]), "Sunday", "Monday", "Tuesday", "Wednesday", "Thursday", "Friday", "Saturday")</f>
        <v>Friday</v>
      </c>
      <c r="I145" s="8">
        <v>2</v>
      </c>
      <c r="J145" s="8" t="str" cm="1">
        <f t="array" ref="J145">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145" s="8">
        <v>0.2</v>
      </c>
      <c r="L145" s="8" cm="1">
        <f t="array" ref="L145">_xlfn.IFS(
  AND(C145="Winter", J145="Clear Sky"), ROUND(10 + (K145 / 0.46) * (25 - 10), 1),
  AND(C145="Winter", J145="Foggy / Misty"), ROUND(0 + (K145 / 0.46) * (15 - 0), 1),
  AND(C145="Winter", J145="Light Snow / Rain"), ROUND(-5 + (K145 / 0.46) * (10 - (-5)), 1),
  AND(C145="Winter", J145="Western Disturbance"), ROUND(5 + (K145 / 0.46) * (20 - 5), 1),
  AND(C145="Summer", J145="Clear / Sunny"), ROUND(30 + (K145 / 0.46) * (53 - 30), 1),
  AND(C145="Summer", J145="Hot &amp; Humid"), ROUND(26 + (K145 / 0.46) * (45 - 26), 1),
  AND(C145="Summer", J145="Dust Storm / Loo Winds"), ROUND(35 + (K145 / 0.46) * (50 - 35), 1),
  AND(C145="Summer", J145="Pre-Monsoon Thunderstorm"), ROUND(28 + (K145 / 0.46) * (48 - 28), 1),
  AND(C145="Monsoon", J145="Heavy Rainfall"), ROUND(22 + (K145 / 0.46) * (28 - 22), 1),
  AND(C145="Monsoon", J145="Intermittent Showers"), ROUND(24 + (K145 / 0.46) * (32 - 24), 1),
  AND(C145="Monsoon", J145="Overcast &amp; Humid"), ROUND(25 + (K145 / 0.46) * (33 - 25), 1),
  AND(C145="Monsoon", J145="Thunderstorms with Rain"), ROUND(23 + (K145 / 0.46) * (30 - 23), 1),
  AND(C145="Autumn", J145="Clear"), ROUND(20 + (K145 / 0.46) * (30 - 20), 1),
  AND(C145="Autumn", J145="Dry &amp; Breezy"), ROUND(18 + (K145 / 0.46) * (28 - 18), 1),
  AND(C145="Autumn", J145="Atmospheric Haze"), ROUND(16 + (K145 / 0.46) * (26 - 16), 1),
  AND(C145="Autumn", J145="Chilly Dusk"), ROUND(15 + (K145 / 0.46) * (25 - 15), 1),
  TRUE, "No match found"
)</f>
        <v>6.5</v>
      </c>
      <c r="M145" s="8">
        <v>0.69</v>
      </c>
      <c r="N145" s="8">
        <f>ROUND(DS_1_2_3_appended[[#This Row],[NormalizedHumidity]] * 100, 1)</f>
        <v>69</v>
      </c>
      <c r="O145" s="8" t="str" cm="1">
        <f t="array" ref="O145">_xlfn.IFS(
  N145&lt;=10, "Extremely Dry",
  N145&lt;=20, "Very Dry",
  N145&lt;=30, "Dry",
  N145&lt;=40, "Low Comfortable",
  N145&lt;=50, "Comfortable",
  N145&lt;=60, "Moderate Humid",
  N145&lt;=70, "Humid",
  N145&lt;=80, "Very Humid",
  N145&lt;=90, "Highly Humid",
  N145&lt;=100, "Saturated / Rain-Likely"
)</f>
        <v>Humid</v>
      </c>
      <c r="P145" s="8">
        <v>0</v>
      </c>
      <c r="Q145" s="8">
        <f>ROUND(DS_1_2_3_appended[[#This Row],[NormalizedWindspeed]]* 118, 1)</f>
        <v>0</v>
      </c>
      <c r="R145" s="8">
        <v>8</v>
      </c>
      <c r="S145" s="8">
        <v>26</v>
      </c>
      <c r="T145" s="8">
        <f>SUM(DS_1_2_3_appended[[#This Row],[CasualRiders]], DS_1_2_3_appended[[#This Row],[RegisteredRiders]])</f>
        <v>34</v>
      </c>
      <c r="Y145" s="35">
        <v>40550</v>
      </c>
      <c r="Z145" s="36">
        <f t="shared" si="1"/>
        <v>148</v>
      </c>
      <c r="AA145" s="37">
        <f t="shared" si="3"/>
        <v>1362</v>
      </c>
      <c r="AB145" s="36">
        <f t="shared" si="2"/>
        <v>1510</v>
      </c>
    </row>
    <row r="146" spans="1:28">
      <c r="A146" s="16">
        <v>145</v>
      </c>
      <c r="B146" s="11">
        <v>40550</v>
      </c>
      <c r="C146" s="8" t="str" cm="1">
        <f t="array" ref="C146">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46" s="8">
        <f>YEAR(DS_1_2_3_appended[[#This Row],[DateOfEntry]])</f>
        <v>2011</v>
      </c>
      <c r="E146" s="8" t="str">
        <f>TEXT(DS_1_2_3_appended[[#This Row],[DateOfEntry]], "mmmm")</f>
        <v>January</v>
      </c>
      <c r="F146" s="15">
        <v>6</v>
      </c>
      <c r="G146" s="8" t="str">
        <f>IF(dataset_1!G146, "YES", "NO")</f>
        <v>NO</v>
      </c>
      <c r="H146" s="8" t="str">
        <f>CHOOSE(WEEKDAY(DS_1_2_3_appended[[#This Row],[DateOfEntry]]), "Sunday", "Monday", "Tuesday", "Wednesday", "Thursday", "Friday", "Saturday")</f>
        <v>Friday</v>
      </c>
      <c r="I146" s="8">
        <v>1</v>
      </c>
      <c r="J146" s="8" t="str" cm="1">
        <f t="array" ref="J146">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146" s="8">
        <v>0.2</v>
      </c>
      <c r="L146" s="8" cm="1">
        <f t="array" ref="L146">_xlfn.IFS(
  AND(C146="Winter", J146="Clear Sky"), ROUND(10 + (K146 / 0.46) * (25 - 10), 1),
  AND(C146="Winter", J146="Foggy / Misty"), ROUND(0 + (K146 / 0.46) * (15 - 0), 1),
  AND(C146="Winter", J146="Light Snow / Rain"), ROUND(-5 + (K146 / 0.46) * (10 - (-5)), 1),
  AND(C146="Winter", J146="Western Disturbance"), ROUND(5 + (K146 / 0.46) * (20 - 5), 1),
  AND(C146="Summer", J146="Clear / Sunny"), ROUND(30 + (K146 / 0.46) * (53 - 30), 1),
  AND(C146="Summer", J146="Hot &amp; Humid"), ROUND(26 + (K146 / 0.46) * (45 - 26), 1),
  AND(C146="Summer", J146="Dust Storm / Loo Winds"), ROUND(35 + (K146 / 0.46) * (50 - 35), 1),
  AND(C146="Summer", J146="Pre-Monsoon Thunderstorm"), ROUND(28 + (K146 / 0.46) * (48 - 28), 1),
  AND(C146="Monsoon", J146="Heavy Rainfall"), ROUND(22 + (K146 / 0.46) * (28 - 22), 1),
  AND(C146="Monsoon", J146="Intermittent Showers"), ROUND(24 + (K146 / 0.46) * (32 - 24), 1),
  AND(C146="Monsoon", J146="Overcast &amp; Humid"), ROUND(25 + (K146 / 0.46) * (33 - 25), 1),
  AND(C146="Monsoon", J146="Thunderstorms with Rain"), ROUND(23 + (K146 / 0.46) * (30 - 23), 1),
  AND(C146="Autumn", J146="Clear"), ROUND(20 + (K146 / 0.46) * (30 - 20), 1),
  AND(C146="Autumn", J146="Dry &amp; Breezy"), ROUND(18 + (K146 / 0.46) * (28 - 18), 1),
  AND(C146="Autumn", J146="Atmospheric Haze"), ROUND(16 + (K146 / 0.46) * (26 - 16), 1),
  AND(C146="Autumn", J146="Chilly Dusk"), ROUND(15 + (K146 / 0.46) * (25 - 15), 1),
  TRUE, "No match found"
)</f>
        <v>16.5</v>
      </c>
      <c r="M146" s="8">
        <v>0.69</v>
      </c>
      <c r="N146" s="8">
        <f>ROUND(DS_1_2_3_appended[[#This Row],[NormalizedHumidity]] * 100, 1)</f>
        <v>69</v>
      </c>
      <c r="O146" s="8" t="str" cm="1">
        <f t="array" ref="O146">_xlfn.IFS(
  N146&lt;=10, "Extremely Dry",
  N146&lt;=20, "Very Dry",
  N146&lt;=30, "Dry",
  N146&lt;=40, "Low Comfortable",
  N146&lt;=50, "Comfortable",
  N146&lt;=60, "Moderate Humid",
  N146&lt;=70, "Humid",
  N146&lt;=80, "Very Humid",
  N146&lt;=90, "Highly Humid",
  N146&lt;=100, "Saturated / Rain-Likely"
)</f>
        <v>Humid</v>
      </c>
      <c r="P146" s="8">
        <v>0.1343</v>
      </c>
      <c r="Q146" s="8">
        <f>ROUND(DS_1_2_3_appended[[#This Row],[NormalizedWindspeed]]* 118, 1)</f>
        <v>15.8</v>
      </c>
      <c r="R146" s="8">
        <v>8</v>
      </c>
      <c r="S146" s="8">
        <v>76</v>
      </c>
      <c r="T146" s="8">
        <f>SUM(DS_1_2_3_appended[[#This Row],[CasualRiders]], DS_1_2_3_appended[[#This Row],[RegisteredRiders]])</f>
        <v>84</v>
      </c>
      <c r="Y146" s="35">
        <v>40551</v>
      </c>
      <c r="Z146" s="36">
        <f t="shared" si="1"/>
        <v>68</v>
      </c>
      <c r="AA146" s="37">
        <f t="shared" si="3"/>
        <v>891</v>
      </c>
      <c r="AB146" s="36">
        <f t="shared" si="2"/>
        <v>959</v>
      </c>
    </row>
    <row r="147" spans="1:28">
      <c r="A147" s="16">
        <v>146</v>
      </c>
      <c r="B147" s="11">
        <v>40550</v>
      </c>
      <c r="C147" s="8" t="str" cm="1">
        <f t="array" ref="C147">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47" s="8">
        <f>YEAR(DS_1_2_3_appended[[#This Row],[DateOfEntry]])</f>
        <v>2011</v>
      </c>
      <c r="E147" s="8" t="str">
        <f>TEXT(DS_1_2_3_appended[[#This Row],[DateOfEntry]], "mmmm")</f>
        <v>January</v>
      </c>
      <c r="F147" s="15">
        <v>6.0416666666666696</v>
      </c>
      <c r="G147" s="8" t="str">
        <f>IF(dataset_1!G147, "YES", "NO")</f>
        <v>NO</v>
      </c>
      <c r="H147" s="8" t="str">
        <f>CHOOSE(WEEKDAY(DS_1_2_3_appended[[#This Row],[DateOfEntry]]), "Sunday", "Monday", "Tuesday", "Wednesday", "Thursday", "Friday", "Saturday")</f>
        <v>Friday</v>
      </c>
      <c r="I147" s="8">
        <v>1</v>
      </c>
      <c r="J147" s="8" t="str" cm="1">
        <f t="array" ref="J147">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147" s="8">
        <v>0.2</v>
      </c>
      <c r="L147" s="8" cm="1">
        <f t="array" ref="L147">_xlfn.IFS(
  AND(C147="Winter", J147="Clear Sky"), ROUND(10 + (K147 / 0.46) * (25 - 10), 1),
  AND(C147="Winter", J147="Foggy / Misty"), ROUND(0 + (K147 / 0.46) * (15 - 0), 1),
  AND(C147="Winter", J147="Light Snow / Rain"), ROUND(-5 + (K147 / 0.46) * (10 - (-5)), 1),
  AND(C147="Winter", J147="Western Disturbance"), ROUND(5 + (K147 / 0.46) * (20 - 5), 1),
  AND(C147="Summer", J147="Clear / Sunny"), ROUND(30 + (K147 / 0.46) * (53 - 30), 1),
  AND(C147="Summer", J147="Hot &amp; Humid"), ROUND(26 + (K147 / 0.46) * (45 - 26), 1),
  AND(C147="Summer", J147="Dust Storm / Loo Winds"), ROUND(35 + (K147 / 0.46) * (50 - 35), 1),
  AND(C147="Summer", J147="Pre-Monsoon Thunderstorm"), ROUND(28 + (K147 / 0.46) * (48 - 28), 1),
  AND(C147="Monsoon", J147="Heavy Rainfall"), ROUND(22 + (K147 / 0.46) * (28 - 22), 1),
  AND(C147="Monsoon", J147="Intermittent Showers"), ROUND(24 + (K147 / 0.46) * (32 - 24), 1),
  AND(C147="Monsoon", J147="Overcast &amp; Humid"), ROUND(25 + (K147 / 0.46) * (33 - 25), 1),
  AND(C147="Monsoon", J147="Thunderstorms with Rain"), ROUND(23 + (K147 / 0.46) * (30 - 23), 1),
  AND(C147="Autumn", J147="Clear"), ROUND(20 + (K147 / 0.46) * (30 - 20), 1),
  AND(C147="Autumn", J147="Dry &amp; Breezy"), ROUND(18 + (K147 / 0.46) * (28 - 18), 1),
  AND(C147="Autumn", J147="Atmospheric Haze"), ROUND(16 + (K147 / 0.46) * (26 - 16), 1),
  AND(C147="Autumn", J147="Chilly Dusk"), ROUND(15 + (K147 / 0.46) * (25 - 15), 1),
  TRUE, "No match found"
)</f>
        <v>16.5</v>
      </c>
      <c r="M147" s="8">
        <v>0.51</v>
      </c>
      <c r="N147" s="8">
        <f>ROUND(DS_1_2_3_appended[[#This Row],[NormalizedHumidity]] * 100, 1)</f>
        <v>51</v>
      </c>
      <c r="O147" s="8" t="str" cm="1">
        <f t="array" ref="O147">_xlfn.IFS(
  N147&lt;=10, "Extremely Dry",
  N147&lt;=20, "Very Dry",
  N147&lt;=30, "Dry",
  N147&lt;=40, "Low Comfortable",
  N147&lt;=50, "Comfortable",
  N147&lt;=60, "Moderate Humid",
  N147&lt;=70, "Humid",
  N147&lt;=80, "Very Humid",
  N147&lt;=90, "Highly Humid",
  N147&lt;=100, "Saturated / Rain-Likely"
)</f>
        <v>Moderate Humid</v>
      </c>
      <c r="P147" s="8">
        <v>0.25369999999999998</v>
      </c>
      <c r="Q147" s="8">
        <f>ROUND(DS_1_2_3_appended[[#This Row],[NormalizedWindspeed]]* 118, 1)</f>
        <v>29.9</v>
      </c>
      <c r="R147" s="8">
        <v>20</v>
      </c>
      <c r="S147" s="8">
        <v>190</v>
      </c>
      <c r="T147" s="8">
        <f>SUM(DS_1_2_3_appended[[#This Row],[CasualRiders]], DS_1_2_3_appended[[#This Row],[RegisteredRiders]])</f>
        <v>210</v>
      </c>
      <c r="Y147" s="35">
        <v>40552</v>
      </c>
      <c r="Z147" s="36">
        <f t="shared" si="1"/>
        <v>54</v>
      </c>
      <c r="AA147" s="37">
        <f t="shared" si="3"/>
        <v>768</v>
      </c>
      <c r="AB147" s="36">
        <f t="shared" si="2"/>
        <v>822</v>
      </c>
    </row>
    <row r="148" spans="1:28">
      <c r="A148" s="16">
        <v>147</v>
      </c>
      <c r="B148" s="11">
        <v>40550</v>
      </c>
      <c r="C148" s="8" t="str" cm="1">
        <f t="array" ref="C148">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48" s="8">
        <f>YEAR(DS_1_2_3_appended[[#This Row],[DateOfEntry]])</f>
        <v>2011</v>
      </c>
      <c r="E148" s="8" t="str">
        <f>TEXT(DS_1_2_3_appended[[#This Row],[DateOfEntry]], "mmmm")</f>
        <v>January</v>
      </c>
      <c r="F148" s="15">
        <v>6.0833333333333304</v>
      </c>
      <c r="G148" s="8" t="str">
        <f>IF(dataset_1!G148, "YES", "NO")</f>
        <v>NO</v>
      </c>
      <c r="H148" s="8" t="str">
        <f>CHOOSE(WEEKDAY(DS_1_2_3_appended[[#This Row],[DateOfEntry]]), "Sunday", "Monday", "Tuesday", "Wednesday", "Thursday", "Friday", "Saturday")</f>
        <v>Friday</v>
      </c>
      <c r="I148" s="8">
        <v>1</v>
      </c>
      <c r="J148" s="8" t="str" cm="1">
        <f t="array" ref="J148">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148" s="8">
        <v>0.2</v>
      </c>
      <c r="L148" s="8" cm="1">
        <f t="array" ref="L148">_xlfn.IFS(
  AND(C148="Winter", J148="Clear Sky"), ROUND(10 + (K148 / 0.46) * (25 - 10), 1),
  AND(C148="Winter", J148="Foggy / Misty"), ROUND(0 + (K148 / 0.46) * (15 - 0), 1),
  AND(C148="Winter", J148="Light Snow / Rain"), ROUND(-5 + (K148 / 0.46) * (10 - (-5)), 1),
  AND(C148="Winter", J148="Western Disturbance"), ROUND(5 + (K148 / 0.46) * (20 - 5), 1),
  AND(C148="Summer", J148="Clear / Sunny"), ROUND(30 + (K148 / 0.46) * (53 - 30), 1),
  AND(C148="Summer", J148="Hot &amp; Humid"), ROUND(26 + (K148 / 0.46) * (45 - 26), 1),
  AND(C148="Summer", J148="Dust Storm / Loo Winds"), ROUND(35 + (K148 / 0.46) * (50 - 35), 1),
  AND(C148="Summer", J148="Pre-Monsoon Thunderstorm"), ROUND(28 + (K148 / 0.46) * (48 - 28), 1),
  AND(C148="Monsoon", J148="Heavy Rainfall"), ROUND(22 + (K148 / 0.46) * (28 - 22), 1),
  AND(C148="Monsoon", J148="Intermittent Showers"), ROUND(24 + (K148 / 0.46) * (32 - 24), 1),
  AND(C148="Monsoon", J148="Overcast &amp; Humid"), ROUND(25 + (K148 / 0.46) * (33 - 25), 1),
  AND(C148="Monsoon", J148="Thunderstorms with Rain"), ROUND(23 + (K148 / 0.46) * (30 - 23), 1),
  AND(C148="Autumn", J148="Clear"), ROUND(20 + (K148 / 0.46) * (30 - 20), 1),
  AND(C148="Autumn", J148="Dry &amp; Breezy"), ROUND(18 + (K148 / 0.46) * (28 - 18), 1),
  AND(C148="Autumn", J148="Atmospheric Haze"), ROUND(16 + (K148 / 0.46) * (26 - 16), 1),
  AND(C148="Autumn", J148="Chilly Dusk"), ROUND(15 + (K148 / 0.46) * (25 - 15), 1),
  TRUE, "No match found"
)</f>
        <v>16.5</v>
      </c>
      <c r="M148" s="8">
        <v>0.47</v>
      </c>
      <c r="N148" s="8">
        <f>ROUND(DS_1_2_3_appended[[#This Row],[NormalizedHumidity]] * 100, 1)</f>
        <v>47</v>
      </c>
      <c r="O148" s="8" t="str" cm="1">
        <f t="array" ref="O148">_xlfn.IFS(
  N148&lt;=10, "Extremely Dry",
  N148&lt;=20, "Very Dry",
  N148&lt;=30, "Dry",
  N148&lt;=40, "Low Comfortable",
  N148&lt;=50, "Comfortable",
  N148&lt;=60, "Moderate Humid",
  N148&lt;=70, "Humid",
  N148&lt;=80, "Very Humid",
  N148&lt;=90, "Highly Humid",
  N148&lt;=100, "Saturated / Rain-Likely"
)</f>
        <v>Comfortable</v>
      </c>
      <c r="P148" s="8">
        <v>0.29849999999999999</v>
      </c>
      <c r="Q148" s="8">
        <f>ROUND(DS_1_2_3_appended[[#This Row],[NormalizedWindspeed]]* 118, 1)</f>
        <v>35.200000000000003</v>
      </c>
      <c r="R148" s="8">
        <v>9</v>
      </c>
      <c r="S148" s="8">
        <v>125</v>
      </c>
      <c r="T148" s="8">
        <f>SUM(DS_1_2_3_appended[[#This Row],[CasualRiders]], DS_1_2_3_appended[[#This Row],[RegisteredRiders]])</f>
        <v>134</v>
      </c>
      <c r="Y148" s="35">
        <v>40553</v>
      </c>
      <c r="Z148" s="36">
        <f t="shared" si="1"/>
        <v>41</v>
      </c>
      <c r="AA148" s="37">
        <f t="shared" si="3"/>
        <v>1280</v>
      </c>
      <c r="AB148" s="36">
        <f t="shared" si="2"/>
        <v>1321</v>
      </c>
    </row>
    <row r="149" spans="1:28">
      <c r="A149" s="16">
        <v>148</v>
      </c>
      <c r="B149" s="11">
        <v>40550</v>
      </c>
      <c r="C149" s="8" t="str" cm="1">
        <f t="array" ref="C149">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49" s="8">
        <f>YEAR(DS_1_2_3_appended[[#This Row],[DateOfEntry]])</f>
        <v>2011</v>
      </c>
      <c r="E149" s="8" t="str">
        <f>TEXT(DS_1_2_3_appended[[#This Row],[DateOfEntry]], "mmmm")</f>
        <v>January</v>
      </c>
      <c r="F149" s="15">
        <v>6.125</v>
      </c>
      <c r="G149" s="8" t="str">
        <f>IF(dataset_1!G149, "YES", "NO")</f>
        <v>NO</v>
      </c>
      <c r="H149" s="8" t="str">
        <f>CHOOSE(WEEKDAY(DS_1_2_3_appended[[#This Row],[DateOfEntry]]), "Sunday", "Monday", "Tuesday", "Wednesday", "Thursday", "Friday", "Saturday")</f>
        <v>Friday</v>
      </c>
      <c r="I149" s="8">
        <v>1</v>
      </c>
      <c r="J149" s="8" t="str" cm="1">
        <f t="array" ref="J149">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149" s="8">
        <v>0.22</v>
      </c>
      <c r="L149" s="8" cm="1">
        <f t="array" ref="L149">_xlfn.IFS(
  AND(C149="Winter", J149="Clear Sky"), ROUND(10 + (K149 / 0.46) * (25 - 10), 1),
  AND(C149="Winter", J149="Foggy / Misty"), ROUND(0 + (K149 / 0.46) * (15 - 0), 1),
  AND(C149="Winter", J149="Light Snow / Rain"), ROUND(-5 + (K149 / 0.46) * (10 - (-5)), 1),
  AND(C149="Winter", J149="Western Disturbance"), ROUND(5 + (K149 / 0.46) * (20 - 5), 1),
  AND(C149="Summer", J149="Clear / Sunny"), ROUND(30 + (K149 / 0.46) * (53 - 30), 1),
  AND(C149="Summer", J149="Hot &amp; Humid"), ROUND(26 + (K149 / 0.46) * (45 - 26), 1),
  AND(C149="Summer", J149="Dust Storm / Loo Winds"), ROUND(35 + (K149 / 0.46) * (50 - 35), 1),
  AND(C149="Summer", J149="Pre-Monsoon Thunderstorm"), ROUND(28 + (K149 / 0.46) * (48 - 28), 1),
  AND(C149="Monsoon", J149="Heavy Rainfall"), ROUND(22 + (K149 / 0.46) * (28 - 22), 1),
  AND(C149="Monsoon", J149="Intermittent Showers"), ROUND(24 + (K149 / 0.46) * (32 - 24), 1),
  AND(C149="Monsoon", J149="Overcast &amp; Humid"), ROUND(25 + (K149 / 0.46) * (33 - 25), 1),
  AND(C149="Monsoon", J149="Thunderstorms with Rain"), ROUND(23 + (K149 / 0.46) * (30 - 23), 1),
  AND(C149="Autumn", J149="Clear"), ROUND(20 + (K149 / 0.46) * (30 - 20), 1),
  AND(C149="Autumn", J149="Dry &amp; Breezy"), ROUND(18 + (K149 / 0.46) * (28 - 18), 1),
  AND(C149="Autumn", J149="Atmospheric Haze"), ROUND(16 + (K149 / 0.46) * (26 - 16), 1),
  AND(C149="Autumn", J149="Chilly Dusk"), ROUND(15 + (K149 / 0.46) * (25 - 15), 1),
  TRUE, "No match found"
)</f>
        <v>17.2</v>
      </c>
      <c r="M149" s="8">
        <v>0.37</v>
      </c>
      <c r="N149" s="8">
        <f>ROUND(DS_1_2_3_appended[[#This Row],[NormalizedHumidity]] * 100, 1)</f>
        <v>37</v>
      </c>
      <c r="O149" s="8" t="str" cm="1">
        <f t="array" ref="O149">_xlfn.IFS(
  N149&lt;=10, "Extremely Dry",
  N149&lt;=20, "Very Dry",
  N149&lt;=30, "Dry",
  N149&lt;=40, "Low Comfortable",
  N149&lt;=50, "Comfortable",
  N149&lt;=60, "Moderate Humid",
  N149&lt;=70, "Humid",
  N149&lt;=80, "Very Humid",
  N149&lt;=90, "Highly Humid",
  N149&lt;=100, "Saturated / Rain-Likely"
)</f>
        <v>Low Comfortable</v>
      </c>
      <c r="P149" s="8">
        <v>0.32840000000000003</v>
      </c>
      <c r="Q149" s="8">
        <f>ROUND(DS_1_2_3_appended[[#This Row],[NormalizedWindspeed]]* 118, 1)</f>
        <v>38.799999999999997</v>
      </c>
      <c r="R149" s="8">
        <v>16</v>
      </c>
      <c r="S149" s="8">
        <v>47</v>
      </c>
      <c r="T149" s="8">
        <f>SUM(DS_1_2_3_appended[[#This Row],[CasualRiders]], DS_1_2_3_appended[[#This Row],[RegisteredRiders]])</f>
        <v>63</v>
      </c>
      <c r="Y149" s="35">
        <v>40554</v>
      </c>
      <c r="Z149" s="36">
        <f t="shared" si="1"/>
        <v>43</v>
      </c>
      <c r="AA149" s="37">
        <f t="shared" si="3"/>
        <v>1220</v>
      </c>
      <c r="AB149" s="36">
        <f t="shared" si="2"/>
        <v>1263</v>
      </c>
    </row>
    <row r="150" spans="1:28">
      <c r="A150" s="16">
        <v>149</v>
      </c>
      <c r="B150" s="11">
        <v>40550</v>
      </c>
      <c r="C150" s="8" t="str" cm="1">
        <f t="array" ref="C150">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50" s="8">
        <f>YEAR(DS_1_2_3_appended[[#This Row],[DateOfEntry]])</f>
        <v>2011</v>
      </c>
      <c r="E150" s="8" t="str">
        <f>TEXT(DS_1_2_3_appended[[#This Row],[DateOfEntry]], "mmmm")</f>
        <v>January</v>
      </c>
      <c r="F150" s="15">
        <v>6.1666666666666696</v>
      </c>
      <c r="G150" s="8" t="str">
        <f>IF(dataset_1!G150, "YES", "NO")</f>
        <v>NO</v>
      </c>
      <c r="H150" s="8" t="str">
        <f>CHOOSE(WEEKDAY(DS_1_2_3_appended[[#This Row],[DateOfEntry]]), "Sunday", "Monday", "Tuesday", "Wednesday", "Thursday", "Friday", "Saturday")</f>
        <v>Friday</v>
      </c>
      <c r="I150" s="8">
        <v>2</v>
      </c>
      <c r="J150" s="8" t="str" cm="1">
        <f t="array" ref="J150">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150" s="8">
        <v>0.2</v>
      </c>
      <c r="L150" s="8" cm="1">
        <f t="array" ref="L150">_xlfn.IFS(
  AND(C150="Winter", J150="Clear Sky"), ROUND(10 + (K150 / 0.46) * (25 - 10), 1),
  AND(C150="Winter", J150="Foggy / Misty"), ROUND(0 + (K150 / 0.46) * (15 - 0), 1),
  AND(C150="Winter", J150="Light Snow / Rain"), ROUND(-5 + (K150 / 0.46) * (10 - (-5)), 1),
  AND(C150="Winter", J150="Western Disturbance"), ROUND(5 + (K150 / 0.46) * (20 - 5), 1),
  AND(C150="Summer", J150="Clear / Sunny"), ROUND(30 + (K150 / 0.46) * (53 - 30), 1),
  AND(C150="Summer", J150="Hot &amp; Humid"), ROUND(26 + (K150 / 0.46) * (45 - 26), 1),
  AND(C150="Summer", J150="Dust Storm / Loo Winds"), ROUND(35 + (K150 / 0.46) * (50 - 35), 1),
  AND(C150="Summer", J150="Pre-Monsoon Thunderstorm"), ROUND(28 + (K150 / 0.46) * (48 - 28), 1),
  AND(C150="Monsoon", J150="Heavy Rainfall"), ROUND(22 + (K150 / 0.46) * (28 - 22), 1),
  AND(C150="Monsoon", J150="Intermittent Showers"), ROUND(24 + (K150 / 0.46) * (32 - 24), 1),
  AND(C150="Monsoon", J150="Overcast &amp; Humid"), ROUND(25 + (K150 / 0.46) * (33 - 25), 1),
  AND(C150="Monsoon", J150="Thunderstorms with Rain"), ROUND(23 + (K150 / 0.46) * (30 - 23), 1),
  AND(C150="Autumn", J150="Clear"), ROUND(20 + (K150 / 0.46) * (30 - 20), 1),
  AND(C150="Autumn", J150="Dry &amp; Breezy"), ROUND(18 + (K150 / 0.46) * (28 - 18), 1),
  AND(C150="Autumn", J150="Atmospheric Haze"), ROUND(16 + (K150 / 0.46) * (26 - 16), 1),
  AND(C150="Autumn", J150="Chilly Dusk"), ROUND(15 + (K150 / 0.46) * (25 - 15), 1),
  TRUE, "No match found"
)</f>
        <v>6.5</v>
      </c>
      <c r="M150" s="8">
        <v>0.4</v>
      </c>
      <c r="N150" s="8">
        <f>ROUND(DS_1_2_3_appended[[#This Row],[NormalizedHumidity]] * 100, 1)</f>
        <v>40</v>
      </c>
      <c r="O150" s="8" t="str" cm="1">
        <f t="array" ref="O150">_xlfn.IFS(
  N150&lt;=10, "Extremely Dry",
  N150&lt;=20, "Very Dry",
  N150&lt;=30, "Dry",
  N150&lt;=40, "Low Comfortable",
  N150&lt;=50, "Comfortable",
  N150&lt;=60, "Moderate Humid",
  N150&lt;=70, "Humid",
  N150&lt;=80, "Very Humid",
  N150&lt;=90, "Highly Humid",
  N150&lt;=100, "Saturated / Rain-Likely"
)</f>
        <v>Low Comfortable</v>
      </c>
      <c r="P150" s="8">
        <v>0.22389999999999999</v>
      </c>
      <c r="Q150" s="8">
        <f>ROUND(DS_1_2_3_appended[[#This Row],[NormalizedWindspeed]]* 118, 1)</f>
        <v>26.4</v>
      </c>
      <c r="R150" s="8">
        <v>19</v>
      </c>
      <c r="S150" s="8">
        <v>48</v>
      </c>
      <c r="T150" s="8">
        <f>SUM(DS_1_2_3_appended[[#This Row],[CasualRiders]], DS_1_2_3_appended[[#This Row],[RegisteredRiders]])</f>
        <v>67</v>
      </c>
      <c r="Y150" s="35">
        <v>40555</v>
      </c>
      <c r="Z150" s="36">
        <f t="shared" si="1"/>
        <v>25</v>
      </c>
      <c r="AA150" s="37">
        <f t="shared" si="3"/>
        <v>1137</v>
      </c>
      <c r="AB150" s="36">
        <f t="shared" si="2"/>
        <v>1162</v>
      </c>
    </row>
    <row r="151" spans="1:28">
      <c r="A151" s="16">
        <v>150</v>
      </c>
      <c r="B151" s="11">
        <v>40550</v>
      </c>
      <c r="C151" s="8" t="str" cm="1">
        <f t="array" ref="C151">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51" s="8">
        <f>YEAR(DS_1_2_3_appended[[#This Row],[DateOfEntry]])</f>
        <v>2011</v>
      </c>
      <c r="E151" s="8" t="str">
        <f>TEXT(DS_1_2_3_appended[[#This Row],[DateOfEntry]], "mmmm")</f>
        <v>January</v>
      </c>
      <c r="F151" s="15">
        <v>6.2083333333333304</v>
      </c>
      <c r="G151" s="8" t="str">
        <f>IF(dataset_1!G151, "YES", "NO")</f>
        <v>NO</v>
      </c>
      <c r="H151" s="8" t="str">
        <f>CHOOSE(WEEKDAY(DS_1_2_3_appended[[#This Row],[DateOfEntry]]), "Sunday", "Monday", "Tuesday", "Wednesday", "Thursday", "Friday", "Saturday")</f>
        <v>Friday</v>
      </c>
      <c r="I151" s="8">
        <v>2</v>
      </c>
      <c r="J151" s="8" t="str" cm="1">
        <f t="array" ref="J151">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151" s="8">
        <v>0.2</v>
      </c>
      <c r="L151" s="8" cm="1">
        <f t="array" ref="L151">_xlfn.IFS(
  AND(C151="Winter", J151="Clear Sky"), ROUND(10 + (K151 / 0.46) * (25 - 10), 1),
  AND(C151="Winter", J151="Foggy / Misty"), ROUND(0 + (K151 / 0.46) * (15 - 0), 1),
  AND(C151="Winter", J151="Light Snow / Rain"), ROUND(-5 + (K151 / 0.46) * (10 - (-5)), 1),
  AND(C151="Winter", J151="Western Disturbance"), ROUND(5 + (K151 / 0.46) * (20 - 5), 1),
  AND(C151="Summer", J151="Clear / Sunny"), ROUND(30 + (K151 / 0.46) * (53 - 30), 1),
  AND(C151="Summer", J151="Hot &amp; Humid"), ROUND(26 + (K151 / 0.46) * (45 - 26), 1),
  AND(C151="Summer", J151="Dust Storm / Loo Winds"), ROUND(35 + (K151 / 0.46) * (50 - 35), 1),
  AND(C151="Summer", J151="Pre-Monsoon Thunderstorm"), ROUND(28 + (K151 / 0.46) * (48 - 28), 1),
  AND(C151="Monsoon", J151="Heavy Rainfall"), ROUND(22 + (K151 / 0.46) * (28 - 22), 1),
  AND(C151="Monsoon", J151="Intermittent Showers"), ROUND(24 + (K151 / 0.46) * (32 - 24), 1),
  AND(C151="Monsoon", J151="Overcast &amp; Humid"), ROUND(25 + (K151 / 0.46) * (33 - 25), 1),
  AND(C151="Monsoon", J151="Thunderstorms with Rain"), ROUND(23 + (K151 / 0.46) * (30 - 23), 1),
  AND(C151="Autumn", J151="Clear"), ROUND(20 + (K151 / 0.46) * (30 - 20), 1),
  AND(C151="Autumn", J151="Dry &amp; Breezy"), ROUND(18 + (K151 / 0.46) * (28 - 18), 1),
  AND(C151="Autumn", J151="Atmospheric Haze"), ROUND(16 + (K151 / 0.46) * (26 - 16), 1),
  AND(C151="Autumn", J151="Chilly Dusk"), ROUND(15 + (K151 / 0.46) * (25 - 15), 1),
  TRUE, "No match found"
)</f>
        <v>6.5</v>
      </c>
      <c r="M151" s="8">
        <v>0.37</v>
      </c>
      <c r="N151" s="8">
        <f>ROUND(DS_1_2_3_appended[[#This Row],[NormalizedHumidity]] * 100, 1)</f>
        <v>37</v>
      </c>
      <c r="O151" s="8" t="str" cm="1">
        <f t="array" ref="O151">_xlfn.IFS(
  N151&lt;=10, "Extremely Dry",
  N151&lt;=20, "Very Dry",
  N151&lt;=30, "Dry",
  N151&lt;=40, "Low Comfortable",
  N151&lt;=50, "Comfortable",
  N151&lt;=60, "Moderate Humid",
  N151&lt;=70, "Humid",
  N151&lt;=80, "Very Humid",
  N151&lt;=90, "Highly Humid",
  N151&lt;=100, "Saturated / Rain-Likely"
)</f>
        <v>Low Comfortable</v>
      </c>
      <c r="P151" s="8">
        <v>0.25369999999999998</v>
      </c>
      <c r="Q151" s="8">
        <f>ROUND(DS_1_2_3_appended[[#This Row],[NormalizedWindspeed]]* 118, 1)</f>
        <v>29.9</v>
      </c>
      <c r="R151" s="8">
        <v>9</v>
      </c>
      <c r="S151" s="8">
        <v>50</v>
      </c>
      <c r="T151" s="8">
        <f>SUM(DS_1_2_3_appended[[#This Row],[CasualRiders]], DS_1_2_3_appended[[#This Row],[RegisteredRiders]])</f>
        <v>59</v>
      </c>
      <c r="Y151" s="35">
        <v>40556</v>
      </c>
      <c r="Z151" s="36">
        <f t="shared" si="1"/>
        <v>38</v>
      </c>
      <c r="AA151" s="37">
        <f t="shared" si="3"/>
        <v>1368</v>
      </c>
      <c r="AB151" s="36">
        <f t="shared" si="2"/>
        <v>1406</v>
      </c>
    </row>
    <row r="152" spans="1:28">
      <c r="A152" s="16">
        <v>151</v>
      </c>
      <c r="B152" s="11">
        <v>40550</v>
      </c>
      <c r="C152" s="8" t="str" cm="1">
        <f t="array" ref="C152">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52" s="8">
        <f>YEAR(DS_1_2_3_appended[[#This Row],[DateOfEntry]])</f>
        <v>2011</v>
      </c>
      <c r="E152" s="8" t="str">
        <f>TEXT(DS_1_2_3_appended[[#This Row],[DateOfEntry]], "mmmm")</f>
        <v>January</v>
      </c>
      <c r="F152" s="15">
        <v>6.25</v>
      </c>
      <c r="G152" s="8" t="str">
        <f>IF(dataset_1!G152, "YES", "NO")</f>
        <v>NO</v>
      </c>
      <c r="H152" s="8" t="str">
        <f>CHOOSE(WEEKDAY(DS_1_2_3_appended[[#This Row],[DateOfEntry]]), "Sunday", "Monday", "Tuesday", "Wednesday", "Thursday", "Friday", "Saturday")</f>
        <v>Friday</v>
      </c>
      <c r="I152" s="8">
        <v>2</v>
      </c>
      <c r="J152" s="8" t="str" cm="1">
        <f t="array" ref="J152">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152" s="8">
        <v>0.2</v>
      </c>
      <c r="L152" s="8" cm="1">
        <f t="array" ref="L152">_xlfn.IFS(
  AND(C152="Winter", J152="Clear Sky"), ROUND(10 + (K152 / 0.46) * (25 - 10), 1),
  AND(C152="Winter", J152="Foggy / Misty"), ROUND(0 + (K152 / 0.46) * (15 - 0), 1),
  AND(C152="Winter", J152="Light Snow / Rain"), ROUND(-5 + (K152 / 0.46) * (10 - (-5)), 1),
  AND(C152="Winter", J152="Western Disturbance"), ROUND(5 + (K152 / 0.46) * (20 - 5), 1),
  AND(C152="Summer", J152="Clear / Sunny"), ROUND(30 + (K152 / 0.46) * (53 - 30), 1),
  AND(C152="Summer", J152="Hot &amp; Humid"), ROUND(26 + (K152 / 0.46) * (45 - 26), 1),
  AND(C152="Summer", J152="Dust Storm / Loo Winds"), ROUND(35 + (K152 / 0.46) * (50 - 35), 1),
  AND(C152="Summer", J152="Pre-Monsoon Thunderstorm"), ROUND(28 + (K152 / 0.46) * (48 - 28), 1),
  AND(C152="Monsoon", J152="Heavy Rainfall"), ROUND(22 + (K152 / 0.46) * (28 - 22), 1),
  AND(C152="Monsoon", J152="Intermittent Showers"), ROUND(24 + (K152 / 0.46) * (32 - 24), 1),
  AND(C152="Monsoon", J152="Overcast &amp; Humid"), ROUND(25 + (K152 / 0.46) * (33 - 25), 1),
  AND(C152="Monsoon", J152="Thunderstorms with Rain"), ROUND(23 + (K152 / 0.46) * (30 - 23), 1),
  AND(C152="Autumn", J152="Clear"), ROUND(20 + (K152 / 0.46) * (30 - 20), 1),
  AND(C152="Autumn", J152="Dry &amp; Breezy"), ROUND(18 + (K152 / 0.46) * (28 - 18), 1),
  AND(C152="Autumn", J152="Atmospheric Haze"), ROUND(16 + (K152 / 0.46) * (26 - 16), 1),
  AND(C152="Autumn", J152="Chilly Dusk"), ROUND(15 + (K152 / 0.46) * (25 - 15), 1),
  TRUE, "No match found"
)</f>
        <v>6.5</v>
      </c>
      <c r="M152" s="8">
        <v>0.37</v>
      </c>
      <c r="N152" s="8">
        <f>ROUND(DS_1_2_3_appended[[#This Row],[NormalizedHumidity]] * 100, 1)</f>
        <v>37</v>
      </c>
      <c r="O152" s="8" t="str" cm="1">
        <f t="array" ref="O152">_xlfn.IFS(
  N152&lt;=10, "Extremely Dry",
  N152&lt;=20, "Very Dry",
  N152&lt;=30, "Dry",
  N152&lt;=40, "Low Comfortable",
  N152&lt;=50, "Comfortable",
  N152&lt;=60, "Moderate Humid",
  N152&lt;=70, "Humid",
  N152&lt;=80, "Very Humid",
  N152&lt;=90, "Highly Humid",
  N152&lt;=100, "Saturated / Rain-Likely"
)</f>
        <v>Low Comfortable</v>
      </c>
      <c r="P152" s="8">
        <v>0.28360000000000002</v>
      </c>
      <c r="Q152" s="8">
        <f>ROUND(DS_1_2_3_appended[[#This Row],[NormalizedWindspeed]]* 118, 1)</f>
        <v>33.5</v>
      </c>
      <c r="R152" s="8">
        <v>9</v>
      </c>
      <c r="S152" s="8">
        <v>64</v>
      </c>
      <c r="T152" s="8">
        <f>SUM(DS_1_2_3_appended[[#This Row],[CasualRiders]], DS_1_2_3_appended[[#This Row],[RegisteredRiders]])</f>
        <v>73</v>
      </c>
      <c r="Y152" s="35">
        <v>40557</v>
      </c>
      <c r="Z152" s="36">
        <f t="shared" si="1"/>
        <v>54</v>
      </c>
      <c r="AA152" s="37">
        <f t="shared" si="3"/>
        <v>1367</v>
      </c>
      <c r="AB152" s="36">
        <f t="shared" si="2"/>
        <v>1421</v>
      </c>
    </row>
    <row r="153" spans="1:28">
      <c r="A153" s="16">
        <v>152</v>
      </c>
      <c r="B153" s="11">
        <v>40550</v>
      </c>
      <c r="C153" s="8" t="str" cm="1">
        <f t="array" ref="C153">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53" s="8">
        <f>YEAR(DS_1_2_3_appended[[#This Row],[DateOfEntry]])</f>
        <v>2011</v>
      </c>
      <c r="E153" s="8" t="str">
        <f>TEXT(DS_1_2_3_appended[[#This Row],[DateOfEntry]], "mmmm")</f>
        <v>January</v>
      </c>
      <c r="F153" s="15">
        <v>6.2916666666666696</v>
      </c>
      <c r="G153" s="8" t="str">
        <f>IF(dataset_1!G153, "YES", "NO")</f>
        <v>NO</v>
      </c>
      <c r="H153" s="8" t="str">
        <f>CHOOSE(WEEKDAY(DS_1_2_3_appended[[#This Row],[DateOfEntry]]), "Sunday", "Monday", "Tuesday", "Wednesday", "Thursday", "Friday", "Saturday")</f>
        <v>Friday</v>
      </c>
      <c r="I153" s="8">
        <v>2</v>
      </c>
      <c r="J153" s="8" t="str" cm="1">
        <f t="array" ref="J153">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153" s="8">
        <v>0.2</v>
      </c>
      <c r="L153" s="8" cm="1">
        <f t="array" ref="L153">_xlfn.IFS(
  AND(C153="Winter", J153="Clear Sky"), ROUND(10 + (K153 / 0.46) * (25 - 10), 1),
  AND(C153="Winter", J153="Foggy / Misty"), ROUND(0 + (K153 / 0.46) * (15 - 0), 1),
  AND(C153="Winter", J153="Light Snow / Rain"), ROUND(-5 + (K153 / 0.46) * (10 - (-5)), 1),
  AND(C153="Winter", J153="Western Disturbance"), ROUND(5 + (K153 / 0.46) * (20 - 5), 1),
  AND(C153="Summer", J153="Clear / Sunny"), ROUND(30 + (K153 / 0.46) * (53 - 30), 1),
  AND(C153="Summer", J153="Hot &amp; Humid"), ROUND(26 + (K153 / 0.46) * (45 - 26), 1),
  AND(C153="Summer", J153="Dust Storm / Loo Winds"), ROUND(35 + (K153 / 0.46) * (50 - 35), 1),
  AND(C153="Summer", J153="Pre-Monsoon Thunderstorm"), ROUND(28 + (K153 / 0.46) * (48 - 28), 1),
  AND(C153="Monsoon", J153="Heavy Rainfall"), ROUND(22 + (K153 / 0.46) * (28 - 22), 1),
  AND(C153="Monsoon", J153="Intermittent Showers"), ROUND(24 + (K153 / 0.46) * (32 - 24), 1),
  AND(C153="Monsoon", J153="Overcast &amp; Humid"), ROUND(25 + (K153 / 0.46) * (33 - 25), 1),
  AND(C153="Monsoon", J153="Thunderstorms with Rain"), ROUND(23 + (K153 / 0.46) * (30 - 23), 1),
  AND(C153="Autumn", J153="Clear"), ROUND(20 + (K153 / 0.46) * (30 - 20), 1),
  AND(C153="Autumn", J153="Dry &amp; Breezy"), ROUND(18 + (K153 / 0.46) * (28 - 18), 1),
  AND(C153="Autumn", J153="Atmospheric Haze"), ROUND(16 + (K153 / 0.46) * (26 - 16), 1),
  AND(C153="Autumn", J153="Chilly Dusk"), ROUND(15 + (K153 / 0.46) * (25 - 15), 1),
  TRUE, "No match found"
)</f>
        <v>6.5</v>
      </c>
      <c r="M153" s="8">
        <v>0.4</v>
      </c>
      <c r="N153" s="8">
        <f>ROUND(DS_1_2_3_appended[[#This Row],[NormalizedHumidity]] * 100, 1)</f>
        <v>40</v>
      </c>
      <c r="O153" s="8" t="str" cm="1">
        <f t="array" ref="O153">_xlfn.IFS(
  N153&lt;=10, "Extremely Dry",
  N153&lt;=20, "Very Dry",
  N153&lt;=30, "Dry",
  N153&lt;=40, "Low Comfortable",
  N153&lt;=50, "Comfortable",
  N153&lt;=60, "Moderate Humid",
  N153&lt;=70, "Humid",
  N153&lt;=80, "Very Humid",
  N153&lt;=90, "Highly Humid",
  N153&lt;=100, "Saturated / Rain-Likely"
)</f>
        <v>Low Comfortable</v>
      </c>
      <c r="P153" s="8">
        <v>0.25369999999999998</v>
      </c>
      <c r="Q153" s="8">
        <f>ROUND(DS_1_2_3_appended[[#This Row],[NormalizedWindspeed]]* 118, 1)</f>
        <v>29.9</v>
      </c>
      <c r="R153" s="8">
        <v>7</v>
      </c>
      <c r="S153" s="8">
        <v>43</v>
      </c>
      <c r="T153" s="8">
        <f>SUM(DS_1_2_3_appended[[#This Row],[CasualRiders]], DS_1_2_3_appended[[#This Row],[RegisteredRiders]])</f>
        <v>50</v>
      </c>
      <c r="Y153" s="35">
        <v>40558</v>
      </c>
      <c r="Z153" s="36">
        <f t="shared" si="1"/>
        <v>222</v>
      </c>
      <c r="AA153" s="37">
        <f t="shared" si="3"/>
        <v>1026</v>
      </c>
      <c r="AB153" s="36">
        <f t="shared" si="2"/>
        <v>1248</v>
      </c>
    </row>
    <row r="154" spans="1:28">
      <c r="A154" s="16">
        <v>153</v>
      </c>
      <c r="B154" s="11">
        <v>40550</v>
      </c>
      <c r="C154" s="8" t="str" cm="1">
        <f t="array" ref="C154">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54" s="8">
        <f>YEAR(DS_1_2_3_appended[[#This Row],[DateOfEntry]])</f>
        <v>2011</v>
      </c>
      <c r="E154" s="8" t="str">
        <f>TEXT(DS_1_2_3_appended[[#This Row],[DateOfEntry]], "mmmm")</f>
        <v>January</v>
      </c>
      <c r="F154" s="15">
        <v>6.3333333333333304</v>
      </c>
      <c r="G154" s="8" t="str">
        <f>IF(dataset_1!G154, "YES", "NO")</f>
        <v>NO</v>
      </c>
      <c r="H154" s="8" t="str">
        <f>CHOOSE(WEEKDAY(DS_1_2_3_appended[[#This Row],[DateOfEntry]]), "Sunday", "Monday", "Tuesday", "Wednesday", "Thursday", "Friday", "Saturday")</f>
        <v>Friday</v>
      </c>
      <c r="I154" s="8">
        <v>2</v>
      </c>
      <c r="J154" s="8" t="str" cm="1">
        <f t="array" ref="J154">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154" s="8">
        <v>0.2</v>
      </c>
      <c r="L154" s="8" cm="1">
        <f t="array" ref="L154">_xlfn.IFS(
  AND(C154="Winter", J154="Clear Sky"), ROUND(10 + (K154 / 0.46) * (25 - 10), 1),
  AND(C154="Winter", J154="Foggy / Misty"), ROUND(0 + (K154 / 0.46) * (15 - 0), 1),
  AND(C154="Winter", J154="Light Snow / Rain"), ROUND(-5 + (K154 / 0.46) * (10 - (-5)), 1),
  AND(C154="Winter", J154="Western Disturbance"), ROUND(5 + (K154 / 0.46) * (20 - 5), 1),
  AND(C154="Summer", J154="Clear / Sunny"), ROUND(30 + (K154 / 0.46) * (53 - 30), 1),
  AND(C154="Summer", J154="Hot &amp; Humid"), ROUND(26 + (K154 / 0.46) * (45 - 26), 1),
  AND(C154="Summer", J154="Dust Storm / Loo Winds"), ROUND(35 + (K154 / 0.46) * (50 - 35), 1),
  AND(C154="Summer", J154="Pre-Monsoon Thunderstorm"), ROUND(28 + (K154 / 0.46) * (48 - 28), 1),
  AND(C154="Monsoon", J154="Heavy Rainfall"), ROUND(22 + (K154 / 0.46) * (28 - 22), 1),
  AND(C154="Monsoon", J154="Intermittent Showers"), ROUND(24 + (K154 / 0.46) * (32 - 24), 1),
  AND(C154="Monsoon", J154="Overcast &amp; Humid"), ROUND(25 + (K154 / 0.46) * (33 - 25), 1),
  AND(C154="Monsoon", J154="Thunderstorms with Rain"), ROUND(23 + (K154 / 0.46) * (30 - 23), 1),
  AND(C154="Autumn", J154="Clear"), ROUND(20 + (K154 / 0.46) * (30 - 20), 1),
  AND(C154="Autumn", J154="Dry &amp; Breezy"), ROUND(18 + (K154 / 0.46) * (28 - 18), 1),
  AND(C154="Autumn", J154="Atmospheric Haze"), ROUND(16 + (K154 / 0.46) * (26 - 16), 1),
  AND(C154="Autumn", J154="Chilly Dusk"), ROUND(15 + (K154 / 0.46) * (25 - 15), 1),
  TRUE, "No match found"
)</f>
        <v>6.5</v>
      </c>
      <c r="M154" s="8">
        <v>0.37</v>
      </c>
      <c r="N154" s="8">
        <f>ROUND(DS_1_2_3_appended[[#This Row],[NormalizedHumidity]] * 100, 1)</f>
        <v>37</v>
      </c>
      <c r="O154" s="8" t="str" cm="1">
        <f t="array" ref="O154">_xlfn.IFS(
  N154&lt;=10, "Extremely Dry",
  N154&lt;=20, "Very Dry",
  N154&lt;=30, "Dry",
  N154&lt;=40, "Low Comfortable",
  N154&lt;=50, "Comfortable",
  N154&lt;=60, "Moderate Humid",
  N154&lt;=70, "Humid",
  N154&lt;=80, "Very Humid",
  N154&lt;=90, "Highly Humid",
  N154&lt;=100, "Saturated / Rain-Likely"
)</f>
        <v>Low Comfortable</v>
      </c>
      <c r="P154" s="8">
        <v>0.16420000000000001</v>
      </c>
      <c r="Q154" s="8">
        <f>ROUND(DS_1_2_3_appended[[#This Row],[NormalizedWindspeed]]* 118, 1)</f>
        <v>19.399999999999999</v>
      </c>
      <c r="R154" s="8">
        <v>9</v>
      </c>
      <c r="S154" s="8">
        <v>63</v>
      </c>
      <c r="T154" s="8">
        <f>SUM(DS_1_2_3_appended[[#This Row],[CasualRiders]], DS_1_2_3_appended[[#This Row],[RegisteredRiders]])</f>
        <v>72</v>
      </c>
      <c r="Y154" s="35">
        <v>40559</v>
      </c>
      <c r="Z154" s="36">
        <f t="shared" si="1"/>
        <v>251</v>
      </c>
      <c r="AA154" s="37">
        <f t="shared" si="3"/>
        <v>953</v>
      </c>
      <c r="AB154" s="36">
        <f t="shared" si="2"/>
        <v>1204</v>
      </c>
    </row>
    <row r="155" spans="1:28">
      <c r="A155" s="16">
        <v>154</v>
      </c>
      <c r="B155" s="11">
        <v>40550</v>
      </c>
      <c r="C155" s="8" t="str" cm="1">
        <f t="array" ref="C155">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55" s="8">
        <f>YEAR(DS_1_2_3_appended[[#This Row],[DateOfEntry]])</f>
        <v>2011</v>
      </c>
      <c r="E155" s="8" t="str">
        <f>TEXT(DS_1_2_3_appended[[#This Row],[DateOfEntry]], "mmmm")</f>
        <v>January</v>
      </c>
      <c r="F155" s="15">
        <v>6.375</v>
      </c>
      <c r="G155" s="8" t="str">
        <f>IF(dataset_1!G155, "YES", "NO")</f>
        <v>NO</v>
      </c>
      <c r="H155" s="8" t="str">
        <f>CHOOSE(WEEKDAY(DS_1_2_3_appended[[#This Row],[DateOfEntry]]), "Sunday", "Monday", "Tuesday", "Wednesday", "Thursday", "Friday", "Saturday")</f>
        <v>Friday</v>
      </c>
      <c r="I155" s="8">
        <v>2</v>
      </c>
      <c r="J155" s="8" t="str" cm="1">
        <f t="array" ref="J155">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155" s="8">
        <v>0.2</v>
      </c>
      <c r="L155" s="8" cm="1">
        <f t="array" ref="L155">_xlfn.IFS(
  AND(C155="Winter", J155="Clear Sky"), ROUND(10 + (K155 / 0.46) * (25 - 10), 1),
  AND(C155="Winter", J155="Foggy / Misty"), ROUND(0 + (K155 / 0.46) * (15 - 0), 1),
  AND(C155="Winter", J155="Light Snow / Rain"), ROUND(-5 + (K155 / 0.46) * (10 - (-5)), 1),
  AND(C155="Winter", J155="Western Disturbance"), ROUND(5 + (K155 / 0.46) * (20 - 5), 1),
  AND(C155="Summer", J155="Clear / Sunny"), ROUND(30 + (K155 / 0.46) * (53 - 30), 1),
  AND(C155="Summer", J155="Hot &amp; Humid"), ROUND(26 + (K155 / 0.46) * (45 - 26), 1),
  AND(C155="Summer", J155="Dust Storm / Loo Winds"), ROUND(35 + (K155 / 0.46) * (50 - 35), 1),
  AND(C155="Summer", J155="Pre-Monsoon Thunderstorm"), ROUND(28 + (K155 / 0.46) * (48 - 28), 1),
  AND(C155="Monsoon", J155="Heavy Rainfall"), ROUND(22 + (K155 / 0.46) * (28 - 22), 1),
  AND(C155="Monsoon", J155="Intermittent Showers"), ROUND(24 + (K155 / 0.46) * (32 - 24), 1),
  AND(C155="Monsoon", J155="Overcast &amp; Humid"), ROUND(25 + (K155 / 0.46) * (33 - 25), 1),
  AND(C155="Monsoon", J155="Thunderstorms with Rain"), ROUND(23 + (K155 / 0.46) * (30 - 23), 1),
  AND(C155="Autumn", J155="Clear"), ROUND(20 + (K155 / 0.46) * (30 - 20), 1),
  AND(C155="Autumn", J155="Dry &amp; Breezy"), ROUND(18 + (K155 / 0.46) * (28 - 18), 1),
  AND(C155="Autumn", J155="Atmospheric Haze"), ROUND(16 + (K155 / 0.46) * (26 - 16), 1),
  AND(C155="Autumn", J155="Chilly Dusk"), ROUND(15 + (K155 / 0.46) * (25 - 15), 1),
  TRUE, "No match found"
)</f>
        <v>6.5</v>
      </c>
      <c r="M155" s="8">
        <v>0.37</v>
      </c>
      <c r="N155" s="8">
        <f>ROUND(DS_1_2_3_appended[[#This Row],[NormalizedHumidity]] * 100, 1)</f>
        <v>37</v>
      </c>
      <c r="O155" s="8" t="str" cm="1">
        <f t="array" ref="O155">_xlfn.IFS(
  N155&lt;=10, "Extremely Dry",
  N155&lt;=20, "Very Dry",
  N155&lt;=30, "Dry",
  N155&lt;=40, "Low Comfortable",
  N155&lt;=50, "Comfortable",
  N155&lt;=60, "Moderate Humid",
  N155&lt;=70, "Humid",
  N155&lt;=80, "Very Humid",
  N155&lt;=90, "Highly Humid",
  N155&lt;=100, "Saturated / Rain-Likely"
)</f>
        <v>Low Comfortable</v>
      </c>
      <c r="P155" s="8">
        <v>0.16420000000000001</v>
      </c>
      <c r="Q155" s="8">
        <f>ROUND(DS_1_2_3_appended[[#This Row],[NormalizedWindspeed]]* 118, 1)</f>
        <v>19.399999999999999</v>
      </c>
      <c r="R155" s="8">
        <v>5</v>
      </c>
      <c r="S155" s="8">
        <v>82</v>
      </c>
      <c r="T155" s="8">
        <f>SUM(DS_1_2_3_appended[[#This Row],[CasualRiders]], DS_1_2_3_appended[[#This Row],[RegisteredRiders]])</f>
        <v>87</v>
      </c>
      <c r="Y155" s="35">
        <v>40560</v>
      </c>
      <c r="Z155" s="36">
        <f t="shared" si="1"/>
        <v>117</v>
      </c>
      <c r="AA155" s="37">
        <f t="shared" si="3"/>
        <v>883</v>
      </c>
      <c r="AB155" s="36">
        <f t="shared" si="2"/>
        <v>1000</v>
      </c>
    </row>
    <row r="156" spans="1:28">
      <c r="A156" s="16">
        <v>155</v>
      </c>
      <c r="B156" s="11">
        <v>40550</v>
      </c>
      <c r="C156" s="8" t="str" cm="1">
        <f t="array" ref="C156">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56" s="8">
        <f>YEAR(DS_1_2_3_appended[[#This Row],[DateOfEntry]])</f>
        <v>2011</v>
      </c>
      <c r="E156" s="8" t="str">
        <f>TEXT(DS_1_2_3_appended[[#This Row],[DateOfEntry]], "mmmm")</f>
        <v>January</v>
      </c>
      <c r="F156" s="15">
        <v>6.4166666666666696</v>
      </c>
      <c r="G156" s="8" t="str">
        <f>IF(dataset_1!G156, "YES", "NO")</f>
        <v>NO</v>
      </c>
      <c r="H156" s="8" t="str">
        <f>CHOOSE(WEEKDAY(DS_1_2_3_appended[[#This Row],[DateOfEntry]]), "Sunday", "Monday", "Tuesday", "Wednesday", "Thursday", "Friday", "Saturday")</f>
        <v>Friday</v>
      </c>
      <c r="I156" s="8">
        <v>2</v>
      </c>
      <c r="J156" s="8" t="str" cm="1">
        <f t="array" ref="J156">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156" s="8">
        <v>0.2</v>
      </c>
      <c r="L156" s="8" cm="1">
        <f t="array" ref="L156">_xlfn.IFS(
  AND(C156="Winter", J156="Clear Sky"), ROUND(10 + (K156 / 0.46) * (25 - 10), 1),
  AND(C156="Winter", J156="Foggy / Misty"), ROUND(0 + (K156 / 0.46) * (15 - 0), 1),
  AND(C156="Winter", J156="Light Snow / Rain"), ROUND(-5 + (K156 / 0.46) * (10 - (-5)), 1),
  AND(C156="Winter", J156="Western Disturbance"), ROUND(5 + (K156 / 0.46) * (20 - 5), 1),
  AND(C156="Summer", J156="Clear / Sunny"), ROUND(30 + (K156 / 0.46) * (53 - 30), 1),
  AND(C156="Summer", J156="Hot &amp; Humid"), ROUND(26 + (K156 / 0.46) * (45 - 26), 1),
  AND(C156="Summer", J156="Dust Storm / Loo Winds"), ROUND(35 + (K156 / 0.46) * (50 - 35), 1),
  AND(C156="Summer", J156="Pre-Monsoon Thunderstorm"), ROUND(28 + (K156 / 0.46) * (48 - 28), 1),
  AND(C156="Monsoon", J156="Heavy Rainfall"), ROUND(22 + (K156 / 0.46) * (28 - 22), 1),
  AND(C156="Monsoon", J156="Intermittent Showers"), ROUND(24 + (K156 / 0.46) * (32 - 24), 1),
  AND(C156="Monsoon", J156="Overcast &amp; Humid"), ROUND(25 + (K156 / 0.46) * (33 - 25), 1),
  AND(C156="Monsoon", J156="Thunderstorms with Rain"), ROUND(23 + (K156 / 0.46) * (30 - 23), 1),
  AND(C156="Autumn", J156="Clear"), ROUND(20 + (K156 / 0.46) * (30 - 20), 1),
  AND(C156="Autumn", J156="Dry &amp; Breezy"), ROUND(18 + (K156 / 0.46) * (28 - 18), 1),
  AND(C156="Autumn", J156="Atmospheric Haze"), ROUND(16 + (K156 / 0.46) * (26 - 16), 1),
  AND(C156="Autumn", J156="Chilly Dusk"), ROUND(15 + (K156 / 0.46) * (25 - 15), 1),
  TRUE, "No match found"
)</f>
        <v>6.5</v>
      </c>
      <c r="M156" s="8">
        <v>0.37</v>
      </c>
      <c r="N156" s="8">
        <f>ROUND(DS_1_2_3_appended[[#This Row],[NormalizedHumidity]] * 100, 1)</f>
        <v>37</v>
      </c>
      <c r="O156" s="8" t="str" cm="1">
        <f t="array" ref="O156">_xlfn.IFS(
  N156&lt;=10, "Extremely Dry",
  N156&lt;=20, "Very Dry",
  N156&lt;=30, "Dry",
  N156&lt;=40, "Low Comfortable",
  N156&lt;=50, "Comfortable",
  N156&lt;=60, "Moderate Humid",
  N156&lt;=70, "Humid",
  N156&lt;=80, "Very Humid",
  N156&lt;=90, "Highly Humid",
  N156&lt;=100, "Saturated / Rain-Likely"
)</f>
        <v>Low Comfortable</v>
      </c>
      <c r="P156" s="8">
        <v>0</v>
      </c>
      <c r="Q156" s="8">
        <f>ROUND(DS_1_2_3_appended[[#This Row],[NormalizedWindspeed]]* 118, 1)</f>
        <v>0</v>
      </c>
      <c r="R156" s="8">
        <v>9</v>
      </c>
      <c r="S156" s="8">
        <v>178</v>
      </c>
      <c r="T156" s="8">
        <f>SUM(DS_1_2_3_appended[[#This Row],[CasualRiders]], DS_1_2_3_appended[[#This Row],[RegisteredRiders]])</f>
        <v>187</v>
      </c>
      <c r="Y156" s="35">
        <v>40561</v>
      </c>
      <c r="Z156" s="36">
        <f t="shared" si="1"/>
        <v>9</v>
      </c>
      <c r="AA156" s="37">
        <f t="shared" si="3"/>
        <v>674</v>
      </c>
      <c r="AB156" s="36">
        <f t="shared" si="2"/>
        <v>683</v>
      </c>
    </row>
    <row r="157" spans="1:28">
      <c r="A157" s="16">
        <v>156</v>
      </c>
      <c r="B157" s="11">
        <v>40550</v>
      </c>
      <c r="C157" s="8" t="str" cm="1">
        <f t="array" ref="C157">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57" s="8">
        <f>YEAR(DS_1_2_3_appended[[#This Row],[DateOfEntry]])</f>
        <v>2011</v>
      </c>
      <c r="E157" s="8" t="str">
        <f>TEXT(DS_1_2_3_appended[[#This Row],[DateOfEntry]], "mmmm")</f>
        <v>January</v>
      </c>
      <c r="F157" s="15">
        <v>6.4583333333333304</v>
      </c>
      <c r="G157" s="8" t="str">
        <f>IF(dataset_1!G157, "YES", "NO")</f>
        <v>NO</v>
      </c>
      <c r="H157" s="8" t="str">
        <f>CHOOSE(WEEKDAY(DS_1_2_3_appended[[#This Row],[DateOfEntry]]), "Sunday", "Monday", "Tuesday", "Wednesday", "Thursday", "Friday", "Saturday")</f>
        <v>Friday</v>
      </c>
      <c r="I157" s="8">
        <v>1</v>
      </c>
      <c r="J157" s="8" t="str" cm="1">
        <f t="array" ref="J157">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157" s="8">
        <v>0.2</v>
      </c>
      <c r="L157" s="8" cm="1">
        <f t="array" ref="L157">_xlfn.IFS(
  AND(C157="Winter", J157="Clear Sky"), ROUND(10 + (K157 / 0.46) * (25 - 10), 1),
  AND(C157="Winter", J157="Foggy / Misty"), ROUND(0 + (K157 / 0.46) * (15 - 0), 1),
  AND(C157="Winter", J157="Light Snow / Rain"), ROUND(-5 + (K157 / 0.46) * (10 - (-5)), 1),
  AND(C157="Winter", J157="Western Disturbance"), ROUND(5 + (K157 / 0.46) * (20 - 5), 1),
  AND(C157="Summer", J157="Clear / Sunny"), ROUND(30 + (K157 / 0.46) * (53 - 30), 1),
  AND(C157="Summer", J157="Hot &amp; Humid"), ROUND(26 + (K157 / 0.46) * (45 - 26), 1),
  AND(C157="Summer", J157="Dust Storm / Loo Winds"), ROUND(35 + (K157 / 0.46) * (50 - 35), 1),
  AND(C157="Summer", J157="Pre-Monsoon Thunderstorm"), ROUND(28 + (K157 / 0.46) * (48 - 28), 1),
  AND(C157="Monsoon", J157="Heavy Rainfall"), ROUND(22 + (K157 / 0.46) * (28 - 22), 1),
  AND(C157="Monsoon", J157="Intermittent Showers"), ROUND(24 + (K157 / 0.46) * (32 - 24), 1),
  AND(C157="Monsoon", J157="Overcast &amp; Humid"), ROUND(25 + (K157 / 0.46) * (33 - 25), 1),
  AND(C157="Monsoon", J157="Thunderstorms with Rain"), ROUND(23 + (K157 / 0.46) * (30 - 23), 1),
  AND(C157="Autumn", J157="Clear"), ROUND(20 + (K157 / 0.46) * (30 - 20), 1),
  AND(C157="Autumn", J157="Dry &amp; Breezy"), ROUND(18 + (K157 / 0.46) * (28 - 18), 1),
  AND(C157="Autumn", J157="Atmospheric Haze"), ROUND(16 + (K157 / 0.46) * (26 - 16), 1),
  AND(C157="Autumn", J157="Chilly Dusk"), ROUND(15 + (K157 / 0.46) * (25 - 15), 1),
  TRUE, "No match found"
)</f>
        <v>16.5</v>
      </c>
      <c r="M157" s="8">
        <v>0.4</v>
      </c>
      <c r="N157" s="8">
        <f>ROUND(DS_1_2_3_appended[[#This Row],[NormalizedHumidity]] * 100, 1)</f>
        <v>40</v>
      </c>
      <c r="O157" s="8" t="str" cm="1">
        <f t="array" ref="O157">_xlfn.IFS(
  N157&lt;=10, "Extremely Dry",
  N157&lt;=20, "Very Dry",
  N157&lt;=30, "Dry",
  N157&lt;=40, "Low Comfortable",
  N157&lt;=50, "Comfortable",
  N157&lt;=60, "Moderate Humid",
  N157&lt;=70, "Humid",
  N157&lt;=80, "Very Humid",
  N157&lt;=90, "Highly Humid",
  N157&lt;=100, "Saturated / Rain-Likely"
)</f>
        <v>Low Comfortable</v>
      </c>
      <c r="P157" s="8">
        <v>8.9599999999999999E-2</v>
      </c>
      <c r="Q157" s="8">
        <f>ROUND(DS_1_2_3_appended[[#This Row],[NormalizedWindspeed]]* 118, 1)</f>
        <v>10.6</v>
      </c>
      <c r="R157" s="8">
        <v>7</v>
      </c>
      <c r="S157" s="8">
        <v>116</v>
      </c>
      <c r="T157" s="8">
        <f>SUM(DS_1_2_3_appended[[#This Row],[CasualRiders]], DS_1_2_3_appended[[#This Row],[RegisteredRiders]])</f>
        <v>123</v>
      </c>
      <c r="Y157" s="35">
        <v>40562</v>
      </c>
      <c r="Z157" s="36">
        <f t="shared" si="1"/>
        <v>78</v>
      </c>
      <c r="AA157" s="37">
        <f t="shared" si="3"/>
        <v>1572</v>
      </c>
      <c r="AB157" s="36">
        <f t="shared" si="2"/>
        <v>1650</v>
      </c>
    </row>
    <row r="158" spans="1:28">
      <c r="A158" s="16">
        <v>157</v>
      </c>
      <c r="B158" s="11">
        <v>40550</v>
      </c>
      <c r="C158" s="8" t="str" cm="1">
        <f t="array" ref="C158">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58" s="8">
        <f>YEAR(DS_1_2_3_appended[[#This Row],[DateOfEntry]])</f>
        <v>2011</v>
      </c>
      <c r="E158" s="8" t="str">
        <f>TEXT(DS_1_2_3_appended[[#This Row],[DateOfEntry]], "mmmm")</f>
        <v>January</v>
      </c>
      <c r="F158" s="15">
        <v>6.5</v>
      </c>
      <c r="G158" s="8" t="str">
        <f>IF(dataset_1!G158, "YES", "NO")</f>
        <v>NO</v>
      </c>
      <c r="H158" s="8" t="str">
        <f>CHOOSE(WEEKDAY(DS_1_2_3_appended[[#This Row],[DateOfEntry]]), "Sunday", "Monday", "Tuesday", "Wednesday", "Thursday", "Friday", "Saturday")</f>
        <v>Friday</v>
      </c>
      <c r="I158" s="8">
        <v>1</v>
      </c>
      <c r="J158" s="8" t="str" cm="1">
        <f t="array" ref="J158">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158" s="8">
        <v>0.16</v>
      </c>
      <c r="L158" s="8" cm="1">
        <f t="array" ref="L158">_xlfn.IFS(
  AND(C158="Winter", J158="Clear Sky"), ROUND(10 + (K158 / 0.46) * (25 - 10), 1),
  AND(C158="Winter", J158="Foggy / Misty"), ROUND(0 + (K158 / 0.46) * (15 - 0), 1),
  AND(C158="Winter", J158="Light Snow / Rain"), ROUND(-5 + (K158 / 0.46) * (10 - (-5)), 1),
  AND(C158="Winter", J158="Western Disturbance"), ROUND(5 + (K158 / 0.46) * (20 - 5), 1),
  AND(C158="Summer", J158="Clear / Sunny"), ROUND(30 + (K158 / 0.46) * (53 - 30), 1),
  AND(C158="Summer", J158="Hot &amp; Humid"), ROUND(26 + (K158 / 0.46) * (45 - 26), 1),
  AND(C158="Summer", J158="Dust Storm / Loo Winds"), ROUND(35 + (K158 / 0.46) * (50 - 35), 1),
  AND(C158="Summer", J158="Pre-Monsoon Thunderstorm"), ROUND(28 + (K158 / 0.46) * (48 - 28), 1),
  AND(C158="Monsoon", J158="Heavy Rainfall"), ROUND(22 + (K158 / 0.46) * (28 - 22), 1),
  AND(C158="Monsoon", J158="Intermittent Showers"), ROUND(24 + (K158 / 0.46) * (32 - 24), 1),
  AND(C158="Monsoon", J158="Overcast &amp; Humid"), ROUND(25 + (K158 / 0.46) * (33 - 25), 1),
  AND(C158="Monsoon", J158="Thunderstorms with Rain"), ROUND(23 + (K158 / 0.46) * (30 - 23), 1),
  AND(C158="Autumn", J158="Clear"), ROUND(20 + (K158 / 0.46) * (30 - 20), 1),
  AND(C158="Autumn", J158="Dry &amp; Breezy"), ROUND(18 + (K158 / 0.46) * (28 - 18), 1),
  AND(C158="Autumn", J158="Atmospheric Haze"), ROUND(16 + (K158 / 0.46) * (26 - 16), 1),
  AND(C158="Autumn", J158="Chilly Dusk"), ROUND(15 + (K158 / 0.46) * (25 - 15), 1),
  TRUE, "No match found"
)</f>
        <v>15.2</v>
      </c>
      <c r="M158" s="8">
        <v>0.55000000000000004</v>
      </c>
      <c r="N158" s="8">
        <f>ROUND(DS_1_2_3_appended[[#This Row],[NormalizedHumidity]] * 100, 1)</f>
        <v>55</v>
      </c>
      <c r="O158" s="8" t="str" cm="1">
        <f t="array" ref="O158">_xlfn.IFS(
  N158&lt;=10, "Extremely Dry",
  N158&lt;=20, "Very Dry",
  N158&lt;=30, "Dry",
  N158&lt;=40, "Low Comfortable",
  N158&lt;=50, "Comfortable",
  N158&lt;=60, "Moderate Humid",
  N158&lt;=70, "Humid",
  N158&lt;=80, "Very Humid",
  N158&lt;=90, "Highly Humid",
  N158&lt;=100, "Saturated / Rain-Likely"
)</f>
        <v>Moderate Humid</v>
      </c>
      <c r="P158" s="8">
        <v>8.9599999999999999E-2</v>
      </c>
      <c r="Q158" s="8">
        <f>ROUND(DS_1_2_3_appended[[#This Row],[NormalizedWindspeed]]* 118, 1)</f>
        <v>10.6</v>
      </c>
      <c r="R158" s="8">
        <v>3</v>
      </c>
      <c r="S158" s="8">
        <v>92</v>
      </c>
      <c r="T158" s="8">
        <f>SUM(DS_1_2_3_appended[[#This Row],[CasualRiders]], DS_1_2_3_appended[[#This Row],[RegisteredRiders]])</f>
        <v>95</v>
      </c>
      <c r="Y158" s="35">
        <v>40563</v>
      </c>
      <c r="Z158" s="36">
        <f t="shared" si="1"/>
        <v>83</v>
      </c>
      <c r="AA158" s="37">
        <f t="shared" si="3"/>
        <v>1844</v>
      </c>
      <c r="AB158" s="36">
        <f t="shared" si="2"/>
        <v>1927</v>
      </c>
    </row>
    <row r="159" spans="1:28">
      <c r="A159" s="16">
        <v>158</v>
      </c>
      <c r="B159" s="11">
        <v>40550</v>
      </c>
      <c r="C159" s="8" t="str" cm="1">
        <f t="array" ref="C159">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59" s="8">
        <f>YEAR(DS_1_2_3_appended[[#This Row],[DateOfEntry]])</f>
        <v>2011</v>
      </c>
      <c r="E159" s="8" t="str">
        <f>TEXT(DS_1_2_3_appended[[#This Row],[DateOfEntry]], "mmmm")</f>
        <v>January</v>
      </c>
      <c r="F159" s="15">
        <v>6.5416666666666696</v>
      </c>
      <c r="G159" s="8" t="str">
        <f>IF(dataset_1!G159, "YES", "NO")</f>
        <v>NO</v>
      </c>
      <c r="H159" s="8" t="str">
        <f>CHOOSE(WEEKDAY(DS_1_2_3_appended[[#This Row],[DateOfEntry]]), "Sunday", "Monday", "Tuesday", "Wednesday", "Thursday", "Friday", "Saturday")</f>
        <v>Friday</v>
      </c>
      <c r="I159" s="8">
        <v>1</v>
      </c>
      <c r="J159" s="8" t="str" cm="1">
        <f t="array" ref="J159">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159" s="8">
        <v>0.18</v>
      </c>
      <c r="L159" s="8" cm="1">
        <f t="array" ref="L159">_xlfn.IFS(
  AND(C159="Winter", J159="Clear Sky"), ROUND(10 + (K159 / 0.46) * (25 - 10), 1),
  AND(C159="Winter", J159="Foggy / Misty"), ROUND(0 + (K159 / 0.46) * (15 - 0), 1),
  AND(C159="Winter", J159="Light Snow / Rain"), ROUND(-5 + (K159 / 0.46) * (10 - (-5)), 1),
  AND(C159="Winter", J159="Western Disturbance"), ROUND(5 + (K159 / 0.46) * (20 - 5), 1),
  AND(C159="Summer", J159="Clear / Sunny"), ROUND(30 + (K159 / 0.46) * (53 - 30), 1),
  AND(C159="Summer", J159="Hot &amp; Humid"), ROUND(26 + (K159 / 0.46) * (45 - 26), 1),
  AND(C159="Summer", J159="Dust Storm / Loo Winds"), ROUND(35 + (K159 / 0.46) * (50 - 35), 1),
  AND(C159="Summer", J159="Pre-Monsoon Thunderstorm"), ROUND(28 + (K159 / 0.46) * (48 - 28), 1),
  AND(C159="Monsoon", J159="Heavy Rainfall"), ROUND(22 + (K159 / 0.46) * (28 - 22), 1),
  AND(C159="Monsoon", J159="Intermittent Showers"), ROUND(24 + (K159 / 0.46) * (32 - 24), 1),
  AND(C159="Monsoon", J159="Overcast &amp; Humid"), ROUND(25 + (K159 / 0.46) * (33 - 25), 1),
  AND(C159="Monsoon", J159="Thunderstorms with Rain"), ROUND(23 + (K159 / 0.46) * (30 - 23), 1),
  AND(C159="Autumn", J159="Clear"), ROUND(20 + (K159 / 0.46) * (30 - 20), 1),
  AND(C159="Autumn", J159="Dry &amp; Breezy"), ROUND(18 + (K159 / 0.46) * (28 - 18), 1),
  AND(C159="Autumn", J159="Atmospheric Haze"), ROUND(16 + (K159 / 0.46) * (26 - 16), 1),
  AND(C159="Autumn", J159="Chilly Dusk"), ROUND(15 + (K159 / 0.46) * (25 - 15), 1),
  TRUE, "No match found"
)</f>
        <v>15.9</v>
      </c>
      <c r="M159" s="8">
        <v>0.47</v>
      </c>
      <c r="N159" s="8">
        <f>ROUND(DS_1_2_3_appended[[#This Row],[NormalizedHumidity]] * 100, 1)</f>
        <v>47</v>
      </c>
      <c r="O159" s="8" t="str" cm="1">
        <f t="array" ref="O159">_xlfn.IFS(
  N159&lt;=10, "Extremely Dry",
  N159&lt;=20, "Very Dry",
  N159&lt;=30, "Dry",
  N159&lt;=40, "Low Comfortable",
  N159&lt;=50, "Comfortable",
  N159&lt;=60, "Moderate Humid",
  N159&lt;=70, "Humid",
  N159&lt;=80, "Very Humid",
  N159&lt;=90, "Highly Humid",
  N159&lt;=100, "Saturated / Rain-Likely"
)</f>
        <v>Comfortable</v>
      </c>
      <c r="P159" s="8">
        <v>0.1045</v>
      </c>
      <c r="Q159" s="8">
        <f>ROUND(DS_1_2_3_appended[[#This Row],[NormalizedWindspeed]]* 118, 1)</f>
        <v>12.3</v>
      </c>
      <c r="R159" s="8">
        <v>1</v>
      </c>
      <c r="S159" s="8">
        <v>50</v>
      </c>
      <c r="T159" s="8">
        <f>SUM(DS_1_2_3_appended[[#This Row],[CasualRiders]], DS_1_2_3_appended[[#This Row],[RegisteredRiders]])</f>
        <v>51</v>
      </c>
      <c r="Y159" s="35">
        <v>40564</v>
      </c>
      <c r="Z159" s="36">
        <f t="shared" si="1"/>
        <v>75</v>
      </c>
      <c r="AA159" s="37">
        <f t="shared" si="3"/>
        <v>1468</v>
      </c>
      <c r="AB159" s="36">
        <f t="shared" si="2"/>
        <v>1543</v>
      </c>
    </row>
    <row r="160" spans="1:28">
      <c r="A160" s="16">
        <v>159</v>
      </c>
      <c r="B160" s="11">
        <v>40550</v>
      </c>
      <c r="C160" s="8" t="str" cm="1">
        <f t="array" ref="C160">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60" s="8">
        <f>YEAR(DS_1_2_3_appended[[#This Row],[DateOfEntry]])</f>
        <v>2011</v>
      </c>
      <c r="E160" s="8" t="str">
        <f>TEXT(DS_1_2_3_appended[[#This Row],[DateOfEntry]], "mmmm")</f>
        <v>January</v>
      </c>
      <c r="F160" s="15">
        <v>6.5833333333333304</v>
      </c>
      <c r="G160" s="8" t="str">
        <f>IF(dataset_1!G160, "YES", "NO")</f>
        <v>NO</v>
      </c>
      <c r="H160" s="8" t="str">
        <f>CHOOSE(WEEKDAY(DS_1_2_3_appended[[#This Row],[DateOfEntry]]), "Sunday", "Monday", "Tuesday", "Wednesday", "Thursday", "Friday", "Saturday")</f>
        <v>Friday</v>
      </c>
      <c r="I160" s="8">
        <v>1</v>
      </c>
      <c r="J160" s="8" t="str" cm="1">
        <f t="array" ref="J160">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160" s="8">
        <v>0.18</v>
      </c>
      <c r="L160" s="8" cm="1">
        <f t="array" ref="L160">_xlfn.IFS(
  AND(C160="Winter", J160="Clear Sky"), ROUND(10 + (K160 / 0.46) * (25 - 10), 1),
  AND(C160="Winter", J160="Foggy / Misty"), ROUND(0 + (K160 / 0.46) * (15 - 0), 1),
  AND(C160="Winter", J160="Light Snow / Rain"), ROUND(-5 + (K160 / 0.46) * (10 - (-5)), 1),
  AND(C160="Winter", J160="Western Disturbance"), ROUND(5 + (K160 / 0.46) * (20 - 5), 1),
  AND(C160="Summer", J160="Clear / Sunny"), ROUND(30 + (K160 / 0.46) * (53 - 30), 1),
  AND(C160="Summer", J160="Hot &amp; Humid"), ROUND(26 + (K160 / 0.46) * (45 - 26), 1),
  AND(C160="Summer", J160="Dust Storm / Loo Winds"), ROUND(35 + (K160 / 0.46) * (50 - 35), 1),
  AND(C160="Summer", J160="Pre-Monsoon Thunderstorm"), ROUND(28 + (K160 / 0.46) * (48 - 28), 1),
  AND(C160="Monsoon", J160="Heavy Rainfall"), ROUND(22 + (K160 / 0.46) * (28 - 22), 1),
  AND(C160="Monsoon", J160="Intermittent Showers"), ROUND(24 + (K160 / 0.46) * (32 - 24), 1),
  AND(C160="Monsoon", J160="Overcast &amp; Humid"), ROUND(25 + (K160 / 0.46) * (33 - 25), 1),
  AND(C160="Monsoon", J160="Thunderstorms with Rain"), ROUND(23 + (K160 / 0.46) * (30 - 23), 1),
  AND(C160="Autumn", J160="Clear"), ROUND(20 + (K160 / 0.46) * (30 - 20), 1),
  AND(C160="Autumn", J160="Dry &amp; Breezy"), ROUND(18 + (K160 / 0.46) * (28 - 18), 1),
  AND(C160="Autumn", J160="Atmospheric Haze"), ROUND(16 + (K160 / 0.46) * (26 - 16), 1),
  AND(C160="Autumn", J160="Chilly Dusk"), ROUND(15 + (K160 / 0.46) * (25 - 15), 1),
  TRUE, "No match found"
)</f>
        <v>15.9</v>
      </c>
      <c r="M160" s="8">
        <v>0.47</v>
      </c>
      <c r="N160" s="8">
        <f>ROUND(DS_1_2_3_appended[[#This Row],[NormalizedHumidity]] * 100, 1)</f>
        <v>47</v>
      </c>
      <c r="O160" s="8" t="str" cm="1">
        <f t="array" ref="O160">_xlfn.IFS(
  N160&lt;=10, "Extremely Dry",
  N160&lt;=20, "Very Dry",
  N160&lt;=30, "Dry",
  N160&lt;=40, "Low Comfortable",
  N160&lt;=50, "Comfortable",
  N160&lt;=60, "Moderate Humid",
  N160&lt;=70, "Humid",
  N160&lt;=80, "Very Humid",
  N160&lt;=90, "Highly Humid",
  N160&lt;=100, "Saturated / Rain-Likely"
)</f>
        <v>Comfortable</v>
      </c>
      <c r="P160" s="8">
        <v>0.1343</v>
      </c>
      <c r="Q160" s="8">
        <f>ROUND(DS_1_2_3_appended[[#This Row],[NormalizedWindspeed]]* 118, 1)</f>
        <v>15.8</v>
      </c>
      <c r="R160" s="8">
        <v>0</v>
      </c>
      <c r="S160" s="8">
        <v>39</v>
      </c>
      <c r="T160" s="8">
        <f>SUM(DS_1_2_3_appended[[#This Row],[CasualRiders]], DS_1_2_3_appended[[#This Row],[RegisteredRiders]])</f>
        <v>39</v>
      </c>
      <c r="Y160" s="35">
        <v>40565</v>
      </c>
      <c r="Z160" s="36">
        <f t="shared" si="1"/>
        <v>93</v>
      </c>
      <c r="AA160" s="37">
        <f t="shared" si="3"/>
        <v>888</v>
      </c>
      <c r="AB160" s="36">
        <f t="shared" si="2"/>
        <v>981</v>
      </c>
    </row>
    <row r="161" spans="1:28">
      <c r="A161" s="16">
        <v>160</v>
      </c>
      <c r="B161" s="11">
        <v>40550</v>
      </c>
      <c r="C161" s="8" t="str" cm="1">
        <f t="array" ref="C161">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61" s="8">
        <f>YEAR(DS_1_2_3_appended[[#This Row],[DateOfEntry]])</f>
        <v>2011</v>
      </c>
      <c r="E161" s="8" t="str">
        <f>TEXT(DS_1_2_3_appended[[#This Row],[DateOfEntry]], "mmmm")</f>
        <v>January</v>
      </c>
      <c r="F161" s="15">
        <v>6.625</v>
      </c>
      <c r="G161" s="8" t="str">
        <f>IF(dataset_1!G161, "YES", "NO")</f>
        <v>NO</v>
      </c>
      <c r="H161" s="8" t="str">
        <f>CHOOSE(WEEKDAY(DS_1_2_3_appended[[#This Row],[DateOfEntry]]), "Sunday", "Monday", "Tuesday", "Wednesday", "Thursday", "Friday", "Saturday")</f>
        <v>Friday</v>
      </c>
      <c r="I161" s="8">
        <v>2</v>
      </c>
      <c r="J161" s="8" t="str" cm="1">
        <f t="array" ref="J161">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161" s="8">
        <v>0.18</v>
      </c>
      <c r="L161" s="8" cm="1">
        <f t="array" ref="L161">_xlfn.IFS(
  AND(C161="Winter", J161="Clear Sky"), ROUND(10 + (K161 / 0.46) * (25 - 10), 1),
  AND(C161="Winter", J161="Foggy / Misty"), ROUND(0 + (K161 / 0.46) * (15 - 0), 1),
  AND(C161="Winter", J161="Light Snow / Rain"), ROUND(-5 + (K161 / 0.46) * (10 - (-5)), 1),
  AND(C161="Winter", J161="Western Disturbance"), ROUND(5 + (K161 / 0.46) * (20 - 5), 1),
  AND(C161="Summer", J161="Clear / Sunny"), ROUND(30 + (K161 / 0.46) * (53 - 30), 1),
  AND(C161="Summer", J161="Hot &amp; Humid"), ROUND(26 + (K161 / 0.46) * (45 - 26), 1),
  AND(C161="Summer", J161="Dust Storm / Loo Winds"), ROUND(35 + (K161 / 0.46) * (50 - 35), 1),
  AND(C161="Summer", J161="Pre-Monsoon Thunderstorm"), ROUND(28 + (K161 / 0.46) * (48 - 28), 1),
  AND(C161="Monsoon", J161="Heavy Rainfall"), ROUND(22 + (K161 / 0.46) * (28 - 22), 1),
  AND(C161="Monsoon", J161="Intermittent Showers"), ROUND(24 + (K161 / 0.46) * (32 - 24), 1),
  AND(C161="Monsoon", J161="Overcast &amp; Humid"), ROUND(25 + (K161 / 0.46) * (33 - 25), 1),
  AND(C161="Monsoon", J161="Thunderstorms with Rain"), ROUND(23 + (K161 / 0.46) * (30 - 23), 1),
  AND(C161="Autumn", J161="Clear"), ROUND(20 + (K161 / 0.46) * (30 - 20), 1),
  AND(C161="Autumn", J161="Dry &amp; Breezy"), ROUND(18 + (K161 / 0.46) * (28 - 18), 1),
  AND(C161="Autumn", J161="Atmospheric Haze"), ROUND(16 + (K161 / 0.46) * (26 - 16), 1),
  AND(C161="Autumn", J161="Chilly Dusk"), ROUND(15 + (K161 / 0.46) * (25 - 15), 1),
  TRUE, "No match found"
)</f>
        <v>5.9</v>
      </c>
      <c r="M161" s="8">
        <v>0.43</v>
      </c>
      <c r="N161" s="8">
        <f>ROUND(DS_1_2_3_appended[[#This Row],[NormalizedHumidity]] * 100, 1)</f>
        <v>43</v>
      </c>
      <c r="O161" s="8" t="str" cm="1">
        <f t="array" ref="O161">_xlfn.IFS(
  N161&lt;=10, "Extremely Dry",
  N161&lt;=20, "Very Dry",
  N161&lt;=30, "Dry",
  N161&lt;=40, "Low Comfortable",
  N161&lt;=50, "Comfortable",
  N161&lt;=60, "Moderate Humid",
  N161&lt;=70, "Humid",
  N161&lt;=80, "Very Humid",
  N161&lt;=90, "Highly Humid",
  N161&lt;=100, "Saturated / Rain-Likely"
)</f>
        <v>Comfortable</v>
      </c>
      <c r="P161" s="8">
        <v>0.16420000000000001</v>
      </c>
      <c r="Q161" s="8">
        <f>ROUND(DS_1_2_3_appended[[#This Row],[NormalizedWindspeed]]* 118, 1)</f>
        <v>19.399999999999999</v>
      </c>
      <c r="R161" s="8">
        <v>2</v>
      </c>
      <c r="S161" s="8">
        <v>34</v>
      </c>
      <c r="T161" s="8">
        <f>SUM(DS_1_2_3_appended[[#This Row],[CasualRiders]], DS_1_2_3_appended[[#This Row],[RegisteredRiders]])</f>
        <v>36</v>
      </c>
      <c r="Y161" s="35">
        <v>40566</v>
      </c>
      <c r="Z161" s="36">
        <f t="shared" si="1"/>
        <v>150</v>
      </c>
      <c r="AA161" s="37">
        <f t="shared" si="3"/>
        <v>836</v>
      </c>
      <c r="AB161" s="36">
        <f t="shared" si="2"/>
        <v>986</v>
      </c>
    </row>
    <row r="162" spans="1:28">
      <c r="A162" s="16">
        <v>161</v>
      </c>
      <c r="B162" s="11">
        <v>40550</v>
      </c>
      <c r="C162" s="8" t="str" cm="1">
        <f t="array" ref="C162">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62" s="8">
        <f>YEAR(DS_1_2_3_appended[[#This Row],[DateOfEntry]])</f>
        <v>2011</v>
      </c>
      <c r="E162" s="8" t="str">
        <f>TEXT(DS_1_2_3_appended[[#This Row],[DateOfEntry]], "mmmm")</f>
        <v>January</v>
      </c>
      <c r="F162" s="15">
        <v>6.6666666666666696</v>
      </c>
      <c r="G162" s="8" t="str">
        <f>IF(dataset_1!G162, "YES", "NO")</f>
        <v>NO</v>
      </c>
      <c r="H162" s="8" t="str">
        <f>CHOOSE(WEEKDAY(DS_1_2_3_appended[[#This Row],[DateOfEntry]]), "Sunday", "Monday", "Tuesday", "Wednesday", "Thursday", "Friday", "Saturday")</f>
        <v>Friday</v>
      </c>
      <c r="I162" s="8">
        <v>2</v>
      </c>
      <c r="J162" s="8" t="str" cm="1">
        <f t="array" ref="J162">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162" s="8">
        <v>0.18</v>
      </c>
      <c r="L162" s="8" cm="1">
        <f t="array" ref="L162">_xlfn.IFS(
  AND(C162="Winter", J162="Clear Sky"), ROUND(10 + (K162 / 0.46) * (25 - 10), 1),
  AND(C162="Winter", J162="Foggy / Misty"), ROUND(0 + (K162 / 0.46) * (15 - 0), 1),
  AND(C162="Winter", J162="Light Snow / Rain"), ROUND(-5 + (K162 / 0.46) * (10 - (-5)), 1),
  AND(C162="Winter", J162="Western Disturbance"), ROUND(5 + (K162 / 0.46) * (20 - 5), 1),
  AND(C162="Summer", J162="Clear / Sunny"), ROUND(30 + (K162 / 0.46) * (53 - 30), 1),
  AND(C162="Summer", J162="Hot &amp; Humid"), ROUND(26 + (K162 / 0.46) * (45 - 26), 1),
  AND(C162="Summer", J162="Dust Storm / Loo Winds"), ROUND(35 + (K162 / 0.46) * (50 - 35), 1),
  AND(C162="Summer", J162="Pre-Monsoon Thunderstorm"), ROUND(28 + (K162 / 0.46) * (48 - 28), 1),
  AND(C162="Monsoon", J162="Heavy Rainfall"), ROUND(22 + (K162 / 0.46) * (28 - 22), 1),
  AND(C162="Monsoon", J162="Intermittent Showers"), ROUND(24 + (K162 / 0.46) * (32 - 24), 1),
  AND(C162="Monsoon", J162="Overcast &amp; Humid"), ROUND(25 + (K162 / 0.46) * (33 - 25), 1),
  AND(C162="Monsoon", J162="Thunderstorms with Rain"), ROUND(23 + (K162 / 0.46) * (30 - 23), 1),
  AND(C162="Autumn", J162="Clear"), ROUND(20 + (K162 / 0.46) * (30 - 20), 1),
  AND(C162="Autumn", J162="Dry &amp; Breezy"), ROUND(18 + (K162 / 0.46) * (28 - 18), 1),
  AND(C162="Autumn", J162="Atmospheric Haze"), ROUND(16 + (K162 / 0.46) * (26 - 16), 1),
  AND(C162="Autumn", J162="Chilly Dusk"), ROUND(15 + (K162 / 0.46) * (25 - 15), 1),
  TRUE, "No match found"
)</f>
        <v>5.9</v>
      </c>
      <c r="M162" s="8">
        <v>0.51</v>
      </c>
      <c r="N162" s="8">
        <f>ROUND(DS_1_2_3_appended[[#This Row],[NormalizedHumidity]] * 100, 1)</f>
        <v>51</v>
      </c>
      <c r="O162" s="8" t="str" cm="1">
        <f t="array" ref="O162">_xlfn.IFS(
  N162&lt;=10, "Extremely Dry",
  N162&lt;=20, "Very Dry",
  N162&lt;=30, "Dry",
  N162&lt;=40, "Low Comfortable",
  N162&lt;=50, "Comfortable",
  N162&lt;=60, "Moderate Humid",
  N162&lt;=70, "Humid",
  N162&lt;=80, "Very Humid",
  N162&lt;=90, "Highly Humid",
  N162&lt;=100, "Saturated / Rain-Likely"
)</f>
        <v>Moderate Humid</v>
      </c>
      <c r="P162" s="8">
        <v>0.16420000000000001</v>
      </c>
      <c r="Q162" s="8">
        <f>ROUND(DS_1_2_3_appended[[#This Row],[NormalizedWindspeed]]* 118, 1)</f>
        <v>19.399999999999999</v>
      </c>
      <c r="R162" s="8">
        <v>1</v>
      </c>
      <c r="S162" s="8">
        <v>14</v>
      </c>
      <c r="T162" s="8">
        <f>SUM(DS_1_2_3_appended[[#This Row],[CasualRiders]], DS_1_2_3_appended[[#This Row],[RegisteredRiders]])</f>
        <v>15</v>
      </c>
      <c r="Y162" s="35">
        <v>40567</v>
      </c>
      <c r="Z162" s="36">
        <f t="shared" si="1"/>
        <v>86</v>
      </c>
      <c r="AA162" s="37">
        <f t="shared" si="3"/>
        <v>1330</v>
      </c>
      <c r="AB162" s="36">
        <f t="shared" si="2"/>
        <v>1416</v>
      </c>
    </row>
    <row r="163" spans="1:28">
      <c r="A163" s="16">
        <v>162</v>
      </c>
      <c r="B163" s="11">
        <v>40551</v>
      </c>
      <c r="C163" s="8" t="str" cm="1">
        <f t="array" ref="C163">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63" s="8">
        <f>YEAR(DS_1_2_3_appended[[#This Row],[DateOfEntry]])</f>
        <v>2011</v>
      </c>
      <c r="E163" s="8" t="str">
        <f>TEXT(DS_1_2_3_appended[[#This Row],[DateOfEntry]], "mmmm")</f>
        <v>January</v>
      </c>
      <c r="F163" s="15">
        <v>6.7083333333333304</v>
      </c>
      <c r="G163" s="8" t="str">
        <f>IF(dataset_1!G163, "YES", "NO")</f>
        <v>NO</v>
      </c>
      <c r="H163" s="8" t="str">
        <f>CHOOSE(WEEKDAY(DS_1_2_3_appended[[#This Row],[DateOfEntry]]), "Sunday", "Monday", "Tuesday", "Wednesday", "Thursday", "Friday", "Saturday")</f>
        <v>Saturday</v>
      </c>
      <c r="I163" s="8">
        <v>2</v>
      </c>
      <c r="J163" s="8" t="str" cm="1">
        <f t="array" ref="J163">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163" s="8">
        <v>0.18</v>
      </c>
      <c r="L163" s="8" cm="1">
        <f t="array" ref="L163">_xlfn.IFS(
  AND(C163="Winter", J163="Clear Sky"), ROUND(10 + (K163 / 0.46) * (25 - 10), 1),
  AND(C163="Winter", J163="Foggy / Misty"), ROUND(0 + (K163 / 0.46) * (15 - 0), 1),
  AND(C163="Winter", J163="Light Snow / Rain"), ROUND(-5 + (K163 / 0.46) * (10 - (-5)), 1),
  AND(C163="Winter", J163="Western Disturbance"), ROUND(5 + (K163 / 0.46) * (20 - 5), 1),
  AND(C163="Summer", J163="Clear / Sunny"), ROUND(30 + (K163 / 0.46) * (53 - 30), 1),
  AND(C163="Summer", J163="Hot &amp; Humid"), ROUND(26 + (K163 / 0.46) * (45 - 26), 1),
  AND(C163="Summer", J163="Dust Storm / Loo Winds"), ROUND(35 + (K163 / 0.46) * (50 - 35), 1),
  AND(C163="Summer", J163="Pre-Monsoon Thunderstorm"), ROUND(28 + (K163 / 0.46) * (48 - 28), 1),
  AND(C163="Monsoon", J163="Heavy Rainfall"), ROUND(22 + (K163 / 0.46) * (28 - 22), 1),
  AND(C163="Monsoon", J163="Intermittent Showers"), ROUND(24 + (K163 / 0.46) * (32 - 24), 1),
  AND(C163="Monsoon", J163="Overcast &amp; Humid"), ROUND(25 + (K163 / 0.46) * (33 - 25), 1),
  AND(C163="Monsoon", J163="Thunderstorms with Rain"), ROUND(23 + (K163 / 0.46) * (30 - 23), 1),
  AND(C163="Autumn", J163="Clear"), ROUND(20 + (K163 / 0.46) * (30 - 20), 1),
  AND(C163="Autumn", J163="Dry &amp; Breezy"), ROUND(18 + (K163 / 0.46) * (28 - 18), 1),
  AND(C163="Autumn", J163="Atmospheric Haze"), ROUND(16 + (K163 / 0.46) * (26 - 16), 1),
  AND(C163="Autumn", J163="Chilly Dusk"), ROUND(15 + (K163 / 0.46) * (25 - 15), 1),
  TRUE, "No match found"
)</f>
        <v>5.9</v>
      </c>
      <c r="M163" s="8">
        <v>0.51</v>
      </c>
      <c r="N163" s="8">
        <f>ROUND(DS_1_2_3_appended[[#This Row],[NormalizedHumidity]] * 100, 1)</f>
        <v>51</v>
      </c>
      <c r="O163" s="8" t="str" cm="1">
        <f t="array" ref="O163">_xlfn.IFS(
  N163&lt;=10, "Extremely Dry",
  N163&lt;=20, "Very Dry",
  N163&lt;=30, "Dry",
  N163&lt;=40, "Low Comfortable",
  N163&lt;=50, "Comfortable",
  N163&lt;=60, "Moderate Humid",
  N163&lt;=70, "Humid",
  N163&lt;=80, "Very Humid",
  N163&lt;=90, "Highly Humid",
  N163&lt;=100, "Saturated / Rain-Likely"
)</f>
        <v>Moderate Humid</v>
      </c>
      <c r="P163" s="8">
        <v>0.16420000000000001</v>
      </c>
      <c r="Q163" s="8">
        <f>ROUND(DS_1_2_3_appended[[#This Row],[NormalizedWindspeed]]* 118, 1)</f>
        <v>19.399999999999999</v>
      </c>
      <c r="R163" s="8">
        <v>1</v>
      </c>
      <c r="S163" s="8">
        <v>24</v>
      </c>
      <c r="T163" s="8">
        <f>SUM(DS_1_2_3_appended[[#This Row],[CasualRiders]], DS_1_2_3_appended[[#This Row],[RegisteredRiders]])</f>
        <v>25</v>
      </c>
      <c r="Y163" s="35">
        <v>40568</v>
      </c>
      <c r="Z163" s="36">
        <f t="shared" si="1"/>
        <v>186</v>
      </c>
      <c r="AA163" s="37">
        <f t="shared" si="3"/>
        <v>1799</v>
      </c>
      <c r="AB163" s="36">
        <f t="shared" si="2"/>
        <v>1985</v>
      </c>
    </row>
    <row r="164" spans="1:28">
      <c r="A164" s="16">
        <v>163</v>
      </c>
      <c r="B164" s="11">
        <v>40551</v>
      </c>
      <c r="C164" s="8" t="str" cm="1">
        <f t="array" ref="C164">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64" s="8">
        <f>YEAR(DS_1_2_3_appended[[#This Row],[DateOfEntry]])</f>
        <v>2011</v>
      </c>
      <c r="E164" s="8" t="str">
        <f>TEXT(DS_1_2_3_appended[[#This Row],[DateOfEntry]], "mmmm")</f>
        <v>January</v>
      </c>
      <c r="F164" s="15">
        <v>6.75</v>
      </c>
      <c r="G164" s="8" t="str">
        <f>IF(dataset_1!G164, "YES", "NO")</f>
        <v>NO</v>
      </c>
      <c r="H164" s="8" t="str">
        <f>CHOOSE(WEEKDAY(DS_1_2_3_appended[[#This Row],[DateOfEntry]]), "Sunday", "Monday", "Tuesday", "Wednesday", "Thursday", "Friday", "Saturday")</f>
        <v>Saturday</v>
      </c>
      <c r="I164" s="8">
        <v>2</v>
      </c>
      <c r="J164" s="8" t="str" cm="1">
        <f t="array" ref="J164">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164" s="8">
        <v>0.18</v>
      </c>
      <c r="L164" s="8" cm="1">
        <f t="array" ref="L164">_xlfn.IFS(
  AND(C164="Winter", J164="Clear Sky"), ROUND(10 + (K164 / 0.46) * (25 - 10), 1),
  AND(C164="Winter", J164="Foggy / Misty"), ROUND(0 + (K164 / 0.46) * (15 - 0), 1),
  AND(C164="Winter", J164="Light Snow / Rain"), ROUND(-5 + (K164 / 0.46) * (10 - (-5)), 1),
  AND(C164="Winter", J164="Western Disturbance"), ROUND(5 + (K164 / 0.46) * (20 - 5), 1),
  AND(C164="Summer", J164="Clear / Sunny"), ROUND(30 + (K164 / 0.46) * (53 - 30), 1),
  AND(C164="Summer", J164="Hot &amp; Humid"), ROUND(26 + (K164 / 0.46) * (45 - 26), 1),
  AND(C164="Summer", J164="Dust Storm / Loo Winds"), ROUND(35 + (K164 / 0.46) * (50 - 35), 1),
  AND(C164="Summer", J164="Pre-Monsoon Thunderstorm"), ROUND(28 + (K164 / 0.46) * (48 - 28), 1),
  AND(C164="Monsoon", J164="Heavy Rainfall"), ROUND(22 + (K164 / 0.46) * (28 - 22), 1),
  AND(C164="Monsoon", J164="Intermittent Showers"), ROUND(24 + (K164 / 0.46) * (32 - 24), 1),
  AND(C164="Monsoon", J164="Overcast &amp; Humid"), ROUND(25 + (K164 / 0.46) * (33 - 25), 1),
  AND(C164="Monsoon", J164="Thunderstorms with Rain"), ROUND(23 + (K164 / 0.46) * (30 - 23), 1),
  AND(C164="Autumn", J164="Clear"), ROUND(20 + (K164 / 0.46) * (30 - 20), 1),
  AND(C164="Autumn", J164="Dry &amp; Breezy"), ROUND(18 + (K164 / 0.46) * (28 - 18), 1),
  AND(C164="Autumn", J164="Atmospheric Haze"), ROUND(16 + (K164 / 0.46) * (26 - 16), 1),
  AND(C164="Autumn", J164="Chilly Dusk"), ROUND(15 + (K164 / 0.46) * (25 - 15), 1),
  TRUE, "No match found"
)</f>
        <v>5.9</v>
      </c>
      <c r="M164" s="8">
        <v>0.55000000000000004</v>
      </c>
      <c r="N164" s="8">
        <f>ROUND(DS_1_2_3_appended[[#This Row],[NormalizedHumidity]] * 100, 1)</f>
        <v>55</v>
      </c>
      <c r="O164" s="8" t="str" cm="1">
        <f t="array" ref="O164">_xlfn.IFS(
  N164&lt;=10, "Extremely Dry",
  N164&lt;=20, "Very Dry",
  N164&lt;=30, "Dry",
  N164&lt;=40, "Low Comfortable",
  N164&lt;=50, "Comfortable",
  N164&lt;=60, "Moderate Humid",
  N164&lt;=70, "Humid",
  N164&lt;=80, "Very Humid",
  N164&lt;=90, "Highly Humid",
  N164&lt;=100, "Saturated / Rain-Likely"
)</f>
        <v>Moderate Humid</v>
      </c>
      <c r="P164" s="8">
        <v>8.9599999999999999E-2</v>
      </c>
      <c r="Q164" s="8">
        <f>ROUND(DS_1_2_3_appended[[#This Row],[NormalizedWindspeed]]* 118, 1)</f>
        <v>10.6</v>
      </c>
      <c r="R164" s="8">
        <v>1</v>
      </c>
      <c r="S164" s="8">
        <v>15</v>
      </c>
      <c r="T164" s="8">
        <f>SUM(DS_1_2_3_appended[[#This Row],[CasualRiders]], DS_1_2_3_appended[[#This Row],[RegisteredRiders]])</f>
        <v>16</v>
      </c>
      <c r="Y164" s="35">
        <v>40569</v>
      </c>
      <c r="Z164" s="36">
        <f t="shared" si="1"/>
        <v>34</v>
      </c>
      <c r="AA164" s="37">
        <f t="shared" si="3"/>
        <v>472</v>
      </c>
      <c r="AB164" s="36">
        <f t="shared" si="2"/>
        <v>506</v>
      </c>
    </row>
    <row r="165" spans="1:28">
      <c r="A165" s="16">
        <v>164</v>
      </c>
      <c r="B165" s="11">
        <v>40551</v>
      </c>
      <c r="C165" s="8" t="str" cm="1">
        <f t="array" ref="C165">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65" s="8">
        <f>YEAR(DS_1_2_3_appended[[#This Row],[DateOfEntry]])</f>
        <v>2011</v>
      </c>
      <c r="E165" s="8" t="str">
        <f>TEXT(DS_1_2_3_appended[[#This Row],[DateOfEntry]], "mmmm")</f>
        <v>January</v>
      </c>
      <c r="F165" s="15">
        <v>6.7916666666666696</v>
      </c>
      <c r="G165" s="8" t="str">
        <f>IF(dataset_1!G165, "YES", "NO")</f>
        <v>NO</v>
      </c>
      <c r="H165" s="8" t="str">
        <f>CHOOSE(WEEKDAY(DS_1_2_3_appended[[#This Row],[DateOfEntry]]), "Sunday", "Monday", "Tuesday", "Wednesday", "Thursday", "Friday", "Saturday")</f>
        <v>Saturday</v>
      </c>
      <c r="I165" s="8">
        <v>2</v>
      </c>
      <c r="J165" s="8" t="str" cm="1">
        <f t="array" ref="J165">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165" s="8">
        <v>0.18</v>
      </c>
      <c r="L165" s="8" cm="1">
        <f t="array" ref="L165">_xlfn.IFS(
  AND(C165="Winter", J165="Clear Sky"), ROUND(10 + (K165 / 0.46) * (25 - 10), 1),
  AND(C165="Winter", J165="Foggy / Misty"), ROUND(0 + (K165 / 0.46) * (15 - 0), 1),
  AND(C165="Winter", J165="Light Snow / Rain"), ROUND(-5 + (K165 / 0.46) * (10 - (-5)), 1),
  AND(C165="Winter", J165="Western Disturbance"), ROUND(5 + (K165 / 0.46) * (20 - 5), 1),
  AND(C165="Summer", J165="Clear / Sunny"), ROUND(30 + (K165 / 0.46) * (53 - 30), 1),
  AND(C165="Summer", J165="Hot &amp; Humid"), ROUND(26 + (K165 / 0.46) * (45 - 26), 1),
  AND(C165="Summer", J165="Dust Storm / Loo Winds"), ROUND(35 + (K165 / 0.46) * (50 - 35), 1),
  AND(C165="Summer", J165="Pre-Monsoon Thunderstorm"), ROUND(28 + (K165 / 0.46) * (48 - 28), 1),
  AND(C165="Monsoon", J165="Heavy Rainfall"), ROUND(22 + (K165 / 0.46) * (28 - 22), 1),
  AND(C165="Monsoon", J165="Intermittent Showers"), ROUND(24 + (K165 / 0.46) * (32 - 24), 1),
  AND(C165="Monsoon", J165="Overcast &amp; Humid"), ROUND(25 + (K165 / 0.46) * (33 - 25), 1),
  AND(C165="Monsoon", J165="Thunderstorms with Rain"), ROUND(23 + (K165 / 0.46) * (30 - 23), 1),
  AND(C165="Autumn", J165="Clear"), ROUND(20 + (K165 / 0.46) * (30 - 20), 1),
  AND(C165="Autumn", J165="Dry &amp; Breezy"), ROUND(18 + (K165 / 0.46) * (28 - 18), 1),
  AND(C165="Autumn", J165="Atmospheric Haze"), ROUND(16 + (K165 / 0.46) * (26 - 16), 1),
  AND(C165="Autumn", J165="Chilly Dusk"), ROUND(15 + (K165 / 0.46) * (25 - 15), 1),
  TRUE, "No match found"
)</f>
        <v>5.9</v>
      </c>
      <c r="M165" s="8">
        <v>0.55000000000000004</v>
      </c>
      <c r="N165" s="8">
        <f>ROUND(DS_1_2_3_appended[[#This Row],[NormalizedHumidity]] * 100, 1)</f>
        <v>55</v>
      </c>
      <c r="O165" s="8" t="str" cm="1">
        <f t="array" ref="O165">_xlfn.IFS(
  N165&lt;=10, "Extremely Dry",
  N165&lt;=20, "Very Dry",
  N165&lt;=30, "Dry",
  N165&lt;=40, "Low Comfortable",
  N165&lt;=50, "Comfortable",
  N165&lt;=60, "Moderate Humid",
  N165&lt;=70, "Humid",
  N165&lt;=80, "Very Humid",
  N165&lt;=90, "Highly Humid",
  N165&lt;=100, "Saturated / Rain-Likely"
)</f>
        <v>Moderate Humid</v>
      </c>
      <c r="P165" s="8">
        <v>0</v>
      </c>
      <c r="Q165" s="8">
        <f>ROUND(DS_1_2_3_appended[[#This Row],[NormalizedWindspeed]]* 118, 1)</f>
        <v>0</v>
      </c>
      <c r="R165" s="8">
        <v>3</v>
      </c>
      <c r="S165" s="8">
        <v>13</v>
      </c>
      <c r="T165" s="8">
        <f>SUM(DS_1_2_3_appended[[#This Row],[CasualRiders]], DS_1_2_3_appended[[#This Row],[RegisteredRiders]])</f>
        <v>16</v>
      </c>
      <c r="Y165" s="35">
        <v>40570</v>
      </c>
      <c r="Z165" s="36">
        <f t="shared" si="1"/>
        <v>15</v>
      </c>
      <c r="AA165" s="37">
        <f t="shared" si="3"/>
        <v>416</v>
      </c>
      <c r="AB165" s="36">
        <f t="shared" si="2"/>
        <v>431</v>
      </c>
    </row>
    <row r="166" spans="1:28">
      <c r="A166" s="16">
        <v>165</v>
      </c>
      <c r="B166" s="11">
        <v>40551</v>
      </c>
      <c r="C166" s="8" t="str" cm="1">
        <f t="array" ref="C166">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66" s="8">
        <f>YEAR(DS_1_2_3_appended[[#This Row],[DateOfEntry]])</f>
        <v>2011</v>
      </c>
      <c r="E166" s="8" t="str">
        <f>TEXT(DS_1_2_3_appended[[#This Row],[DateOfEntry]], "mmmm")</f>
        <v>January</v>
      </c>
      <c r="F166" s="15">
        <v>6.8333333333333304</v>
      </c>
      <c r="G166" s="8" t="str">
        <f>IF(dataset_1!G166, "YES", "NO")</f>
        <v>NO</v>
      </c>
      <c r="H166" s="8" t="str">
        <f>CHOOSE(WEEKDAY(DS_1_2_3_appended[[#This Row],[DateOfEntry]]), "Sunday", "Monday", "Tuesday", "Wednesday", "Thursday", "Friday", "Saturday")</f>
        <v>Saturday</v>
      </c>
      <c r="I166" s="8">
        <v>3</v>
      </c>
      <c r="J166" s="8" t="str" cm="1">
        <f t="array" ref="J166">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Light Snow / Rain</v>
      </c>
      <c r="K166" s="8">
        <v>0.18</v>
      </c>
      <c r="L166" s="8" cm="1">
        <f t="array" ref="L166">_xlfn.IFS(
  AND(C166="Winter", J166="Clear Sky"), ROUND(10 + (K166 / 0.46) * (25 - 10), 1),
  AND(C166="Winter", J166="Foggy / Misty"), ROUND(0 + (K166 / 0.46) * (15 - 0), 1),
  AND(C166="Winter", J166="Light Snow / Rain"), ROUND(-5 + (K166 / 0.46) * (10 - (-5)), 1),
  AND(C166="Winter", J166="Western Disturbance"), ROUND(5 + (K166 / 0.46) * (20 - 5), 1),
  AND(C166="Summer", J166="Clear / Sunny"), ROUND(30 + (K166 / 0.46) * (53 - 30), 1),
  AND(C166="Summer", J166="Hot &amp; Humid"), ROUND(26 + (K166 / 0.46) * (45 - 26), 1),
  AND(C166="Summer", J166="Dust Storm / Loo Winds"), ROUND(35 + (K166 / 0.46) * (50 - 35), 1),
  AND(C166="Summer", J166="Pre-Monsoon Thunderstorm"), ROUND(28 + (K166 / 0.46) * (48 - 28), 1),
  AND(C166="Monsoon", J166="Heavy Rainfall"), ROUND(22 + (K166 / 0.46) * (28 - 22), 1),
  AND(C166="Monsoon", J166="Intermittent Showers"), ROUND(24 + (K166 / 0.46) * (32 - 24), 1),
  AND(C166="Monsoon", J166="Overcast &amp; Humid"), ROUND(25 + (K166 / 0.46) * (33 - 25), 1),
  AND(C166="Monsoon", J166="Thunderstorms with Rain"), ROUND(23 + (K166 / 0.46) * (30 - 23), 1),
  AND(C166="Autumn", J166="Clear"), ROUND(20 + (K166 / 0.46) * (30 - 20), 1),
  AND(C166="Autumn", J166="Dry &amp; Breezy"), ROUND(18 + (K166 / 0.46) * (28 - 18), 1),
  AND(C166="Autumn", J166="Atmospheric Haze"), ROUND(16 + (K166 / 0.46) * (26 - 16), 1),
  AND(C166="Autumn", J166="Chilly Dusk"), ROUND(15 + (K166 / 0.46) * (25 - 15), 1),
  TRUE, "No match found"
)</f>
        <v>0.9</v>
      </c>
      <c r="M166" s="8">
        <v>0.55000000000000004</v>
      </c>
      <c r="N166" s="8">
        <f>ROUND(DS_1_2_3_appended[[#This Row],[NormalizedHumidity]] * 100, 1)</f>
        <v>55</v>
      </c>
      <c r="O166" s="8" t="str" cm="1">
        <f t="array" ref="O166">_xlfn.IFS(
  N166&lt;=10, "Extremely Dry",
  N166&lt;=20, "Very Dry",
  N166&lt;=30, "Dry",
  N166&lt;=40, "Low Comfortable",
  N166&lt;=50, "Comfortable",
  N166&lt;=60, "Moderate Humid",
  N166&lt;=70, "Humid",
  N166&lt;=80, "Very Humid",
  N166&lt;=90, "Highly Humid",
  N166&lt;=100, "Saturated / Rain-Likely"
)</f>
        <v>Moderate Humid</v>
      </c>
      <c r="P166" s="8">
        <v>0.16420000000000001</v>
      </c>
      <c r="Q166" s="8">
        <f>ROUND(DS_1_2_3_appended[[#This Row],[NormalizedWindspeed]]* 118, 1)</f>
        <v>19.399999999999999</v>
      </c>
      <c r="R166" s="8">
        <v>0</v>
      </c>
      <c r="S166" s="8">
        <v>7</v>
      </c>
      <c r="T166" s="8">
        <f>SUM(DS_1_2_3_appended[[#This Row],[CasualRiders]], DS_1_2_3_appended[[#This Row],[RegisteredRiders]])</f>
        <v>7</v>
      </c>
      <c r="Y166" s="35">
        <v>40571</v>
      </c>
      <c r="Z166" s="36">
        <f t="shared" si="1"/>
        <v>38</v>
      </c>
      <c r="AA166" s="37">
        <f t="shared" si="3"/>
        <v>1129</v>
      </c>
      <c r="AB166" s="36">
        <f t="shared" si="2"/>
        <v>1167</v>
      </c>
    </row>
    <row r="167" spans="1:28">
      <c r="A167" s="16">
        <v>166</v>
      </c>
      <c r="B167" s="11">
        <v>40551</v>
      </c>
      <c r="C167" s="8" t="str" cm="1">
        <f t="array" ref="C167">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67" s="8">
        <f>YEAR(DS_1_2_3_appended[[#This Row],[DateOfEntry]])</f>
        <v>2011</v>
      </c>
      <c r="E167" s="8" t="str">
        <f>TEXT(DS_1_2_3_appended[[#This Row],[DateOfEntry]], "mmmm")</f>
        <v>January</v>
      </c>
      <c r="F167" s="15">
        <v>6.875</v>
      </c>
      <c r="G167" s="8" t="str">
        <f>IF(dataset_1!G167, "YES", "NO")</f>
        <v>NO</v>
      </c>
      <c r="H167" s="8" t="str">
        <f>CHOOSE(WEEKDAY(DS_1_2_3_appended[[#This Row],[DateOfEntry]]), "Sunday", "Monday", "Tuesday", "Wednesday", "Thursday", "Friday", "Saturday")</f>
        <v>Saturday</v>
      </c>
      <c r="I167" s="8">
        <v>3</v>
      </c>
      <c r="J167" s="8" t="str" cm="1">
        <f t="array" ref="J167">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Light Snow / Rain</v>
      </c>
      <c r="K167" s="8">
        <v>0.18</v>
      </c>
      <c r="L167" s="8" cm="1">
        <f t="array" ref="L167">_xlfn.IFS(
  AND(C167="Winter", J167="Clear Sky"), ROUND(10 + (K167 / 0.46) * (25 - 10), 1),
  AND(C167="Winter", J167="Foggy / Misty"), ROUND(0 + (K167 / 0.46) * (15 - 0), 1),
  AND(C167="Winter", J167="Light Snow / Rain"), ROUND(-5 + (K167 / 0.46) * (10 - (-5)), 1),
  AND(C167="Winter", J167="Western Disturbance"), ROUND(5 + (K167 / 0.46) * (20 - 5), 1),
  AND(C167="Summer", J167="Clear / Sunny"), ROUND(30 + (K167 / 0.46) * (53 - 30), 1),
  AND(C167="Summer", J167="Hot &amp; Humid"), ROUND(26 + (K167 / 0.46) * (45 - 26), 1),
  AND(C167="Summer", J167="Dust Storm / Loo Winds"), ROUND(35 + (K167 / 0.46) * (50 - 35), 1),
  AND(C167="Summer", J167="Pre-Monsoon Thunderstorm"), ROUND(28 + (K167 / 0.46) * (48 - 28), 1),
  AND(C167="Monsoon", J167="Heavy Rainfall"), ROUND(22 + (K167 / 0.46) * (28 - 22), 1),
  AND(C167="Monsoon", J167="Intermittent Showers"), ROUND(24 + (K167 / 0.46) * (32 - 24), 1),
  AND(C167="Monsoon", J167="Overcast &amp; Humid"), ROUND(25 + (K167 / 0.46) * (33 - 25), 1),
  AND(C167="Monsoon", J167="Thunderstorms with Rain"), ROUND(23 + (K167 / 0.46) * (30 - 23), 1),
  AND(C167="Autumn", J167="Clear"), ROUND(20 + (K167 / 0.46) * (30 - 20), 1),
  AND(C167="Autumn", J167="Dry &amp; Breezy"), ROUND(18 + (K167 / 0.46) * (28 - 18), 1),
  AND(C167="Autumn", J167="Atmospheric Haze"), ROUND(16 + (K167 / 0.46) * (26 - 16), 1),
  AND(C167="Autumn", J167="Chilly Dusk"), ROUND(15 + (K167 / 0.46) * (25 - 15), 1),
  TRUE, "No match found"
)</f>
        <v>0.9</v>
      </c>
      <c r="M167" s="8">
        <v>0.55000000000000004</v>
      </c>
      <c r="N167" s="8">
        <f>ROUND(DS_1_2_3_appended[[#This Row],[NormalizedHumidity]] * 100, 1)</f>
        <v>55</v>
      </c>
      <c r="O167" s="8" t="str" cm="1">
        <f t="array" ref="O167">_xlfn.IFS(
  N167&lt;=10, "Extremely Dry",
  N167&lt;=20, "Very Dry",
  N167&lt;=30, "Dry",
  N167&lt;=40, "Low Comfortable",
  N167&lt;=50, "Comfortable",
  N167&lt;=60, "Moderate Humid",
  N167&lt;=70, "Humid",
  N167&lt;=80, "Very Humid",
  N167&lt;=90, "Highly Humid",
  N167&lt;=100, "Saturated / Rain-Likely"
)</f>
        <v>Moderate Humid</v>
      </c>
      <c r="P167" s="8">
        <v>0.16420000000000001</v>
      </c>
      <c r="Q167" s="8">
        <f>ROUND(DS_1_2_3_appended[[#This Row],[NormalizedWindspeed]]* 118, 1)</f>
        <v>19.399999999999999</v>
      </c>
      <c r="R167" s="8">
        <v>0</v>
      </c>
      <c r="S167" s="8">
        <v>1</v>
      </c>
      <c r="T167" s="8">
        <f>SUM(DS_1_2_3_appended[[#This Row],[CasualRiders]], DS_1_2_3_appended[[#This Row],[RegisteredRiders]])</f>
        <v>1</v>
      </c>
      <c r="Y167" s="35">
        <v>40572</v>
      </c>
      <c r="Z167" s="36">
        <f t="shared" si="1"/>
        <v>123</v>
      </c>
      <c r="AA167" s="37">
        <f t="shared" si="3"/>
        <v>975</v>
      </c>
      <c r="AB167" s="36">
        <f t="shared" si="2"/>
        <v>1098</v>
      </c>
    </row>
    <row r="168" spans="1:28">
      <c r="A168" s="16">
        <v>167</v>
      </c>
      <c r="B168" s="11">
        <v>40551</v>
      </c>
      <c r="C168" s="8" t="str" cm="1">
        <f t="array" ref="C168">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68" s="8">
        <f>YEAR(DS_1_2_3_appended[[#This Row],[DateOfEntry]])</f>
        <v>2011</v>
      </c>
      <c r="E168" s="8" t="str">
        <f>TEXT(DS_1_2_3_appended[[#This Row],[DateOfEntry]], "mmmm")</f>
        <v>January</v>
      </c>
      <c r="F168" s="15">
        <v>6.9166666666666696</v>
      </c>
      <c r="G168" s="8" t="str">
        <f>IF(dataset_1!G168, "YES", "NO")</f>
        <v>NO</v>
      </c>
      <c r="H168" s="8" t="str">
        <f>CHOOSE(WEEKDAY(DS_1_2_3_appended[[#This Row],[DateOfEntry]]), "Sunday", "Monday", "Tuesday", "Wednesday", "Thursday", "Friday", "Saturday")</f>
        <v>Saturday</v>
      </c>
      <c r="I168" s="8">
        <v>2</v>
      </c>
      <c r="J168" s="8" t="str" cm="1">
        <f t="array" ref="J168">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168" s="8">
        <v>0.16</v>
      </c>
      <c r="L168" s="8" cm="1">
        <f t="array" ref="L168">_xlfn.IFS(
  AND(C168="Winter", J168="Clear Sky"), ROUND(10 + (K168 / 0.46) * (25 - 10), 1),
  AND(C168="Winter", J168="Foggy / Misty"), ROUND(0 + (K168 / 0.46) * (15 - 0), 1),
  AND(C168="Winter", J168="Light Snow / Rain"), ROUND(-5 + (K168 / 0.46) * (10 - (-5)), 1),
  AND(C168="Winter", J168="Western Disturbance"), ROUND(5 + (K168 / 0.46) * (20 - 5), 1),
  AND(C168="Summer", J168="Clear / Sunny"), ROUND(30 + (K168 / 0.46) * (53 - 30), 1),
  AND(C168="Summer", J168="Hot &amp; Humid"), ROUND(26 + (K168 / 0.46) * (45 - 26), 1),
  AND(C168="Summer", J168="Dust Storm / Loo Winds"), ROUND(35 + (K168 / 0.46) * (50 - 35), 1),
  AND(C168="Summer", J168="Pre-Monsoon Thunderstorm"), ROUND(28 + (K168 / 0.46) * (48 - 28), 1),
  AND(C168="Monsoon", J168="Heavy Rainfall"), ROUND(22 + (K168 / 0.46) * (28 - 22), 1),
  AND(C168="Monsoon", J168="Intermittent Showers"), ROUND(24 + (K168 / 0.46) * (32 - 24), 1),
  AND(C168="Monsoon", J168="Overcast &amp; Humid"), ROUND(25 + (K168 / 0.46) * (33 - 25), 1),
  AND(C168="Monsoon", J168="Thunderstorms with Rain"), ROUND(23 + (K168 / 0.46) * (30 - 23), 1),
  AND(C168="Autumn", J168="Clear"), ROUND(20 + (K168 / 0.46) * (30 - 20), 1),
  AND(C168="Autumn", J168="Dry &amp; Breezy"), ROUND(18 + (K168 / 0.46) * (28 - 18), 1),
  AND(C168="Autumn", J168="Atmospheric Haze"), ROUND(16 + (K168 / 0.46) * (26 - 16), 1),
  AND(C168="Autumn", J168="Chilly Dusk"), ROUND(15 + (K168 / 0.46) * (25 - 15), 1),
  TRUE, "No match found"
)</f>
        <v>5.2</v>
      </c>
      <c r="M168" s="8">
        <v>0.74</v>
      </c>
      <c r="N168" s="8">
        <f>ROUND(DS_1_2_3_appended[[#This Row],[NormalizedHumidity]] * 100, 1)</f>
        <v>74</v>
      </c>
      <c r="O168" s="8" t="str" cm="1">
        <f t="array" ref="O168">_xlfn.IFS(
  N168&lt;=10, "Extremely Dry",
  N168&lt;=20, "Very Dry",
  N168&lt;=30, "Dry",
  N168&lt;=40, "Low Comfortable",
  N168&lt;=50, "Comfortable",
  N168&lt;=60, "Moderate Humid",
  N168&lt;=70, "Humid",
  N168&lt;=80, "Very Humid",
  N168&lt;=90, "Highly Humid",
  N168&lt;=100, "Saturated / Rain-Likely"
)</f>
        <v>Very Humid</v>
      </c>
      <c r="P168" s="8">
        <v>0.16420000000000001</v>
      </c>
      <c r="Q168" s="8">
        <f>ROUND(DS_1_2_3_appended[[#This Row],[NormalizedWindspeed]]* 118, 1)</f>
        <v>19.399999999999999</v>
      </c>
      <c r="R168" s="8">
        <v>0</v>
      </c>
      <c r="S168" s="8">
        <v>5</v>
      </c>
      <c r="T168" s="8">
        <f>SUM(DS_1_2_3_appended[[#This Row],[CasualRiders]], DS_1_2_3_appended[[#This Row],[RegisteredRiders]])</f>
        <v>5</v>
      </c>
      <c r="Y168" s="35">
        <v>40573</v>
      </c>
      <c r="Z168" s="36">
        <f t="shared" si="1"/>
        <v>140</v>
      </c>
      <c r="AA168" s="37">
        <f t="shared" si="3"/>
        <v>956</v>
      </c>
      <c r="AB168" s="36">
        <f t="shared" si="2"/>
        <v>1096</v>
      </c>
    </row>
    <row r="169" spans="1:28">
      <c r="A169" s="16">
        <v>168</v>
      </c>
      <c r="B169" s="11">
        <v>40551</v>
      </c>
      <c r="C169" s="8" t="str" cm="1">
        <f t="array" ref="C169">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69" s="8">
        <f>YEAR(DS_1_2_3_appended[[#This Row],[DateOfEntry]])</f>
        <v>2011</v>
      </c>
      <c r="E169" s="8" t="str">
        <f>TEXT(DS_1_2_3_appended[[#This Row],[DateOfEntry]], "mmmm")</f>
        <v>January</v>
      </c>
      <c r="F169" s="15">
        <v>6.9583333333333304</v>
      </c>
      <c r="G169" s="8" t="str">
        <f>IF(dataset_1!G169, "YES", "NO")</f>
        <v>NO</v>
      </c>
      <c r="H169" s="8" t="str">
        <f>CHOOSE(WEEKDAY(DS_1_2_3_appended[[#This Row],[DateOfEntry]]), "Sunday", "Monday", "Tuesday", "Wednesday", "Thursday", "Friday", "Saturday")</f>
        <v>Saturday</v>
      </c>
      <c r="I169" s="8">
        <v>2</v>
      </c>
      <c r="J169" s="8" t="str" cm="1">
        <f t="array" ref="J169">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169" s="8">
        <v>0.16</v>
      </c>
      <c r="L169" s="8" cm="1">
        <f t="array" ref="L169">_xlfn.IFS(
  AND(C169="Winter", J169="Clear Sky"), ROUND(10 + (K169 / 0.46) * (25 - 10), 1),
  AND(C169="Winter", J169="Foggy / Misty"), ROUND(0 + (K169 / 0.46) * (15 - 0), 1),
  AND(C169="Winter", J169="Light Snow / Rain"), ROUND(-5 + (K169 / 0.46) * (10 - (-5)), 1),
  AND(C169="Winter", J169="Western Disturbance"), ROUND(5 + (K169 / 0.46) * (20 - 5), 1),
  AND(C169="Summer", J169="Clear / Sunny"), ROUND(30 + (K169 / 0.46) * (53 - 30), 1),
  AND(C169="Summer", J169="Hot &amp; Humid"), ROUND(26 + (K169 / 0.46) * (45 - 26), 1),
  AND(C169="Summer", J169="Dust Storm / Loo Winds"), ROUND(35 + (K169 / 0.46) * (50 - 35), 1),
  AND(C169="Summer", J169="Pre-Monsoon Thunderstorm"), ROUND(28 + (K169 / 0.46) * (48 - 28), 1),
  AND(C169="Monsoon", J169="Heavy Rainfall"), ROUND(22 + (K169 / 0.46) * (28 - 22), 1),
  AND(C169="Monsoon", J169="Intermittent Showers"), ROUND(24 + (K169 / 0.46) * (32 - 24), 1),
  AND(C169="Monsoon", J169="Overcast &amp; Humid"), ROUND(25 + (K169 / 0.46) * (33 - 25), 1),
  AND(C169="Monsoon", J169="Thunderstorms with Rain"), ROUND(23 + (K169 / 0.46) * (30 - 23), 1),
  AND(C169="Autumn", J169="Clear"), ROUND(20 + (K169 / 0.46) * (30 - 20), 1),
  AND(C169="Autumn", J169="Dry &amp; Breezy"), ROUND(18 + (K169 / 0.46) * (28 - 18), 1),
  AND(C169="Autumn", J169="Atmospheric Haze"), ROUND(16 + (K169 / 0.46) * (26 - 16), 1),
  AND(C169="Autumn", J169="Chilly Dusk"), ROUND(15 + (K169 / 0.46) * (25 - 15), 1),
  TRUE, "No match found"
)</f>
        <v>5.2</v>
      </c>
      <c r="M169" s="8">
        <v>0.74</v>
      </c>
      <c r="N169" s="8">
        <f>ROUND(DS_1_2_3_appended[[#This Row],[NormalizedHumidity]] * 100, 1)</f>
        <v>74</v>
      </c>
      <c r="O169" s="8" t="str" cm="1">
        <f t="array" ref="O169">_xlfn.IFS(
  N169&lt;=10, "Extremely Dry",
  N169&lt;=20, "Very Dry",
  N169&lt;=30, "Dry",
  N169&lt;=40, "Low Comfortable",
  N169&lt;=50, "Comfortable",
  N169&lt;=60, "Moderate Humid",
  N169&lt;=70, "Humid",
  N169&lt;=80, "Very Humid",
  N169&lt;=90, "Highly Humid",
  N169&lt;=100, "Saturated / Rain-Likely"
)</f>
        <v>Very Humid</v>
      </c>
      <c r="P169" s="8">
        <v>0.16420000000000001</v>
      </c>
      <c r="Q169" s="8">
        <f>ROUND(DS_1_2_3_appended[[#This Row],[NormalizedWindspeed]]* 118, 1)</f>
        <v>19.399999999999999</v>
      </c>
      <c r="R169" s="8">
        <v>0</v>
      </c>
      <c r="S169" s="8">
        <v>2</v>
      </c>
      <c r="T169" s="8">
        <f>SUM(DS_1_2_3_appended[[#This Row],[CasualRiders]], DS_1_2_3_appended[[#This Row],[RegisteredRiders]])</f>
        <v>2</v>
      </c>
      <c r="Y169" s="35">
        <v>40574</v>
      </c>
      <c r="Z169" s="36">
        <f t="shared" si="1"/>
        <v>42</v>
      </c>
      <c r="AA169" s="37">
        <f t="shared" si="3"/>
        <v>1459</v>
      </c>
      <c r="AB169" s="36">
        <f t="shared" si="2"/>
        <v>1501</v>
      </c>
    </row>
    <row r="170" spans="1:28">
      <c r="A170" s="16">
        <v>169</v>
      </c>
      <c r="B170" s="11">
        <v>40551</v>
      </c>
      <c r="C170" s="8" t="str" cm="1">
        <f t="array" ref="C170">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70" s="8">
        <f>YEAR(DS_1_2_3_appended[[#This Row],[DateOfEntry]])</f>
        <v>2011</v>
      </c>
      <c r="E170" s="8" t="str">
        <f>TEXT(DS_1_2_3_appended[[#This Row],[DateOfEntry]], "mmmm")</f>
        <v>January</v>
      </c>
      <c r="F170" s="15">
        <v>7</v>
      </c>
      <c r="G170" s="8" t="str">
        <f>IF(dataset_1!G170, "YES", "NO")</f>
        <v>NO</v>
      </c>
      <c r="H170" s="8" t="str">
        <f>CHOOSE(WEEKDAY(DS_1_2_3_appended[[#This Row],[DateOfEntry]]), "Sunday", "Monday", "Tuesday", "Wednesday", "Thursday", "Friday", "Saturday")</f>
        <v>Saturday</v>
      </c>
      <c r="I170" s="8">
        <v>2</v>
      </c>
      <c r="J170" s="8" t="str" cm="1">
        <f t="array" ref="J170">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170" s="8">
        <v>0.16</v>
      </c>
      <c r="L170" s="8" cm="1">
        <f t="array" ref="L170">_xlfn.IFS(
  AND(C170="Winter", J170="Clear Sky"), ROUND(10 + (K170 / 0.46) * (25 - 10), 1),
  AND(C170="Winter", J170="Foggy / Misty"), ROUND(0 + (K170 / 0.46) * (15 - 0), 1),
  AND(C170="Winter", J170="Light Snow / Rain"), ROUND(-5 + (K170 / 0.46) * (10 - (-5)), 1),
  AND(C170="Winter", J170="Western Disturbance"), ROUND(5 + (K170 / 0.46) * (20 - 5), 1),
  AND(C170="Summer", J170="Clear / Sunny"), ROUND(30 + (K170 / 0.46) * (53 - 30), 1),
  AND(C170="Summer", J170="Hot &amp; Humid"), ROUND(26 + (K170 / 0.46) * (45 - 26), 1),
  AND(C170="Summer", J170="Dust Storm / Loo Winds"), ROUND(35 + (K170 / 0.46) * (50 - 35), 1),
  AND(C170="Summer", J170="Pre-Monsoon Thunderstorm"), ROUND(28 + (K170 / 0.46) * (48 - 28), 1),
  AND(C170="Monsoon", J170="Heavy Rainfall"), ROUND(22 + (K170 / 0.46) * (28 - 22), 1),
  AND(C170="Monsoon", J170="Intermittent Showers"), ROUND(24 + (K170 / 0.46) * (32 - 24), 1),
  AND(C170="Monsoon", J170="Overcast &amp; Humid"), ROUND(25 + (K170 / 0.46) * (33 - 25), 1),
  AND(C170="Monsoon", J170="Thunderstorms with Rain"), ROUND(23 + (K170 / 0.46) * (30 - 23), 1),
  AND(C170="Autumn", J170="Clear"), ROUND(20 + (K170 / 0.46) * (30 - 20), 1),
  AND(C170="Autumn", J170="Dry &amp; Breezy"), ROUND(18 + (K170 / 0.46) * (28 - 18), 1),
  AND(C170="Autumn", J170="Atmospheric Haze"), ROUND(16 + (K170 / 0.46) * (26 - 16), 1),
  AND(C170="Autumn", J170="Chilly Dusk"), ROUND(15 + (K170 / 0.46) * (25 - 15), 1),
  TRUE, "No match found"
)</f>
        <v>5.2</v>
      </c>
      <c r="M170" s="8">
        <v>0.74</v>
      </c>
      <c r="N170" s="8">
        <f>ROUND(DS_1_2_3_appended[[#This Row],[NormalizedHumidity]] * 100, 1)</f>
        <v>74</v>
      </c>
      <c r="O170" s="8" t="str" cm="1">
        <f t="array" ref="O170">_xlfn.IFS(
  N170&lt;=10, "Extremely Dry",
  N170&lt;=20, "Very Dry",
  N170&lt;=30, "Dry",
  N170&lt;=40, "Low Comfortable",
  N170&lt;=50, "Comfortable",
  N170&lt;=60, "Moderate Humid",
  N170&lt;=70, "Humid",
  N170&lt;=80, "Very Humid",
  N170&lt;=90, "Highly Humid",
  N170&lt;=100, "Saturated / Rain-Likely"
)</f>
        <v>Very Humid</v>
      </c>
      <c r="P170" s="8">
        <v>0.1045</v>
      </c>
      <c r="Q170" s="8">
        <f>ROUND(DS_1_2_3_appended[[#This Row],[NormalizedWindspeed]]* 118, 1)</f>
        <v>12.3</v>
      </c>
      <c r="R170" s="8">
        <v>1</v>
      </c>
      <c r="S170" s="8">
        <v>8</v>
      </c>
      <c r="T170" s="8">
        <f>SUM(DS_1_2_3_appended[[#This Row],[CasualRiders]], DS_1_2_3_appended[[#This Row],[RegisteredRiders]])</f>
        <v>9</v>
      </c>
      <c r="Y170" s="35">
        <v>40575</v>
      </c>
      <c r="Z170" s="36">
        <f t="shared" si="1"/>
        <v>47</v>
      </c>
      <c r="AA170" s="37">
        <f t="shared" si="3"/>
        <v>1313</v>
      </c>
      <c r="AB170" s="36">
        <f t="shared" si="2"/>
        <v>1360</v>
      </c>
    </row>
    <row r="171" spans="1:28">
      <c r="A171" s="16">
        <v>170</v>
      </c>
      <c r="B171" s="11">
        <v>40551</v>
      </c>
      <c r="C171" s="8" t="str" cm="1">
        <f t="array" ref="C171">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71" s="8">
        <f>YEAR(DS_1_2_3_appended[[#This Row],[DateOfEntry]])</f>
        <v>2011</v>
      </c>
      <c r="E171" s="8" t="str">
        <f>TEXT(DS_1_2_3_appended[[#This Row],[DateOfEntry]], "mmmm")</f>
        <v>January</v>
      </c>
      <c r="F171" s="15">
        <v>7.0416666666666696</v>
      </c>
      <c r="G171" s="8" t="str">
        <f>IF(dataset_1!G171, "YES", "NO")</f>
        <v>NO</v>
      </c>
      <c r="H171" s="8" t="str">
        <f>CHOOSE(WEEKDAY(DS_1_2_3_appended[[#This Row],[DateOfEntry]]), "Sunday", "Monday", "Tuesday", "Wednesday", "Thursday", "Friday", "Saturday")</f>
        <v>Saturday</v>
      </c>
      <c r="I171" s="8">
        <v>3</v>
      </c>
      <c r="J171" s="8" t="str" cm="1">
        <f t="array" ref="J171">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Light Snow / Rain</v>
      </c>
      <c r="K171" s="8">
        <v>0.16</v>
      </c>
      <c r="L171" s="8" cm="1">
        <f t="array" ref="L171">_xlfn.IFS(
  AND(C171="Winter", J171="Clear Sky"), ROUND(10 + (K171 / 0.46) * (25 - 10), 1),
  AND(C171="Winter", J171="Foggy / Misty"), ROUND(0 + (K171 / 0.46) * (15 - 0), 1),
  AND(C171="Winter", J171="Light Snow / Rain"), ROUND(-5 + (K171 / 0.46) * (10 - (-5)), 1),
  AND(C171="Winter", J171="Western Disturbance"), ROUND(5 + (K171 / 0.46) * (20 - 5), 1),
  AND(C171="Summer", J171="Clear / Sunny"), ROUND(30 + (K171 / 0.46) * (53 - 30), 1),
  AND(C171="Summer", J171="Hot &amp; Humid"), ROUND(26 + (K171 / 0.46) * (45 - 26), 1),
  AND(C171="Summer", J171="Dust Storm / Loo Winds"), ROUND(35 + (K171 / 0.46) * (50 - 35), 1),
  AND(C171="Summer", J171="Pre-Monsoon Thunderstorm"), ROUND(28 + (K171 / 0.46) * (48 - 28), 1),
  AND(C171="Monsoon", J171="Heavy Rainfall"), ROUND(22 + (K171 / 0.46) * (28 - 22), 1),
  AND(C171="Monsoon", J171="Intermittent Showers"), ROUND(24 + (K171 / 0.46) * (32 - 24), 1),
  AND(C171="Monsoon", J171="Overcast &amp; Humid"), ROUND(25 + (K171 / 0.46) * (33 - 25), 1),
  AND(C171="Monsoon", J171="Thunderstorms with Rain"), ROUND(23 + (K171 / 0.46) * (30 - 23), 1),
  AND(C171="Autumn", J171="Clear"), ROUND(20 + (K171 / 0.46) * (30 - 20), 1),
  AND(C171="Autumn", J171="Dry &amp; Breezy"), ROUND(18 + (K171 / 0.46) * (28 - 18), 1),
  AND(C171="Autumn", J171="Atmospheric Haze"), ROUND(16 + (K171 / 0.46) * (26 - 16), 1),
  AND(C171="Autumn", J171="Chilly Dusk"), ROUND(15 + (K171 / 0.46) * (25 - 15), 1),
  TRUE, "No match found"
)</f>
        <v>0.2</v>
      </c>
      <c r="M171" s="8">
        <v>0.93</v>
      </c>
      <c r="N171" s="8">
        <f>ROUND(DS_1_2_3_appended[[#This Row],[NormalizedHumidity]] * 100, 1)</f>
        <v>93</v>
      </c>
      <c r="O171" s="8" t="str" cm="1">
        <f t="array" ref="O171">_xlfn.IFS(
  N171&lt;=10, "Extremely Dry",
  N171&lt;=20, "Very Dry",
  N171&lt;=30, "Dry",
  N171&lt;=40, "Low Comfortable",
  N171&lt;=50, "Comfortable",
  N171&lt;=60, "Moderate Humid",
  N171&lt;=70, "Humid",
  N171&lt;=80, "Very Humid",
  N171&lt;=90, "Highly Humid",
  N171&lt;=100, "Saturated / Rain-Likely"
)</f>
        <v>Saturated / Rain-Likely</v>
      </c>
      <c r="P171" s="8">
        <v>0.1045</v>
      </c>
      <c r="Q171" s="8">
        <f>ROUND(DS_1_2_3_appended[[#This Row],[NormalizedWindspeed]]* 118, 1)</f>
        <v>12.3</v>
      </c>
      <c r="R171" s="8">
        <v>0</v>
      </c>
      <c r="S171" s="8">
        <v>15</v>
      </c>
      <c r="T171" s="8">
        <f>SUM(DS_1_2_3_appended[[#This Row],[CasualRiders]], DS_1_2_3_appended[[#This Row],[RegisteredRiders]])</f>
        <v>15</v>
      </c>
      <c r="Y171" s="35">
        <v>40576</v>
      </c>
      <c r="Z171" s="36">
        <f t="shared" si="1"/>
        <v>72</v>
      </c>
      <c r="AA171" s="37">
        <f t="shared" si="3"/>
        <v>1454</v>
      </c>
      <c r="AB171" s="36">
        <f t="shared" si="2"/>
        <v>1526</v>
      </c>
    </row>
    <row r="172" spans="1:28">
      <c r="A172" s="16">
        <v>171</v>
      </c>
      <c r="B172" s="11">
        <v>40551</v>
      </c>
      <c r="C172" s="8" t="str" cm="1">
        <f t="array" ref="C172">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72" s="8">
        <f>YEAR(DS_1_2_3_appended[[#This Row],[DateOfEntry]])</f>
        <v>2011</v>
      </c>
      <c r="E172" s="8" t="str">
        <f>TEXT(DS_1_2_3_appended[[#This Row],[DateOfEntry]], "mmmm")</f>
        <v>January</v>
      </c>
      <c r="F172" s="15">
        <v>7.0833333333333304</v>
      </c>
      <c r="G172" s="8" t="str">
        <f>IF(dataset_1!G172, "YES", "NO")</f>
        <v>NO</v>
      </c>
      <c r="H172" s="8" t="str">
        <f>CHOOSE(WEEKDAY(DS_1_2_3_appended[[#This Row],[DateOfEntry]]), "Sunday", "Monday", "Tuesday", "Wednesday", "Thursday", "Friday", "Saturday")</f>
        <v>Saturday</v>
      </c>
      <c r="I172" s="8">
        <v>3</v>
      </c>
      <c r="J172" s="8" t="str" cm="1">
        <f t="array" ref="J172">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Light Snow / Rain</v>
      </c>
      <c r="K172" s="8">
        <v>0.16</v>
      </c>
      <c r="L172" s="8" cm="1">
        <f t="array" ref="L172">_xlfn.IFS(
  AND(C172="Winter", J172="Clear Sky"), ROUND(10 + (K172 / 0.46) * (25 - 10), 1),
  AND(C172="Winter", J172="Foggy / Misty"), ROUND(0 + (K172 / 0.46) * (15 - 0), 1),
  AND(C172="Winter", J172="Light Snow / Rain"), ROUND(-5 + (K172 / 0.46) * (10 - (-5)), 1),
  AND(C172="Winter", J172="Western Disturbance"), ROUND(5 + (K172 / 0.46) * (20 - 5), 1),
  AND(C172="Summer", J172="Clear / Sunny"), ROUND(30 + (K172 / 0.46) * (53 - 30), 1),
  AND(C172="Summer", J172="Hot &amp; Humid"), ROUND(26 + (K172 / 0.46) * (45 - 26), 1),
  AND(C172="Summer", J172="Dust Storm / Loo Winds"), ROUND(35 + (K172 / 0.46) * (50 - 35), 1),
  AND(C172="Summer", J172="Pre-Monsoon Thunderstorm"), ROUND(28 + (K172 / 0.46) * (48 - 28), 1),
  AND(C172="Monsoon", J172="Heavy Rainfall"), ROUND(22 + (K172 / 0.46) * (28 - 22), 1),
  AND(C172="Monsoon", J172="Intermittent Showers"), ROUND(24 + (K172 / 0.46) * (32 - 24), 1),
  AND(C172="Monsoon", J172="Overcast &amp; Humid"), ROUND(25 + (K172 / 0.46) * (33 - 25), 1),
  AND(C172="Monsoon", J172="Thunderstorms with Rain"), ROUND(23 + (K172 / 0.46) * (30 - 23), 1),
  AND(C172="Autumn", J172="Clear"), ROUND(20 + (K172 / 0.46) * (30 - 20), 1),
  AND(C172="Autumn", J172="Dry &amp; Breezy"), ROUND(18 + (K172 / 0.46) * (28 - 18), 1),
  AND(C172="Autumn", J172="Atmospheric Haze"), ROUND(16 + (K172 / 0.46) * (26 - 16), 1),
  AND(C172="Autumn", J172="Chilly Dusk"), ROUND(15 + (K172 / 0.46) * (25 - 15), 1),
  TRUE, "No match found"
)</f>
        <v>0.2</v>
      </c>
      <c r="M172" s="8">
        <v>0.93</v>
      </c>
      <c r="N172" s="8">
        <f>ROUND(DS_1_2_3_appended[[#This Row],[NormalizedHumidity]] * 100, 1)</f>
        <v>93</v>
      </c>
      <c r="O172" s="8" t="str" cm="1">
        <f t="array" ref="O172">_xlfn.IFS(
  N172&lt;=10, "Extremely Dry",
  N172&lt;=20, "Very Dry",
  N172&lt;=30, "Dry",
  N172&lt;=40, "Low Comfortable",
  N172&lt;=50, "Comfortable",
  N172&lt;=60, "Moderate Humid",
  N172&lt;=70, "Humid",
  N172&lt;=80, "Very Humid",
  N172&lt;=90, "Highly Humid",
  N172&lt;=100, "Saturated / Rain-Likely"
)</f>
        <v>Saturated / Rain-Likely</v>
      </c>
      <c r="P172" s="8">
        <v>0.1045</v>
      </c>
      <c r="Q172" s="8">
        <f>ROUND(DS_1_2_3_appended[[#This Row],[NormalizedWindspeed]]* 118, 1)</f>
        <v>12.3</v>
      </c>
      <c r="R172" s="8">
        <v>0</v>
      </c>
      <c r="S172" s="8">
        <v>20</v>
      </c>
      <c r="T172" s="8">
        <f>SUM(DS_1_2_3_appended[[#This Row],[CasualRiders]], DS_1_2_3_appended[[#This Row],[RegisteredRiders]])</f>
        <v>20</v>
      </c>
      <c r="Y172" s="35">
        <v>40577</v>
      </c>
      <c r="Z172" s="36">
        <f t="shared" si="1"/>
        <v>61</v>
      </c>
      <c r="AA172" s="37">
        <f t="shared" si="3"/>
        <v>1489</v>
      </c>
      <c r="AB172" s="36">
        <f t="shared" si="2"/>
        <v>1550</v>
      </c>
    </row>
    <row r="173" spans="1:28">
      <c r="A173" s="16">
        <v>172</v>
      </c>
      <c r="B173" s="11">
        <v>40551</v>
      </c>
      <c r="C173" s="8" t="str" cm="1">
        <f t="array" ref="C173">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73" s="8">
        <f>YEAR(DS_1_2_3_appended[[#This Row],[DateOfEntry]])</f>
        <v>2011</v>
      </c>
      <c r="E173" s="8" t="str">
        <f>TEXT(DS_1_2_3_appended[[#This Row],[DateOfEntry]], "mmmm")</f>
        <v>January</v>
      </c>
      <c r="F173" s="15">
        <v>7.125</v>
      </c>
      <c r="G173" s="8" t="str">
        <f>IF(dataset_1!G173, "YES", "NO")</f>
        <v>NO</v>
      </c>
      <c r="H173" s="8" t="str">
        <f>CHOOSE(WEEKDAY(DS_1_2_3_appended[[#This Row],[DateOfEntry]]), "Sunday", "Monday", "Tuesday", "Wednesday", "Thursday", "Friday", "Saturday")</f>
        <v>Saturday</v>
      </c>
      <c r="I173" s="8">
        <v>2</v>
      </c>
      <c r="J173" s="8" t="str" cm="1">
        <f t="array" ref="J173">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173" s="8">
        <v>0.18</v>
      </c>
      <c r="L173" s="8" cm="1">
        <f t="array" ref="L173">_xlfn.IFS(
  AND(C173="Winter", J173="Clear Sky"), ROUND(10 + (K173 / 0.46) * (25 - 10), 1),
  AND(C173="Winter", J173="Foggy / Misty"), ROUND(0 + (K173 / 0.46) * (15 - 0), 1),
  AND(C173="Winter", J173="Light Snow / Rain"), ROUND(-5 + (K173 / 0.46) * (10 - (-5)), 1),
  AND(C173="Winter", J173="Western Disturbance"), ROUND(5 + (K173 / 0.46) * (20 - 5), 1),
  AND(C173="Summer", J173="Clear / Sunny"), ROUND(30 + (K173 / 0.46) * (53 - 30), 1),
  AND(C173="Summer", J173="Hot &amp; Humid"), ROUND(26 + (K173 / 0.46) * (45 - 26), 1),
  AND(C173="Summer", J173="Dust Storm / Loo Winds"), ROUND(35 + (K173 / 0.46) * (50 - 35), 1),
  AND(C173="Summer", J173="Pre-Monsoon Thunderstorm"), ROUND(28 + (K173 / 0.46) * (48 - 28), 1),
  AND(C173="Monsoon", J173="Heavy Rainfall"), ROUND(22 + (K173 / 0.46) * (28 - 22), 1),
  AND(C173="Monsoon", J173="Intermittent Showers"), ROUND(24 + (K173 / 0.46) * (32 - 24), 1),
  AND(C173="Monsoon", J173="Overcast &amp; Humid"), ROUND(25 + (K173 / 0.46) * (33 - 25), 1),
  AND(C173="Monsoon", J173="Thunderstorms with Rain"), ROUND(23 + (K173 / 0.46) * (30 - 23), 1),
  AND(C173="Autumn", J173="Clear"), ROUND(20 + (K173 / 0.46) * (30 - 20), 1),
  AND(C173="Autumn", J173="Dry &amp; Breezy"), ROUND(18 + (K173 / 0.46) * (28 - 18), 1),
  AND(C173="Autumn", J173="Atmospheric Haze"), ROUND(16 + (K173 / 0.46) * (26 - 16), 1),
  AND(C173="Autumn", J173="Chilly Dusk"), ROUND(15 + (K173 / 0.46) * (25 - 15), 1),
  TRUE, "No match found"
)</f>
        <v>5.9</v>
      </c>
      <c r="M173" s="8">
        <v>0.8</v>
      </c>
      <c r="N173" s="8">
        <f>ROUND(DS_1_2_3_appended[[#This Row],[NormalizedHumidity]] * 100, 1)</f>
        <v>80</v>
      </c>
      <c r="O173" s="8" t="str" cm="1">
        <f t="array" ref="O173">_xlfn.IFS(
  N173&lt;=10, "Extremely Dry",
  N173&lt;=20, "Very Dry",
  N173&lt;=30, "Dry",
  N173&lt;=40, "Low Comfortable",
  N173&lt;=50, "Comfortable",
  N173&lt;=60, "Moderate Humid",
  N173&lt;=70, "Humid",
  N173&lt;=80, "Very Humid",
  N173&lt;=90, "Highly Humid",
  N173&lt;=100, "Saturated / Rain-Likely"
)</f>
        <v>Very Humid</v>
      </c>
      <c r="P173" s="8">
        <v>0.16420000000000001</v>
      </c>
      <c r="Q173" s="8">
        <f>ROUND(DS_1_2_3_appended[[#This Row],[NormalizedWindspeed]]* 118, 1)</f>
        <v>19.399999999999999</v>
      </c>
      <c r="R173" s="8">
        <v>5</v>
      </c>
      <c r="S173" s="8">
        <v>56</v>
      </c>
      <c r="T173" s="8">
        <f>SUM(DS_1_2_3_appended[[#This Row],[CasualRiders]], DS_1_2_3_appended[[#This Row],[RegisteredRiders]])</f>
        <v>61</v>
      </c>
      <c r="Y173" s="35">
        <v>40578</v>
      </c>
      <c r="Z173" s="36">
        <f t="shared" si="1"/>
        <v>88</v>
      </c>
      <c r="AA173" s="37">
        <f t="shared" si="3"/>
        <v>1620</v>
      </c>
      <c r="AB173" s="36">
        <f t="shared" si="2"/>
        <v>1708</v>
      </c>
    </row>
    <row r="174" spans="1:28">
      <c r="A174" s="16">
        <v>173</v>
      </c>
      <c r="B174" s="11">
        <v>40551</v>
      </c>
      <c r="C174" s="8" t="str" cm="1">
        <f t="array" ref="C174">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74" s="8">
        <f>YEAR(DS_1_2_3_appended[[#This Row],[DateOfEntry]])</f>
        <v>2011</v>
      </c>
      <c r="E174" s="8" t="str">
        <f>TEXT(DS_1_2_3_appended[[#This Row],[DateOfEntry]], "mmmm")</f>
        <v>January</v>
      </c>
      <c r="F174" s="15">
        <v>7.1666666666666696</v>
      </c>
      <c r="G174" s="8" t="str">
        <f>IF(dataset_1!G174, "YES", "NO")</f>
        <v>NO</v>
      </c>
      <c r="H174" s="8" t="str">
        <f>CHOOSE(WEEKDAY(DS_1_2_3_appended[[#This Row],[DateOfEntry]]), "Sunday", "Monday", "Tuesday", "Wednesday", "Thursday", "Friday", "Saturday")</f>
        <v>Saturday</v>
      </c>
      <c r="I174" s="8">
        <v>2</v>
      </c>
      <c r="J174" s="8" t="str" cm="1">
        <f t="array" ref="J174">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174" s="8">
        <v>0.2</v>
      </c>
      <c r="L174" s="8" cm="1">
        <f t="array" ref="L174">_xlfn.IFS(
  AND(C174="Winter", J174="Clear Sky"), ROUND(10 + (K174 / 0.46) * (25 - 10), 1),
  AND(C174="Winter", J174="Foggy / Misty"), ROUND(0 + (K174 / 0.46) * (15 - 0), 1),
  AND(C174="Winter", J174="Light Snow / Rain"), ROUND(-5 + (K174 / 0.46) * (10 - (-5)), 1),
  AND(C174="Winter", J174="Western Disturbance"), ROUND(5 + (K174 / 0.46) * (20 - 5), 1),
  AND(C174="Summer", J174="Clear / Sunny"), ROUND(30 + (K174 / 0.46) * (53 - 30), 1),
  AND(C174="Summer", J174="Hot &amp; Humid"), ROUND(26 + (K174 / 0.46) * (45 - 26), 1),
  AND(C174="Summer", J174="Dust Storm / Loo Winds"), ROUND(35 + (K174 / 0.46) * (50 - 35), 1),
  AND(C174="Summer", J174="Pre-Monsoon Thunderstorm"), ROUND(28 + (K174 / 0.46) * (48 - 28), 1),
  AND(C174="Monsoon", J174="Heavy Rainfall"), ROUND(22 + (K174 / 0.46) * (28 - 22), 1),
  AND(C174="Monsoon", J174="Intermittent Showers"), ROUND(24 + (K174 / 0.46) * (32 - 24), 1),
  AND(C174="Monsoon", J174="Overcast &amp; Humid"), ROUND(25 + (K174 / 0.46) * (33 - 25), 1),
  AND(C174="Monsoon", J174="Thunderstorms with Rain"), ROUND(23 + (K174 / 0.46) * (30 - 23), 1),
  AND(C174="Autumn", J174="Clear"), ROUND(20 + (K174 / 0.46) * (30 - 20), 1),
  AND(C174="Autumn", J174="Dry &amp; Breezy"), ROUND(18 + (K174 / 0.46) * (28 - 18), 1),
  AND(C174="Autumn", J174="Atmospheric Haze"), ROUND(16 + (K174 / 0.46) * (26 - 16), 1),
  AND(C174="Autumn", J174="Chilly Dusk"), ROUND(15 + (K174 / 0.46) * (25 - 15), 1),
  TRUE, "No match found"
)</f>
        <v>6.5</v>
      </c>
      <c r="M174" s="8">
        <v>0.69</v>
      </c>
      <c r="N174" s="8">
        <f>ROUND(DS_1_2_3_appended[[#This Row],[NormalizedHumidity]] * 100, 1)</f>
        <v>69</v>
      </c>
      <c r="O174" s="8" t="str" cm="1">
        <f t="array" ref="O174">_xlfn.IFS(
  N174&lt;=10, "Extremely Dry",
  N174&lt;=20, "Very Dry",
  N174&lt;=30, "Dry",
  N174&lt;=40, "Low Comfortable",
  N174&lt;=50, "Comfortable",
  N174&lt;=60, "Moderate Humid",
  N174&lt;=70, "Humid",
  N174&lt;=80, "Very Humid",
  N174&lt;=90, "Highly Humid",
  N174&lt;=100, "Saturated / Rain-Likely"
)</f>
        <v>Humid</v>
      </c>
      <c r="P174" s="8">
        <v>0.3881</v>
      </c>
      <c r="Q174" s="8">
        <f>ROUND(DS_1_2_3_appended[[#This Row],[NormalizedWindspeed]]* 118, 1)</f>
        <v>45.8</v>
      </c>
      <c r="R174" s="8">
        <v>2</v>
      </c>
      <c r="S174" s="8">
        <v>60</v>
      </c>
      <c r="T174" s="8">
        <f>SUM(DS_1_2_3_appended[[#This Row],[CasualRiders]], DS_1_2_3_appended[[#This Row],[RegisteredRiders]])</f>
        <v>62</v>
      </c>
      <c r="Y174" s="35">
        <v>40579</v>
      </c>
      <c r="Z174" s="36">
        <f t="shared" si="1"/>
        <v>100</v>
      </c>
      <c r="AA174" s="37">
        <f t="shared" si="3"/>
        <v>905</v>
      </c>
      <c r="AB174" s="36">
        <f t="shared" si="2"/>
        <v>1005</v>
      </c>
    </row>
    <row r="175" spans="1:28">
      <c r="A175" s="16">
        <v>174</v>
      </c>
      <c r="B175" s="11">
        <v>40551</v>
      </c>
      <c r="C175" s="8" t="str" cm="1">
        <f t="array" ref="C175">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75" s="8">
        <f>YEAR(DS_1_2_3_appended[[#This Row],[DateOfEntry]])</f>
        <v>2011</v>
      </c>
      <c r="E175" s="8" t="str">
        <f>TEXT(DS_1_2_3_appended[[#This Row],[DateOfEntry]], "mmmm")</f>
        <v>January</v>
      </c>
      <c r="F175" s="15">
        <v>7.2083333333333304</v>
      </c>
      <c r="G175" s="8" t="str">
        <f>IF(dataset_1!G175, "YES", "NO")</f>
        <v>NO</v>
      </c>
      <c r="H175" s="8" t="str">
        <f>CHOOSE(WEEKDAY(DS_1_2_3_appended[[#This Row],[DateOfEntry]]), "Sunday", "Monday", "Tuesday", "Wednesday", "Thursday", "Friday", "Saturday")</f>
        <v>Saturday</v>
      </c>
      <c r="I175" s="8">
        <v>2</v>
      </c>
      <c r="J175" s="8" t="str" cm="1">
        <f t="array" ref="J175">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175" s="8">
        <v>0.2</v>
      </c>
      <c r="L175" s="8" cm="1">
        <f t="array" ref="L175">_xlfn.IFS(
  AND(C175="Winter", J175="Clear Sky"), ROUND(10 + (K175 / 0.46) * (25 - 10), 1),
  AND(C175="Winter", J175="Foggy / Misty"), ROUND(0 + (K175 / 0.46) * (15 - 0), 1),
  AND(C175="Winter", J175="Light Snow / Rain"), ROUND(-5 + (K175 / 0.46) * (10 - (-5)), 1),
  AND(C175="Winter", J175="Western Disturbance"), ROUND(5 + (K175 / 0.46) * (20 - 5), 1),
  AND(C175="Summer", J175="Clear / Sunny"), ROUND(30 + (K175 / 0.46) * (53 - 30), 1),
  AND(C175="Summer", J175="Hot &amp; Humid"), ROUND(26 + (K175 / 0.46) * (45 - 26), 1),
  AND(C175="Summer", J175="Dust Storm / Loo Winds"), ROUND(35 + (K175 / 0.46) * (50 - 35), 1),
  AND(C175="Summer", J175="Pre-Monsoon Thunderstorm"), ROUND(28 + (K175 / 0.46) * (48 - 28), 1),
  AND(C175="Monsoon", J175="Heavy Rainfall"), ROUND(22 + (K175 / 0.46) * (28 - 22), 1),
  AND(C175="Monsoon", J175="Intermittent Showers"), ROUND(24 + (K175 / 0.46) * (32 - 24), 1),
  AND(C175="Monsoon", J175="Overcast &amp; Humid"), ROUND(25 + (K175 / 0.46) * (33 - 25), 1),
  AND(C175="Monsoon", J175="Thunderstorms with Rain"), ROUND(23 + (K175 / 0.46) * (30 - 23), 1),
  AND(C175="Autumn", J175="Clear"), ROUND(20 + (K175 / 0.46) * (30 - 20), 1),
  AND(C175="Autumn", J175="Dry &amp; Breezy"), ROUND(18 + (K175 / 0.46) * (28 - 18), 1),
  AND(C175="Autumn", J175="Atmospheric Haze"), ROUND(16 + (K175 / 0.46) * (26 - 16), 1),
  AND(C175="Autumn", J175="Chilly Dusk"), ROUND(15 + (K175 / 0.46) * (25 - 15), 1),
  TRUE, "No match found"
)</f>
        <v>6.5</v>
      </c>
      <c r="M175" s="8">
        <v>0.59</v>
      </c>
      <c r="N175" s="8">
        <f>ROUND(DS_1_2_3_appended[[#This Row],[NormalizedHumidity]] * 100, 1)</f>
        <v>59</v>
      </c>
      <c r="O175" s="8" t="str" cm="1">
        <f t="array" ref="O175">_xlfn.IFS(
  N175&lt;=10, "Extremely Dry",
  N175&lt;=20, "Very Dry",
  N175&lt;=30, "Dry",
  N175&lt;=40, "Low Comfortable",
  N175&lt;=50, "Comfortable",
  N175&lt;=60, "Moderate Humid",
  N175&lt;=70, "Humid",
  N175&lt;=80, "Very Humid",
  N175&lt;=90, "Highly Humid",
  N175&lt;=100, "Saturated / Rain-Likely"
)</f>
        <v>Moderate Humid</v>
      </c>
      <c r="P175" s="8">
        <v>0.35820000000000002</v>
      </c>
      <c r="Q175" s="8">
        <f>ROUND(DS_1_2_3_appended[[#This Row],[NormalizedWindspeed]]* 118, 1)</f>
        <v>42.3</v>
      </c>
      <c r="R175" s="8">
        <v>8</v>
      </c>
      <c r="S175" s="8">
        <v>90</v>
      </c>
      <c r="T175" s="8">
        <f>SUM(DS_1_2_3_appended[[#This Row],[CasualRiders]], DS_1_2_3_appended[[#This Row],[RegisteredRiders]])</f>
        <v>98</v>
      </c>
      <c r="Y175" s="35">
        <v>40580</v>
      </c>
      <c r="Z175" s="36">
        <f t="shared" si="1"/>
        <v>354</v>
      </c>
      <c r="AA175" s="37">
        <f t="shared" si="3"/>
        <v>1269</v>
      </c>
      <c r="AB175" s="36">
        <f t="shared" si="2"/>
        <v>1623</v>
      </c>
    </row>
    <row r="176" spans="1:28">
      <c r="A176" s="16">
        <v>175</v>
      </c>
      <c r="B176" s="11">
        <v>40551</v>
      </c>
      <c r="C176" s="8" t="str" cm="1">
        <f t="array" ref="C176">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76" s="8">
        <f>YEAR(DS_1_2_3_appended[[#This Row],[DateOfEntry]])</f>
        <v>2011</v>
      </c>
      <c r="E176" s="8" t="str">
        <f>TEXT(DS_1_2_3_appended[[#This Row],[DateOfEntry]], "mmmm")</f>
        <v>January</v>
      </c>
      <c r="F176" s="15">
        <v>7.25</v>
      </c>
      <c r="G176" s="8" t="str">
        <f>IF(dataset_1!G176, "YES", "NO")</f>
        <v>NO</v>
      </c>
      <c r="H176" s="8" t="str">
        <f>CHOOSE(WEEKDAY(DS_1_2_3_appended[[#This Row],[DateOfEntry]]), "Sunday", "Monday", "Tuesday", "Wednesday", "Thursday", "Friday", "Saturday")</f>
        <v>Saturday</v>
      </c>
      <c r="I176" s="8">
        <v>1</v>
      </c>
      <c r="J176" s="8" t="str" cm="1">
        <f t="array" ref="J176">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176" s="8">
        <v>0.2</v>
      </c>
      <c r="L176" s="8" cm="1">
        <f t="array" ref="L176">_xlfn.IFS(
  AND(C176="Winter", J176="Clear Sky"), ROUND(10 + (K176 / 0.46) * (25 - 10), 1),
  AND(C176="Winter", J176="Foggy / Misty"), ROUND(0 + (K176 / 0.46) * (15 - 0), 1),
  AND(C176="Winter", J176="Light Snow / Rain"), ROUND(-5 + (K176 / 0.46) * (10 - (-5)), 1),
  AND(C176="Winter", J176="Western Disturbance"), ROUND(5 + (K176 / 0.46) * (20 - 5), 1),
  AND(C176="Summer", J176="Clear / Sunny"), ROUND(30 + (K176 / 0.46) * (53 - 30), 1),
  AND(C176="Summer", J176="Hot &amp; Humid"), ROUND(26 + (K176 / 0.46) * (45 - 26), 1),
  AND(C176="Summer", J176="Dust Storm / Loo Winds"), ROUND(35 + (K176 / 0.46) * (50 - 35), 1),
  AND(C176="Summer", J176="Pre-Monsoon Thunderstorm"), ROUND(28 + (K176 / 0.46) * (48 - 28), 1),
  AND(C176="Monsoon", J176="Heavy Rainfall"), ROUND(22 + (K176 / 0.46) * (28 - 22), 1),
  AND(C176="Monsoon", J176="Intermittent Showers"), ROUND(24 + (K176 / 0.46) * (32 - 24), 1),
  AND(C176="Monsoon", J176="Overcast &amp; Humid"), ROUND(25 + (K176 / 0.46) * (33 - 25), 1),
  AND(C176="Monsoon", J176="Thunderstorms with Rain"), ROUND(23 + (K176 / 0.46) * (30 - 23), 1),
  AND(C176="Autumn", J176="Clear"), ROUND(20 + (K176 / 0.46) * (30 - 20), 1),
  AND(C176="Autumn", J176="Dry &amp; Breezy"), ROUND(18 + (K176 / 0.46) * (28 - 18), 1),
  AND(C176="Autumn", J176="Atmospheric Haze"), ROUND(16 + (K176 / 0.46) * (26 - 16), 1),
  AND(C176="Autumn", J176="Chilly Dusk"), ROUND(15 + (K176 / 0.46) * (25 - 15), 1),
  TRUE, "No match found"
)</f>
        <v>16.5</v>
      </c>
      <c r="M176" s="8">
        <v>0.44</v>
      </c>
      <c r="N176" s="8">
        <f>ROUND(DS_1_2_3_appended[[#This Row],[NormalizedHumidity]] * 100, 1)</f>
        <v>44</v>
      </c>
      <c r="O176" s="8" t="str" cm="1">
        <f t="array" ref="O176">_xlfn.IFS(
  N176&lt;=10, "Extremely Dry",
  N176&lt;=20, "Very Dry",
  N176&lt;=30, "Dry",
  N176&lt;=40, "Low Comfortable",
  N176&lt;=50, "Comfortable",
  N176&lt;=60, "Moderate Humid",
  N176&lt;=70, "Humid",
  N176&lt;=80, "Very Humid",
  N176&lt;=90, "Highly Humid",
  N176&lt;=100, "Saturated / Rain-Likely"
)</f>
        <v>Comfortable</v>
      </c>
      <c r="P176" s="8">
        <v>0.32840000000000003</v>
      </c>
      <c r="Q176" s="8">
        <f>ROUND(DS_1_2_3_appended[[#This Row],[NormalizedWindspeed]]* 118, 1)</f>
        <v>38.799999999999997</v>
      </c>
      <c r="R176" s="8">
        <v>7</v>
      </c>
      <c r="S176" s="8">
        <v>95</v>
      </c>
      <c r="T176" s="8">
        <f>SUM(DS_1_2_3_appended[[#This Row],[CasualRiders]], DS_1_2_3_appended[[#This Row],[RegisteredRiders]])</f>
        <v>102</v>
      </c>
      <c r="Y176" s="35">
        <v>40581</v>
      </c>
      <c r="Z176" s="36">
        <f t="shared" si="1"/>
        <v>120</v>
      </c>
      <c r="AA176" s="37">
        <f t="shared" si="3"/>
        <v>1592</v>
      </c>
      <c r="AB176" s="36">
        <f t="shared" si="2"/>
        <v>1712</v>
      </c>
    </row>
    <row r="177" spans="1:29">
      <c r="A177" s="16">
        <v>176</v>
      </c>
      <c r="B177" s="11">
        <v>40551</v>
      </c>
      <c r="C177" s="8" t="str" cm="1">
        <f t="array" ref="C177">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77" s="8">
        <f>YEAR(DS_1_2_3_appended[[#This Row],[DateOfEntry]])</f>
        <v>2011</v>
      </c>
      <c r="E177" s="8" t="str">
        <f>TEXT(DS_1_2_3_appended[[#This Row],[DateOfEntry]], "mmmm")</f>
        <v>January</v>
      </c>
      <c r="F177" s="15">
        <v>7.2916666666666696</v>
      </c>
      <c r="G177" s="8" t="str">
        <f>IF(dataset_1!G177, "YES", "NO")</f>
        <v>NO</v>
      </c>
      <c r="H177" s="8" t="str">
        <f>CHOOSE(WEEKDAY(DS_1_2_3_appended[[#This Row],[DateOfEntry]]), "Sunday", "Monday", "Tuesday", "Wednesday", "Thursday", "Friday", "Saturday")</f>
        <v>Saturday</v>
      </c>
      <c r="I177" s="8">
        <v>1</v>
      </c>
      <c r="J177" s="8" t="str" cm="1">
        <f t="array" ref="J177">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177" s="8">
        <v>0.2</v>
      </c>
      <c r="L177" s="8" cm="1">
        <f t="array" ref="L177">_xlfn.IFS(
  AND(C177="Winter", J177="Clear Sky"), ROUND(10 + (K177 / 0.46) * (25 - 10), 1),
  AND(C177="Winter", J177="Foggy / Misty"), ROUND(0 + (K177 / 0.46) * (15 - 0), 1),
  AND(C177="Winter", J177="Light Snow / Rain"), ROUND(-5 + (K177 / 0.46) * (10 - (-5)), 1),
  AND(C177="Winter", J177="Western Disturbance"), ROUND(5 + (K177 / 0.46) * (20 - 5), 1),
  AND(C177="Summer", J177="Clear / Sunny"), ROUND(30 + (K177 / 0.46) * (53 - 30), 1),
  AND(C177="Summer", J177="Hot &amp; Humid"), ROUND(26 + (K177 / 0.46) * (45 - 26), 1),
  AND(C177="Summer", J177="Dust Storm / Loo Winds"), ROUND(35 + (K177 / 0.46) * (50 - 35), 1),
  AND(C177="Summer", J177="Pre-Monsoon Thunderstorm"), ROUND(28 + (K177 / 0.46) * (48 - 28), 1),
  AND(C177="Monsoon", J177="Heavy Rainfall"), ROUND(22 + (K177 / 0.46) * (28 - 22), 1),
  AND(C177="Monsoon", J177="Intermittent Showers"), ROUND(24 + (K177 / 0.46) * (32 - 24), 1),
  AND(C177="Monsoon", J177="Overcast &amp; Humid"), ROUND(25 + (K177 / 0.46) * (33 - 25), 1),
  AND(C177="Monsoon", J177="Thunderstorms with Rain"), ROUND(23 + (K177 / 0.46) * (30 - 23), 1),
  AND(C177="Autumn", J177="Clear"), ROUND(20 + (K177 / 0.46) * (30 - 20), 1),
  AND(C177="Autumn", J177="Dry &amp; Breezy"), ROUND(18 + (K177 / 0.46) * (28 - 18), 1),
  AND(C177="Autumn", J177="Atmospheric Haze"), ROUND(16 + (K177 / 0.46) * (26 - 16), 1),
  AND(C177="Autumn", J177="Chilly Dusk"), ROUND(15 + (K177 / 0.46) * (25 - 15), 1),
  TRUE, "No match found"
)</f>
        <v>16.5</v>
      </c>
      <c r="M177" s="8">
        <v>0.32</v>
      </c>
      <c r="N177" s="8">
        <f>ROUND(DS_1_2_3_appended[[#This Row],[NormalizedHumidity]] * 100, 1)</f>
        <v>32</v>
      </c>
      <c r="O177" s="8" t="str" cm="1">
        <f t="array" ref="O177">_xlfn.IFS(
  N177&lt;=10, "Extremely Dry",
  N177&lt;=20, "Very Dry",
  N177&lt;=30, "Dry",
  N177&lt;=40, "Low Comfortable",
  N177&lt;=50, "Comfortable",
  N177&lt;=60, "Moderate Humid",
  N177&lt;=70, "Humid",
  N177&lt;=80, "Very Humid",
  N177&lt;=90, "Highly Humid",
  N177&lt;=100, "Saturated / Rain-Likely"
)</f>
        <v>Low Comfortable</v>
      </c>
      <c r="P177" s="8">
        <v>0.49249999999999999</v>
      </c>
      <c r="Q177" s="8">
        <f>ROUND(DS_1_2_3_appended[[#This Row],[NormalizedWindspeed]]* 118, 1)</f>
        <v>58.1</v>
      </c>
      <c r="R177" s="8">
        <v>12</v>
      </c>
      <c r="S177" s="8">
        <v>83</v>
      </c>
      <c r="T177" s="8">
        <f>SUM(DS_1_2_3_appended[[#This Row],[CasualRiders]], DS_1_2_3_appended[[#This Row],[RegisteredRiders]])</f>
        <v>95</v>
      </c>
      <c r="Y177" s="35">
        <v>40582</v>
      </c>
      <c r="Z177" s="36">
        <f t="shared" si="1"/>
        <v>64</v>
      </c>
      <c r="AA177" s="37">
        <f t="shared" si="3"/>
        <v>1466</v>
      </c>
      <c r="AB177" s="36">
        <f t="shared" si="2"/>
        <v>1530</v>
      </c>
    </row>
    <row r="178" spans="1:29">
      <c r="A178" s="16">
        <v>177</v>
      </c>
      <c r="B178" s="11">
        <v>40551</v>
      </c>
      <c r="C178" s="8" t="str" cm="1">
        <f t="array" ref="C178">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78" s="8">
        <f>YEAR(DS_1_2_3_appended[[#This Row],[DateOfEntry]])</f>
        <v>2011</v>
      </c>
      <c r="E178" s="8" t="str">
        <f>TEXT(DS_1_2_3_appended[[#This Row],[DateOfEntry]], "mmmm")</f>
        <v>January</v>
      </c>
      <c r="F178" s="15">
        <v>7.3333333333333304</v>
      </c>
      <c r="G178" s="8" t="str">
        <f>IF(dataset_1!G178, "YES", "NO")</f>
        <v>NO</v>
      </c>
      <c r="H178" s="8" t="str">
        <f>CHOOSE(WEEKDAY(DS_1_2_3_appended[[#This Row],[DateOfEntry]]), "Sunday", "Monday", "Tuesday", "Wednesday", "Thursday", "Friday", "Saturday")</f>
        <v>Saturday</v>
      </c>
      <c r="I178" s="8">
        <v>1</v>
      </c>
      <c r="J178" s="8" t="str" cm="1">
        <f t="array" ref="J178">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178" s="8">
        <v>0.2</v>
      </c>
      <c r="L178" s="8" cm="1">
        <f t="array" ref="L178">_xlfn.IFS(
  AND(C178="Winter", J178="Clear Sky"), ROUND(10 + (K178 / 0.46) * (25 - 10), 1),
  AND(C178="Winter", J178="Foggy / Misty"), ROUND(0 + (K178 / 0.46) * (15 - 0), 1),
  AND(C178="Winter", J178="Light Snow / Rain"), ROUND(-5 + (K178 / 0.46) * (10 - (-5)), 1),
  AND(C178="Winter", J178="Western Disturbance"), ROUND(5 + (K178 / 0.46) * (20 - 5), 1),
  AND(C178="Summer", J178="Clear / Sunny"), ROUND(30 + (K178 / 0.46) * (53 - 30), 1),
  AND(C178="Summer", J178="Hot &amp; Humid"), ROUND(26 + (K178 / 0.46) * (45 - 26), 1),
  AND(C178="Summer", J178="Dust Storm / Loo Winds"), ROUND(35 + (K178 / 0.46) * (50 - 35), 1),
  AND(C178="Summer", J178="Pre-Monsoon Thunderstorm"), ROUND(28 + (K178 / 0.46) * (48 - 28), 1),
  AND(C178="Monsoon", J178="Heavy Rainfall"), ROUND(22 + (K178 / 0.46) * (28 - 22), 1),
  AND(C178="Monsoon", J178="Intermittent Showers"), ROUND(24 + (K178 / 0.46) * (32 - 24), 1),
  AND(C178="Monsoon", J178="Overcast &amp; Humid"), ROUND(25 + (K178 / 0.46) * (33 - 25), 1),
  AND(C178="Monsoon", J178="Thunderstorms with Rain"), ROUND(23 + (K178 / 0.46) * (30 - 23), 1),
  AND(C178="Autumn", J178="Clear"), ROUND(20 + (K178 / 0.46) * (30 - 20), 1),
  AND(C178="Autumn", J178="Dry &amp; Breezy"), ROUND(18 + (K178 / 0.46) * (28 - 18), 1),
  AND(C178="Autumn", J178="Atmospheric Haze"), ROUND(16 + (K178 / 0.46) * (26 - 16), 1),
  AND(C178="Autumn", J178="Chilly Dusk"), ROUND(15 + (K178 / 0.46) * (25 - 15), 1),
  TRUE, "No match found"
)</f>
        <v>16.5</v>
      </c>
      <c r="M178" s="8">
        <v>0.32</v>
      </c>
      <c r="N178" s="8">
        <f>ROUND(DS_1_2_3_appended[[#This Row],[NormalizedHumidity]] * 100, 1)</f>
        <v>32</v>
      </c>
      <c r="O178" s="8" t="str" cm="1">
        <f t="array" ref="O178">_xlfn.IFS(
  N178&lt;=10, "Extremely Dry",
  N178&lt;=20, "Very Dry",
  N178&lt;=30, "Dry",
  N178&lt;=40, "Low Comfortable",
  N178&lt;=50, "Comfortable",
  N178&lt;=60, "Moderate Humid",
  N178&lt;=70, "Humid",
  N178&lt;=80, "Very Humid",
  N178&lt;=90, "Highly Humid",
  N178&lt;=100, "Saturated / Rain-Likely"
)</f>
        <v>Low Comfortable</v>
      </c>
      <c r="P178" s="8">
        <v>0.44779999999999998</v>
      </c>
      <c r="Q178" s="8">
        <f>ROUND(DS_1_2_3_appended[[#This Row],[NormalizedWindspeed]]* 118, 1)</f>
        <v>52.8</v>
      </c>
      <c r="R178" s="8">
        <v>5</v>
      </c>
      <c r="S178" s="8">
        <v>69</v>
      </c>
      <c r="T178" s="8">
        <f>SUM(DS_1_2_3_appended[[#This Row],[CasualRiders]], DS_1_2_3_appended[[#This Row],[RegisteredRiders]])</f>
        <v>74</v>
      </c>
      <c r="Y178" s="35">
        <v>40583</v>
      </c>
      <c r="Z178" s="36">
        <f t="shared" si="1"/>
        <v>53</v>
      </c>
      <c r="AA178" s="37">
        <f t="shared" si="3"/>
        <v>1552</v>
      </c>
      <c r="AB178" s="36">
        <f t="shared" si="2"/>
        <v>1605</v>
      </c>
    </row>
    <row r="179" spans="1:29">
      <c r="A179" s="16">
        <v>178</v>
      </c>
      <c r="B179" s="11">
        <v>40551</v>
      </c>
      <c r="C179" s="8" t="str" cm="1">
        <f t="array" ref="C179">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79" s="8">
        <f>YEAR(DS_1_2_3_appended[[#This Row],[DateOfEntry]])</f>
        <v>2011</v>
      </c>
      <c r="E179" s="8" t="str">
        <f>TEXT(DS_1_2_3_appended[[#This Row],[DateOfEntry]], "mmmm")</f>
        <v>January</v>
      </c>
      <c r="F179" s="15">
        <v>7.375</v>
      </c>
      <c r="G179" s="8" t="str">
        <f>IF(dataset_1!G179, "YES", "NO")</f>
        <v>NO</v>
      </c>
      <c r="H179" s="8" t="str">
        <f>CHOOSE(WEEKDAY(DS_1_2_3_appended[[#This Row],[DateOfEntry]]), "Sunday", "Monday", "Tuesday", "Wednesday", "Thursday", "Friday", "Saturday")</f>
        <v>Saturday</v>
      </c>
      <c r="I179" s="8">
        <v>1</v>
      </c>
      <c r="J179" s="8" t="str" cm="1">
        <f t="array" ref="J179">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179" s="8">
        <v>0.18</v>
      </c>
      <c r="L179" s="8" cm="1">
        <f t="array" ref="L179">_xlfn.IFS(
  AND(C179="Winter", J179="Clear Sky"), ROUND(10 + (K179 / 0.46) * (25 - 10), 1),
  AND(C179="Winter", J179="Foggy / Misty"), ROUND(0 + (K179 / 0.46) * (15 - 0), 1),
  AND(C179="Winter", J179="Light Snow / Rain"), ROUND(-5 + (K179 / 0.46) * (10 - (-5)), 1),
  AND(C179="Winter", J179="Western Disturbance"), ROUND(5 + (K179 / 0.46) * (20 - 5), 1),
  AND(C179="Summer", J179="Clear / Sunny"), ROUND(30 + (K179 / 0.46) * (53 - 30), 1),
  AND(C179="Summer", J179="Hot &amp; Humid"), ROUND(26 + (K179 / 0.46) * (45 - 26), 1),
  AND(C179="Summer", J179="Dust Storm / Loo Winds"), ROUND(35 + (K179 / 0.46) * (50 - 35), 1),
  AND(C179="Summer", J179="Pre-Monsoon Thunderstorm"), ROUND(28 + (K179 / 0.46) * (48 - 28), 1),
  AND(C179="Monsoon", J179="Heavy Rainfall"), ROUND(22 + (K179 / 0.46) * (28 - 22), 1),
  AND(C179="Monsoon", J179="Intermittent Showers"), ROUND(24 + (K179 / 0.46) * (32 - 24), 1),
  AND(C179="Monsoon", J179="Overcast &amp; Humid"), ROUND(25 + (K179 / 0.46) * (33 - 25), 1),
  AND(C179="Monsoon", J179="Thunderstorms with Rain"), ROUND(23 + (K179 / 0.46) * (30 - 23), 1),
  AND(C179="Autumn", J179="Clear"), ROUND(20 + (K179 / 0.46) * (30 - 20), 1),
  AND(C179="Autumn", J179="Dry &amp; Breezy"), ROUND(18 + (K179 / 0.46) * (28 - 18), 1),
  AND(C179="Autumn", J179="Atmospheric Haze"), ROUND(16 + (K179 / 0.46) * (26 - 16), 1),
  AND(C179="Autumn", J179="Chilly Dusk"), ROUND(15 + (K179 / 0.46) * (25 - 15), 1),
  TRUE, "No match found"
)</f>
        <v>15.9</v>
      </c>
      <c r="M179" s="8">
        <v>0.28999999999999998</v>
      </c>
      <c r="N179" s="8">
        <f>ROUND(DS_1_2_3_appended[[#This Row],[NormalizedHumidity]] * 100, 1)</f>
        <v>29</v>
      </c>
      <c r="O179" s="8" t="str" cm="1">
        <f t="array" ref="O179">_xlfn.IFS(
  N179&lt;=10, "Extremely Dry",
  N179&lt;=20, "Very Dry",
  N179&lt;=30, "Dry",
  N179&lt;=40, "Low Comfortable",
  N179&lt;=50, "Comfortable",
  N179&lt;=60, "Moderate Humid",
  N179&lt;=70, "Humid",
  N179&lt;=80, "Very Humid",
  N179&lt;=90, "Highly Humid",
  N179&lt;=100, "Saturated / Rain-Likely"
)</f>
        <v>Dry</v>
      </c>
      <c r="P179" s="8">
        <v>0.44779999999999998</v>
      </c>
      <c r="Q179" s="8">
        <f>ROUND(DS_1_2_3_appended[[#This Row],[NormalizedWindspeed]]* 118, 1)</f>
        <v>52.8</v>
      </c>
      <c r="R179" s="8">
        <v>8</v>
      </c>
      <c r="S179" s="8">
        <v>68</v>
      </c>
      <c r="T179" s="8">
        <f>SUM(DS_1_2_3_appended[[#This Row],[CasualRiders]], DS_1_2_3_appended[[#This Row],[RegisteredRiders]])</f>
        <v>76</v>
      </c>
      <c r="Y179" s="35">
        <v>40584</v>
      </c>
      <c r="Z179" s="36">
        <f t="shared" si="1"/>
        <v>47</v>
      </c>
      <c r="AA179" s="37">
        <f t="shared" si="3"/>
        <v>1491</v>
      </c>
      <c r="AB179" s="36">
        <f t="shared" si="2"/>
        <v>1538</v>
      </c>
    </row>
    <row r="180" spans="1:29">
      <c r="A180" s="16">
        <v>179</v>
      </c>
      <c r="B180" s="11">
        <v>40551</v>
      </c>
      <c r="C180" s="8" t="str" cm="1">
        <f t="array" ref="C180">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80" s="8">
        <f>YEAR(DS_1_2_3_appended[[#This Row],[DateOfEntry]])</f>
        <v>2011</v>
      </c>
      <c r="E180" s="8" t="str">
        <f>TEXT(DS_1_2_3_appended[[#This Row],[DateOfEntry]], "mmmm")</f>
        <v>January</v>
      </c>
      <c r="F180" s="15">
        <v>7.4166666666666696</v>
      </c>
      <c r="G180" s="8" t="str">
        <f>IF(dataset_1!G180, "YES", "NO")</f>
        <v>NO</v>
      </c>
      <c r="H180" s="8" t="str">
        <f>CHOOSE(WEEKDAY(DS_1_2_3_appended[[#This Row],[DateOfEntry]]), "Sunday", "Monday", "Tuesday", "Wednesday", "Thursday", "Friday", "Saturday")</f>
        <v>Saturday</v>
      </c>
      <c r="I180" s="8">
        <v>1</v>
      </c>
      <c r="J180" s="8" t="str" cm="1">
        <f t="array" ref="J180">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180" s="8">
        <v>0.16</v>
      </c>
      <c r="L180" s="8" cm="1">
        <f t="array" ref="L180">_xlfn.IFS(
  AND(C180="Winter", J180="Clear Sky"), ROUND(10 + (K180 / 0.46) * (25 - 10), 1),
  AND(C180="Winter", J180="Foggy / Misty"), ROUND(0 + (K180 / 0.46) * (15 - 0), 1),
  AND(C180="Winter", J180="Light Snow / Rain"), ROUND(-5 + (K180 / 0.46) * (10 - (-5)), 1),
  AND(C180="Winter", J180="Western Disturbance"), ROUND(5 + (K180 / 0.46) * (20 - 5), 1),
  AND(C180="Summer", J180="Clear / Sunny"), ROUND(30 + (K180 / 0.46) * (53 - 30), 1),
  AND(C180="Summer", J180="Hot &amp; Humid"), ROUND(26 + (K180 / 0.46) * (45 - 26), 1),
  AND(C180="Summer", J180="Dust Storm / Loo Winds"), ROUND(35 + (K180 / 0.46) * (50 - 35), 1),
  AND(C180="Summer", J180="Pre-Monsoon Thunderstorm"), ROUND(28 + (K180 / 0.46) * (48 - 28), 1),
  AND(C180="Monsoon", J180="Heavy Rainfall"), ROUND(22 + (K180 / 0.46) * (28 - 22), 1),
  AND(C180="Monsoon", J180="Intermittent Showers"), ROUND(24 + (K180 / 0.46) * (32 - 24), 1),
  AND(C180="Monsoon", J180="Overcast &amp; Humid"), ROUND(25 + (K180 / 0.46) * (33 - 25), 1),
  AND(C180="Monsoon", J180="Thunderstorms with Rain"), ROUND(23 + (K180 / 0.46) * (30 - 23), 1),
  AND(C180="Autumn", J180="Clear"), ROUND(20 + (K180 / 0.46) * (30 - 20), 1),
  AND(C180="Autumn", J180="Dry &amp; Breezy"), ROUND(18 + (K180 / 0.46) * (28 - 18), 1),
  AND(C180="Autumn", J180="Atmospheric Haze"), ROUND(16 + (K180 / 0.46) * (26 - 16), 1),
  AND(C180="Autumn", J180="Chilly Dusk"), ROUND(15 + (K180 / 0.46) * (25 - 15), 1),
  TRUE, "No match found"
)</f>
        <v>15.2</v>
      </c>
      <c r="M180" s="8">
        <v>0.37</v>
      </c>
      <c r="N180" s="8">
        <f>ROUND(DS_1_2_3_appended[[#This Row],[NormalizedHumidity]] * 100, 1)</f>
        <v>37</v>
      </c>
      <c r="O180" s="8" t="str" cm="1">
        <f t="array" ref="O180">_xlfn.IFS(
  N180&lt;=10, "Extremely Dry",
  N180&lt;=20, "Very Dry",
  N180&lt;=30, "Dry",
  N180&lt;=40, "Low Comfortable",
  N180&lt;=50, "Comfortable",
  N180&lt;=60, "Moderate Humid",
  N180&lt;=70, "Humid",
  N180&lt;=80, "Very Humid",
  N180&lt;=90, "Highly Humid",
  N180&lt;=100, "Saturated / Rain-Likely"
)</f>
        <v>Low Comfortable</v>
      </c>
      <c r="P180" s="8">
        <v>0.55220000000000002</v>
      </c>
      <c r="Q180" s="8">
        <f>ROUND(DS_1_2_3_appended[[#This Row],[NormalizedWindspeed]]* 118, 1)</f>
        <v>65.2</v>
      </c>
      <c r="R180" s="8">
        <v>5</v>
      </c>
      <c r="S180" s="8">
        <v>64</v>
      </c>
      <c r="T180" s="8">
        <f>SUM(DS_1_2_3_appended[[#This Row],[CasualRiders]], DS_1_2_3_appended[[#This Row],[RegisteredRiders]])</f>
        <v>69</v>
      </c>
      <c r="Y180" s="35">
        <v>40585</v>
      </c>
      <c r="Z180" s="36">
        <f t="shared" si="1"/>
        <v>149</v>
      </c>
      <c r="AA180" s="37">
        <f t="shared" si="3"/>
        <v>1597</v>
      </c>
      <c r="AB180" s="36">
        <f t="shared" si="2"/>
        <v>1746</v>
      </c>
    </row>
    <row r="181" spans="1:29">
      <c r="A181" s="16">
        <v>180</v>
      </c>
      <c r="B181" s="11">
        <v>40551</v>
      </c>
      <c r="C181" s="8" t="str" cm="1">
        <f t="array" ref="C181">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81" s="8">
        <f>YEAR(DS_1_2_3_appended[[#This Row],[DateOfEntry]])</f>
        <v>2011</v>
      </c>
      <c r="E181" s="8" t="str">
        <f>TEXT(DS_1_2_3_appended[[#This Row],[DateOfEntry]], "mmmm")</f>
        <v>January</v>
      </c>
      <c r="F181" s="15">
        <v>7.4583333333333304</v>
      </c>
      <c r="G181" s="8" t="str">
        <f>IF(dataset_1!G181, "YES", "NO")</f>
        <v>NO</v>
      </c>
      <c r="H181" s="8" t="str">
        <f>CHOOSE(WEEKDAY(DS_1_2_3_appended[[#This Row],[DateOfEntry]]), "Sunday", "Monday", "Tuesday", "Wednesday", "Thursday", "Friday", "Saturday")</f>
        <v>Saturday</v>
      </c>
      <c r="I181" s="8">
        <v>1</v>
      </c>
      <c r="J181" s="8" t="str" cm="1">
        <f t="array" ref="J181">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181" s="8">
        <v>0.14000000000000001</v>
      </c>
      <c r="L181" s="8" cm="1">
        <f t="array" ref="L181">_xlfn.IFS(
  AND(C181="Winter", J181="Clear Sky"), ROUND(10 + (K181 / 0.46) * (25 - 10), 1),
  AND(C181="Winter", J181="Foggy / Misty"), ROUND(0 + (K181 / 0.46) * (15 - 0), 1),
  AND(C181="Winter", J181="Light Snow / Rain"), ROUND(-5 + (K181 / 0.46) * (10 - (-5)), 1),
  AND(C181="Winter", J181="Western Disturbance"), ROUND(5 + (K181 / 0.46) * (20 - 5), 1),
  AND(C181="Summer", J181="Clear / Sunny"), ROUND(30 + (K181 / 0.46) * (53 - 30), 1),
  AND(C181="Summer", J181="Hot &amp; Humid"), ROUND(26 + (K181 / 0.46) * (45 - 26), 1),
  AND(C181="Summer", J181="Dust Storm / Loo Winds"), ROUND(35 + (K181 / 0.46) * (50 - 35), 1),
  AND(C181="Summer", J181="Pre-Monsoon Thunderstorm"), ROUND(28 + (K181 / 0.46) * (48 - 28), 1),
  AND(C181="Monsoon", J181="Heavy Rainfall"), ROUND(22 + (K181 / 0.46) * (28 - 22), 1),
  AND(C181="Monsoon", J181="Intermittent Showers"), ROUND(24 + (K181 / 0.46) * (32 - 24), 1),
  AND(C181="Monsoon", J181="Overcast &amp; Humid"), ROUND(25 + (K181 / 0.46) * (33 - 25), 1),
  AND(C181="Monsoon", J181="Thunderstorms with Rain"), ROUND(23 + (K181 / 0.46) * (30 - 23), 1),
  AND(C181="Autumn", J181="Clear"), ROUND(20 + (K181 / 0.46) * (30 - 20), 1),
  AND(C181="Autumn", J181="Dry &amp; Breezy"), ROUND(18 + (K181 / 0.46) * (28 - 18), 1),
  AND(C181="Autumn", J181="Atmospheric Haze"), ROUND(16 + (K181 / 0.46) * (26 - 16), 1),
  AND(C181="Autumn", J181="Chilly Dusk"), ROUND(15 + (K181 / 0.46) * (25 - 15), 1),
  TRUE, "No match found"
)</f>
        <v>14.6</v>
      </c>
      <c r="M181" s="8">
        <v>0.39</v>
      </c>
      <c r="N181" s="8">
        <f>ROUND(DS_1_2_3_appended[[#This Row],[NormalizedHumidity]] * 100, 1)</f>
        <v>39</v>
      </c>
      <c r="O181" s="8" t="str" cm="1">
        <f t="array" ref="O181">_xlfn.IFS(
  N181&lt;=10, "Extremely Dry",
  N181&lt;=20, "Very Dry",
  N181&lt;=30, "Dry",
  N181&lt;=40, "Low Comfortable",
  N181&lt;=50, "Comfortable",
  N181&lt;=60, "Moderate Humid",
  N181&lt;=70, "Humid",
  N181&lt;=80, "Very Humid",
  N181&lt;=90, "Highly Humid",
  N181&lt;=100, "Saturated / Rain-Likely"
)</f>
        <v>Low Comfortable</v>
      </c>
      <c r="P181" s="8">
        <v>0.29849999999999999</v>
      </c>
      <c r="Q181" s="8">
        <f>ROUND(DS_1_2_3_appended[[#This Row],[NormalizedWindspeed]]* 118, 1)</f>
        <v>35.200000000000003</v>
      </c>
      <c r="R181" s="8">
        <v>3</v>
      </c>
      <c r="S181" s="8">
        <v>52</v>
      </c>
      <c r="T181" s="8">
        <f>SUM(DS_1_2_3_appended[[#This Row],[CasualRiders]], DS_1_2_3_appended[[#This Row],[RegisteredRiders]])</f>
        <v>55</v>
      </c>
      <c r="Y181" s="35">
        <v>40586</v>
      </c>
      <c r="Z181" s="36">
        <f t="shared" si="1"/>
        <v>288</v>
      </c>
      <c r="AA181" s="37">
        <f t="shared" si="3"/>
        <v>1184</v>
      </c>
      <c r="AB181" s="36">
        <f t="shared" si="2"/>
        <v>1472</v>
      </c>
    </row>
    <row r="182" spans="1:29">
      <c r="A182" s="16">
        <v>181</v>
      </c>
      <c r="B182" s="11">
        <v>40551</v>
      </c>
      <c r="C182" s="8" t="str" cm="1">
        <f t="array" ref="C182">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82" s="8">
        <f>YEAR(DS_1_2_3_appended[[#This Row],[DateOfEntry]])</f>
        <v>2011</v>
      </c>
      <c r="E182" s="8" t="str">
        <f>TEXT(DS_1_2_3_appended[[#This Row],[DateOfEntry]], "mmmm")</f>
        <v>January</v>
      </c>
      <c r="F182" s="15">
        <v>7.5</v>
      </c>
      <c r="G182" s="8" t="str">
        <f>IF(dataset_1!G182, "YES", "NO")</f>
        <v>NO</v>
      </c>
      <c r="H182" s="8" t="str">
        <f>CHOOSE(WEEKDAY(DS_1_2_3_appended[[#This Row],[DateOfEntry]]), "Sunday", "Monday", "Tuesday", "Wednesday", "Thursday", "Friday", "Saturday")</f>
        <v>Saturday</v>
      </c>
      <c r="I182" s="8">
        <v>1</v>
      </c>
      <c r="J182" s="8" t="str" cm="1">
        <f t="array" ref="J182">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182" s="8">
        <v>0.14000000000000001</v>
      </c>
      <c r="L182" s="8" cm="1">
        <f t="array" ref="L182">_xlfn.IFS(
  AND(C182="Winter", J182="Clear Sky"), ROUND(10 + (K182 / 0.46) * (25 - 10), 1),
  AND(C182="Winter", J182="Foggy / Misty"), ROUND(0 + (K182 / 0.46) * (15 - 0), 1),
  AND(C182="Winter", J182="Light Snow / Rain"), ROUND(-5 + (K182 / 0.46) * (10 - (-5)), 1),
  AND(C182="Winter", J182="Western Disturbance"), ROUND(5 + (K182 / 0.46) * (20 - 5), 1),
  AND(C182="Summer", J182="Clear / Sunny"), ROUND(30 + (K182 / 0.46) * (53 - 30), 1),
  AND(C182="Summer", J182="Hot &amp; Humid"), ROUND(26 + (K182 / 0.46) * (45 - 26), 1),
  AND(C182="Summer", J182="Dust Storm / Loo Winds"), ROUND(35 + (K182 / 0.46) * (50 - 35), 1),
  AND(C182="Summer", J182="Pre-Monsoon Thunderstorm"), ROUND(28 + (K182 / 0.46) * (48 - 28), 1),
  AND(C182="Monsoon", J182="Heavy Rainfall"), ROUND(22 + (K182 / 0.46) * (28 - 22), 1),
  AND(C182="Monsoon", J182="Intermittent Showers"), ROUND(24 + (K182 / 0.46) * (32 - 24), 1),
  AND(C182="Monsoon", J182="Overcast &amp; Humid"), ROUND(25 + (K182 / 0.46) * (33 - 25), 1),
  AND(C182="Monsoon", J182="Thunderstorms with Rain"), ROUND(23 + (K182 / 0.46) * (30 - 23), 1),
  AND(C182="Autumn", J182="Clear"), ROUND(20 + (K182 / 0.46) * (30 - 20), 1),
  AND(C182="Autumn", J182="Dry &amp; Breezy"), ROUND(18 + (K182 / 0.46) * (28 - 18), 1),
  AND(C182="Autumn", J182="Atmospheric Haze"), ROUND(16 + (K182 / 0.46) * (26 - 16), 1),
  AND(C182="Autumn", J182="Chilly Dusk"), ROUND(15 + (K182 / 0.46) * (25 - 15), 1),
  TRUE, "No match found"
)</f>
        <v>14.6</v>
      </c>
      <c r="M182" s="8">
        <v>0.36</v>
      </c>
      <c r="N182" s="8">
        <f>ROUND(DS_1_2_3_appended[[#This Row],[NormalizedHumidity]] * 100, 1)</f>
        <v>36</v>
      </c>
      <c r="O182" s="8" t="str" cm="1">
        <f t="array" ref="O182">_xlfn.IFS(
  N182&lt;=10, "Extremely Dry",
  N182&lt;=20, "Very Dry",
  N182&lt;=30, "Dry",
  N182&lt;=40, "Low Comfortable",
  N182&lt;=50, "Comfortable",
  N182&lt;=60, "Moderate Humid",
  N182&lt;=70, "Humid",
  N182&lt;=80, "Very Humid",
  N182&lt;=90, "Highly Humid",
  N182&lt;=100, "Saturated / Rain-Likely"
)</f>
        <v>Low Comfortable</v>
      </c>
      <c r="P182" s="8">
        <v>0.25369999999999998</v>
      </c>
      <c r="Q182" s="8">
        <f>ROUND(DS_1_2_3_appended[[#This Row],[NormalizedWindspeed]]* 118, 1)</f>
        <v>29.9</v>
      </c>
      <c r="R182" s="8">
        <v>4</v>
      </c>
      <c r="S182" s="8">
        <v>26</v>
      </c>
      <c r="T182" s="8">
        <f>SUM(DS_1_2_3_appended[[#This Row],[CasualRiders]], DS_1_2_3_appended[[#This Row],[RegisteredRiders]])</f>
        <v>30</v>
      </c>
      <c r="Y182" s="35">
        <v>40587</v>
      </c>
      <c r="Z182" s="36">
        <f t="shared" si="1"/>
        <v>397</v>
      </c>
      <c r="AA182" s="37">
        <f t="shared" si="3"/>
        <v>1192</v>
      </c>
      <c r="AB182" s="36">
        <f t="shared" si="2"/>
        <v>1589</v>
      </c>
    </row>
    <row r="183" spans="1:29">
      <c r="A183" s="16">
        <v>182</v>
      </c>
      <c r="B183" s="11">
        <v>40551</v>
      </c>
      <c r="C183" s="8" t="str" cm="1">
        <f t="array" ref="C183">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83" s="8">
        <f>YEAR(DS_1_2_3_appended[[#This Row],[DateOfEntry]])</f>
        <v>2011</v>
      </c>
      <c r="E183" s="8" t="str">
        <f>TEXT(DS_1_2_3_appended[[#This Row],[DateOfEntry]], "mmmm")</f>
        <v>January</v>
      </c>
      <c r="F183" s="15">
        <v>7.5416666666666696</v>
      </c>
      <c r="G183" s="8" t="str">
        <f>IF(dataset_1!G183, "YES", "NO")</f>
        <v>NO</v>
      </c>
      <c r="H183" s="8" t="str">
        <f>CHOOSE(WEEKDAY(DS_1_2_3_appended[[#This Row],[DateOfEntry]]), "Sunday", "Monday", "Tuesday", "Wednesday", "Thursday", "Friday", "Saturday")</f>
        <v>Saturday</v>
      </c>
      <c r="I183" s="8">
        <v>1</v>
      </c>
      <c r="J183" s="8" t="str" cm="1">
        <f t="array" ref="J183">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183" s="8">
        <v>0.12</v>
      </c>
      <c r="L183" s="8" cm="1">
        <f t="array" ref="L183">_xlfn.IFS(
  AND(C183="Winter", J183="Clear Sky"), ROUND(10 + (K183 / 0.46) * (25 - 10), 1),
  AND(C183="Winter", J183="Foggy / Misty"), ROUND(0 + (K183 / 0.46) * (15 - 0), 1),
  AND(C183="Winter", J183="Light Snow / Rain"), ROUND(-5 + (K183 / 0.46) * (10 - (-5)), 1),
  AND(C183="Winter", J183="Western Disturbance"), ROUND(5 + (K183 / 0.46) * (20 - 5), 1),
  AND(C183="Summer", J183="Clear / Sunny"), ROUND(30 + (K183 / 0.46) * (53 - 30), 1),
  AND(C183="Summer", J183="Hot &amp; Humid"), ROUND(26 + (K183 / 0.46) * (45 - 26), 1),
  AND(C183="Summer", J183="Dust Storm / Loo Winds"), ROUND(35 + (K183 / 0.46) * (50 - 35), 1),
  AND(C183="Summer", J183="Pre-Monsoon Thunderstorm"), ROUND(28 + (K183 / 0.46) * (48 - 28), 1),
  AND(C183="Monsoon", J183="Heavy Rainfall"), ROUND(22 + (K183 / 0.46) * (28 - 22), 1),
  AND(C183="Monsoon", J183="Intermittent Showers"), ROUND(24 + (K183 / 0.46) * (32 - 24), 1),
  AND(C183="Monsoon", J183="Overcast &amp; Humid"), ROUND(25 + (K183 / 0.46) * (33 - 25), 1),
  AND(C183="Monsoon", J183="Thunderstorms with Rain"), ROUND(23 + (K183 / 0.46) * (30 - 23), 1),
  AND(C183="Autumn", J183="Clear"), ROUND(20 + (K183 / 0.46) * (30 - 20), 1),
  AND(C183="Autumn", J183="Dry &amp; Breezy"), ROUND(18 + (K183 / 0.46) * (28 - 18), 1),
  AND(C183="Autumn", J183="Atmospheric Haze"), ROUND(16 + (K183 / 0.46) * (26 - 16), 1),
  AND(C183="Autumn", J183="Chilly Dusk"), ROUND(15 + (K183 / 0.46) * (25 - 15), 1),
  TRUE, "No match found"
)</f>
        <v>13.9</v>
      </c>
      <c r="M183" s="8">
        <v>0.36</v>
      </c>
      <c r="N183" s="8">
        <f>ROUND(DS_1_2_3_appended[[#This Row],[NormalizedHumidity]] * 100, 1)</f>
        <v>36</v>
      </c>
      <c r="O183" s="8" t="str" cm="1">
        <f t="array" ref="O183">_xlfn.IFS(
  N183&lt;=10, "Extremely Dry",
  N183&lt;=20, "Very Dry",
  N183&lt;=30, "Dry",
  N183&lt;=40, "Low Comfortable",
  N183&lt;=50, "Comfortable",
  N183&lt;=60, "Moderate Humid",
  N183&lt;=70, "Humid",
  N183&lt;=80, "Very Humid",
  N183&lt;=90, "Highly Humid",
  N183&lt;=100, "Saturated / Rain-Likely"
)</f>
        <v>Low Comfortable</v>
      </c>
      <c r="P183" s="8">
        <v>0.25369999999999998</v>
      </c>
      <c r="Q183" s="8">
        <f>ROUND(DS_1_2_3_appended[[#This Row],[NormalizedWindspeed]]* 118, 1)</f>
        <v>29.9</v>
      </c>
      <c r="R183" s="8">
        <v>0</v>
      </c>
      <c r="S183" s="8">
        <v>28</v>
      </c>
      <c r="T183" s="8">
        <f>SUM(DS_1_2_3_appended[[#This Row],[CasualRiders]], DS_1_2_3_appended[[#This Row],[RegisteredRiders]])</f>
        <v>28</v>
      </c>
      <c r="Y183" s="35">
        <v>40588</v>
      </c>
      <c r="Z183" s="36">
        <f t="shared" si="1"/>
        <v>8</v>
      </c>
      <c r="AA183" s="37">
        <f t="shared" si="3"/>
        <v>143</v>
      </c>
      <c r="AB183" s="36">
        <f t="shared" si="2"/>
        <v>151</v>
      </c>
    </row>
    <row r="184" spans="1:29">
      <c r="A184" s="16">
        <v>183</v>
      </c>
      <c r="B184" s="11">
        <v>40551</v>
      </c>
      <c r="C184" s="8" t="str" cm="1">
        <f t="array" ref="C184">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84" s="8">
        <f>YEAR(DS_1_2_3_appended[[#This Row],[DateOfEntry]])</f>
        <v>2011</v>
      </c>
      <c r="E184" s="8" t="str">
        <f>TEXT(DS_1_2_3_appended[[#This Row],[DateOfEntry]], "mmmm")</f>
        <v>January</v>
      </c>
      <c r="F184" s="15">
        <v>7.5833333333333304</v>
      </c>
      <c r="G184" s="8" t="str">
        <f>IF(dataset_1!G184, "YES", "NO")</f>
        <v>NO</v>
      </c>
      <c r="H184" s="8" t="str">
        <f>CHOOSE(WEEKDAY(DS_1_2_3_appended[[#This Row],[DateOfEntry]]), "Sunday", "Monday", "Tuesday", "Wednesday", "Thursday", "Friday", "Saturday")</f>
        <v>Saturday</v>
      </c>
      <c r="I184" s="8">
        <v>1</v>
      </c>
      <c r="J184" s="8" t="str" cm="1">
        <f t="array" ref="J184">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184" s="8">
        <v>0.12</v>
      </c>
      <c r="L184" s="8" cm="1">
        <f t="array" ref="L184">_xlfn.IFS(
  AND(C184="Winter", J184="Clear Sky"), ROUND(10 + (K184 / 0.46) * (25 - 10), 1),
  AND(C184="Winter", J184="Foggy / Misty"), ROUND(0 + (K184 / 0.46) * (15 - 0), 1),
  AND(C184="Winter", J184="Light Snow / Rain"), ROUND(-5 + (K184 / 0.46) * (10 - (-5)), 1),
  AND(C184="Winter", J184="Western Disturbance"), ROUND(5 + (K184 / 0.46) * (20 - 5), 1),
  AND(C184="Summer", J184="Clear / Sunny"), ROUND(30 + (K184 / 0.46) * (53 - 30), 1),
  AND(C184="Summer", J184="Hot &amp; Humid"), ROUND(26 + (K184 / 0.46) * (45 - 26), 1),
  AND(C184="Summer", J184="Dust Storm / Loo Winds"), ROUND(35 + (K184 / 0.46) * (50 - 35), 1),
  AND(C184="Summer", J184="Pre-Monsoon Thunderstorm"), ROUND(28 + (K184 / 0.46) * (48 - 28), 1),
  AND(C184="Monsoon", J184="Heavy Rainfall"), ROUND(22 + (K184 / 0.46) * (28 - 22), 1),
  AND(C184="Monsoon", J184="Intermittent Showers"), ROUND(24 + (K184 / 0.46) * (32 - 24), 1),
  AND(C184="Monsoon", J184="Overcast &amp; Humid"), ROUND(25 + (K184 / 0.46) * (33 - 25), 1),
  AND(C184="Monsoon", J184="Thunderstorms with Rain"), ROUND(23 + (K184 / 0.46) * (30 - 23), 1),
  AND(C184="Autumn", J184="Clear"), ROUND(20 + (K184 / 0.46) * (30 - 20), 1),
  AND(C184="Autumn", J184="Dry &amp; Breezy"), ROUND(18 + (K184 / 0.46) * (28 - 18), 1),
  AND(C184="Autumn", J184="Atmospheric Haze"), ROUND(16 + (K184 / 0.46) * (26 - 16), 1),
  AND(C184="Autumn", J184="Chilly Dusk"), ROUND(15 + (K184 / 0.46) * (25 - 15), 1),
  TRUE, "No match found"
)</f>
        <v>13.9</v>
      </c>
      <c r="M184" s="8">
        <v>0.39</v>
      </c>
      <c r="N184" s="8">
        <f>ROUND(DS_1_2_3_appended[[#This Row],[NormalizedHumidity]] * 100, 1)</f>
        <v>39</v>
      </c>
      <c r="O184" s="8" t="str" cm="1">
        <f t="array" ref="O184">_xlfn.IFS(
  N184&lt;=10, "Extremely Dry",
  N184&lt;=20, "Very Dry",
  N184&lt;=30, "Dry",
  N184&lt;=40, "Low Comfortable",
  N184&lt;=50, "Comfortable",
  N184&lt;=60, "Moderate Humid",
  N184&lt;=70, "Humid",
  N184&lt;=80, "Very Humid",
  N184&lt;=90, "Highly Humid",
  N184&lt;=100, "Saturated / Rain-Likely"
)</f>
        <v>Low Comfortable</v>
      </c>
      <c r="P184" s="8">
        <v>0.35820000000000002</v>
      </c>
      <c r="Q184" s="8">
        <f>ROUND(DS_1_2_3_appended[[#This Row],[NormalizedWindspeed]]* 118, 1)</f>
        <v>42.3</v>
      </c>
      <c r="R184" s="8">
        <v>2</v>
      </c>
      <c r="S184" s="8">
        <v>35</v>
      </c>
      <c r="T184" s="8">
        <f>SUM(DS_1_2_3_appended[[#This Row],[CasualRiders]], DS_1_2_3_appended[[#This Row],[RegisteredRiders]])</f>
        <v>37</v>
      </c>
      <c r="Y184" s="38" t="s">
        <v>125</v>
      </c>
      <c r="Z184" s="38">
        <f>SUM(Z139:Z183)</f>
        <v>4921</v>
      </c>
      <c r="AA184" s="38">
        <f>SUM(AA139:AA183)</f>
        <v>53383</v>
      </c>
      <c r="AB184" s="39">
        <f>SUM(AB139:AB183)</f>
        <v>58304</v>
      </c>
    </row>
    <row r="185" spans="1:29">
      <c r="A185" s="16">
        <v>184</v>
      </c>
      <c r="B185" s="11">
        <v>40551</v>
      </c>
      <c r="C185" s="8" t="str" cm="1">
        <f t="array" ref="C185">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85" s="8">
        <f>YEAR(DS_1_2_3_appended[[#This Row],[DateOfEntry]])</f>
        <v>2011</v>
      </c>
      <c r="E185" s="8" t="str">
        <f>TEXT(DS_1_2_3_appended[[#This Row],[DateOfEntry]], "mmmm")</f>
        <v>January</v>
      </c>
      <c r="F185" s="15">
        <v>7.625</v>
      </c>
      <c r="G185" s="8" t="str">
        <f>IF(dataset_1!G185, "YES", "NO")</f>
        <v>NO</v>
      </c>
      <c r="H185" s="8" t="str">
        <f>CHOOSE(WEEKDAY(DS_1_2_3_appended[[#This Row],[DateOfEntry]]), "Sunday", "Monday", "Tuesday", "Wednesday", "Thursday", "Friday", "Saturday")</f>
        <v>Saturday</v>
      </c>
      <c r="I185" s="8">
        <v>1</v>
      </c>
      <c r="J185" s="8" t="str" cm="1">
        <f t="array" ref="J185">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185" s="8">
        <v>0.12</v>
      </c>
      <c r="L185" s="8" cm="1">
        <f t="array" ref="L185">_xlfn.IFS(
  AND(C185="Winter", J185="Clear Sky"), ROUND(10 + (K185 / 0.46) * (25 - 10), 1),
  AND(C185="Winter", J185="Foggy / Misty"), ROUND(0 + (K185 / 0.46) * (15 - 0), 1),
  AND(C185="Winter", J185="Light Snow / Rain"), ROUND(-5 + (K185 / 0.46) * (10 - (-5)), 1),
  AND(C185="Winter", J185="Western Disturbance"), ROUND(5 + (K185 / 0.46) * (20 - 5), 1),
  AND(C185="Summer", J185="Clear / Sunny"), ROUND(30 + (K185 / 0.46) * (53 - 30), 1),
  AND(C185="Summer", J185="Hot &amp; Humid"), ROUND(26 + (K185 / 0.46) * (45 - 26), 1),
  AND(C185="Summer", J185="Dust Storm / Loo Winds"), ROUND(35 + (K185 / 0.46) * (50 - 35), 1),
  AND(C185="Summer", J185="Pre-Monsoon Thunderstorm"), ROUND(28 + (K185 / 0.46) * (48 - 28), 1),
  AND(C185="Monsoon", J185="Heavy Rainfall"), ROUND(22 + (K185 / 0.46) * (28 - 22), 1),
  AND(C185="Monsoon", J185="Intermittent Showers"), ROUND(24 + (K185 / 0.46) * (32 - 24), 1),
  AND(C185="Monsoon", J185="Overcast &amp; Humid"), ROUND(25 + (K185 / 0.46) * (33 - 25), 1),
  AND(C185="Monsoon", J185="Thunderstorms with Rain"), ROUND(23 + (K185 / 0.46) * (30 - 23), 1),
  AND(C185="Autumn", J185="Clear"), ROUND(20 + (K185 / 0.46) * (30 - 20), 1),
  AND(C185="Autumn", J185="Dry &amp; Breezy"), ROUND(18 + (K185 / 0.46) * (28 - 18), 1),
  AND(C185="Autumn", J185="Atmospheric Haze"), ROUND(16 + (K185 / 0.46) * (26 - 16), 1),
  AND(C185="Autumn", J185="Chilly Dusk"), ROUND(15 + (K185 / 0.46) * (25 - 15), 1),
  TRUE, "No match found"
)</f>
        <v>13.9</v>
      </c>
      <c r="M185" s="8">
        <v>0.36</v>
      </c>
      <c r="N185" s="8">
        <f>ROUND(DS_1_2_3_appended[[#This Row],[NormalizedHumidity]] * 100, 1)</f>
        <v>36</v>
      </c>
      <c r="O185" s="8" t="str" cm="1">
        <f t="array" ref="O185">_xlfn.IFS(
  N185&lt;=10, "Extremely Dry",
  N185&lt;=20, "Very Dry",
  N185&lt;=30, "Dry",
  N185&lt;=40, "Low Comfortable",
  N185&lt;=50, "Comfortable",
  N185&lt;=60, "Moderate Humid",
  N185&lt;=70, "Humid",
  N185&lt;=80, "Very Humid",
  N185&lt;=90, "Highly Humid",
  N185&lt;=100, "Saturated / Rain-Likely"
)</f>
        <v>Low Comfortable</v>
      </c>
      <c r="P185" s="8">
        <v>0.3881</v>
      </c>
      <c r="Q185" s="8">
        <f>ROUND(DS_1_2_3_appended[[#This Row],[NormalizedWindspeed]]* 118, 1)</f>
        <v>45.8</v>
      </c>
      <c r="R185" s="8">
        <v>1</v>
      </c>
      <c r="S185" s="8">
        <v>33</v>
      </c>
      <c r="T185" s="8">
        <f>SUM(DS_1_2_3_appended[[#This Row],[CasualRiders]], DS_1_2_3_appended[[#This Row],[RegisteredRiders]])</f>
        <v>34</v>
      </c>
    </row>
    <row r="186" spans="1:29">
      <c r="A186" s="16">
        <v>185</v>
      </c>
      <c r="B186" s="11">
        <v>40551</v>
      </c>
      <c r="C186" s="8" t="str" cm="1">
        <f t="array" ref="C186">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86" s="8">
        <f>YEAR(DS_1_2_3_appended[[#This Row],[DateOfEntry]])</f>
        <v>2011</v>
      </c>
      <c r="E186" s="8" t="str">
        <f>TEXT(DS_1_2_3_appended[[#This Row],[DateOfEntry]], "mmmm")</f>
        <v>January</v>
      </c>
      <c r="F186" s="15">
        <v>7.6666666666666696</v>
      </c>
      <c r="G186" s="8" t="str">
        <f>IF(dataset_1!G186, "YES", "NO")</f>
        <v>NO</v>
      </c>
      <c r="H186" s="8" t="str">
        <f>CHOOSE(WEEKDAY(DS_1_2_3_appended[[#This Row],[DateOfEntry]]), "Sunday", "Monday", "Tuesday", "Wednesday", "Thursday", "Friday", "Saturday")</f>
        <v>Saturday</v>
      </c>
      <c r="I186" s="8">
        <v>1</v>
      </c>
      <c r="J186" s="8" t="str" cm="1">
        <f t="array" ref="J186">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186" s="8">
        <v>0.1</v>
      </c>
      <c r="L186" s="8" cm="1">
        <f t="array" ref="L186">_xlfn.IFS(
  AND(C186="Winter", J186="Clear Sky"), ROUND(10 + (K186 / 0.46) * (25 - 10), 1),
  AND(C186="Winter", J186="Foggy / Misty"), ROUND(0 + (K186 / 0.46) * (15 - 0), 1),
  AND(C186="Winter", J186="Light Snow / Rain"), ROUND(-5 + (K186 / 0.46) * (10 - (-5)), 1),
  AND(C186="Winter", J186="Western Disturbance"), ROUND(5 + (K186 / 0.46) * (20 - 5), 1),
  AND(C186="Summer", J186="Clear / Sunny"), ROUND(30 + (K186 / 0.46) * (53 - 30), 1),
  AND(C186="Summer", J186="Hot &amp; Humid"), ROUND(26 + (K186 / 0.46) * (45 - 26), 1),
  AND(C186="Summer", J186="Dust Storm / Loo Winds"), ROUND(35 + (K186 / 0.46) * (50 - 35), 1),
  AND(C186="Summer", J186="Pre-Monsoon Thunderstorm"), ROUND(28 + (K186 / 0.46) * (48 - 28), 1),
  AND(C186="Monsoon", J186="Heavy Rainfall"), ROUND(22 + (K186 / 0.46) * (28 - 22), 1),
  AND(C186="Monsoon", J186="Intermittent Showers"), ROUND(24 + (K186 / 0.46) * (32 - 24), 1),
  AND(C186="Monsoon", J186="Overcast &amp; Humid"), ROUND(25 + (K186 / 0.46) * (33 - 25), 1),
  AND(C186="Monsoon", J186="Thunderstorms with Rain"), ROUND(23 + (K186 / 0.46) * (30 - 23), 1),
  AND(C186="Autumn", J186="Clear"), ROUND(20 + (K186 / 0.46) * (30 - 20), 1),
  AND(C186="Autumn", J186="Dry &amp; Breezy"), ROUND(18 + (K186 / 0.46) * (28 - 18), 1),
  AND(C186="Autumn", J186="Atmospheric Haze"), ROUND(16 + (K186 / 0.46) * (26 - 16), 1),
  AND(C186="Autumn", J186="Chilly Dusk"), ROUND(15 + (K186 / 0.46) * (25 - 15), 1),
  TRUE, "No match found"
)</f>
        <v>13.3</v>
      </c>
      <c r="M186" s="8">
        <v>0.39</v>
      </c>
      <c r="N186" s="8">
        <f>ROUND(DS_1_2_3_appended[[#This Row],[NormalizedHumidity]] * 100, 1)</f>
        <v>39</v>
      </c>
      <c r="O186" s="8" t="str" cm="1">
        <f t="array" ref="O186">_xlfn.IFS(
  N186&lt;=10, "Extremely Dry",
  N186&lt;=20, "Very Dry",
  N186&lt;=30, "Dry",
  N186&lt;=40, "Low Comfortable",
  N186&lt;=50, "Comfortable",
  N186&lt;=60, "Moderate Humid",
  N186&lt;=70, "Humid",
  N186&lt;=80, "Very Humid",
  N186&lt;=90, "Highly Humid",
  N186&lt;=100, "Saturated / Rain-Likely"
)</f>
        <v>Low Comfortable</v>
      </c>
      <c r="P186" s="8">
        <v>0.44779999999999998</v>
      </c>
      <c r="Q186" s="8">
        <f>ROUND(DS_1_2_3_appended[[#This Row],[NormalizedWindspeed]]* 118, 1)</f>
        <v>52.8</v>
      </c>
      <c r="R186" s="8">
        <v>0</v>
      </c>
      <c r="S186" s="8">
        <v>22</v>
      </c>
      <c r="T186" s="8">
        <f>SUM(DS_1_2_3_appended[[#This Row],[CasualRiders]], DS_1_2_3_appended[[#This Row],[RegisteredRiders]])</f>
        <v>22</v>
      </c>
    </row>
    <row r="187" spans="1:29">
      <c r="A187" s="16">
        <v>186</v>
      </c>
      <c r="B187" s="11">
        <v>40552</v>
      </c>
      <c r="C187" s="8" t="str" cm="1">
        <f t="array" ref="C187">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87" s="8">
        <f>YEAR(DS_1_2_3_appended[[#This Row],[DateOfEntry]])</f>
        <v>2011</v>
      </c>
      <c r="E187" s="8" t="str">
        <f>TEXT(DS_1_2_3_appended[[#This Row],[DateOfEntry]], "mmmm")</f>
        <v>January</v>
      </c>
      <c r="F187" s="15">
        <v>7.7083333333333304</v>
      </c>
      <c r="G187" s="8" t="str">
        <f>IF(dataset_1!G187, "YES", "NO")</f>
        <v>NO</v>
      </c>
      <c r="H187" s="8" t="str">
        <f>CHOOSE(WEEKDAY(DS_1_2_3_appended[[#This Row],[DateOfEntry]]), "Sunday", "Monday", "Tuesday", "Wednesday", "Thursday", "Friday", "Saturday")</f>
        <v>Sunday</v>
      </c>
      <c r="I187" s="8">
        <v>1</v>
      </c>
      <c r="J187" s="8" t="str" cm="1">
        <f t="array" ref="J187">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187" s="8">
        <v>0.1</v>
      </c>
      <c r="L187" s="8" cm="1">
        <f t="array" ref="L187">_xlfn.IFS(
  AND(C187="Winter", J187="Clear Sky"), ROUND(10 + (K187 / 0.46) * (25 - 10), 1),
  AND(C187="Winter", J187="Foggy / Misty"), ROUND(0 + (K187 / 0.46) * (15 - 0), 1),
  AND(C187="Winter", J187="Light Snow / Rain"), ROUND(-5 + (K187 / 0.46) * (10 - (-5)), 1),
  AND(C187="Winter", J187="Western Disturbance"), ROUND(5 + (K187 / 0.46) * (20 - 5), 1),
  AND(C187="Summer", J187="Clear / Sunny"), ROUND(30 + (K187 / 0.46) * (53 - 30), 1),
  AND(C187="Summer", J187="Hot &amp; Humid"), ROUND(26 + (K187 / 0.46) * (45 - 26), 1),
  AND(C187="Summer", J187="Dust Storm / Loo Winds"), ROUND(35 + (K187 / 0.46) * (50 - 35), 1),
  AND(C187="Summer", J187="Pre-Monsoon Thunderstorm"), ROUND(28 + (K187 / 0.46) * (48 - 28), 1),
  AND(C187="Monsoon", J187="Heavy Rainfall"), ROUND(22 + (K187 / 0.46) * (28 - 22), 1),
  AND(C187="Monsoon", J187="Intermittent Showers"), ROUND(24 + (K187 / 0.46) * (32 - 24), 1),
  AND(C187="Monsoon", J187="Overcast &amp; Humid"), ROUND(25 + (K187 / 0.46) * (33 - 25), 1),
  AND(C187="Monsoon", J187="Thunderstorms with Rain"), ROUND(23 + (K187 / 0.46) * (30 - 23), 1),
  AND(C187="Autumn", J187="Clear"), ROUND(20 + (K187 / 0.46) * (30 - 20), 1),
  AND(C187="Autumn", J187="Dry &amp; Breezy"), ROUND(18 + (K187 / 0.46) * (28 - 18), 1),
  AND(C187="Autumn", J187="Atmospheric Haze"), ROUND(16 + (K187 / 0.46) * (26 - 16), 1),
  AND(C187="Autumn", J187="Chilly Dusk"), ROUND(15 + (K187 / 0.46) * (25 - 15), 1),
  TRUE, "No match found"
)</f>
        <v>13.3</v>
      </c>
      <c r="M187" s="8">
        <v>0.42</v>
      </c>
      <c r="N187" s="8">
        <f>ROUND(DS_1_2_3_appended[[#This Row],[NormalizedHumidity]] * 100, 1)</f>
        <v>42</v>
      </c>
      <c r="O187" s="8" t="str" cm="1">
        <f t="array" ref="O187">_xlfn.IFS(
  N187&lt;=10, "Extremely Dry",
  N187&lt;=20, "Very Dry",
  N187&lt;=30, "Dry",
  N187&lt;=40, "Low Comfortable",
  N187&lt;=50, "Comfortable",
  N187&lt;=60, "Moderate Humid",
  N187&lt;=70, "Humid",
  N187&lt;=80, "Very Humid",
  N187&lt;=90, "Highly Humid",
  N187&lt;=100, "Saturated / Rain-Likely"
)</f>
        <v>Comfortable</v>
      </c>
      <c r="P187" s="8">
        <v>0.3881</v>
      </c>
      <c r="Q187" s="8">
        <f>ROUND(DS_1_2_3_appended[[#This Row],[NormalizedWindspeed]]* 118, 1)</f>
        <v>45.8</v>
      </c>
      <c r="R187" s="8">
        <v>1</v>
      </c>
      <c r="S187" s="8">
        <v>24</v>
      </c>
      <c r="T187" s="8">
        <f>SUM(DS_1_2_3_appended[[#This Row],[CasualRiders]], DS_1_2_3_appended[[#This Row],[RegisteredRiders]])</f>
        <v>25</v>
      </c>
      <c r="Y187" s="40"/>
    </row>
    <row r="188" spans="1:29">
      <c r="A188" s="16">
        <v>187</v>
      </c>
      <c r="B188" s="11">
        <v>40552</v>
      </c>
      <c r="C188" s="8" t="str" cm="1">
        <f t="array" ref="C188">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88" s="8">
        <f>YEAR(DS_1_2_3_appended[[#This Row],[DateOfEntry]])</f>
        <v>2011</v>
      </c>
      <c r="E188" s="8" t="str">
        <f>TEXT(DS_1_2_3_appended[[#This Row],[DateOfEntry]], "mmmm")</f>
        <v>January</v>
      </c>
      <c r="F188" s="15">
        <v>7.75</v>
      </c>
      <c r="G188" s="8" t="str">
        <f>IF(dataset_1!G188, "YES", "NO")</f>
        <v>NO</v>
      </c>
      <c r="H188" s="8" t="str">
        <f>CHOOSE(WEEKDAY(DS_1_2_3_appended[[#This Row],[DateOfEntry]]), "Sunday", "Monday", "Tuesday", "Wednesday", "Thursday", "Friday", "Saturday")</f>
        <v>Sunday</v>
      </c>
      <c r="I188" s="8">
        <v>1</v>
      </c>
      <c r="J188" s="8" t="str" cm="1">
        <f t="array" ref="J188">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188" s="8">
        <v>0.1</v>
      </c>
      <c r="L188" s="8" cm="1">
        <f t="array" ref="L188">_xlfn.IFS(
  AND(C188="Winter", J188="Clear Sky"), ROUND(10 + (K188 / 0.46) * (25 - 10), 1),
  AND(C188="Winter", J188="Foggy / Misty"), ROUND(0 + (K188 / 0.46) * (15 - 0), 1),
  AND(C188="Winter", J188="Light Snow / Rain"), ROUND(-5 + (K188 / 0.46) * (10 - (-5)), 1),
  AND(C188="Winter", J188="Western Disturbance"), ROUND(5 + (K188 / 0.46) * (20 - 5), 1),
  AND(C188="Summer", J188="Clear / Sunny"), ROUND(30 + (K188 / 0.46) * (53 - 30), 1),
  AND(C188="Summer", J188="Hot &amp; Humid"), ROUND(26 + (K188 / 0.46) * (45 - 26), 1),
  AND(C188="Summer", J188="Dust Storm / Loo Winds"), ROUND(35 + (K188 / 0.46) * (50 - 35), 1),
  AND(C188="Summer", J188="Pre-Monsoon Thunderstorm"), ROUND(28 + (K188 / 0.46) * (48 - 28), 1),
  AND(C188="Monsoon", J188="Heavy Rainfall"), ROUND(22 + (K188 / 0.46) * (28 - 22), 1),
  AND(C188="Monsoon", J188="Intermittent Showers"), ROUND(24 + (K188 / 0.46) * (32 - 24), 1),
  AND(C188="Monsoon", J188="Overcast &amp; Humid"), ROUND(25 + (K188 / 0.46) * (33 - 25), 1),
  AND(C188="Monsoon", J188="Thunderstorms with Rain"), ROUND(23 + (K188 / 0.46) * (30 - 23), 1),
  AND(C188="Autumn", J188="Clear"), ROUND(20 + (K188 / 0.46) * (30 - 20), 1),
  AND(C188="Autumn", J188="Dry &amp; Breezy"), ROUND(18 + (K188 / 0.46) * (28 - 18), 1),
  AND(C188="Autumn", J188="Atmospheric Haze"), ROUND(16 + (K188 / 0.46) * (26 - 16), 1),
  AND(C188="Autumn", J188="Chilly Dusk"), ROUND(15 + (K188 / 0.46) * (25 - 15), 1),
  TRUE, "No match found"
)</f>
        <v>13.3</v>
      </c>
      <c r="M188" s="8">
        <v>0.42</v>
      </c>
      <c r="N188" s="8">
        <f>ROUND(DS_1_2_3_appended[[#This Row],[NormalizedHumidity]] * 100, 1)</f>
        <v>42</v>
      </c>
      <c r="O188" s="8" t="str" cm="1">
        <f t="array" ref="O188">_xlfn.IFS(
  N188&lt;=10, "Extremely Dry",
  N188&lt;=20, "Very Dry",
  N188&lt;=30, "Dry",
  N188&lt;=40, "Low Comfortable",
  N188&lt;=50, "Comfortable",
  N188&lt;=60, "Moderate Humid",
  N188&lt;=70, "Humid",
  N188&lt;=80, "Very Humid",
  N188&lt;=90, "Highly Humid",
  N188&lt;=100, "Saturated / Rain-Likely"
)</f>
        <v>Comfortable</v>
      </c>
      <c r="P188" s="8">
        <v>0.4627</v>
      </c>
      <c r="Q188" s="8">
        <f>ROUND(DS_1_2_3_appended[[#This Row],[NormalizedWindspeed]]* 118, 1)</f>
        <v>54.6</v>
      </c>
      <c r="R188" s="8">
        <v>0</v>
      </c>
      <c r="S188" s="8">
        <v>12</v>
      </c>
      <c r="T188" s="8">
        <f>SUM(DS_1_2_3_appended[[#This Row],[CasualRiders]], DS_1_2_3_appended[[#This Row],[RegisteredRiders]])</f>
        <v>12</v>
      </c>
      <c r="Y188" s="136" t="s">
        <v>248</v>
      </c>
      <c r="Z188" s="136"/>
      <c r="AA188" s="136"/>
      <c r="AB188" s="136"/>
      <c r="AC188" s="133"/>
    </row>
    <row r="189" spans="1:29">
      <c r="A189" s="16">
        <v>188</v>
      </c>
      <c r="B189" s="11">
        <v>40552</v>
      </c>
      <c r="C189" s="8" t="str" cm="1">
        <f t="array" ref="C189">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89" s="8">
        <f>YEAR(DS_1_2_3_appended[[#This Row],[DateOfEntry]])</f>
        <v>2011</v>
      </c>
      <c r="E189" s="8" t="str">
        <f>TEXT(DS_1_2_3_appended[[#This Row],[DateOfEntry]], "mmmm")</f>
        <v>January</v>
      </c>
      <c r="F189" s="15">
        <v>7.7916666666666696</v>
      </c>
      <c r="G189" s="8" t="str">
        <f>IF(dataset_1!G189, "YES", "NO")</f>
        <v>NO</v>
      </c>
      <c r="H189" s="8" t="str">
        <f>CHOOSE(WEEKDAY(DS_1_2_3_appended[[#This Row],[DateOfEntry]]), "Sunday", "Monday", "Tuesday", "Wednesday", "Thursday", "Friday", "Saturday")</f>
        <v>Sunday</v>
      </c>
      <c r="I189" s="8">
        <v>1</v>
      </c>
      <c r="J189" s="8" t="str" cm="1">
        <f t="array" ref="J189">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189" s="8">
        <v>0.1</v>
      </c>
      <c r="L189" s="8" cm="1">
        <f t="array" ref="L189">_xlfn.IFS(
  AND(C189="Winter", J189="Clear Sky"), ROUND(10 + (K189 / 0.46) * (25 - 10), 1),
  AND(C189="Winter", J189="Foggy / Misty"), ROUND(0 + (K189 / 0.46) * (15 - 0), 1),
  AND(C189="Winter", J189="Light Snow / Rain"), ROUND(-5 + (K189 / 0.46) * (10 - (-5)), 1),
  AND(C189="Winter", J189="Western Disturbance"), ROUND(5 + (K189 / 0.46) * (20 - 5), 1),
  AND(C189="Summer", J189="Clear / Sunny"), ROUND(30 + (K189 / 0.46) * (53 - 30), 1),
  AND(C189="Summer", J189="Hot &amp; Humid"), ROUND(26 + (K189 / 0.46) * (45 - 26), 1),
  AND(C189="Summer", J189="Dust Storm / Loo Winds"), ROUND(35 + (K189 / 0.46) * (50 - 35), 1),
  AND(C189="Summer", J189="Pre-Monsoon Thunderstorm"), ROUND(28 + (K189 / 0.46) * (48 - 28), 1),
  AND(C189="Monsoon", J189="Heavy Rainfall"), ROUND(22 + (K189 / 0.46) * (28 - 22), 1),
  AND(C189="Monsoon", J189="Intermittent Showers"), ROUND(24 + (K189 / 0.46) * (32 - 24), 1),
  AND(C189="Monsoon", J189="Overcast &amp; Humid"), ROUND(25 + (K189 / 0.46) * (33 - 25), 1),
  AND(C189="Monsoon", J189="Thunderstorms with Rain"), ROUND(23 + (K189 / 0.46) * (30 - 23), 1),
  AND(C189="Autumn", J189="Clear"), ROUND(20 + (K189 / 0.46) * (30 - 20), 1),
  AND(C189="Autumn", J189="Dry &amp; Breezy"), ROUND(18 + (K189 / 0.46) * (28 - 18), 1),
  AND(C189="Autumn", J189="Atmospheric Haze"), ROUND(16 + (K189 / 0.46) * (26 - 16), 1),
  AND(C189="Autumn", J189="Chilly Dusk"), ROUND(15 + (K189 / 0.46) * (25 - 15), 1),
  TRUE, "No match found"
)</f>
        <v>13.3</v>
      </c>
      <c r="M189" s="8">
        <v>0.46</v>
      </c>
      <c r="N189" s="8">
        <f>ROUND(DS_1_2_3_appended[[#This Row],[NormalizedHumidity]] * 100, 1)</f>
        <v>46</v>
      </c>
      <c r="O189" s="8" t="str" cm="1">
        <f t="array" ref="O189">_xlfn.IFS(
  N189&lt;=10, "Extremely Dry",
  N189&lt;=20, "Very Dry",
  N189&lt;=30, "Dry",
  N189&lt;=40, "Low Comfortable",
  N189&lt;=50, "Comfortable",
  N189&lt;=60, "Moderate Humid",
  N189&lt;=70, "Humid",
  N189&lt;=80, "Very Humid",
  N189&lt;=90, "Highly Humid",
  N189&lt;=100, "Saturated / Rain-Likely"
)</f>
        <v>Comfortable</v>
      </c>
      <c r="P189" s="8">
        <v>0.4627</v>
      </c>
      <c r="Q189" s="8">
        <f>ROUND(DS_1_2_3_appended[[#This Row],[NormalizedWindspeed]]* 118, 1)</f>
        <v>54.6</v>
      </c>
      <c r="R189" s="8">
        <v>0</v>
      </c>
      <c r="S189" s="8">
        <v>11</v>
      </c>
      <c r="T189" s="8">
        <f>SUM(DS_1_2_3_appended[[#This Row],[CasualRiders]], DS_1_2_3_appended[[#This Row],[RegisteredRiders]])</f>
        <v>11</v>
      </c>
      <c r="Y189" s="136"/>
      <c r="Z189" s="136"/>
      <c r="AA189" s="136"/>
      <c r="AB189" s="136"/>
      <c r="AC189" s="133"/>
    </row>
    <row r="190" spans="1:29">
      <c r="A190" s="16">
        <v>189</v>
      </c>
      <c r="B190" s="11">
        <v>40552</v>
      </c>
      <c r="C190" s="8" t="str" cm="1">
        <f t="array" ref="C190">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90" s="8">
        <f>YEAR(DS_1_2_3_appended[[#This Row],[DateOfEntry]])</f>
        <v>2011</v>
      </c>
      <c r="E190" s="8" t="str">
        <f>TEXT(DS_1_2_3_appended[[#This Row],[DateOfEntry]], "mmmm")</f>
        <v>January</v>
      </c>
      <c r="F190" s="15">
        <v>7.8333333333333304</v>
      </c>
      <c r="G190" s="8" t="str">
        <f>IF(dataset_1!G190, "YES", "NO")</f>
        <v>NO</v>
      </c>
      <c r="H190" s="8" t="str">
        <f>CHOOSE(WEEKDAY(DS_1_2_3_appended[[#This Row],[DateOfEntry]]), "Sunday", "Monday", "Tuesday", "Wednesday", "Thursday", "Friday", "Saturday")</f>
        <v>Sunday</v>
      </c>
      <c r="I190" s="8">
        <v>1</v>
      </c>
      <c r="J190" s="8" t="str" cm="1">
        <f t="array" ref="J190">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190" s="8">
        <v>0.1</v>
      </c>
      <c r="L190" s="8" cm="1">
        <f t="array" ref="L190">_xlfn.IFS(
  AND(C190="Winter", J190="Clear Sky"), ROUND(10 + (K190 / 0.46) * (25 - 10), 1),
  AND(C190="Winter", J190="Foggy / Misty"), ROUND(0 + (K190 / 0.46) * (15 - 0), 1),
  AND(C190="Winter", J190="Light Snow / Rain"), ROUND(-5 + (K190 / 0.46) * (10 - (-5)), 1),
  AND(C190="Winter", J190="Western Disturbance"), ROUND(5 + (K190 / 0.46) * (20 - 5), 1),
  AND(C190="Summer", J190="Clear / Sunny"), ROUND(30 + (K190 / 0.46) * (53 - 30), 1),
  AND(C190="Summer", J190="Hot &amp; Humid"), ROUND(26 + (K190 / 0.46) * (45 - 26), 1),
  AND(C190="Summer", J190="Dust Storm / Loo Winds"), ROUND(35 + (K190 / 0.46) * (50 - 35), 1),
  AND(C190="Summer", J190="Pre-Monsoon Thunderstorm"), ROUND(28 + (K190 / 0.46) * (48 - 28), 1),
  AND(C190="Monsoon", J190="Heavy Rainfall"), ROUND(22 + (K190 / 0.46) * (28 - 22), 1),
  AND(C190="Monsoon", J190="Intermittent Showers"), ROUND(24 + (K190 / 0.46) * (32 - 24), 1),
  AND(C190="Monsoon", J190="Overcast &amp; Humid"), ROUND(25 + (K190 / 0.46) * (33 - 25), 1),
  AND(C190="Monsoon", J190="Thunderstorms with Rain"), ROUND(23 + (K190 / 0.46) * (30 - 23), 1),
  AND(C190="Autumn", J190="Clear"), ROUND(20 + (K190 / 0.46) * (30 - 20), 1),
  AND(C190="Autumn", J190="Dry &amp; Breezy"), ROUND(18 + (K190 / 0.46) * (28 - 18), 1),
  AND(C190="Autumn", J190="Atmospheric Haze"), ROUND(16 + (K190 / 0.46) * (26 - 16), 1),
  AND(C190="Autumn", J190="Chilly Dusk"), ROUND(15 + (K190 / 0.46) * (25 - 15), 1),
  TRUE, "No match found"
)</f>
        <v>13.3</v>
      </c>
      <c r="M190" s="8">
        <v>0.46</v>
      </c>
      <c r="N190" s="8">
        <f>ROUND(DS_1_2_3_appended[[#This Row],[NormalizedHumidity]] * 100, 1)</f>
        <v>46</v>
      </c>
      <c r="O190" s="8" t="str" cm="1">
        <f t="array" ref="O190">_xlfn.IFS(
  N190&lt;=10, "Extremely Dry",
  N190&lt;=20, "Very Dry",
  N190&lt;=30, "Dry",
  N190&lt;=40, "Low Comfortable",
  N190&lt;=50, "Comfortable",
  N190&lt;=60, "Moderate Humid",
  N190&lt;=70, "Humid",
  N190&lt;=80, "Very Humid",
  N190&lt;=90, "Highly Humid",
  N190&lt;=100, "Saturated / Rain-Likely"
)</f>
        <v>Comfortable</v>
      </c>
      <c r="P190" s="8">
        <v>0.41789999999999999</v>
      </c>
      <c r="Q190" s="8">
        <f>ROUND(DS_1_2_3_appended[[#This Row],[NormalizedWindspeed]]* 118, 1)</f>
        <v>49.3</v>
      </c>
      <c r="R190" s="8">
        <v>0</v>
      </c>
      <c r="S190" s="8">
        <v>4</v>
      </c>
      <c r="T190" s="8">
        <f>SUM(DS_1_2_3_appended[[#This Row],[CasualRiders]], DS_1_2_3_appended[[#This Row],[RegisteredRiders]])</f>
        <v>4</v>
      </c>
      <c r="Y190" s="134" t="s">
        <v>250</v>
      </c>
      <c r="Z190" s="134"/>
      <c r="AA190" s="134" t="s">
        <v>249</v>
      </c>
      <c r="AB190" s="134"/>
    </row>
    <row r="191" spans="1:29">
      <c r="A191" s="16">
        <v>190</v>
      </c>
      <c r="B191" s="11">
        <v>40552</v>
      </c>
      <c r="C191" s="8" t="str" cm="1">
        <f t="array" ref="C191">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91" s="8">
        <f>YEAR(DS_1_2_3_appended[[#This Row],[DateOfEntry]])</f>
        <v>2011</v>
      </c>
      <c r="E191" s="8" t="str">
        <f>TEXT(DS_1_2_3_appended[[#This Row],[DateOfEntry]], "mmmm")</f>
        <v>January</v>
      </c>
      <c r="F191" s="15">
        <v>7.875</v>
      </c>
      <c r="G191" s="8" t="str">
        <f>IF(dataset_1!G191, "YES", "NO")</f>
        <v>NO</v>
      </c>
      <c r="H191" s="8" t="str">
        <f>CHOOSE(WEEKDAY(DS_1_2_3_appended[[#This Row],[DateOfEntry]]), "Sunday", "Monday", "Tuesday", "Wednesday", "Thursday", "Friday", "Saturday")</f>
        <v>Sunday</v>
      </c>
      <c r="I191" s="8">
        <v>1</v>
      </c>
      <c r="J191" s="8" t="str" cm="1">
        <f t="array" ref="J191">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191" s="8">
        <v>0.08</v>
      </c>
      <c r="L191" s="8" cm="1">
        <f t="array" ref="L191">_xlfn.IFS(
  AND(C191="Winter", J191="Clear Sky"), ROUND(10 + (K191 / 0.46) * (25 - 10), 1),
  AND(C191="Winter", J191="Foggy / Misty"), ROUND(0 + (K191 / 0.46) * (15 - 0), 1),
  AND(C191="Winter", J191="Light Snow / Rain"), ROUND(-5 + (K191 / 0.46) * (10 - (-5)), 1),
  AND(C191="Winter", J191="Western Disturbance"), ROUND(5 + (K191 / 0.46) * (20 - 5), 1),
  AND(C191="Summer", J191="Clear / Sunny"), ROUND(30 + (K191 / 0.46) * (53 - 30), 1),
  AND(C191="Summer", J191="Hot &amp; Humid"), ROUND(26 + (K191 / 0.46) * (45 - 26), 1),
  AND(C191="Summer", J191="Dust Storm / Loo Winds"), ROUND(35 + (K191 / 0.46) * (50 - 35), 1),
  AND(C191="Summer", J191="Pre-Monsoon Thunderstorm"), ROUND(28 + (K191 / 0.46) * (48 - 28), 1),
  AND(C191="Monsoon", J191="Heavy Rainfall"), ROUND(22 + (K191 / 0.46) * (28 - 22), 1),
  AND(C191="Monsoon", J191="Intermittent Showers"), ROUND(24 + (K191 / 0.46) * (32 - 24), 1),
  AND(C191="Monsoon", J191="Overcast &amp; Humid"), ROUND(25 + (K191 / 0.46) * (33 - 25), 1),
  AND(C191="Monsoon", J191="Thunderstorms with Rain"), ROUND(23 + (K191 / 0.46) * (30 - 23), 1),
  AND(C191="Autumn", J191="Clear"), ROUND(20 + (K191 / 0.46) * (30 - 20), 1),
  AND(C191="Autumn", J191="Dry &amp; Breezy"), ROUND(18 + (K191 / 0.46) * (28 - 18), 1),
  AND(C191="Autumn", J191="Atmospheric Haze"), ROUND(16 + (K191 / 0.46) * (26 - 16), 1),
  AND(C191="Autumn", J191="Chilly Dusk"), ROUND(15 + (K191 / 0.46) * (25 - 15), 1),
  TRUE, "No match found"
)</f>
        <v>12.6</v>
      </c>
      <c r="M191" s="8">
        <v>0.53</v>
      </c>
      <c r="N191" s="8">
        <f>ROUND(DS_1_2_3_appended[[#This Row],[NormalizedHumidity]] * 100, 1)</f>
        <v>53</v>
      </c>
      <c r="O191" s="8" t="str" cm="1">
        <f t="array" ref="O191">_xlfn.IFS(
  N191&lt;=10, "Extremely Dry",
  N191&lt;=20, "Very Dry",
  N191&lt;=30, "Dry",
  N191&lt;=40, "Low Comfortable",
  N191&lt;=50, "Comfortable",
  N191&lt;=60, "Moderate Humid",
  N191&lt;=70, "Humid",
  N191&lt;=80, "Very Humid",
  N191&lt;=90, "Highly Humid",
  N191&lt;=100, "Saturated / Rain-Likely"
)</f>
        <v>Moderate Humid</v>
      </c>
      <c r="P191" s="8">
        <v>0.19400000000000001</v>
      </c>
      <c r="Q191" s="8">
        <f>ROUND(DS_1_2_3_appended[[#This Row],[NormalizedWindspeed]]* 118, 1)</f>
        <v>22.9</v>
      </c>
      <c r="R191" s="8">
        <v>0</v>
      </c>
      <c r="S191" s="8">
        <v>1</v>
      </c>
      <c r="T191" s="8">
        <f>SUM(DS_1_2_3_appended[[#This Row],[CasualRiders]], DS_1_2_3_appended[[#This Row],[RegisteredRiders]])</f>
        <v>1</v>
      </c>
      <c r="Y191" s="135" t="s">
        <v>251</v>
      </c>
      <c r="Z191" s="135"/>
      <c r="AA191" s="137">
        <f>LEN(J2)</f>
        <v>9</v>
      </c>
      <c r="AB191" s="138"/>
    </row>
    <row r="192" spans="1:29">
      <c r="A192" s="16">
        <v>191</v>
      </c>
      <c r="B192" s="11">
        <v>40552</v>
      </c>
      <c r="C192" s="8" t="str" cm="1">
        <f t="array" ref="C192">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92" s="8">
        <f>YEAR(DS_1_2_3_appended[[#This Row],[DateOfEntry]])</f>
        <v>2011</v>
      </c>
      <c r="E192" s="8" t="str">
        <f>TEXT(DS_1_2_3_appended[[#This Row],[DateOfEntry]], "mmmm")</f>
        <v>January</v>
      </c>
      <c r="F192" s="15">
        <v>7.9166666666666696</v>
      </c>
      <c r="G192" s="8" t="str">
        <f>IF(dataset_1!G192, "YES", "NO")</f>
        <v>NO</v>
      </c>
      <c r="H192" s="8" t="str">
        <f>CHOOSE(WEEKDAY(DS_1_2_3_appended[[#This Row],[DateOfEntry]]), "Sunday", "Monday", "Tuesday", "Wednesday", "Thursday", "Friday", "Saturday")</f>
        <v>Sunday</v>
      </c>
      <c r="I192" s="8">
        <v>1</v>
      </c>
      <c r="J192" s="8" t="str" cm="1">
        <f t="array" ref="J192">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192" s="8">
        <v>0.08</v>
      </c>
      <c r="L192" s="8" cm="1">
        <f t="array" ref="L192">_xlfn.IFS(
  AND(C192="Winter", J192="Clear Sky"), ROUND(10 + (K192 / 0.46) * (25 - 10), 1),
  AND(C192="Winter", J192="Foggy / Misty"), ROUND(0 + (K192 / 0.46) * (15 - 0), 1),
  AND(C192="Winter", J192="Light Snow / Rain"), ROUND(-5 + (K192 / 0.46) * (10 - (-5)), 1),
  AND(C192="Winter", J192="Western Disturbance"), ROUND(5 + (K192 / 0.46) * (20 - 5), 1),
  AND(C192="Summer", J192="Clear / Sunny"), ROUND(30 + (K192 / 0.46) * (53 - 30), 1),
  AND(C192="Summer", J192="Hot &amp; Humid"), ROUND(26 + (K192 / 0.46) * (45 - 26), 1),
  AND(C192="Summer", J192="Dust Storm / Loo Winds"), ROUND(35 + (K192 / 0.46) * (50 - 35), 1),
  AND(C192="Summer", J192="Pre-Monsoon Thunderstorm"), ROUND(28 + (K192 / 0.46) * (48 - 28), 1),
  AND(C192="Monsoon", J192="Heavy Rainfall"), ROUND(22 + (K192 / 0.46) * (28 - 22), 1),
  AND(C192="Monsoon", J192="Intermittent Showers"), ROUND(24 + (K192 / 0.46) * (32 - 24), 1),
  AND(C192="Monsoon", J192="Overcast &amp; Humid"), ROUND(25 + (K192 / 0.46) * (33 - 25), 1),
  AND(C192="Monsoon", J192="Thunderstorms with Rain"), ROUND(23 + (K192 / 0.46) * (30 - 23), 1),
  AND(C192="Autumn", J192="Clear"), ROUND(20 + (K192 / 0.46) * (30 - 20), 1),
  AND(C192="Autumn", J192="Dry &amp; Breezy"), ROUND(18 + (K192 / 0.46) * (28 - 18), 1),
  AND(C192="Autumn", J192="Atmospheric Haze"), ROUND(16 + (K192 / 0.46) * (26 - 16), 1),
  AND(C192="Autumn", J192="Chilly Dusk"), ROUND(15 + (K192 / 0.46) * (25 - 15), 1),
  TRUE, "No match found"
)</f>
        <v>12.6</v>
      </c>
      <c r="M192" s="8">
        <v>0.53</v>
      </c>
      <c r="N192" s="8">
        <f>ROUND(DS_1_2_3_appended[[#This Row],[NormalizedHumidity]] * 100, 1)</f>
        <v>53</v>
      </c>
      <c r="O192" s="8" t="str" cm="1">
        <f t="array" ref="O192">_xlfn.IFS(
  N192&lt;=10, "Extremely Dry",
  N192&lt;=20, "Very Dry",
  N192&lt;=30, "Dry",
  N192&lt;=40, "Low Comfortable",
  N192&lt;=50, "Comfortable",
  N192&lt;=60, "Moderate Humid",
  N192&lt;=70, "Humid",
  N192&lt;=80, "Very Humid",
  N192&lt;=90, "Highly Humid",
  N192&lt;=100, "Saturated / Rain-Likely"
)</f>
        <v>Moderate Humid</v>
      </c>
      <c r="P192" s="8">
        <v>0.19400000000000001</v>
      </c>
      <c r="Q192" s="8">
        <f>ROUND(DS_1_2_3_appended[[#This Row],[NormalizedWindspeed]]* 118, 1)</f>
        <v>22.9</v>
      </c>
      <c r="R192" s="8">
        <v>0</v>
      </c>
      <c r="S192" s="8">
        <v>1</v>
      </c>
      <c r="T192" s="8">
        <f>SUM(DS_1_2_3_appended[[#This Row],[CasualRiders]], DS_1_2_3_appended[[#This Row],[RegisteredRiders]])</f>
        <v>1</v>
      </c>
      <c r="Y192" s="135" t="s">
        <v>252</v>
      </c>
      <c r="Z192" s="135"/>
      <c r="AA192" s="137" t="str">
        <f>LEFT($J$2,5)</f>
        <v>Clear</v>
      </c>
      <c r="AB192" s="138"/>
    </row>
    <row r="193" spans="1:28">
      <c r="A193" s="16">
        <v>192</v>
      </c>
      <c r="B193" s="11">
        <v>40552</v>
      </c>
      <c r="C193" s="8" t="str" cm="1">
        <f t="array" ref="C193">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93" s="8">
        <f>YEAR(DS_1_2_3_appended[[#This Row],[DateOfEntry]])</f>
        <v>2011</v>
      </c>
      <c r="E193" s="8" t="str">
        <f>TEXT(DS_1_2_3_appended[[#This Row],[DateOfEntry]], "mmmm")</f>
        <v>January</v>
      </c>
      <c r="F193" s="15">
        <v>7.9583333333333304</v>
      </c>
      <c r="G193" s="8" t="str">
        <f>IF(dataset_1!G193, "YES", "NO")</f>
        <v>NO</v>
      </c>
      <c r="H193" s="8" t="str">
        <f>CHOOSE(WEEKDAY(DS_1_2_3_appended[[#This Row],[DateOfEntry]]), "Sunday", "Monday", "Tuesday", "Wednesday", "Thursday", "Friday", "Saturday")</f>
        <v>Sunday</v>
      </c>
      <c r="I193" s="8">
        <v>1</v>
      </c>
      <c r="J193" s="8" t="str" cm="1">
        <f t="array" ref="J193">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193" s="8">
        <v>0.1</v>
      </c>
      <c r="L193" s="8" cm="1">
        <f t="array" ref="L193">_xlfn.IFS(
  AND(C193="Winter", J193="Clear Sky"), ROUND(10 + (K193 / 0.46) * (25 - 10), 1),
  AND(C193="Winter", J193="Foggy / Misty"), ROUND(0 + (K193 / 0.46) * (15 - 0), 1),
  AND(C193="Winter", J193="Light Snow / Rain"), ROUND(-5 + (K193 / 0.46) * (10 - (-5)), 1),
  AND(C193="Winter", J193="Western Disturbance"), ROUND(5 + (K193 / 0.46) * (20 - 5), 1),
  AND(C193="Summer", J193="Clear / Sunny"), ROUND(30 + (K193 / 0.46) * (53 - 30), 1),
  AND(C193="Summer", J193="Hot &amp; Humid"), ROUND(26 + (K193 / 0.46) * (45 - 26), 1),
  AND(C193="Summer", J193="Dust Storm / Loo Winds"), ROUND(35 + (K193 / 0.46) * (50 - 35), 1),
  AND(C193="Summer", J193="Pre-Monsoon Thunderstorm"), ROUND(28 + (K193 / 0.46) * (48 - 28), 1),
  AND(C193="Monsoon", J193="Heavy Rainfall"), ROUND(22 + (K193 / 0.46) * (28 - 22), 1),
  AND(C193="Monsoon", J193="Intermittent Showers"), ROUND(24 + (K193 / 0.46) * (32 - 24), 1),
  AND(C193="Monsoon", J193="Overcast &amp; Humid"), ROUND(25 + (K193 / 0.46) * (33 - 25), 1),
  AND(C193="Monsoon", J193="Thunderstorms with Rain"), ROUND(23 + (K193 / 0.46) * (30 - 23), 1),
  AND(C193="Autumn", J193="Clear"), ROUND(20 + (K193 / 0.46) * (30 - 20), 1),
  AND(C193="Autumn", J193="Dry &amp; Breezy"), ROUND(18 + (K193 / 0.46) * (28 - 18), 1),
  AND(C193="Autumn", J193="Atmospheric Haze"), ROUND(16 + (K193 / 0.46) * (26 - 16), 1),
  AND(C193="Autumn", J193="Chilly Dusk"), ROUND(15 + (K193 / 0.46) * (25 - 15), 1),
  TRUE, "No match found"
)</f>
        <v>13.3</v>
      </c>
      <c r="M193" s="8">
        <v>0.49</v>
      </c>
      <c r="N193" s="8">
        <f>ROUND(DS_1_2_3_appended[[#This Row],[NormalizedHumidity]] * 100, 1)</f>
        <v>49</v>
      </c>
      <c r="O193" s="8" t="str" cm="1">
        <f t="array" ref="O193">_xlfn.IFS(
  N193&lt;=10, "Extremely Dry",
  N193&lt;=20, "Very Dry",
  N193&lt;=30, "Dry",
  N193&lt;=40, "Low Comfortable",
  N193&lt;=50, "Comfortable",
  N193&lt;=60, "Moderate Humid",
  N193&lt;=70, "Humid",
  N193&lt;=80, "Very Humid",
  N193&lt;=90, "Highly Humid",
  N193&lt;=100, "Saturated / Rain-Likely"
)</f>
        <v>Comfortable</v>
      </c>
      <c r="P193" s="8">
        <v>0.28360000000000002</v>
      </c>
      <c r="Q193" s="8">
        <f>ROUND(DS_1_2_3_appended[[#This Row],[NormalizedWindspeed]]* 118, 1)</f>
        <v>33.5</v>
      </c>
      <c r="R193" s="8">
        <v>0</v>
      </c>
      <c r="S193" s="8">
        <v>1</v>
      </c>
      <c r="T193" s="8">
        <f>SUM(DS_1_2_3_appended[[#This Row],[CasualRiders]], DS_1_2_3_appended[[#This Row],[RegisteredRiders]])</f>
        <v>1</v>
      </c>
      <c r="Y193" s="135" t="s">
        <v>253</v>
      </c>
      <c r="Z193" s="135"/>
      <c r="AA193" s="137" t="str">
        <f>RIGHT(J2, 3)</f>
        <v>Sky</v>
      </c>
      <c r="AB193" s="138"/>
    </row>
    <row r="194" spans="1:28">
      <c r="A194" s="16">
        <v>193</v>
      </c>
      <c r="B194" s="11">
        <v>40552</v>
      </c>
      <c r="C194" s="8" t="str" cm="1">
        <f t="array" ref="C194">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94" s="8">
        <f>YEAR(DS_1_2_3_appended[[#This Row],[DateOfEntry]])</f>
        <v>2011</v>
      </c>
      <c r="E194" s="8" t="str">
        <f>TEXT(DS_1_2_3_appended[[#This Row],[DateOfEntry]], "mmmm")</f>
        <v>January</v>
      </c>
      <c r="F194" s="15">
        <v>8</v>
      </c>
      <c r="G194" s="8" t="str">
        <f>IF(dataset_1!G194, "YES", "NO")</f>
        <v>NO</v>
      </c>
      <c r="H194" s="8" t="str">
        <f>CHOOSE(WEEKDAY(DS_1_2_3_appended[[#This Row],[DateOfEntry]]), "Sunday", "Monday", "Tuesday", "Wednesday", "Thursday", "Friday", "Saturday")</f>
        <v>Sunday</v>
      </c>
      <c r="I194" s="8">
        <v>1</v>
      </c>
      <c r="J194" s="8" t="str" cm="1">
        <f t="array" ref="J194">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194" s="8">
        <v>0.08</v>
      </c>
      <c r="L194" s="8" cm="1">
        <f t="array" ref="L194">_xlfn.IFS(
  AND(C194="Winter", J194="Clear Sky"), ROUND(10 + (K194 / 0.46) * (25 - 10), 1),
  AND(C194="Winter", J194="Foggy / Misty"), ROUND(0 + (K194 / 0.46) * (15 - 0), 1),
  AND(C194="Winter", J194="Light Snow / Rain"), ROUND(-5 + (K194 / 0.46) * (10 - (-5)), 1),
  AND(C194="Winter", J194="Western Disturbance"), ROUND(5 + (K194 / 0.46) * (20 - 5), 1),
  AND(C194="Summer", J194="Clear / Sunny"), ROUND(30 + (K194 / 0.46) * (53 - 30), 1),
  AND(C194="Summer", J194="Hot &amp; Humid"), ROUND(26 + (K194 / 0.46) * (45 - 26), 1),
  AND(C194="Summer", J194="Dust Storm / Loo Winds"), ROUND(35 + (K194 / 0.46) * (50 - 35), 1),
  AND(C194="Summer", J194="Pre-Monsoon Thunderstorm"), ROUND(28 + (K194 / 0.46) * (48 - 28), 1),
  AND(C194="Monsoon", J194="Heavy Rainfall"), ROUND(22 + (K194 / 0.46) * (28 - 22), 1),
  AND(C194="Monsoon", J194="Intermittent Showers"), ROUND(24 + (K194 / 0.46) * (32 - 24), 1),
  AND(C194="Monsoon", J194="Overcast &amp; Humid"), ROUND(25 + (K194 / 0.46) * (33 - 25), 1),
  AND(C194="Monsoon", J194="Thunderstorms with Rain"), ROUND(23 + (K194 / 0.46) * (30 - 23), 1),
  AND(C194="Autumn", J194="Clear"), ROUND(20 + (K194 / 0.46) * (30 - 20), 1),
  AND(C194="Autumn", J194="Dry &amp; Breezy"), ROUND(18 + (K194 / 0.46) * (28 - 18), 1),
  AND(C194="Autumn", J194="Atmospheric Haze"), ROUND(16 + (K194 / 0.46) * (26 - 16), 1),
  AND(C194="Autumn", J194="Chilly Dusk"), ROUND(15 + (K194 / 0.46) * (25 - 15), 1),
  TRUE, "No match found"
)</f>
        <v>12.6</v>
      </c>
      <c r="M194" s="8">
        <v>0.53</v>
      </c>
      <c r="N194" s="8">
        <f>ROUND(DS_1_2_3_appended[[#This Row],[NormalizedHumidity]] * 100, 1)</f>
        <v>53</v>
      </c>
      <c r="O194" s="8" t="str" cm="1">
        <f t="array" ref="O194">_xlfn.IFS(
  N194&lt;=10, "Extremely Dry",
  N194&lt;=20, "Very Dry",
  N194&lt;=30, "Dry",
  N194&lt;=40, "Low Comfortable",
  N194&lt;=50, "Comfortable",
  N194&lt;=60, "Moderate Humid",
  N194&lt;=70, "Humid",
  N194&lt;=80, "Very Humid",
  N194&lt;=90, "Highly Humid",
  N194&lt;=100, "Saturated / Rain-Likely"
)</f>
        <v>Moderate Humid</v>
      </c>
      <c r="P194" s="8">
        <v>0.19400000000000001</v>
      </c>
      <c r="Q194" s="8">
        <f>ROUND(DS_1_2_3_appended[[#This Row],[NormalizedWindspeed]]* 118, 1)</f>
        <v>22.9</v>
      </c>
      <c r="R194" s="8">
        <v>1</v>
      </c>
      <c r="S194" s="8">
        <v>5</v>
      </c>
      <c r="T194" s="8">
        <f>SUM(DS_1_2_3_appended[[#This Row],[CasualRiders]], DS_1_2_3_appended[[#This Row],[RegisteredRiders]])</f>
        <v>6</v>
      </c>
      <c r="Y194" s="135" t="s">
        <v>254</v>
      </c>
      <c r="Z194" s="135"/>
      <c r="AA194" s="137" t="str">
        <f>MID($J$2, 2, 2)</f>
        <v>le</v>
      </c>
      <c r="AB194" s="138"/>
    </row>
    <row r="195" spans="1:28">
      <c r="A195" s="16">
        <v>194</v>
      </c>
      <c r="B195" s="11">
        <v>40552</v>
      </c>
      <c r="C195" s="8" t="str" cm="1">
        <f t="array" ref="C195">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95" s="8">
        <f>YEAR(DS_1_2_3_appended[[#This Row],[DateOfEntry]])</f>
        <v>2011</v>
      </c>
      <c r="E195" s="8" t="str">
        <f>TEXT(DS_1_2_3_appended[[#This Row],[DateOfEntry]], "mmmm")</f>
        <v>January</v>
      </c>
      <c r="F195" s="15">
        <v>8.0416666666666696</v>
      </c>
      <c r="G195" s="8" t="str">
        <f>IF(dataset_1!G195, "YES", "NO")</f>
        <v>NO</v>
      </c>
      <c r="H195" s="8" t="str">
        <f>CHOOSE(WEEKDAY(DS_1_2_3_appended[[#This Row],[DateOfEntry]]), "Sunday", "Monday", "Tuesday", "Wednesday", "Thursday", "Friday", "Saturday")</f>
        <v>Sunday</v>
      </c>
      <c r="I195" s="8">
        <v>1</v>
      </c>
      <c r="J195" s="8" t="str" cm="1">
        <f t="array" ref="J195">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195" s="8">
        <v>0.1</v>
      </c>
      <c r="L195" s="8" cm="1">
        <f t="array" ref="L195">_xlfn.IFS(
  AND(C195="Winter", J195="Clear Sky"), ROUND(10 + (K195 / 0.46) * (25 - 10), 1),
  AND(C195="Winter", J195="Foggy / Misty"), ROUND(0 + (K195 / 0.46) * (15 - 0), 1),
  AND(C195="Winter", J195="Light Snow / Rain"), ROUND(-5 + (K195 / 0.46) * (10 - (-5)), 1),
  AND(C195="Winter", J195="Western Disturbance"), ROUND(5 + (K195 / 0.46) * (20 - 5), 1),
  AND(C195="Summer", J195="Clear / Sunny"), ROUND(30 + (K195 / 0.46) * (53 - 30), 1),
  AND(C195="Summer", J195="Hot &amp; Humid"), ROUND(26 + (K195 / 0.46) * (45 - 26), 1),
  AND(C195="Summer", J195="Dust Storm / Loo Winds"), ROUND(35 + (K195 / 0.46) * (50 - 35), 1),
  AND(C195="Summer", J195="Pre-Monsoon Thunderstorm"), ROUND(28 + (K195 / 0.46) * (48 - 28), 1),
  AND(C195="Monsoon", J195="Heavy Rainfall"), ROUND(22 + (K195 / 0.46) * (28 - 22), 1),
  AND(C195="Monsoon", J195="Intermittent Showers"), ROUND(24 + (K195 / 0.46) * (32 - 24), 1),
  AND(C195="Monsoon", J195="Overcast &amp; Humid"), ROUND(25 + (K195 / 0.46) * (33 - 25), 1),
  AND(C195="Monsoon", J195="Thunderstorms with Rain"), ROUND(23 + (K195 / 0.46) * (30 - 23), 1),
  AND(C195="Autumn", J195="Clear"), ROUND(20 + (K195 / 0.46) * (30 - 20), 1),
  AND(C195="Autumn", J195="Dry &amp; Breezy"), ROUND(18 + (K195 / 0.46) * (28 - 18), 1),
  AND(C195="Autumn", J195="Atmospheric Haze"), ROUND(16 + (K195 / 0.46) * (26 - 16), 1),
  AND(C195="Autumn", J195="Chilly Dusk"), ROUND(15 + (K195 / 0.46) * (25 - 15), 1),
  TRUE, "No match found"
)</f>
        <v>13.3</v>
      </c>
      <c r="M195" s="8">
        <v>0.49</v>
      </c>
      <c r="N195" s="8">
        <f>ROUND(DS_1_2_3_appended[[#This Row],[NormalizedHumidity]] * 100, 1)</f>
        <v>49</v>
      </c>
      <c r="O195" s="8" t="str" cm="1">
        <f t="array" ref="O195">_xlfn.IFS(
  N195&lt;=10, "Extremely Dry",
  N195&lt;=20, "Very Dry",
  N195&lt;=30, "Dry",
  N195&lt;=40, "Low Comfortable",
  N195&lt;=50, "Comfortable",
  N195&lt;=60, "Moderate Humid",
  N195&lt;=70, "Humid",
  N195&lt;=80, "Very Humid",
  N195&lt;=90, "Highly Humid",
  N195&lt;=100, "Saturated / Rain-Likely"
)</f>
        <v>Comfortable</v>
      </c>
      <c r="P195" s="8">
        <v>0.28360000000000002</v>
      </c>
      <c r="Q195" s="8">
        <f>ROUND(DS_1_2_3_appended[[#This Row],[NormalizedWindspeed]]* 118, 1)</f>
        <v>33.5</v>
      </c>
      <c r="R195" s="8">
        <v>0</v>
      </c>
      <c r="S195" s="8">
        <v>10</v>
      </c>
      <c r="T195" s="8">
        <f>SUM(DS_1_2_3_appended[[#This Row],[CasualRiders]], DS_1_2_3_appended[[#This Row],[RegisteredRiders]])</f>
        <v>10</v>
      </c>
      <c r="Y195" s="139" t="s">
        <v>255</v>
      </c>
      <c r="Z195" s="139"/>
      <c r="AA195" s="140" t="str">
        <f>TRIM($J$2)</f>
        <v>Clear Sky</v>
      </c>
      <c r="AB195" s="140"/>
    </row>
    <row r="196" spans="1:28">
      <c r="A196" s="16">
        <v>195</v>
      </c>
      <c r="B196" s="11">
        <v>40552</v>
      </c>
      <c r="C196" s="8" t="str" cm="1">
        <f t="array" ref="C196">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96" s="8">
        <f>YEAR(DS_1_2_3_appended[[#This Row],[DateOfEntry]])</f>
        <v>2011</v>
      </c>
      <c r="E196" s="8" t="str">
        <f>TEXT(DS_1_2_3_appended[[#This Row],[DateOfEntry]], "mmmm")</f>
        <v>January</v>
      </c>
      <c r="F196" s="15">
        <v>8.0833333333333304</v>
      </c>
      <c r="G196" s="8" t="str">
        <f>IF(dataset_1!G196, "YES", "NO")</f>
        <v>NO</v>
      </c>
      <c r="H196" s="8" t="str">
        <f>CHOOSE(WEEKDAY(DS_1_2_3_appended[[#This Row],[DateOfEntry]]), "Sunday", "Monday", "Tuesday", "Wednesday", "Thursday", "Friday", "Saturday")</f>
        <v>Sunday</v>
      </c>
      <c r="I196" s="8">
        <v>1</v>
      </c>
      <c r="J196" s="8" t="str" cm="1">
        <f t="array" ref="J196">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196" s="8">
        <v>0.12</v>
      </c>
      <c r="L196" s="8" cm="1">
        <f t="array" ref="L196">_xlfn.IFS(
  AND(C196="Winter", J196="Clear Sky"), ROUND(10 + (K196 / 0.46) * (25 - 10), 1),
  AND(C196="Winter", J196="Foggy / Misty"), ROUND(0 + (K196 / 0.46) * (15 - 0), 1),
  AND(C196="Winter", J196="Light Snow / Rain"), ROUND(-5 + (K196 / 0.46) * (10 - (-5)), 1),
  AND(C196="Winter", J196="Western Disturbance"), ROUND(5 + (K196 / 0.46) * (20 - 5), 1),
  AND(C196="Summer", J196="Clear / Sunny"), ROUND(30 + (K196 / 0.46) * (53 - 30), 1),
  AND(C196="Summer", J196="Hot &amp; Humid"), ROUND(26 + (K196 / 0.46) * (45 - 26), 1),
  AND(C196="Summer", J196="Dust Storm / Loo Winds"), ROUND(35 + (K196 / 0.46) * (50 - 35), 1),
  AND(C196="Summer", J196="Pre-Monsoon Thunderstorm"), ROUND(28 + (K196 / 0.46) * (48 - 28), 1),
  AND(C196="Monsoon", J196="Heavy Rainfall"), ROUND(22 + (K196 / 0.46) * (28 - 22), 1),
  AND(C196="Monsoon", J196="Intermittent Showers"), ROUND(24 + (K196 / 0.46) * (32 - 24), 1),
  AND(C196="Monsoon", J196="Overcast &amp; Humid"), ROUND(25 + (K196 / 0.46) * (33 - 25), 1),
  AND(C196="Monsoon", J196="Thunderstorms with Rain"), ROUND(23 + (K196 / 0.46) * (30 - 23), 1),
  AND(C196="Autumn", J196="Clear"), ROUND(20 + (K196 / 0.46) * (30 - 20), 1),
  AND(C196="Autumn", J196="Dry &amp; Breezy"), ROUND(18 + (K196 / 0.46) * (28 - 18), 1),
  AND(C196="Autumn", J196="Atmospheric Haze"), ROUND(16 + (K196 / 0.46) * (26 - 16), 1),
  AND(C196="Autumn", J196="Chilly Dusk"), ROUND(15 + (K196 / 0.46) * (25 - 15), 1),
  TRUE, "No match found"
)</f>
        <v>13.9</v>
      </c>
      <c r="M196" s="8">
        <v>0.46</v>
      </c>
      <c r="N196" s="8">
        <f>ROUND(DS_1_2_3_appended[[#This Row],[NormalizedHumidity]] * 100, 1)</f>
        <v>46</v>
      </c>
      <c r="O196" s="8" t="str" cm="1">
        <f t="array" ref="O196">_xlfn.IFS(
  N196&lt;=10, "Extremely Dry",
  N196&lt;=20, "Very Dry",
  N196&lt;=30, "Dry",
  N196&lt;=40, "Low Comfortable",
  N196&lt;=50, "Comfortable",
  N196&lt;=60, "Moderate Humid",
  N196&lt;=70, "Humid",
  N196&lt;=80, "Very Humid",
  N196&lt;=90, "Highly Humid",
  N196&lt;=100, "Saturated / Rain-Likely"
)</f>
        <v>Comfortable</v>
      </c>
      <c r="P196" s="8">
        <v>0.52239999999999998</v>
      </c>
      <c r="Q196" s="8">
        <f>ROUND(DS_1_2_3_appended[[#This Row],[NormalizedWindspeed]]* 118, 1)</f>
        <v>61.6</v>
      </c>
      <c r="R196" s="8">
        <v>0</v>
      </c>
      <c r="S196" s="8">
        <v>19</v>
      </c>
      <c r="T196" s="8">
        <f>SUM(DS_1_2_3_appended[[#This Row],[CasualRiders]], DS_1_2_3_appended[[#This Row],[RegisteredRiders]])</f>
        <v>19</v>
      </c>
      <c r="Y196" s="135" t="s">
        <v>256</v>
      </c>
      <c r="Z196" s="135"/>
      <c r="AA196" s="135" t="str">
        <f>_xlfn.CONCAT($J$2,$O$2)</f>
        <v>Clear SkyHighly Humid</v>
      </c>
      <c r="AB196" s="135"/>
    </row>
    <row r="197" spans="1:28">
      <c r="A197" s="16">
        <v>196</v>
      </c>
      <c r="B197" s="11">
        <v>40552</v>
      </c>
      <c r="C197" s="8" t="str" cm="1">
        <f t="array" ref="C197">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97" s="8">
        <f>YEAR(DS_1_2_3_appended[[#This Row],[DateOfEntry]])</f>
        <v>2011</v>
      </c>
      <c r="E197" s="8" t="str">
        <f>TEXT(DS_1_2_3_appended[[#This Row],[DateOfEntry]], "mmmm")</f>
        <v>January</v>
      </c>
      <c r="F197" s="15">
        <v>8.125</v>
      </c>
      <c r="G197" s="8" t="str">
        <f>IF(dataset_1!G197, "YES", "NO")</f>
        <v>NO</v>
      </c>
      <c r="H197" s="8" t="str">
        <f>CHOOSE(WEEKDAY(DS_1_2_3_appended[[#This Row],[DateOfEntry]]), "Sunday", "Monday", "Tuesday", "Wednesday", "Thursday", "Friday", "Saturday")</f>
        <v>Sunday</v>
      </c>
      <c r="I197" s="8">
        <v>1</v>
      </c>
      <c r="J197" s="8" t="str" cm="1">
        <f t="array" ref="J197">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197" s="8">
        <v>0.14000000000000001</v>
      </c>
      <c r="L197" s="8" cm="1">
        <f t="array" ref="L197">_xlfn.IFS(
  AND(C197="Winter", J197="Clear Sky"), ROUND(10 + (K197 / 0.46) * (25 - 10), 1),
  AND(C197="Winter", J197="Foggy / Misty"), ROUND(0 + (K197 / 0.46) * (15 - 0), 1),
  AND(C197="Winter", J197="Light Snow / Rain"), ROUND(-5 + (K197 / 0.46) * (10 - (-5)), 1),
  AND(C197="Winter", J197="Western Disturbance"), ROUND(5 + (K197 / 0.46) * (20 - 5), 1),
  AND(C197="Summer", J197="Clear / Sunny"), ROUND(30 + (K197 / 0.46) * (53 - 30), 1),
  AND(C197="Summer", J197="Hot &amp; Humid"), ROUND(26 + (K197 / 0.46) * (45 - 26), 1),
  AND(C197="Summer", J197="Dust Storm / Loo Winds"), ROUND(35 + (K197 / 0.46) * (50 - 35), 1),
  AND(C197="Summer", J197="Pre-Monsoon Thunderstorm"), ROUND(28 + (K197 / 0.46) * (48 - 28), 1),
  AND(C197="Monsoon", J197="Heavy Rainfall"), ROUND(22 + (K197 / 0.46) * (28 - 22), 1),
  AND(C197="Monsoon", J197="Intermittent Showers"), ROUND(24 + (K197 / 0.46) * (32 - 24), 1),
  AND(C197="Monsoon", J197="Overcast &amp; Humid"), ROUND(25 + (K197 / 0.46) * (33 - 25), 1),
  AND(C197="Monsoon", J197="Thunderstorms with Rain"), ROUND(23 + (K197 / 0.46) * (30 - 23), 1),
  AND(C197="Autumn", J197="Clear"), ROUND(20 + (K197 / 0.46) * (30 - 20), 1),
  AND(C197="Autumn", J197="Dry &amp; Breezy"), ROUND(18 + (K197 / 0.46) * (28 - 18), 1),
  AND(C197="Autumn", J197="Atmospheric Haze"), ROUND(16 + (K197 / 0.46) * (26 - 16), 1),
  AND(C197="Autumn", J197="Chilly Dusk"), ROUND(15 + (K197 / 0.46) * (25 - 15), 1),
  TRUE, "No match found"
)</f>
        <v>14.6</v>
      </c>
      <c r="M197" s="8">
        <v>0.43</v>
      </c>
      <c r="N197" s="8">
        <f>ROUND(DS_1_2_3_appended[[#This Row],[NormalizedHumidity]] * 100, 1)</f>
        <v>43</v>
      </c>
      <c r="O197" s="8" t="str" cm="1">
        <f t="array" ref="O197">_xlfn.IFS(
  N197&lt;=10, "Extremely Dry",
  N197&lt;=20, "Very Dry",
  N197&lt;=30, "Dry",
  N197&lt;=40, "Low Comfortable",
  N197&lt;=50, "Comfortable",
  N197&lt;=60, "Moderate Humid",
  N197&lt;=70, "Humid",
  N197&lt;=80, "Very Humid",
  N197&lt;=90, "Highly Humid",
  N197&lt;=100, "Saturated / Rain-Likely"
)</f>
        <v>Comfortable</v>
      </c>
      <c r="P197" s="8">
        <v>0.3881</v>
      </c>
      <c r="Q197" s="8">
        <f>ROUND(DS_1_2_3_appended[[#This Row],[NormalizedWindspeed]]* 118, 1)</f>
        <v>45.8</v>
      </c>
      <c r="R197" s="8">
        <v>0</v>
      </c>
      <c r="S197" s="8">
        <v>49</v>
      </c>
      <c r="T197" s="8">
        <f>SUM(DS_1_2_3_appended[[#This Row],[CasualRiders]], DS_1_2_3_appended[[#This Row],[RegisteredRiders]])</f>
        <v>49</v>
      </c>
      <c r="Y197" s="135" t="s">
        <v>257</v>
      </c>
      <c r="Z197" s="135"/>
      <c r="AA197" s="135" t="str">
        <f>TEXT(125.65, "$#, ##0.00")</f>
        <v>$ 125.65</v>
      </c>
      <c r="AB197" s="135"/>
    </row>
    <row r="198" spans="1:28">
      <c r="A198" s="16">
        <v>197</v>
      </c>
      <c r="B198" s="11">
        <v>40552</v>
      </c>
      <c r="C198" s="8" t="str" cm="1">
        <f t="array" ref="C198">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98" s="8">
        <f>YEAR(DS_1_2_3_appended[[#This Row],[DateOfEntry]])</f>
        <v>2011</v>
      </c>
      <c r="E198" s="8" t="str">
        <f>TEXT(DS_1_2_3_appended[[#This Row],[DateOfEntry]], "mmmm")</f>
        <v>January</v>
      </c>
      <c r="F198" s="15">
        <v>8.1666666666666696</v>
      </c>
      <c r="G198" s="8" t="str">
        <f>IF(dataset_1!G198, "YES", "NO")</f>
        <v>NO</v>
      </c>
      <c r="H198" s="8" t="str">
        <f>CHOOSE(WEEKDAY(DS_1_2_3_appended[[#This Row],[DateOfEntry]]), "Sunday", "Monday", "Tuesday", "Wednesday", "Thursday", "Friday", "Saturday")</f>
        <v>Sunday</v>
      </c>
      <c r="I198" s="8">
        <v>1</v>
      </c>
      <c r="J198" s="8" t="str" cm="1">
        <f t="array" ref="J198">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198" s="8">
        <v>0.16</v>
      </c>
      <c r="L198" s="8" cm="1">
        <f t="array" ref="L198">_xlfn.IFS(
  AND(C198="Winter", J198="Clear Sky"), ROUND(10 + (K198 / 0.46) * (25 - 10), 1),
  AND(C198="Winter", J198="Foggy / Misty"), ROUND(0 + (K198 / 0.46) * (15 - 0), 1),
  AND(C198="Winter", J198="Light Snow / Rain"), ROUND(-5 + (K198 / 0.46) * (10 - (-5)), 1),
  AND(C198="Winter", J198="Western Disturbance"), ROUND(5 + (K198 / 0.46) * (20 - 5), 1),
  AND(C198="Summer", J198="Clear / Sunny"), ROUND(30 + (K198 / 0.46) * (53 - 30), 1),
  AND(C198="Summer", J198="Hot &amp; Humid"), ROUND(26 + (K198 / 0.46) * (45 - 26), 1),
  AND(C198="Summer", J198="Dust Storm / Loo Winds"), ROUND(35 + (K198 / 0.46) * (50 - 35), 1),
  AND(C198="Summer", J198="Pre-Monsoon Thunderstorm"), ROUND(28 + (K198 / 0.46) * (48 - 28), 1),
  AND(C198="Monsoon", J198="Heavy Rainfall"), ROUND(22 + (K198 / 0.46) * (28 - 22), 1),
  AND(C198="Monsoon", J198="Intermittent Showers"), ROUND(24 + (K198 / 0.46) * (32 - 24), 1),
  AND(C198="Monsoon", J198="Overcast &amp; Humid"), ROUND(25 + (K198 / 0.46) * (33 - 25), 1),
  AND(C198="Monsoon", J198="Thunderstorms with Rain"), ROUND(23 + (K198 / 0.46) * (30 - 23), 1),
  AND(C198="Autumn", J198="Clear"), ROUND(20 + (K198 / 0.46) * (30 - 20), 1),
  AND(C198="Autumn", J198="Dry &amp; Breezy"), ROUND(18 + (K198 / 0.46) * (28 - 18), 1),
  AND(C198="Autumn", J198="Atmospheric Haze"), ROUND(16 + (K198 / 0.46) * (26 - 16), 1),
  AND(C198="Autumn", J198="Chilly Dusk"), ROUND(15 + (K198 / 0.46) * (25 - 15), 1),
  TRUE, "No match found"
)</f>
        <v>15.2</v>
      </c>
      <c r="M198" s="8">
        <v>0.4</v>
      </c>
      <c r="N198" s="8">
        <f>ROUND(DS_1_2_3_appended[[#This Row],[NormalizedHumidity]] * 100, 1)</f>
        <v>40</v>
      </c>
      <c r="O198" s="8" t="str" cm="1">
        <f t="array" ref="O198">_xlfn.IFS(
  N198&lt;=10, "Extremely Dry",
  N198&lt;=20, "Very Dry",
  N198&lt;=30, "Dry",
  N198&lt;=40, "Low Comfortable",
  N198&lt;=50, "Comfortable",
  N198&lt;=60, "Moderate Humid",
  N198&lt;=70, "Humid",
  N198&lt;=80, "Very Humid",
  N198&lt;=90, "Highly Humid",
  N198&lt;=100, "Saturated / Rain-Likely"
)</f>
        <v>Low Comfortable</v>
      </c>
      <c r="P198" s="8">
        <v>0.52239999999999998</v>
      </c>
      <c r="Q198" s="8">
        <f>ROUND(DS_1_2_3_appended[[#This Row],[NormalizedWindspeed]]* 118, 1)</f>
        <v>61.6</v>
      </c>
      <c r="R198" s="8">
        <v>2</v>
      </c>
      <c r="S198" s="8">
        <v>47</v>
      </c>
      <c r="T198" s="8">
        <f>SUM(DS_1_2_3_appended[[#This Row],[CasualRiders]], DS_1_2_3_appended[[#This Row],[RegisteredRiders]])</f>
        <v>49</v>
      </c>
      <c r="Y198" s="135" t="s">
        <v>258</v>
      </c>
      <c r="Z198" s="135"/>
      <c r="AA198" s="135" t="str">
        <f>UPPER($J$2)</f>
        <v>CLEAR SKY</v>
      </c>
      <c r="AB198" s="135"/>
    </row>
    <row r="199" spans="1:28">
      <c r="A199" s="16">
        <v>198</v>
      </c>
      <c r="B199" s="11">
        <v>40552</v>
      </c>
      <c r="C199" s="8" t="str" cm="1">
        <f t="array" ref="C199">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99" s="8">
        <f>YEAR(DS_1_2_3_appended[[#This Row],[DateOfEntry]])</f>
        <v>2011</v>
      </c>
      <c r="E199" s="8" t="str">
        <f>TEXT(DS_1_2_3_appended[[#This Row],[DateOfEntry]], "mmmm")</f>
        <v>January</v>
      </c>
      <c r="F199" s="15">
        <v>8.2083333333333304</v>
      </c>
      <c r="G199" s="8" t="str">
        <f>IF(dataset_1!G199, "YES", "NO")</f>
        <v>NO</v>
      </c>
      <c r="H199" s="8" t="str">
        <f>CHOOSE(WEEKDAY(DS_1_2_3_appended[[#This Row],[DateOfEntry]]), "Sunday", "Monday", "Tuesday", "Wednesday", "Thursday", "Friday", "Saturday")</f>
        <v>Sunday</v>
      </c>
      <c r="I199" s="8">
        <v>1</v>
      </c>
      <c r="J199" s="8" t="str" cm="1">
        <f t="array" ref="J199">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199" s="8">
        <v>0.18</v>
      </c>
      <c r="L199" s="8" cm="1">
        <f t="array" ref="L199">_xlfn.IFS(
  AND(C199="Winter", J199="Clear Sky"), ROUND(10 + (K199 / 0.46) * (25 - 10), 1),
  AND(C199="Winter", J199="Foggy / Misty"), ROUND(0 + (K199 / 0.46) * (15 - 0), 1),
  AND(C199="Winter", J199="Light Snow / Rain"), ROUND(-5 + (K199 / 0.46) * (10 - (-5)), 1),
  AND(C199="Winter", J199="Western Disturbance"), ROUND(5 + (K199 / 0.46) * (20 - 5), 1),
  AND(C199="Summer", J199="Clear / Sunny"), ROUND(30 + (K199 / 0.46) * (53 - 30), 1),
  AND(C199="Summer", J199="Hot &amp; Humid"), ROUND(26 + (K199 / 0.46) * (45 - 26), 1),
  AND(C199="Summer", J199="Dust Storm / Loo Winds"), ROUND(35 + (K199 / 0.46) * (50 - 35), 1),
  AND(C199="Summer", J199="Pre-Monsoon Thunderstorm"), ROUND(28 + (K199 / 0.46) * (48 - 28), 1),
  AND(C199="Monsoon", J199="Heavy Rainfall"), ROUND(22 + (K199 / 0.46) * (28 - 22), 1),
  AND(C199="Monsoon", J199="Intermittent Showers"), ROUND(24 + (K199 / 0.46) * (32 - 24), 1),
  AND(C199="Monsoon", J199="Overcast &amp; Humid"), ROUND(25 + (K199 / 0.46) * (33 - 25), 1),
  AND(C199="Monsoon", J199="Thunderstorms with Rain"), ROUND(23 + (K199 / 0.46) * (30 - 23), 1),
  AND(C199="Autumn", J199="Clear"), ROUND(20 + (K199 / 0.46) * (30 - 20), 1),
  AND(C199="Autumn", J199="Dry &amp; Breezy"), ROUND(18 + (K199 / 0.46) * (28 - 18), 1),
  AND(C199="Autumn", J199="Atmospheric Haze"), ROUND(16 + (K199 / 0.46) * (26 - 16), 1),
  AND(C199="Autumn", J199="Chilly Dusk"), ROUND(15 + (K199 / 0.46) * (25 - 15), 1),
  TRUE, "No match found"
)</f>
        <v>15.9</v>
      </c>
      <c r="M199" s="8">
        <v>0.37</v>
      </c>
      <c r="N199" s="8">
        <f>ROUND(DS_1_2_3_appended[[#This Row],[NormalizedHumidity]] * 100, 1)</f>
        <v>37</v>
      </c>
      <c r="O199" s="8" t="str" cm="1">
        <f t="array" ref="O199">_xlfn.IFS(
  N199&lt;=10, "Extremely Dry",
  N199&lt;=20, "Very Dry",
  N199&lt;=30, "Dry",
  N199&lt;=40, "Low Comfortable",
  N199&lt;=50, "Comfortable",
  N199&lt;=60, "Moderate Humid",
  N199&lt;=70, "Humid",
  N199&lt;=80, "Very Humid",
  N199&lt;=90, "Highly Humid",
  N199&lt;=100, "Saturated / Rain-Likely"
)</f>
        <v>Low Comfortable</v>
      </c>
      <c r="P199" s="8">
        <v>0.44779999999999998</v>
      </c>
      <c r="Q199" s="8">
        <f>ROUND(DS_1_2_3_appended[[#This Row],[NormalizedWindspeed]]* 118, 1)</f>
        <v>52.8</v>
      </c>
      <c r="R199" s="8">
        <v>4</v>
      </c>
      <c r="S199" s="8">
        <v>79</v>
      </c>
      <c r="T199" s="8">
        <f>SUM(DS_1_2_3_appended[[#This Row],[CasualRiders]], DS_1_2_3_appended[[#This Row],[RegisteredRiders]])</f>
        <v>83</v>
      </c>
      <c r="Y199" s="135" t="s">
        <v>259</v>
      </c>
      <c r="Z199" s="135"/>
      <c r="AA199" s="139" t="str">
        <f>LOWER($O$2)</f>
        <v>highly humid</v>
      </c>
      <c r="AB199" s="139"/>
    </row>
    <row r="200" spans="1:28">
      <c r="A200" s="16">
        <v>199</v>
      </c>
      <c r="B200" s="11">
        <v>40552</v>
      </c>
      <c r="C200" s="8" t="str" cm="1">
        <f t="array" ref="C200">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00" s="8">
        <f>YEAR(DS_1_2_3_appended[[#This Row],[DateOfEntry]])</f>
        <v>2011</v>
      </c>
      <c r="E200" s="8" t="str">
        <f>TEXT(DS_1_2_3_appended[[#This Row],[DateOfEntry]], "mmmm")</f>
        <v>January</v>
      </c>
      <c r="F200" s="15">
        <v>8.25</v>
      </c>
      <c r="G200" s="8" t="str">
        <f>IF(dataset_1!G200, "YES", "NO")</f>
        <v>NO</v>
      </c>
      <c r="H200" s="8" t="str">
        <f>CHOOSE(WEEKDAY(DS_1_2_3_appended[[#This Row],[DateOfEntry]]), "Sunday", "Monday", "Tuesday", "Wednesday", "Thursday", "Friday", "Saturday")</f>
        <v>Sunday</v>
      </c>
      <c r="I200" s="8">
        <v>1</v>
      </c>
      <c r="J200" s="8" t="str" cm="1">
        <f t="array" ref="J200">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200" s="8">
        <v>0.2</v>
      </c>
      <c r="L200" s="8" cm="1">
        <f t="array" ref="L200">_xlfn.IFS(
  AND(C200="Winter", J200="Clear Sky"), ROUND(10 + (K200 / 0.46) * (25 - 10), 1),
  AND(C200="Winter", J200="Foggy / Misty"), ROUND(0 + (K200 / 0.46) * (15 - 0), 1),
  AND(C200="Winter", J200="Light Snow / Rain"), ROUND(-5 + (K200 / 0.46) * (10 - (-5)), 1),
  AND(C200="Winter", J200="Western Disturbance"), ROUND(5 + (K200 / 0.46) * (20 - 5), 1),
  AND(C200="Summer", J200="Clear / Sunny"), ROUND(30 + (K200 / 0.46) * (53 - 30), 1),
  AND(C200="Summer", J200="Hot &amp; Humid"), ROUND(26 + (K200 / 0.46) * (45 - 26), 1),
  AND(C200="Summer", J200="Dust Storm / Loo Winds"), ROUND(35 + (K200 / 0.46) * (50 - 35), 1),
  AND(C200="Summer", J200="Pre-Monsoon Thunderstorm"), ROUND(28 + (K200 / 0.46) * (48 - 28), 1),
  AND(C200="Monsoon", J200="Heavy Rainfall"), ROUND(22 + (K200 / 0.46) * (28 - 22), 1),
  AND(C200="Monsoon", J200="Intermittent Showers"), ROUND(24 + (K200 / 0.46) * (32 - 24), 1),
  AND(C200="Monsoon", J200="Overcast &amp; Humid"), ROUND(25 + (K200 / 0.46) * (33 - 25), 1),
  AND(C200="Monsoon", J200="Thunderstorms with Rain"), ROUND(23 + (K200 / 0.46) * (30 - 23), 1),
  AND(C200="Autumn", J200="Clear"), ROUND(20 + (K200 / 0.46) * (30 - 20), 1),
  AND(C200="Autumn", J200="Dry &amp; Breezy"), ROUND(18 + (K200 / 0.46) * (28 - 18), 1),
  AND(C200="Autumn", J200="Atmospheric Haze"), ROUND(16 + (K200 / 0.46) * (26 - 16), 1),
  AND(C200="Autumn", J200="Chilly Dusk"), ROUND(15 + (K200 / 0.46) * (25 - 15), 1),
  TRUE, "No match found"
)</f>
        <v>16.5</v>
      </c>
      <c r="M200" s="8">
        <v>0.34</v>
      </c>
      <c r="N200" s="8">
        <f>ROUND(DS_1_2_3_appended[[#This Row],[NormalizedHumidity]] * 100, 1)</f>
        <v>34</v>
      </c>
      <c r="O200" s="8" t="str" cm="1">
        <f t="array" ref="O200">_xlfn.IFS(
  N200&lt;=10, "Extremely Dry",
  N200&lt;=20, "Very Dry",
  N200&lt;=30, "Dry",
  N200&lt;=40, "Low Comfortable",
  N200&lt;=50, "Comfortable",
  N200&lt;=60, "Moderate Humid",
  N200&lt;=70, "Humid",
  N200&lt;=80, "Very Humid",
  N200&lt;=90, "Highly Humid",
  N200&lt;=100, "Saturated / Rain-Likely"
)</f>
        <v>Low Comfortable</v>
      </c>
      <c r="P200" s="8">
        <v>0.44779999999999998</v>
      </c>
      <c r="Q200" s="8">
        <f>ROUND(DS_1_2_3_appended[[#This Row],[NormalizedWindspeed]]* 118, 1)</f>
        <v>52.8</v>
      </c>
      <c r="R200" s="8">
        <v>6</v>
      </c>
      <c r="S200" s="8">
        <v>69</v>
      </c>
      <c r="T200" s="8">
        <f>SUM(DS_1_2_3_appended[[#This Row],[CasualRiders]], DS_1_2_3_appended[[#This Row],[RegisteredRiders]])</f>
        <v>75</v>
      </c>
      <c r="Y200" s="135" t="s">
        <v>260</v>
      </c>
      <c r="Z200" s="135"/>
      <c r="AA200" s="139" t="str">
        <f>PROPER($O$2)</f>
        <v>Highly Humid</v>
      </c>
      <c r="AB200" s="139"/>
    </row>
    <row r="201" spans="1:28">
      <c r="A201" s="16">
        <v>200</v>
      </c>
      <c r="B201" s="11">
        <v>40552</v>
      </c>
      <c r="C201" s="8" t="str" cm="1">
        <f t="array" ref="C201">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01" s="8">
        <f>YEAR(DS_1_2_3_appended[[#This Row],[DateOfEntry]])</f>
        <v>2011</v>
      </c>
      <c r="E201" s="8" t="str">
        <f>TEXT(DS_1_2_3_appended[[#This Row],[DateOfEntry]], "mmmm")</f>
        <v>January</v>
      </c>
      <c r="F201" s="15">
        <v>8.2916666666666696</v>
      </c>
      <c r="G201" s="8" t="str">
        <f>IF(dataset_1!G201, "YES", "NO")</f>
        <v>NO</v>
      </c>
      <c r="H201" s="8" t="str">
        <f>CHOOSE(WEEKDAY(DS_1_2_3_appended[[#This Row],[DateOfEntry]]), "Sunday", "Monday", "Tuesday", "Wednesday", "Thursday", "Friday", "Saturday")</f>
        <v>Sunday</v>
      </c>
      <c r="I201" s="8">
        <v>1</v>
      </c>
      <c r="J201" s="8" t="str" cm="1">
        <f t="array" ref="J201">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201" s="8">
        <v>0.22</v>
      </c>
      <c r="L201" s="8" cm="1">
        <f t="array" ref="L201">_xlfn.IFS(
  AND(C201="Winter", J201="Clear Sky"), ROUND(10 + (K201 / 0.46) * (25 - 10), 1),
  AND(C201="Winter", J201="Foggy / Misty"), ROUND(0 + (K201 / 0.46) * (15 - 0), 1),
  AND(C201="Winter", J201="Light Snow / Rain"), ROUND(-5 + (K201 / 0.46) * (10 - (-5)), 1),
  AND(C201="Winter", J201="Western Disturbance"), ROUND(5 + (K201 / 0.46) * (20 - 5), 1),
  AND(C201="Summer", J201="Clear / Sunny"), ROUND(30 + (K201 / 0.46) * (53 - 30), 1),
  AND(C201="Summer", J201="Hot &amp; Humid"), ROUND(26 + (K201 / 0.46) * (45 - 26), 1),
  AND(C201="Summer", J201="Dust Storm / Loo Winds"), ROUND(35 + (K201 / 0.46) * (50 - 35), 1),
  AND(C201="Summer", J201="Pre-Monsoon Thunderstorm"), ROUND(28 + (K201 / 0.46) * (48 - 28), 1),
  AND(C201="Monsoon", J201="Heavy Rainfall"), ROUND(22 + (K201 / 0.46) * (28 - 22), 1),
  AND(C201="Monsoon", J201="Intermittent Showers"), ROUND(24 + (K201 / 0.46) * (32 - 24), 1),
  AND(C201="Monsoon", J201="Overcast &amp; Humid"), ROUND(25 + (K201 / 0.46) * (33 - 25), 1),
  AND(C201="Monsoon", J201="Thunderstorms with Rain"), ROUND(23 + (K201 / 0.46) * (30 - 23), 1),
  AND(C201="Autumn", J201="Clear"), ROUND(20 + (K201 / 0.46) * (30 - 20), 1),
  AND(C201="Autumn", J201="Dry &amp; Breezy"), ROUND(18 + (K201 / 0.46) * (28 - 18), 1),
  AND(C201="Autumn", J201="Atmospheric Haze"), ROUND(16 + (K201 / 0.46) * (26 - 16), 1),
  AND(C201="Autumn", J201="Chilly Dusk"), ROUND(15 + (K201 / 0.46) * (25 - 15), 1),
  TRUE, "No match found"
)</f>
        <v>17.2</v>
      </c>
      <c r="M201" s="8">
        <v>0.32</v>
      </c>
      <c r="N201" s="8">
        <f>ROUND(DS_1_2_3_appended[[#This Row],[NormalizedHumidity]] * 100, 1)</f>
        <v>32</v>
      </c>
      <c r="O201" s="8" t="str" cm="1">
        <f t="array" ref="O201">_xlfn.IFS(
  N201&lt;=10, "Extremely Dry",
  N201&lt;=20, "Very Dry",
  N201&lt;=30, "Dry",
  N201&lt;=40, "Low Comfortable",
  N201&lt;=50, "Comfortable",
  N201&lt;=60, "Moderate Humid",
  N201&lt;=70, "Humid",
  N201&lt;=80, "Very Humid",
  N201&lt;=90, "Highly Humid",
  N201&lt;=100, "Saturated / Rain-Likely"
)</f>
        <v>Low Comfortable</v>
      </c>
      <c r="P201" s="8">
        <v>0.4627</v>
      </c>
      <c r="Q201" s="8">
        <f>ROUND(DS_1_2_3_appended[[#This Row],[NormalizedWindspeed]]* 118, 1)</f>
        <v>54.6</v>
      </c>
      <c r="R201" s="8">
        <v>8</v>
      </c>
      <c r="S201" s="8">
        <v>64</v>
      </c>
      <c r="T201" s="8">
        <f>SUM(DS_1_2_3_appended[[#This Row],[CasualRiders]], DS_1_2_3_appended[[#This Row],[RegisteredRiders]])</f>
        <v>72</v>
      </c>
    </row>
    <row r="202" spans="1:28">
      <c r="A202" s="16">
        <v>201</v>
      </c>
      <c r="B202" s="11">
        <v>40552</v>
      </c>
      <c r="C202" s="8" t="str" cm="1">
        <f t="array" ref="C202">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02" s="8">
        <f>YEAR(DS_1_2_3_appended[[#This Row],[DateOfEntry]])</f>
        <v>2011</v>
      </c>
      <c r="E202" s="8" t="str">
        <f>TEXT(DS_1_2_3_appended[[#This Row],[DateOfEntry]], "mmmm")</f>
        <v>January</v>
      </c>
      <c r="F202" s="15">
        <v>8.3333333333333304</v>
      </c>
      <c r="G202" s="8" t="str">
        <f>IF(dataset_1!G202, "YES", "NO")</f>
        <v>NO</v>
      </c>
      <c r="H202" s="8" t="str">
        <f>CHOOSE(WEEKDAY(DS_1_2_3_appended[[#This Row],[DateOfEntry]]), "Sunday", "Monday", "Tuesday", "Wednesday", "Thursday", "Friday", "Saturday")</f>
        <v>Sunday</v>
      </c>
      <c r="I202" s="8">
        <v>1</v>
      </c>
      <c r="J202" s="8" t="str" cm="1">
        <f t="array" ref="J202">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202" s="8">
        <v>0.22</v>
      </c>
      <c r="L202" s="8" cm="1">
        <f t="array" ref="L202">_xlfn.IFS(
  AND(C202="Winter", J202="Clear Sky"), ROUND(10 + (K202 / 0.46) * (25 - 10), 1),
  AND(C202="Winter", J202="Foggy / Misty"), ROUND(0 + (K202 / 0.46) * (15 - 0), 1),
  AND(C202="Winter", J202="Light Snow / Rain"), ROUND(-5 + (K202 / 0.46) * (10 - (-5)), 1),
  AND(C202="Winter", J202="Western Disturbance"), ROUND(5 + (K202 / 0.46) * (20 - 5), 1),
  AND(C202="Summer", J202="Clear / Sunny"), ROUND(30 + (K202 / 0.46) * (53 - 30), 1),
  AND(C202="Summer", J202="Hot &amp; Humid"), ROUND(26 + (K202 / 0.46) * (45 - 26), 1),
  AND(C202="Summer", J202="Dust Storm / Loo Winds"), ROUND(35 + (K202 / 0.46) * (50 - 35), 1),
  AND(C202="Summer", J202="Pre-Monsoon Thunderstorm"), ROUND(28 + (K202 / 0.46) * (48 - 28), 1),
  AND(C202="Monsoon", J202="Heavy Rainfall"), ROUND(22 + (K202 / 0.46) * (28 - 22), 1),
  AND(C202="Monsoon", J202="Intermittent Showers"), ROUND(24 + (K202 / 0.46) * (32 - 24), 1),
  AND(C202="Monsoon", J202="Overcast &amp; Humid"), ROUND(25 + (K202 / 0.46) * (33 - 25), 1),
  AND(C202="Monsoon", J202="Thunderstorms with Rain"), ROUND(23 + (K202 / 0.46) * (30 - 23), 1),
  AND(C202="Autumn", J202="Clear"), ROUND(20 + (K202 / 0.46) * (30 - 20), 1),
  AND(C202="Autumn", J202="Dry &amp; Breezy"), ROUND(18 + (K202 / 0.46) * (28 - 18), 1),
  AND(C202="Autumn", J202="Atmospheric Haze"), ROUND(16 + (K202 / 0.46) * (26 - 16), 1),
  AND(C202="Autumn", J202="Chilly Dusk"), ROUND(15 + (K202 / 0.46) * (25 - 15), 1),
  TRUE, "No match found"
)</f>
        <v>17.2</v>
      </c>
      <c r="M202" s="8">
        <v>0.35</v>
      </c>
      <c r="N202" s="8">
        <f>ROUND(DS_1_2_3_appended[[#This Row],[NormalizedHumidity]] * 100, 1)</f>
        <v>35</v>
      </c>
      <c r="O202" s="8" t="str" cm="1">
        <f t="array" ref="O202">_xlfn.IFS(
  N202&lt;=10, "Extremely Dry",
  N202&lt;=20, "Very Dry",
  N202&lt;=30, "Dry",
  N202&lt;=40, "Low Comfortable",
  N202&lt;=50, "Comfortable",
  N202&lt;=60, "Moderate Humid",
  N202&lt;=70, "Humid",
  N202&lt;=80, "Very Humid",
  N202&lt;=90, "Highly Humid",
  N202&lt;=100, "Saturated / Rain-Likely"
)</f>
        <v>Low Comfortable</v>
      </c>
      <c r="P202" s="8">
        <v>0.35820000000000002</v>
      </c>
      <c r="Q202" s="8">
        <f>ROUND(DS_1_2_3_appended[[#This Row],[NormalizedWindspeed]]* 118, 1)</f>
        <v>42.3</v>
      </c>
      <c r="R202" s="8">
        <v>5</v>
      </c>
      <c r="S202" s="8">
        <v>77</v>
      </c>
      <c r="T202" s="8">
        <f>SUM(DS_1_2_3_appended[[#This Row],[CasualRiders]], DS_1_2_3_appended[[#This Row],[RegisteredRiders]])</f>
        <v>82</v>
      </c>
    </row>
    <row r="203" spans="1:28">
      <c r="A203" s="16">
        <v>202</v>
      </c>
      <c r="B203" s="11">
        <v>40552</v>
      </c>
      <c r="C203" s="8" t="str" cm="1">
        <f t="array" ref="C203">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03" s="8">
        <f>YEAR(DS_1_2_3_appended[[#This Row],[DateOfEntry]])</f>
        <v>2011</v>
      </c>
      <c r="E203" s="8" t="str">
        <f>TEXT(DS_1_2_3_appended[[#This Row],[DateOfEntry]], "mmmm")</f>
        <v>January</v>
      </c>
      <c r="F203" s="15">
        <v>8.375</v>
      </c>
      <c r="G203" s="8" t="str">
        <f>IF(dataset_1!G203, "YES", "NO")</f>
        <v>NO</v>
      </c>
      <c r="H203" s="8" t="str">
        <f>CHOOSE(WEEKDAY(DS_1_2_3_appended[[#This Row],[DateOfEntry]]), "Sunday", "Monday", "Tuesday", "Wednesday", "Thursday", "Friday", "Saturday")</f>
        <v>Sunday</v>
      </c>
      <c r="I203" s="8">
        <v>1</v>
      </c>
      <c r="J203" s="8" t="str" cm="1">
        <f t="array" ref="J203">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203" s="8">
        <v>0.2</v>
      </c>
      <c r="L203" s="8" cm="1">
        <f t="array" ref="L203">_xlfn.IFS(
  AND(C203="Winter", J203="Clear Sky"), ROUND(10 + (K203 / 0.46) * (25 - 10), 1),
  AND(C203="Winter", J203="Foggy / Misty"), ROUND(0 + (K203 / 0.46) * (15 - 0), 1),
  AND(C203="Winter", J203="Light Snow / Rain"), ROUND(-5 + (K203 / 0.46) * (10 - (-5)), 1),
  AND(C203="Winter", J203="Western Disturbance"), ROUND(5 + (K203 / 0.46) * (20 - 5), 1),
  AND(C203="Summer", J203="Clear / Sunny"), ROUND(30 + (K203 / 0.46) * (53 - 30), 1),
  AND(C203="Summer", J203="Hot &amp; Humid"), ROUND(26 + (K203 / 0.46) * (45 - 26), 1),
  AND(C203="Summer", J203="Dust Storm / Loo Winds"), ROUND(35 + (K203 / 0.46) * (50 - 35), 1),
  AND(C203="Summer", J203="Pre-Monsoon Thunderstorm"), ROUND(28 + (K203 / 0.46) * (48 - 28), 1),
  AND(C203="Monsoon", J203="Heavy Rainfall"), ROUND(22 + (K203 / 0.46) * (28 - 22), 1),
  AND(C203="Monsoon", J203="Intermittent Showers"), ROUND(24 + (K203 / 0.46) * (32 - 24), 1),
  AND(C203="Monsoon", J203="Overcast &amp; Humid"), ROUND(25 + (K203 / 0.46) * (33 - 25), 1),
  AND(C203="Monsoon", J203="Thunderstorms with Rain"), ROUND(23 + (K203 / 0.46) * (30 - 23), 1),
  AND(C203="Autumn", J203="Clear"), ROUND(20 + (K203 / 0.46) * (30 - 20), 1),
  AND(C203="Autumn", J203="Dry &amp; Breezy"), ROUND(18 + (K203 / 0.46) * (28 - 18), 1),
  AND(C203="Autumn", J203="Atmospheric Haze"), ROUND(16 + (K203 / 0.46) * (26 - 16), 1),
  AND(C203="Autumn", J203="Chilly Dusk"), ROUND(15 + (K203 / 0.46) * (25 - 15), 1),
  TRUE, "No match found"
)</f>
        <v>16.5</v>
      </c>
      <c r="M203" s="8">
        <v>0.34</v>
      </c>
      <c r="N203" s="8">
        <f>ROUND(DS_1_2_3_appended[[#This Row],[NormalizedHumidity]] * 100, 1)</f>
        <v>34</v>
      </c>
      <c r="O203" s="8" t="str" cm="1">
        <f t="array" ref="O203">_xlfn.IFS(
  N203&lt;=10, "Extremely Dry",
  N203&lt;=20, "Very Dry",
  N203&lt;=30, "Dry",
  N203&lt;=40, "Low Comfortable",
  N203&lt;=50, "Comfortable",
  N203&lt;=60, "Moderate Humid",
  N203&lt;=70, "Humid",
  N203&lt;=80, "Very Humid",
  N203&lt;=90, "Highly Humid",
  N203&lt;=100, "Saturated / Rain-Likely"
)</f>
        <v>Low Comfortable</v>
      </c>
      <c r="P203" s="8">
        <v>0.44779999999999998</v>
      </c>
      <c r="Q203" s="8">
        <f>ROUND(DS_1_2_3_appended[[#This Row],[NormalizedWindspeed]]* 118, 1)</f>
        <v>52.8</v>
      </c>
      <c r="R203" s="8">
        <v>13</v>
      </c>
      <c r="S203" s="8">
        <v>79</v>
      </c>
      <c r="T203" s="8">
        <f>SUM(DS_1_2_3_appended[[#This Row],[CasualRiders]], DS_1_2_3_appended[[#This Row],[RegisteredRiders]])</f>
        <v>92</v>
      </c>
    </row>
    <row r="204" spans="1:28">
      <c r="A204" s="16">
        <v>203</v>
      </c>
      <c r="B204" s="11">
        <v>40552</v>
      </c>
      <c r="C204" s="8" t="str" cm="1">
        <f t="array" ref="C204">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04" s="8">
        <f>YEAR(DS_1_2_3_appended[[#This Row],[DateOfEntry]])</f>
        <v>2011</v>
      </c>
      <c r="E204" s="8" t="str">
        <f>TEXT(DS_1_2_3_appended[[#This Row],[DateOfEntry]], "mmmm")</f>
        <v>January</v>
      </c>
      <c r="F204" s="15">
        <v>8.4166666666666696</v>
      </c>
      <c r="G204" s="8" t="str">
        <f>IF(dataset_1!G204, "YES", "NO")</f>
        <v>NO</v>
      </c>
      <c r="H204" s="8" t="str">
        <f>CHOOSE(WEEKDAY(DS_1_2_3_appended[[#This Row],[DateOfEntry]]), "Sunday", "Monday", "Tuesday", "Wednesday", "Thursday", "Friday", "Saturday")</f>
        <v>Sunday</v>
      </c>
      <c r="I204" s="8">
        <v>1</v>
      </c>
      <c r="J204" s="8" t="str" cm="1">
        <f t="array" ref="J204">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204" s="8">
        <v>0.18</v>
      </c>
      <c r="L204" s="8" cm="1">
        <f t="array" ref="L204">_xlfn.IFS(
  AND(C204="Winter", J204="Clear Sky"), ROUND(10 + (K204 / 0.46) * (25 - 10), 1),
  AND(C204="Winter", J204="Foggy / Misty"), ROUND(0 + (K204 / 0.46) * (15 - 0), 1),
  AND(C204="Winter", J204="Light Snow / Rain"), ROUND(-5 + (K204 / 0.46) * (10 - (-5)), 1),
  AND(C204="Winter", J204="Western Disturbance"), ROUND(5 + (K204 / 0.46) * (20 - 5), 1),
  AND(C204="Summer", J204="Clear / Sunny"), ROUND(30 + (K204 / 0.46) * (53 - 30), 1),
  AND(C204="Summer", J204="Hot &amp; Humid"), ROUND(26 + (K204 / 0.46) * (45 - 26), 1),
  AND(C204="Summer", J204="Dust Storm / Loo Winds"), ROUND(35 + (K204 / 0.46) * (50 - 35), 1),
  AND(C204="Summer", J204="Pre-Monsoon Thunderstorm"), ROUND(28 + (K204 / 0.46) * (48 - 28), 1),
  AND(C204="Monsoon", J204="Heavy Rainfall"), ROUND(22 + (K204 / 0.46) * (28 - 22), 1),
  AND(C204="Monsoon", J204="Intermittent Showers"), ROUND(24 + (K204 / 0.46) * (32 - 24), 1),
  AND(C204="Monsoon", J204="Overcast &amp; Humid"), ROUND(25 + (K204 / 0.46) * (33 - 25), 1),
  AND(C204="Monsoon", J204="Thunderstorms with Rain"), ROUND(23 + (K204 / 0.46) * (30 - 23), 1),
  AND(C204="Autumn", J204="Clear"), ROUND(20 + (K204 / 0.46) * (30 - 20), 1),
  AND(C204="Autumn", J204="Dry &amp; Breezy"), ROUND(18 + (K204 / 0.46) * (28 - 18), 1),
  AND(C204="Autumn", J204="Atmospheric Haze"), ROUND(16 + (K204 / 0.46) * (26 - 16), 1),
  AND(C204="Autumn", J204="Chilly Dusk"), ROUND(15 + (K204 / 0.46) * (25 - 15), 1),
  TRUE, "No match found"
)</f>
        <v>15.9</v>
      </c>
      <c r="M204" s="8">
        <v>0.37</v>
      </c>
      <c r="N204" s="8">
        <f>ROUND(DS_1_2_3_appended[[#This Row],[NormalizedHumidity]] * 100, 1)</f>
        <v>37</v>
      </c>
      <c r="O204" s="8" t="str" cm="1">
        <f t="array" ref="O204">_xlfn.IFS(
  N204&lt;=10, "Extremely Dry",
  N204&lt;=20, "Very Dry",
  N204&lt;=30, "Dry",
  N204&lt;=40, "Low Comfortable",
  N204&lt;=50, "Comfortable",
  N204&lt;=60, "Moderate Humid",
  N204&lt;=70, "Humid",
  N204&lt;=80, "Very Humid",
  N204&lt;=90, "Highly Humid",
  N204&lt;=100, "Saturated / Rain-Likely"
)</f>
        <v>Low Comfortable</v>
      </c>
      <c r="P204" s="8">
        <v>0.3881</v>
      </c>
      <c r="Q204" s="8">
        <f>ROUND(DS_1_2_3_appended[[#This Row],[NormalizedWindspeed]]* 118, 1)</f>
        <v>45.8</v>
      </c>
      <c r="R204" s="8">
        <v>3</v>
      </c>
      <c r="S204" s="8">
        <v>59</v>
      </c>
      <c r="T204" s="8">
        <f>SUM(DS_1_2_3_appended[[#This Row],[CasualRiders]], DS_1_2_3_appended[[#This Row],[RegisteredRiders]])</f>
        <v>62</v>
      </c>
    </row>
    <row r="205" spans="1:28">
      <c r="A205" s="16">
        <v>204</v>
      </c>
      <c r="B205" s="11">
        <v>40552</v>
      </c>
      <c r="C205" s="8" t="str" cm="1">
        <f t="array" ref="C205">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05" s="8">
        <f>YEAR(DS_1_2_3_appended[[#This Row],[DateOfEntry]])</f>
        <v>2011</v>
      </c>
      <c r="E205" s="8" t="str">
        <f>TEXT(DS_1_2_3_appended[[#This Row],[DateOfEntry]], "mmmm")</f>
        <v>January</v>
      </c>
      <c r="F205" s="15">
        <v>8.4583333333333304</v>
      </c>
      <c r="G205" s="8" t="str">
        <f>IF(dataset_1!G205, "YES", "NO")</f>
        <v>NO</v>
      </c>
      <c r="H205" s="8" t="str">
        <f>CHOOSE(WEEKDAY(DS_1_2_3_appended[[#This Row],[DateOfEntry]]), "Sunday", "Monday", "Tuesday", "Wednesday", "Thursday", "Friday", "Saturday")</f>
        <v>Sunday</v>
      </c>
      <c r="I205" s="8">
        <v>1</v>
      </c>
      <c r="J205" s="8" t="str" cm="1">
        <f t="array" ref="J205">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205" s="8">
        <v>0.16</v>
      </c>
      <c r="L205" s="8" cm="1">
        <f t="array" ref="L205">_xlfn.IFS(
  AND(C205="Winter", J205="Clear Sky"), ROUND(10 + (K205 / 0.46) * (25 - 10), 1),
  AND(C205="Winter", J205="Foggy / Misty"), ROUND(0 + (K205 / 0.46) * (15 - 0), 1),
  AND(C205="Winter", J205="Light Snow / Rain"), ROUND(-5 + (K205 / 0.46) * (10 - (-5)), 1),
  AND(C205="Winter", J205="Western Disturbance"), ROUND(5 + (K205 / 0.46) * (20 - 5), 1),
  AND(C205="Summer", J205="Clear / Sunny"), ROUND(30 + (K205 / 0.46) * (53 - 30), 1),
  AND(C205="Summer", J205="Hot &amp; Humid"), ROUND(26 + (K205 / 0.46) * (45 - 26), 1),
  AND(C205="Summer", J205="Dust Storm / Loo Winds"), ROUND(35 + (K205 / 0.46) * (50 - 35), 1),
  AND(C205="Summer", J205="Pre-Monsoon Thunderstorm"), ROUND(28 + (K205 / 0.46) * (48 - 28), 1),
  AND(C205="Monsoon", J205="Heavy Rainfall"), ROUND(22 + (K205 / 0.46) * (28 - 22), 1),
  AND(C205="Monsoon", J205="Intermittent Showers"), ROUND(24 + (K205 / 0.46) * (32 - 24), 1),
  AND(C205="Monsoon", J205="Overcast &amp; Humid"), ROUND(25 + (K205 / 0.46) * (33 - 25), 1),
  AND(C205="Monsoon", J205="Thunderstorms with Rain"), ROUND(23 + (K205 / 0.46) * (30 - 23), 1),
  AND(C205="Autumn", J205="Clear"), ROUND(20 + (K205 / 0.46) * (30 - 20), 1),
  AND(C205="Autumn", J205="Dry &amp; Breezy"), ROUND(18 + (K205 / 0.46) * (28 - 18), 1),
  AND(C205="Autumn", J205="Atmospheric Haze"), ROUND(16 + (K205 / 0.46) * (26 - 16), 1),
  AND(C205="Autumn", J205="Chilly Dusk"), ROUND(15 + (K205 / 0.46) * (25 - 15), 1),
  TRUE, "No match found"
)</f>
        <v>15.2</v>
      </c>
      <c r="M205" s="8">
        <v>0.4</v>
      </c>
      <c r="N205" s="8">
        <f>ROUND(DS_1_2_3_appended[[#This Row],[NormalizedHumidity]] * 100, 1)</f>
        <v>40</v>
      </c>
      <c r="O205" s="8" t="str" cm="1">
        <f t="array" ref="O205">_xlfn.IFS(
  N205&lt;=10, "Extremely Dry",
  N205&lt;=20, "Very Dry",
  N205&lt;=30, "Dry",
  N205&lt;=40, "Low Comfortable",
  N205&lt;=50, "Comfortable",
  N205&lt;=60, "Moderate Humid",
  N205&lt;=70, "Humid",
  N205&lt;=80, "Very Humid",
  N205&lt;=90, "Highly Humid",
  N205&lt;=100, "Saturated / Rain-Likely"
)</f>
        <v>Low Comfortable</v>
      </c>
      <c r="P205" s="8">
        <v>0.32840000000000003</v>
      </c>
      <c r="Q205" s="8">
        <f>ROUND(DS_1_2_3_appended[[#This Row],[NormalizedWindspeed]]* 118, 1)</f>
        <v>38.799999999999997</v>
      </c>
      <c r="R205" s="8">
        <v>4</v>
      </c>
      <c r="S205" s="8">
        <v>44</v>
      </c>
      <c r="T205" s="8">
        <f>SUM(DS_1_2_3_appended[[#This Row],[CasualRiders]], DS_1_2_3_appended[[#This Row],[RegisteredRiders]])</f>
        <v>48</v>
      </c>
    </row>
    <row r="206" spans="1:28">
      <c r="A206" s="16">
        <v>205</v>
      </c>
      <c r="B206" s="11">
        <v>40552</v>
      </c>
      <c r="C206" s="8" t="str" cm="1">
        <f t="array" ref="C206">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06" s="8">
        <f>YEAR(DS_1_2_3_appended[[#This Row],[DateOfEntry]])</f>
        <v>2011</v>
      </c>
      <c r="E206" s="8" t="str">
        <f>TEXT(DS_1_2_3_appended[[#This Row],[DateOfEntry]], "mmmm")</f>
        <v>January</v>
      </c>
      <c r="F206" s="15">
        <v>8.5</v>
      </c>
      <c r="G206" s="8" t="str">
        <f>IF(dataset_1!G206, "YES", "NO")</f>
        <v>NO</v>
      </c>
      <c r="H206" s="8" t="str">
        <f>CHOOSE(WEEKDAY(DS_1_2_3_appended[[#This Row],[DateOfEntry]]), "Sunday", "Monday", "Tuesday", "Wednesday", "Thursday", "Friday", "Saturday")</f>
        <v>Sunday</v>
      </c>
      <c r="I206" s="8">
        <v>1</v>
      </c>
      <c r="J206" s="8" t="str" cm="1">
        <f t="array" ref="J206">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206" s="8">
        <v>0.16</v>
      </c>
      <c r="L206" s="8" cm="1">
        <f t="array" ref="L206">_xlfn.IFS(
  AND(C206="Winter", J206="Clear Sky"), ROUND(10 + (K206 / 0.46) * (25 - 10), 1),
  AND(C206="Winter", J206="Foggy / Misty"), ROUND(0 + (K206 / 0.46) * (15 - 0), 1),
  AND(C206="Winter", J206="Light Snow / Rain"), ROUND(-5 + (K206 / 0.46) * (10 - (-5)), 1),
  AND(C206="Winter", J206="Western Disturbance"), ROUND(5 + (K206 / 0.46) * (20 - 5), 1),
  AND(C206="Summer", J206="Clear / Sunny"), ROUND(30 + (K206 / 0.46) * (53 - 30), 1),
  AND(C206="Summer", J206="Hot &amp; Humid"), ROUND(26 + (K206 / 0.46) * (45 - 26), 1),
  AND(C206="Summer", J206="Dust Storm / Loo Winds"), ROUND(35 + (K206 / 0.46) * (50 - 35), 1),
  AND(C206="Summer", J206="Pre-Monsoon Thunderstorm"), ROUND(28 + (K206 / 0.46) * (48 - 28), 1),
  AND(C206="Monsoon", J206="Heavy Rainfall"), ROUND(22 + (K206 / 0.46) * (28 - 22), 1),
  AND(C206="Monsoon", J206="Intermittent Showers"), ROUND(24 + (K206 / 0.46) * (32 - 24), 1),
  AND(C206="Monsoon", J206="Overcast &amp; Humid"), ROUND(25 + (K206 / 0.46) * (33 - 25), 1),
  AND(C206="Monsoon", J206="Thunderstorms with Rain"), ROUND(23 + (K206 / 0.46) * (30 - 23), 1),
  AND(C206="Autumn", J206="Clear"), ROUND(20 + (K206 / 0.46) * (30 - 20), 1),
  AND(C206="Autumn", J206="Dry &amp; Breezy"), ROUND(18 + (K206 / 0.46) * (28 - 18), 1),
  AND(C206="Autumn", J206="Atmospheric Haze"), ROUND(16 + (K206 / 0.46) * (26 - 16), 1),
  AND(C206="Autumn", J206="Chilly Dusk"), ROUND(15 + (K206 / 0.46) * (25 - 15), 1),
  TRUE, "No match found"
)</f>
        <v>15.2</v>
      </c>
      <c r="M206" s="8">
        <v>0.43</v>
      </c>
      <c r="N206" s="8">
        <f>ROUND(DS_1_2_3_appended[[#This Row],[NormalizedHumidity]] * 100, 1)</f>
        <v>43</v>
      </c>
      <c r="O206" s="8" t="str" cm="1">
        <f t="array" ref="O206">_xlfn.IFS(
  N206&lt;=10, "Extremely Dry",
  N206&lt;=20, "Very Dry",
  N206&lt;=30, "Dry",
  N206&lt;=40, "Low Comfortable",
  N206&lt;=50, "Comfortable",
  N206&lt;=60, "Moderate Humid",
  N206&lt;=70, "Humid",
  N206&lt;=80, "Very Humid",
  N206&lt;=90, "Highly Humid",
  N206&lt;=100, "Saturated / Rain-Likely"
)</f>
        <v>Comfortable</v>
      </c>
      <c r="P206" s="8">
        <v>0.32840000000000003</v>
      </c>
      <c r="Q206" s="8">
        <f>ROUND(DS_1_2_3_appended[[#This Row],[NormalizedWindspeed]]* 118, 1)</f>
        <v>38.799999999999997</v>
      </c>
      <c r="R206" s="8">
        <v>1</v>
      </c>
      <c r="S206" s="8">
        <v>40</v>
      </c>
      <c r="T206" s="8">
        <f>SUM(DS_1_2_3_appended[[#This Row],[CasualRiders]], DS_1_2_3_appended[[#This Row],[RegisteredRiders]])</f>
        <v>41</v>
      </c>
    </row>
    <row r="207" spans="1:28">
      <c r="A207" s="16">
        <v>206</v>
      </c>
      <c r="B207" s="11">
        <v>40552</v>
      </c>
      <c r="C207" s="8" t="str" cm="1">
        <f t="array" ref="C207">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07" s="8">
        <f>YEAR(DS_1_2_3_appended[[#This Row],[DateOfEntry]])</f>
        <v>2011</v>
      </c>
      <c r="E207" s="8" t="str">
        <f>TEXT(DS_1_2_3_appended[[#This Row],[DateOfEntry]], "mmmm")</f>
        <v>January</v>
      </c>
      <c r="F207" s="15">
        <v>8.5416666666666696</v>
      </c>
      <c r="G207" s="8" t="str">
        <f>IF(dataset_1!G207, "YES", "NO")</f>
        <v>NO</v>
      </c>
      <c r="H207" s="8" t="str">
        <f>CHOOSE(WEEKDAY(DS_1_2_3_appended[[#This Row],[DateOfEntry]]), "Sunday", "Monday", "Tuesday", "Wednesday", "Thursday", "Friday", "Saturday")</f>
        <v>Sunday</v>
      </c>
      <c r="I207" s="8">
        <v>1</v>
      </c>
      <c r="J207" s="8" t="str" cm="1">
        <f t="array" ref="J207">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207" s="8">
        <v>0.14000000000000001</v>
      </c>
      <c r="L207" s="8" cm="1">
        <f t="array" ref="L207">_xlfn.IFS(
  AND(C207="Winter", J207="Clear Sky"), ROUND(10 + (K207 / 0.46) * (25 - 10), 1),
  AND(C207="Winter", J207="Foggy / Misty"), ROUND(0 + (K207 / 0.46) * (15 - 0), 1),
  AND(C207="Winter", J207="Light Snow / Rain"), ROUND(-5 + (K207 / 0.46) * (10 - (-5)), 1),
  AND(C207="Winter", J207="Western Disturbance"), ROUND(5 + (K207 / 0.46) * (20 - 5), 1),
  AND(C207="Summer", J207="Clear / Sunny"), ROUND(30 + (K207 / 0.46) * (53 - 30), 1),
  AND(C207="Summer", J207="Hot &amp; Humid"), ROUND(26 + (K207 / 0.46) * (45 - 26), 1),
  AND(C207="Summer", J207="Dust Storm / Loo Winds"), ROUND(35 + (K207 / 0.46) * (50 - 35), 1),
  AND(C207="Summer", J207="Pre-Monsoon Thunderstorm"), ROUND(28 + (K207 / 0.46) * (48 - 28), 1),
  AND(C207="Monsoon", J207="Heavy Rainfall"), ROUND(22 + (K207 / 0.46) * (28 - 22), 1),
  AND(C207="Monsoon", J207="Intermittent Showers"), ROUND(24 + (K207 / 0.46) * (32 - 24), 1),
  AND(C207="Monsoon", J207="Overcast &amp; Humid"), ROUND(25 + (K207 / 0.46) * (33 - 25), 1),
  AND(C207="Monsoon", J207="Thunderstorms with Rain"), ROUND(23 + (K207 / 0.46) * (30 - 23), 1),
  AND(C207="Autumn", J207="Clear"), ROUND(20 + (K207 / 0.46) * (30 - 20), 1),
  AND(C207="Autumn", J207="Dry &amp; Breezy"), ROUND(18 + (K207 / 0.46) * (28 - 18), 1),
  AND(C207="Autumn", J207="Atmospheric Haze"), ROUND(16 + (K207 / 0.46) * (26 - 16), 1),
  AND(C207="Autumn", J207="Chilly Dusk"), ROUND(15 + (K207 / 0.46) * (25 - 15), 1),
  TRUE, "No match found"
)</f>
        <v>14.6</v>
      </c>
      <c r="M207" s="8">
        <v>0.46</v>
      </c>
      <c r="N207" s="8">
        <f>ROUND(DS_1_2_3_appended[[#This Row],[NormalizedHumidity]] * 100, 1)</f>
        <v>46</v>
      </c>
      <c r="O207" s="8" t="str" cm="1">
        <f t="array" ref="O207">_xlfn.IFS(
  N207&lt;=10, "Extremely Dry",
  N207&lt;=20, "Very Dry",
  N207&lt;=30, "Dry",
  N207&lt;=40, "Low Comfortable",
  N207&lt;=50, "Comfortable",
  N207&lt;=60, "Moderate Humid",
  N207&lt;=70, "Humid",
  N207&lt;=80, "Very Humid",
  N207&lt;=90, "Highly Humid",
  N207&lt;=100, "Saturated / Rain-Likely"
)</f>
        <v>Comfortable</v>
      </c>
      <c r="P207" s="8">
        <v>0.25369999999999998</v>
      </c>
      <c r="Q207" s="8">
        <f>ROUND(DS_1_2_3_appended[[#This Row],[NormalizedWindspeed]]* 118, 1)</f>
        <v>29.9</v>
      </c>
      <c r="R207" s="8">
        <v>0</v>
      </c>
      <c r="S207" s="8">
        <v>38</v>
      </c>
      <c r="T207" s="8">
        <f>SUM(DS_1_2_3_appended[[#This Row],[CasualRiders]], DS_1_2_3_appended[[#This Row],[RegisteredRiders]])</f>
        <v>38</v>
      </c>
    </row>
    <row r="208" spans="1:28">
      <c r="A208" s="16">
        <v>207</v>
      </c>
      <c r="B208" s="11">
        <v>40552</v>
      </c>
      <c r="C208" s="8" t="str" cm="1">
        <f t="array" ref="C208">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08" s="8">
        <f>YEAR(DS_1_2_3_appended[[#This Row],[DateOfEntry]])</f>
        <v>2011</v>
      </c>
      <c r="E208" s="8" t="str">
        <f>TEXT(DS_1_2_3_appended[[#This Row],[DateOfEntry]], "mmmm")</f>
        <v>January</v>
      </c>
      <c r="F208" s="15">
        <v>8.5833333333333304</v>
      </c>
      <c r="G208" s="8" t="str">
        <f>IF(dataset_1!G208, "YES", "NO")</f>
        <v>NO</v>
      </c>
      <c r="H208" s="8" t="str">
        <f>CHOOSE(WEEKDAY(DS_1_2_3_appended[[#This Row],[DateOfEntry]]), "Sunday", "Monday", "Tuesday", "Wednesday", "Thursday", "Friday", "Saturday")</f>
        <v>Sunday</v>
      </c>
      <c r="I208" s="8">
        <v>1</v>
      </c>
      <c r="J208" s="8" t="str" cm="1">
        <f t="array" ref="J208">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208" s="8">
        <v>0.14000000000000001</v>
      </c>
      <c r="L208" s="8" cm="1">
        <f t="array" ref="L208">_xlfn.IFS(
  AND(C208="Winter", J208="Clear Sky"), ROUND(10 + (K208 / 0.46) * (25 - 10), 1),
  AND(C208="Winter", J208="Foggy / Misty"), ROUND(0 + (K208 / 0.46) * (15 - 0), 1),
  AND(C208="Winter", J208="Light Snow / Rain"), ROUND(-5 + (K208 / 0.46) * (10 - (-5)), 1),
  AND(C208="Winter", J208="Western Disturbance"), ROUND(5 + (K208 / 0.46) * (20 - 5), 1),
  AND(C208="Summer", J208="Clear / Sunny"), ROUND(30 + (K208 / 0.46) * (53 - 30), 1),
  AND(C208="Summer", J208="Hot &amp; Humid"), ROUND(26 + (K208 / 0.46) * (45 - 26), 1),
  AND(C208="Summer", J208="Dust Storm / Loo Winds"), ROUND(35 + (K208 / 0.46) * (50 - 35), 1),
  AND(C208="Summer", J208="Pre-Monsoon Thunderstorm"), ROUND(28 + (K208 / 0.46) * (48 - 28), 1),
  AND(C208="Monsoon", J208="Heavy Rainfall"), ROUND(22 + (K208 / 0.46) * (28 - 22), 1),
  AND(C208="Monsoon", J208="Intermittent Showers"), ROUND(24 + (K208 / 0.46) * (32 - 24), 1),
  AND(C208="Monsoon", J208="Overcast &amp; Humid"), ROUND(25 + (K208 / 0.46) * (33 - 25), 1),
  AND(C208="Monsoon", J208="Thunderstorms with Rain"), ROUND(23 + (K208 / 0.46) * (30 - 23), 1),
  AND(C208="Autumn", J208="Clear"), ROUND(20 + (K208 / 0.46) * (30 - 20), 1),
  AND(C208="Autumn", J208="Dry &amp; Breezy"), ROUND(18 + (K208 / 0.46) * (28 - 18), 1),
  AND(C208="Autumn", J208="Atmospheric Haze"), ROUND(16 + (K208 / 0.46) * (26 - 16), 1),
  AND(C208="Autumn", J208="Chilly Dusk"), ROUND(15 + (K208 / 0.46) * (25 - 15), 1),
  TRUE, "No match found"
)</f>
        <v>14.6</v>
      </c>
      <c r="M208" s="8">
        <v>0.46</v>
      </c>
      <c r="N208" s="8">
        <f>ROUND(DS_1_2_3_appended[[#This Row],[NormalizedHumidity]] * 100, 1)</f>
        <v>46</v>
      </c>
      <c r="O208" s="8" t="str" cm="1">
        <f t="array" ref="O208">_xlfn.IFS(
  N208&lt;=10, "Extremely Dry",
  N208&lt;=20, "Very Dry",
  N208&lt;=30, "Dry",
  N208&lt;=40, "Low Comfortable",
  N208&lt;=50, "Comfortable",
  N208&lt;=60, "Moderate Humid",
  N208&lt;=70, "Humid",
  N208&lt;=80, "Very Humid",
  N208&lt;=90, "Highly Humid",
  N208&lt;=100, "Saturated / Rain-Likely"
)</f>
        <v>Comfortable</v>
      </c>
      <c r="P208" s="8">
        <v>0.41789999999999999</v>
      </c>
      <c r="Q208" s="8">
        <f>ROUND(DS_1_2_3_appended[[#This Row],[NormalizedWindspeed]]* 118, 1)</f>
        <v>49.3</v>
      </c>
      <c r="R208" s="8">
        <v>1</v>
      </c>
      <c r="S208" s="8">
        <v>19</v>
      </c>
      <c r="T208" s="8">
        <f>SUM(DS_1_2_3_appended[[#This Row],[CasualRiders]], DS_1_2_3_appended[[#This Row],[RegisteredRiders]])</f>
        <v>20</v>
      </c>
    </row>
    <row r="209" spans="1:20">
      <c r="A209" s="16">
        <v>208</v>
      </c>
      <c r="B209" s="11">
        <v>40552</v>
      </c>
      <c r="C209" s="8" t="str" cm="1">
        <f t="array" ref="C209">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09" s="8">
        <f>YEAR(DS_1_2_3_appended[[#This Row],[DateOfEntry]])</f>
        <v>2011</v>
      </c>
      <c r="E209" s="8" t="str">
        <f>TEXT(DS_1_2_3_appended[[#This Row],[DateOfEntry]], "mmmm")</f>
        <v>January</v>
      </c>
      <c r="F209" s="15">
        <v>8.625</v>
      </c>
      <c r="G209" s="8" t="str">
        <f>IF(dataset_1!G209, "YES", "NO")</f>
        <v>NO</v>
      </c>
      <c r="H209" s="8" t="str">
        <f>CHOOSE(WEEKDAY(DS_1_2_3_appended[[#This Row],[DateOfEntry]]), "Sunday", "Monday", "Tuesday", "Wednesday", "Thursday", "Friday", "Saturday")</f>
        <v>Sunday</v>
      </c>
      <c r="I209" s="8">
        <v>1</v>
      </c>
      <c r="J209" s="8" t="str" cm="1">
        <f t="array" ref="J209">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209" s="8">
        <v>0.14000000000000001</v>
      </c>
      <c r="L209" s="8" cm="1">
        <f t="array" ref="L209">_xlfn.IFS(
  AND(C209="Winter", J209="Clear Sky"), ROUND(10 + (K209 / 0.46) * (25 - 10), 1),
  AND(C209="Winter", J209="Foggy / Misty"), ROUND(0 + (K209 / 0.46) * (15 - 0), 1),
  AND(C209="Winter", J209="Light Snow / Rain"), ROUND(-5 + (K209 / 0.46) * (10 - (-5)), 1),
  AND(C209="Winter", J209="Western Disturbance"), ROUND(5 + (K209 / 0.46) * (20 - 5), 1),
  AND(C209="Summer", J209="Clear / Sunny"), ROUND(30 + (K209 / 0.46) * (53 - 30), 1),
  AND(C209="Summer", J209="Hot &amp; Humid"), ROUND(26 + (K209 / 0.46) * (45 - 26), 1),
  AND(C209="Summer", J209="Dust Storm / Loo Winds"), ROUND(35 + (K209 / 0.46) * (50 - 35), 1),
  AND(C209="Summer", J209="Pre-Monsoon Thunderstorm"), ROUND(28 + (K209 / 0.46) * (48 - 28), 1),
  AND(C209="Monsoon", J209="Heavy Rainfall"), ROUND(22 + (K209 / 0.46) * (28 - 22), 1),
  AND(C209="Monsoon", J209="Intermittent Showers"), ROUND(24 + (K209 / 0.46) * (32 - 24), 1),
  AND(C209="Monsoon", J209="Overcast &amp; Humid"), ROUND(25 + (K209 / 0.46) * (33 - 25), 1),
  AND(C209="Monsoon", J209="Thunderstorms with Rain"), ROUND(23 + (K209 / 0.46) * (30 - 23), 1),
  AND(C209="Autumn", J209="Clear"), ROUND(20 + (K209 / 0.46) * (30 - 20), 1),
  AND(C209="Autumn", J209="Dry &amp; Breezy"), ROUND(18 + (K209 / 0.46) * (28 - 18), 1),
  AND(C209="Autumn", J209="Atmospheric Haze"), ROUND(16 + (K209 / 0.46) * (26 - 16), 1),
  AND(C209="Autumn", J209="Chilly Dusk"), ROUND(15 + (K209 / 0.46) * (25 - 15), 1),
  TRUE, "No match found"
)</f>
        <v>14.6</v>
      </c>
      <c r="M209" s="8">
        <v>0.46</v>
      </c>
      <c r="N209" s="8">
        <f>ROUND(DS_1_2_3_appended[[#This Row],[NormalizedHumidity]] * 100, 1)</f>
        <v>46</v>
      </c>
      <c r="O209" s="8" t="str" cm="1">
        <f t="array" ref="O209">_xlfn.IFS(
  N209&lt;=10, "Extremely Dry",
  N209&lt;=20, "Very Dry",
  N209&lt;=30, "Dry",
  N209&lt;=40, "Low Comfortable",
  N209&lt;=50, "Comfortable",
  N209&lt;=60, "Moderate Humid",
  N209&lt;=70, "Humid",
  N209&lt;=80, "Very Humid",
  N209&lt;=90, "Highly Humid",
  N209&lt;=100, "Saturated / Rain-Likely"
)</f>
        <v>Comfortable</v>
      </c>
      <c r="P209" s="8">
        <v>0.29849999999999999</v>
      </c>
      <c r="Q209" s="8">
        <f>ROUND(DS_1_2_3_appended[[#This Row],[NormalizedWindspeed]]* 118, 1)</f>
        <v>35.200000000000003</v>
      </c>
      <c r="R209" s="8">
        <v>5</v>
      </c>
      <c r="S209" s="8">
        <v>10</v>
      </c>
      <c r="T209" s="8">
        <f>SUM(DS_1_2_3_appended[[#This Row],[CasualRiders]], DS_1_2_3_appended[[#This Row],[RegisteredRiders]])</f>
        <v>15</v>
      </c>
    </row>
    <row r="210" spans="1:20">
      <c r="A210" s="16">
        <v>209</v>
      </c>
      <c r="B210" s="11">
        <v>40552</v>
      </c>
      <c r="C210" s="8" t="str" cm="1">
        <f t="array" ref="C210">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10" s="8">
        <f>YEAR(DS_1_2_3_appended[[#This Row],[DateOfEntry]])</f>
        <v>2011</v>
      </c>
      <c r="E210" s="8" t="str">
        <f>TEXT(DS_1_2_3_appended[[#This Row],[DateOfEntry]], "mmmm")</f>
        <v>January</v>
      </c>
      <c r="F210" s="15">
        <v>8.6666666666666696</v>
      </c>
      <c r="G210" s="8" t="str">
        <f>IF(dataset_1!G210, "YES", "NO")</f>
        <v>NO</v>
      </c>
      <c r="H210" s="8" t="str">
        <f>CHOOSE(WEEKDAY(DS_1_2_3_appended[[#This Row],[DateOfEntry]]), "Sunday", "Monday", "Tuesday", "Wednesday", "Thursday", "Friday", "Saturday")</f>
        <v>Sunday</v>
      </c>
      <c r="I210" s="8">
        <v>1</v>
      </c>
      <c r="J210" s="8" t="str" cm="1">
        <f t="array" ref="J210">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210" s="8">
        <v>0.12</v>
      </c>
      <c r="L210" s="8" cm="1">
        <f t="array" ref="L210">_xlfn.IFS(
  AND(C210="Winter", J210="Clear Sky"), ROUND(10 + (K210 / 0.46) * (25 - 10), 1),
  AND(C210="Winter", J210="Foggy / Misty"), ROUND(0 + (K210 / 0.46) * (15 - 0), 1),
  AND(C210="Winter", J210="Light Snow / Rain"), ROUND(-5 + (K210 / 0.46) * (10 - (-5)), 1),
  AND(C210="Winter", J210="Western Disturbance"), ROUND(5 + (K210 / 0.46) * (20 - 5), 1),
  AND(C210="Summer", J210="Clear / Sunny"), ROUND(30 + (K210 / 0.46) * (53 - 30), 1),
  AND(C210="Summer", J210="Hot &amp; Humid"), ROUND(26 + (K210 / 0.46) * (45 - 26), 1),
  AND(C210="Summer", J210="Dust Storm / Loo Winds"), ROUND(35 + (K210 / 0.46) * (50 - 35), 1),
  AND(C210="Summer", J210="Pre-Monsoon Thunderstorm"), ROUND(28 + (K210 / 0.46) * (48 - 28), 1),
  AND(C210="Monsoon", J210="Heavy Rainfall"), ROUND(22 + (K210 / 0.46) * (28 - 22), 1),
  AND(C210="Monsoon", J210="Intermittent Showers"), ROUND(24 + (K210 / 0.46) * (32 - 24), 1),
  AND(C210="Monsoon", J210="Overcast &amp; Humid"), ROUND(25 + (K210 / 0.46) * (33 - 25), 1),
  AND(C210="Monsoon", J210="Thunderstorms with Rain"), ROUND(23 + (K210 / 0.46) * (30 - 23), 1),
  AND(C210="Autumn", J210="Clear"), ROUND(20 + (K210 / 0.46) * (30 - 20), 1),
  AND(C210="Autumn", J210="Dry &amp; Breezy"), ROUND(18 + (K210 / 0.46) * (28 - 18), 1),
  AND(C210="Autumn", J210="Atmospheric Haze"), ROUND(16 + (K210 / 0.46) * (26 - 16), 1),
  AND(C210="Autumn", J210="Chilly Dusk"), ROUND(15 + (K210 / 0.46) * (25 - 15), 1),
  TRUE, "No match found"
)</f>
        <v>13.9</v>
      </c>
      <c r="M210" s="8">
        <v>0.5</v>
      </c>
      <c r="N210" s="8">
        <f>ROUND(DS_1_2_3_appended[[#This Row],[NormalizedHumidity]] * 100, 1)</f>
        <v>50</v>
      </c>
      <c r="O210" s="8" t="str" cm="1">
        <f t="array" ref="O210">_xlfn.IFS(
  N210&lt;=10, "Extremely Dry",
  N210&lt;=20, "Very Dry",
  N210&lt;=30, "Dry",
  N210&lt;=40, "Low Comfortable",
  N210&lt;=50, "Comfortable",
  N210&lt;=60, "Moderate Humid",
  N210&lt;=70, "Humid",
  N210&lt;=80, "Very Humid",
  N210&lt;=90, "Highly Humid",
  N210&lt;=100, "Saturated / Rain-Likely"
)</f>
        <v>Comfortable</v>
      </c>
      <c r="P210" s="8">
        <v>0.19400000000000001</v>
      </c>
      <c r="Q210" s="8">
        <f>ROUND(DS_1_2_3_appended[[#This Row],[NormalizedWindspeed]]* 118, 1)</f>
        <v>22.9</v>
      </c>
      <c r="R210" s="8">
        <v>0</v>
      </c>
      <c r="S210" s="8">
        <v>6</v>
      </c>
      <c r="T210" s="8">
        <f>SUM(DS_1_2_3_appended[[#This Row],[CasualRiders]], DS_1_2_3_appended[[#This Row],[RegisteredRiders]])</f>
        <v>6</v>
      </c>
    </row>
    <row r="211" spans="1:20">
      <c r="A211" s="16">
        <v>210</v>
      </c>
      <c r="B211" s="11">
        <v>40553</v>
      </c>
      <c r="C211" s="8" t="str" cm="1">
        <f t="array" ref="C211">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11" s="8">
        <f>YEAR(DS_1_2_3_appended[[#This Row],[DateOfEntry]])</f>
        <v>2011</v>
      </c>
      <c r="E211" s="8" t="str">
        <f>TEXT(DS_1_2_3_appended[[#This Row],[DateOfEntry]], "mmmm")</f>
        <v>January</v>
      </c>
      <c r="F211" s="15">
        <v>8.7083333333333304</v>
      </c>
      <c r="G211" s="8" t="str">
        <f>IF(dataset_1!G211, "YES", "NO")</f>
        <v>NO</v>
      </c>
      <c r="H211" s="8" t="str">
        <f>CHOOSE(WEEKDAY(DS_1_2_3_appended[[#This Row],[DateOfEntry]]), "Sunday", "Monday", "Tuesday", "Wednesday", "Thursday", "Friday", "Saturday")</f>
        <v>Monday</v>
      </c>
      <c r="I211" s="8">
        <v>1</v>
      </c>
      <c r="J211" s="8" t="str" cm="1">
        <f t="array" ref="J211">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211" s="8">
        <v>0.12</v>
      </c>
      <c r="L211" s="8" cm="1">
        <f t="array" ref="L211">_xlfn.IFS(
  AND(C211="Winter", J211="Clear Sky"), ROUND(10 + (K211 / 0.46) * (25 - 10), 1),
  AND(C211="Winter", J211="Foggy / Misty"), ROUND(0 + (K211 / 0.46) * (15 - 0), 1),
  AND(C211="Winter", J211="Light Snow / Rain"), ROUND(-5 + (K211 / 0.46) * (10 - (-5)), 1),
  AND(C211="Winter", J211="Western Disturbance"), ROUND(5 + (K211 / 0.46) * (20 - 5), 1),
  AND(C211="Summer", J211="Clear / Sunny"), ROUND(30 + (K211 / 0.46) * (53 - 30), 1),
  AND(C211="Summer", J211="Hot &amp; Humid"), ROUND(26 + (K211 / 0.46) * (45 - 26), 1),
  AND(C211="Summer", J211="Dust Storm / Loo Winds"), ROUND(35 + (K211 / 0.46) * (50 - 35), 1),
  AND(C211="Summer", J211="Pre-Monsoon Thunderstorm"), ROUND(28 + (K211 / 0.46) * (48 - 28), 1),
  AND(C211="Monsoon", J211="Heavy Rainfall"), ROUND(22 + (K211 / 0.46) * (28 - 22), 1),
  AND(C211="Monsoon", J211="Intermittent Showers"), ROUND(24 + (K211 / 0.46) * (32 - 24), 1),
  AND(C211="Monsoon", J211="Overcast &amp; Humid"), ROUND(25 + (K211 / 0.46) * (33 - 25), 1),
  AND(C211="Monsoon", J211="Thunderstorms with Rain"), ROUND(23 + (K211 / 0.46) * (30 - 23), 1),
  AND(C211="Autumn", J211="Clear"), ROUND(20 + (K211 / 0.46) * (30 - 20), 1),
  AND(C211="Autumn", J211="Dry &amp; Breezy"), ROUND(18 + (K211 / 0.46) * (28 - 18), 1),
  AND(C211="Autumn", J211="Atmospheric Haze"), ROUND(16 + (K211 / 0.46) * (26 - 16), 1),
  AND(C211="Autumn", J211="Chilly Dusk"), ROUND(15 + (K211 / 0.46) * (25 - 15), 1),
  TRUE, "No match found"
)</f>
        <v>13.9</v>
      </c>
      <c r="M211" s="8">
        <v>0.5</v>
      </c>
      <c r="N211" s="8">
        <f>ROUND(DS_1_2_3_appended[[#This Row],[NormalizedHumidity]] * 100, 1)</f>
        <v>50</v>
      </c>
      <c r="O211" s="8" t="str" cm="1">
        <f t="array" ref="O211">_xlfn.IFS(
  N211&lt;=10, "Extremely Dry",
  N211&lt;=20, "Very Dry",
  N211&lt;=30, "Dry",
  N211&lt;=40, "Low Comfortable",
  N211&lt;=50, "Comfortable",
  N211&lt;=60, "Moderate Humid",
  N211&lt;=70, "Humid",
  N211&lt;=80, "Very Humid",
  N211&lt;=90, "Highly Humid",
  N211&lt;=100, "Saturated / Rain-Likely"
)</f>
        <v>Comfortable</v>
      </c>
      <c r="P211" s="8">
        <v>0.28360000000000002</v>
      </c>
      <c r="Q211" s="8">
        <f>ROUND(DS_1_2_3_appended[[#This Row],[NormalizedWindspeed]]* 118, 1)</f>
        <v>33.5</v>
      </c>
      <c r="R211" s="8">
        <v>2</v>
      </c>
      <c r="S211" s="8">
        <v>3</v>
      </c>
      <c r="T211" s="8">
        <f>SUM(DS_1_2_3_appended[[#This Row],[CasualRiders]], DS_1_2_3_appended[[#This Row],[RegisteredRiders]])</f>
        <v>5</v>
      </c>
    </row>
    <row r="212" spans="1:20">
      <c r="A212" s="16">
        <v>211</v>
      </c>
      <c r="B212" s="11">
        <v>40553</v>
      </c>
      <c r="C212" s="8" t="str" cm="1">
        <f t="array" ref="C212">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12" s="8">
        <f>YEAR(DS_1_2_3_appended[[#This Row],[DateOfEntry]])</f>
        <v>2011</v>
      </c>
      <c r="E212" s="8" t="str">
        <f>TEXT(DS_1_2_3_appended[[#This Row],[DateOfEntry]], "mmmm")</f>
        <v>January</v>
      </c>
      <c r="F212" s="15">
        <v>8.75</v>
      </c>
      <c r="G212" s="8" t="str">
        <f>IF(dataset_1!G212, "YES", "NO")</f>
        <v>NO</v>
      </c>
      <c r="H212" s="8" t="str">
        <f>CHOOSE(WEEKDAY(DS_1_2_3_appended[[#This Row],[DateOfEntry]]), "Sunday", "Monday", "Tuesday", "Wednesday", "Thursday", "Friday", "Saturday")</f>
        <v>Monday</v>
      </c>
      <c r="I212" s="8">
        <v>1</v>
      </c>
      <c r="J212" s="8" t="str" cm="1">
        <f t="array" ref="J212">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212" s="8">
        <v>0.12</v>
      </c>
      <c r="L212" s="8" cm="1">
        <f t="array" ref="L212">_xlfn.IFS(
  AND(C212="Winter", J212="Clear Sky"), ROUND(10 + (K212 / 0.46) * (25 - 10), 1),
  AND(C212="Winter", J212="Foggy / Misty"), ROUND(0 + (K212 / 0.46) * (15 - 0), 1),
  AND(C212="Winter", J212="Light Snow / Rain"), ROUND(-5 + (K212 / 0.46) * (10 - (-5)), 1),
  AND(C212="Winter", J212="Western Disturbance"), ROUND(5 + (K212 / 0.46) * (20 - 5), 1),
  AND(C212="Summer", J212="Clear / Sunny"), ROUND(30 + (K212 / 0.46) * (53 - 30), 1),
  AND(C212="Summer", J212="Hot &amp; Humid"), ROUND(26 + (K212 / 0.46) * (45 - 26), 1),
  AND(C212="Summer", J212="Dust Storm / Loo Winds"), ROUND(35 + (K212 / 0.46) * (50 - 35), 1),
  AND(C212="Summer", J212="Pre-Monsoon Thunderstorm"), ROUND(28 + (K212 / 0.46) * (48 - 28), 1),
  AND(C212="Monsoon", J212="Heavy Rainfall"), ROUND(22 + (K212 / 0.46) * (28 - 22), 1),
  AND(C212="Monsoon", J212="Intermittent Showers"), ROUND(24 + (K212 / 0.46) * (32 - 24), 1),
  AND(C212="Monsoon", J212="Overcast &amp; Humid"), ROUND(25 + (K212 / 0.46) * (33 - 25), 1),
  AND(C212="Monsoon", J212="Thunderstorms with Rain"), ROUND(23 + (K212 / 0.46) * (30 - 23), 1),
  AND(C212="Autumn", J212="Clear"), ROUND(20 + (K212 / 0.46) * (30 - 20), 1),
  AND(C212="Autumn", J212="Dry &amp; Breezy"), ROUND(18 + (K212 / 0.46) * (28 - 18), 1),
  AND(C212="Autumn", J212="Atmospheric Haze"), ROUND(16 + (K212 / 0.46) * (26 - 16), 1),
  AND(C212="Autumn", J212="Chilly Dusk"), ROUND(15 + (K212 / 0.46) * (25 - 15), 1),
  TRUE, "No match found"
)</f>
        <v>13.9</v>
      </c>
      <c r="M212" s="8">
        <v>0.5</v>
      </c>
      <c r="N212" s="8">
        <f>ROUND(DS_1_2_3_appended[[#This Row],[NormalizedHumidity]] * 100, 1)</f>
        <v>50</v>
      </c>
      <c r="O212" s="8" t="str" cm="1">
        <f t="array" ref="O212">_xlfn.IFS(
  N212&lt;=10, "Extremely Dry",
  N212&lt;=20, "Very Dry",
  N212&lt;=30, "Dry",
  N212&lt;=40, "Low Comfortable",
  N212&lt;=50, "Comfortable",
  N212&lt;=60, "Moderate Humid",
  N212&lt;=70, "Humid",
  N212&lt;=80, "Very Humid",
  N212&lt;=90, "Highly Humid",
  N212&lt;=100, "Saturated / Rain-Likely"
)</f>
        <v>Comfortable</v>
      </c>
      <c r="P212" s="8">
        <v>0.28360000000000002</v>
      </c>
      <c r="Q212" s="8">
        <f>ROUND(DS_1_2_3_appended[[#This Row],[NormalizedWindspeed]]* 118, 1)</f>
        <v>33.5</v>
      </c>
      <c r="R212" s="8">
        <v>1</v>
      </c>
      <c r="S212" s="8">
        <v>0</v>
      </c>
      <c r="T212" s="8">
        <f>SUM(DS_1_2_3_appended[[#This Row],[CasualRiders]], DS_1_2_3_appended[[#This Row],[RegisteredRiders]])</f>
        <v>1</v>
      </c>
    </row>
    <row r="213" spans="1:20">
      <c r="A213" s="16">
        <v>212</v>
      </c>
      <c r="B213" s="11">
        <v>40553</v>
      </c>
      <c r="C213" s="8" t="str" cm="1">
        <f t="array" ref="C213">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13" s="8">
        <f>YEAR(DS_1_2_3_appended[[#This Row],[DateOfEntry]])</f>
        <v>2011</v>
      </c>
      <c r="E213" s="8" t="str">
        <f>TEXT(DS_1_2_3_appended[[#This Row],[DateOfEntry]], "mmmm")</f>
        <v>January</v>
      </c>
      <c r="F213" s="15">
        <v>8.7916666666666696</v>
      </c>
      <c r="G213" s="8" t="str">
        <f>IF(dataset_1!G213, "YES", "NO")</f>
        <v>NO</v>
      </c>
      <c r="H213" s="8" t="str">
        <f>CHOOSE(WEEKDAY(DS_1_2_3_appended[[#This Row],[DateOfEntry]]), "Sunday", "Monday", "Tuesday", "Wednesday", "Thursday", "Friday", "Saturday")</f>
        <v>Monday</v>
      </c>
      <c r="I213" s="8">
        <v>1</v>
      </c>
      <c r="J213" s="8" t="str" cm="1">
        <f t="array" ref="J213">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213" s="8">
        <v>0.12</v>
      </c>
      <c r="L213" s="8" cm="1">
        <f t="array" ref="L213">_xlfn.IFS(
  AND(C213="Winter", J213="Clear Sky"), ROUND(10 + (K213 / 0.46) * (25 - 10), 1),
  AND(C213="Winter", J213="Foggy / Misty"), ROUND(0 + (K213 / 0.46) * (15 - 0), 1),
  AND(C213="Winter", J213="Light Snow / Rain"), ROUND(-5 + (K213 / 0.46) * (10 - (-5)), 1),
  AND(C213="Winter", J213="Western Disturbance"), ROUND(5 + (K213 / 0.46) * (20 - 5), 1),
  AND(C213="Summer", J213="Clear / Sunny"), ROUND(30 + (K213 / 0.46) * (53 - 30), 1),
  AND(C213="Summer", J213="Hot &amp; Humid"), ROUND(26 + (K213 / 0.46) * (45 - 26), 1),
  AND(C213="Summer", J213="Dust Storm / Loo Winds"), ROUND(35 + (K213 / 0.46) * (50 - 35), 1),
  AND(C213="Summer", J213="Pre-Monsoon Thunderstorm"), ROUND(28 + (K213 / 0.46) * (48 - 28), 1),
  AND(C213="Monsoon", J213="Heavy Rainfall"), ROUND(22 + (K213 / 0.46) * (28 - 22), 1),
  AND(C213="Monsoon", J213="Intermittent Showers"), ROUND(24 + (K213 / 0.46) * (32 - 24), 1),
  AND(C213="Monsoon", J213="Overcast &amp; Humid"), ROUND(25 + (K213 / 0.46) * (33 - 25), 1),
  AND(C213="Monsoon", J213="Thunderstorms with Rain"), ROUND(23 + (K213 / 0.46) * (30 - 23), 1),
  AND(C213="Autumn", J213="Clear"), ROUND(20 + (K213 / 0.46) * (30 - 20), 1),
  AND(C213="Autumn", J213="Dry &amp; Breezy"), ROUND(18 + (K213 / 0.46) * (28 - 18), 1),
  AND(C213="Autumn", J213="Atmospheric Haze"), ROUND(16 + (K213 / 0.46) * (26 - 16), 1),
  AND(C213="Autumn", J213="Chilly Dusk"), ROUND(15 + (K213 / 0.46) * (25 - 15), 1),
  TRUE, "No match found"
)</f>
        <v>13.9</v>
      </c>
      <c r="M213" s="8">
        <v>0.5</v>
      </c>
      <c r="N213" s="8">
        <f>ROUND(DS_1_2_3_appended[[#This Row],[NormalizedHumidity]] * 100, 1)</f>
        <v>50</v>
      </c>
      <c r="O213" s="8" t="str" cm="1">
        <f t="array" ref="O213">_xlfn.IFS(
  N213&lt;=10, "Extremely Dry",
  N213&lt;=20, "Very Dry",
  N213&lt;=30, "Dry",
  N213&lt;=40, "Low Comfortable",
  N213&lt;=50, "Comfortable",
  N213&lt;=60, "Moderate Humid",
  N213&lt;=70, "Humid",
  N213&lt;=80, "Very Humid",
  N213&lt;=90, "Highly Humid",
  N213&lt;=100, "Saturated / Rain-Likely"
)</f>
        <v>Comfortable</v>
      </c>
      <c r="P213" s="8">
        <v>0.22389999999999999</v>
      </c>
      <c r="Q213" s="8">
        <f>ROUND(DS_1_2_3_appended[[#This Row],[NormalizedWindspeed]]* 118, 1)</f>
        <v>26.4</v>
      </c>
      <c r="R213" s="8">
        <v>0</v>
      </c>
      <c r="S213" s="8">
        <v>3</v>
      </c>
      <c r="T213" s="8">
        <f>SUM(DS_1_2_3_appended[[#This Row],[CasualRiders]], DS_1_2_3_appended[[#This Row],[RegisteredRiders]])</f>
        <v>3</v>
      </c>
    </row>
    <row r="214" spans="1:20">
      <c r="A214" s="16">
        <v>213</v>
      </c>
      <c r="B214" s="11">
        <v>40553</v>
      </c>
      <c r="C214" s="8" t="str" cm="1">
        <f t="array" ref="C214">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14" s="8">
        <f>YEAR(DS_1_2_3_appended[[#This Row],[DateOfEntry]])</f>
        <v>2011</v>
      </c>
      <c r="E214" s="8" t="str">
        <f>TEXT(DS_1_2_3_appended[[#This Row],[DateOfEntry]], "mmmm")</f>
        <v>January</v>
      </c>
      <c r="F214" s="15">
        <v>8.8333333333333304</v>
      </c>
      <c r="G214" s="8" t="str">
        <f>IF(dataset_1!G214, "YES", "NO")</f>
        <v>NO</v>
      </c>
      <c r="H214" s="8" t="str">
        <f>CHOOSE(WEEKDAY(DS_1_2_3_appended[[#This Row],[DateOfEntry]]), "Sunday", "Monday", "Tuesday", "Wednesday", "Thursday", "Friday", "Saturday")</f>
        <v>Monday</v>
      </c>
      <c r="I214" s="8">
        <v>1</v>
      </c>
      <c r="J214" s="8" t="str" cm="1">
        <f t="array" ref="J214">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214" s="8">
        <v>0.12</v>
      </c>
      <c r="L214" s="8" cm="1">
        <f t="array" ref="L214">_xlfn.IFS(
  AND(C214="Winter", J214="Clear Sky"), ROUND(10 + (K214 / 0.46) * (25 - 10), 1),
  AND(C214="Winter", J214="Foggy / Misty"), ROUND(0 + (K214 / 0.46) * (15 - 0), 1),
  AND(C214="Winter", J214="Light Snow / Rain"), ROUND(-5 + (K214 / 0.46) * (10 - (-5)), 1),
  AND(C214="Winter", J214="Western Disturbance"), ROUND(5 + (K214 / 0.46) * (20 - 5), 1),
  AND(C214="Summer", J214="Clear / Sunny"), ROUND(30 + (K214 / 0.46) * (53 - 30), 1),
  AND(C214="Summer", J214="Hot &amp; Humid"), ROUND(26 + (K214 / 0.46) * (45 - 26), 1),
  AND(C214="Summer", J214="Dust Storm / Loo Winds"), ROUND(35 + (K214 / 0.46) * (50 - 35), 1),
  AND(C214="Summer", J214="Pre-Monsoon Thunderstorm"), ROUND(28 + (K214 / 0.46) * (48 - 28), 1),
  AND(C214="Monsoon", J214="Heavy Rainfall"), ROUND(22 + (K214 / 0.46) * (28 - 22), 1),
  AND(C214="Monsoon", J214="Intermittent Showers"), ROUND(24 + (K214 / 0.46) * (32 - 24), 1),
  AND(C214="Monsoon", J214="Overcast &amp; Humid"), ROUND(25 + (K214 / 0.46) * (33 - 25), 1),
  AND(C214="Monsoon", J214="Thunderstorms with Rain"), ROUND(23 + (K214 / 0.46) * (30 - 23), 1),
  AND(C214="Autumn", J214="Clear"), ROUND(20 + (K214 / 0.46) * (30 - 20), 1),
  AND(C214="Autumn", J214="Dry &amp; Breezy"), ROUND(18 + (K214 / 0.46) * (28 - 18), 1),
  AND(C214="Autumn", J214="Atmospheric Haze"), ROUND(16 + (K214 / 0.46) * (26 - 16), 1),
  AND(C214="Autumn", J214="Chilly Dusk"), ROUND(15 + (K214 / 0.46) * (25 - 15), 1),
  TRUE, "No match found"
)</f>
        <v>13.9</v>
      </c>
      <c r="M214" s="8">
        <v>0.5</v>
      </c>
      <c r="N214" s="8">
        <f>ROUND(DS_1_2_3_appended[[#This Row],[NormalizedHumidity]] * 100, 1)</f>
        <v>50</v>
      </c>
      <c r="O214" s="8" t="str" cm="1">
        <f t="array" ref="O214">_xlfn.IFS(
  N214&lt;=10, "Extremely Dry",
  N214&lt;=20, "Very Dry",
  N214&lt;=30, "Dry",
  N214&lt;=40, "Low Comfortable",
  N214&lt;=50, "Comfortable",
  N214&lt;=60, "Moderate Humid",
  N214&lt;=70, "Humid",
  N214&lt;=80, "Very Humid",
  N214&lt;=90, "Highly Humid",
  N214&lt;=100, "Saturated / Rain-Likely"
)</f>
        <v>Comfortable</v>
      </c>
      <c r="P214" s="8">
        <v>0.22389999999999999</v>
      </c>
      <c r="Q214" s="8">
        <f>ROUND(DS_1_2_3_appended[[#This Row],[NormalizedWindspeed]]* 118, 1)</f>
        <v>26.4</v>
      </c>
      <c r="R214" s="8">
        <v>0</v>
      </c>
      <c r="S214" s="8">
        <v>1</v>
      </c>
      <c r="T214" s="8">
        <f>SUM(DS_1_2_3_appended[[#This Row],[CasualRiders]], DS_1_2_3_appended[[#This Row],[RegisteredRiders]])</f>
        <v>1</v>
      </c>
    </row>
    <row r="215" spans="1:20">
      <c r="A215" s="16">
        <v>214</v>
      </c>
      <c r="B215" s="11">
        <v>40553</v>
      </c>
      <c r="C215" s="8" t="str" cm="1">
        <f t="array" ref="C215">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15" s="8">
        <f>YEAR(DS_1_2_3_appended[[#This Row],[DateOfEntry]])</f>
        <v>2011</v>
      </c>
      <c r="E215" s="8" t="str">
        <f>TEXT(DS_1_2_3_appended[[#This Row],[DateOfEntry]], "mmmm")</f>
        <v>January</v>
      </c>
      <c r="F215" s="15">
        <v>8.875</v>
      </c>
      <c r="G215" s="8" t="str">
        <f>IF(dataset_1!G215, "YES", "NO")</f>
        <v>NO</v>
      </c>
      <c r="H215" s="8" t="str">
        <f>CHOOSE(WEEKDAY(DS_1_2_3_appended[[#This Row],[DateOfEntry]]), "Sunday", "Monday", "Tuesday", "Wednesday", "Thursday", "Friday", "Saturday")</f>
        <v>Monday</v>
      </c>
      <c r="I215" s="8">
        <v>1</v>
      </c>
      <c r="J215" s="8" t="str" cm="1">
        <f t="array" ref="J215">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215" s="8">
        <v>0.1</v>
      </c>
      <c r="L215" s="8" cm="1">
        <f t="array" ref="L215">_xlfn.IFS(
  AND(C215="Winter", J215="Clear Sky"), ROUND(10 + (K215 / 0.46) * (25 - 10), 1),
  AND(C215="Winter", J215="Foggy / Misty"), ROUND(0 + (K215 / 0.46) * (15 - 0), 1),
  AND(C215="Winter", J215="Light Snow / Rain"), ROUND(-5 + (K215 / 0.46) * (10 - (-5)), 1),
  AND(C215="Winter", J215="Western Disturbance"), ROUND(5 + (K215 / 0.46) * (20 - 5), 1),
  AND(C215="Summer", J215="Clear / Sunny"), ROUND(30 + (K215 / 0.46) * (53 - 30), 1),
  AND(C215="Summer", J215="Hot &amp; Humid"), ROUND(26 + (K215 / 0.46) * (45 - 26), 1),
  AND(C215="Summer", J215="Dust Storm / Loo Winds"), ROUND(35 + (K215 / 0.46) * (50 - 35), 1),
  AND(C215="Summer", J215="Pre-Monsoon Thunderstorm"), ROUND(28 + (K215 / 0.46) * (48 - 28), 1),
  AND(C215="Monsoon", J215="Heavy Rainfall"), ROUND(22 + (K215 / 0.46) * (28 - 22), 1),
  AND(C215="Monsoon", J215="Intermittent Showers"), ROUND(24 + (K215 / 0.46) * (32 - 24), 1),
  AND(C215="Monsoon", J215="Overcast &amp; Humid"), ROUND(25 + (K215 / 0.46) * (33 - 25), 1),
  AND(C215="Monsoon", J215="Thunderstorms with Rain"), ROUND(23 + (K215 / 0.46) * (30 - 23), 1),
  AND(C215="Autumn", J215="Clear"), ROUND(20 + (K215 / 0.46) * (30 - 20), 1),
  AND(C215="Autumn", J215="Dry &amp; Breezy"), ROUND(18 + (K215 / 0.46) * (28 - 18), 1),
  AND(C215="Autumn", J215="Atmospheric Haze"), ROUND(16 + (K215 / 0.46) * (26 - 16), 1),
  AND(C215="Autumn", J215="Chilly Dusk"), ROUND(15 + (K215 / 0.46) * (25 - 15), 1),
  TRUE, "No match found"
)</f>
        <v>13.3</v>
      </c>
      <c r="M215" s="8">
        <v>0.54</v>
      </c>
      <c r="N215" s="8">
        <f>ROUND(DS_1_2_3_appended[[#This Row],[NormalizedHumidity]] * 100, 1)</f>
        <v>54</v>
      </c>
      <c r="O215" s="8" t="str" cm="1">
        <f t="array" ref="O215">_xlfn.IFS(
  N215&lt;=10, "Extremely Dry",
  N215&lt;=20, "Very Dry",
  N215&lt;=30, "Dry",
  N215&lt;=40, "Low Comfortable",
  N215&lt;=50, "Comfortable",
  N215&lt;=60, "Moderate Humid",
  N215&lt;=70, "Humid",
  N215&lt;=80, "Very Humid",
  N215&lt;=90, "Highly Humid",
  N215&lt;=100, "Saturated / Rain-Likely"
)</f>
        <v>Moderate Humid</v>
      </c>
      <c r="P215" s="8">
        <v>0.1343</v>
      </c>
      <c r="Q215" s="8">
        <f>ROUND(DS_1_2_3_appended[[#This Row],[NormalizedWindspeed]]* 118, 1)</f>
        <v>15.8</v>
      </c>
      <c r="R215" s="8">
        <v>1</v>
      </c>
      <c r="S215" s="8">
        <v>2</v>
      </c>
      <c r="T215" s="8">
        <f>SUM(DS_1_2_3_appended[[#This Row],[CasualRiders]], DS_1_2_3_appended[[#This Row],[RegisteredRiders]])</f>
        <v>3</v>
      </c>
    </row>
    <row r="216" spans="1:20">
      <c r="A216" s="16">
        <v>215</v>
      </c>
      <c r="B216" s="11">
        <v>40553</v>
      </c>
      <c r="C216" s="8" t="str" cm="1">
        <f t="array" ref="C216">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16" s="8">
        <f>YEAR(DS_1_2_3_appended[[#This Row],[DateOfEntry]])</f>
        <v>2011</v>
      </c>
      <c r="E216" s="8" t="str">
        <f>TEXT(DS_1_2_3_appended[[#This Row],[DateOfEntry]], "mmmm")</f>
        <v>January</v>
      </c>
      <c r="F216" s="15">
        <v>8.9166666666666696</v>
      </c>
      <c r="G216" s="8" t="str">
        <f>IF(dataset_1!G216, "YES", "NO")</f>
        <v>NO</v>
      </c>
      <c r="H216" s="8" t="str">
        <f>CHOOSE(WEEKDAY(DS_1_2_3_appended[[#This Row],[DateOfEntry]]), "Sunday", "Monday", "Tuesday", "Wednesday", "Thursday", "Friday", "Saturday")</f>
        <v>Monday</v>
      </c>
      <c r="I216" s="8">
        <v>1</v>
      </c>
      <c r="J216" s="8" t="str" cm="1">
        <f t="array" ref="J216">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216" s="8">
        <v>0.1</v>
      </c>
      <c r="L216" s="8" cm="1">
        <f t="array" ref="L216">_xlfn.IFS(
  AND(C216="Winter", J216="Clear Sky"), ROUND(10 + (K216 / 0.46) * (25 - 10), 1),
  AND(C216="Winter", J216="Foggy / Misty"), ROUND(0 + (K216 / 0.46) * (15 - 0), 1),
  AND(C216="Winter", J216="Light Snow / Rain"), ROUND(-5 + (K216 / 0.46) * (10 - (-5)), 1),
  AND(C216="Winter", J216="Western Disturbance"), ROUND(5 + (K216 / 0.46) * (20 - 5), 1),
  AND(C216="Summer", J216="Clear / Sunny"), ROUND(30 + (K216 / 0.46) * (53 - 30), 1),
  AND(C216="Summer", J216="Hot &amp; Humid"), ROUND(26 + (K216 / 0.46) * (45 - 26), 1),
  AND(C216="Summer", J216="Dust Storm / Loo Winds"), ROUND(35 + (K216 / 0.46) * (50 - 35), 1),
  AND(C216="Summer", J216="Pre-Monsoon Thunderstorm"), ROUND(28 + (K216 / 0.46) * (48 - 28), 1),
  AND(C216="Monsoon", J216="Heavy Rainfall"), ROUND(22 + (K216 / 0.46) * (28 - 22), 1),
  AND(C216="Monsoon", J216="Intermittent Showers"), ROUND(24 + (K216 / 0.46) * (32 - 24), 1),
  AND(C216="Monsoon", J216="Overcast &amp; Humid"), ROUND(25 + (K216 / 0.46) * (33 - 25), 1),
  AND(C216="Monsoon", J216="Thunderstorms with Rain"), ROUND(23 + (K216 / 0.46) * (30 - 23), 1),
  AND(C216="Autumn", J216="Clear"), ROUND(20 + (K216 / 0.46) * (30 - 20), 1),
  AND(C216="Autumn", J216="Dry &amp; Breezy"), ROUND(18 + (K216 / 0.46) * (28 - 18), 1),
  AND(C216="Autumn", J216="Atmospheric Haze"), ROUND(16 + (K216 / 0.46) * (26 - 16), 1),
  AND(C216="Autumn", J216="Chilly Dusk"), ROUND(15 + (K216 / 0.46) * (25 - 15), 1),
  TRUE, "No match found"
)</f>
        <v>13.3</v>
      </c>
      <c r="M216" s="8">
        <v>0.54</v>
      </c>
      <c r="N216" s="8">
        <f>ROUND(DS_1_2_3_appended[[#This Row],[NormalizedHumidity]] * 100, 1)</f>
        <v>54</v>
      </c>
      <c r="O216" s="8" t="str" cm="1">
        <f t="array" ref="O216">_xlfn.IFS(
  N216&lt;=10, "Extremely Dry",
  N216&lt;=20, "Very Dry",
  N216&lt;=30, "Dry",
  N216&lt;=40, "Low Comfortable",
  N216&lt;=50, "Comfortable",
  N216&lt;=60, "Moderate Humid",
  N216&lt;=70, "Humid",
  N216&lt;=80, "Very Humid",
  N216&lt;=90, "Highly Humid",
  N216&lt;=100, "Saturated / Rain-Likely"
)</f>
        <v>Moderate Humid</v>
      </c>
      <c r="P216" s="8">
        <v>0.25369999999999998</v>
      </c>
      <c r="Q216" s="8">
        <f>ROUND(DS_1_2_3_appended[[#This Row],[NormalizedWindspeed]]* 118, 1)</f>
        <v>29.9</v>
      </c>
      <c r="R216" s="8">
        <v>0</v>
      </c>
      <c r="S216" s="8">
        <v>3</v>
      </c>
      <c r="T216" s="8">
        <f>SUM(DS_1_2_3_appended[[#This Row],[CasualRiders]], DS_1_2_3_appended[[#This Row],[RegisteredRiders]])</f>
        <v>3</v>
      </c>
    </row>
    <row r="217" spans="1:20">
      <c r="A217" s="16">
        <v>216</v>
      </c>
      <c r="B217" s="11">
        <v>40553</v>
      </c>
      <c r="C217" s="8" t="str" cm="1">
        <f t="array" ref="C217">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17" s="8">
        <f>YEAR(DS_1_2_3_appended[[#This Row],[DateOfEntry]])</f>
        <v>2011</v>
      </c>
      <c r="E217" s="8" t="str">
        <f>TEXT(DS_1_2_3_appended[[#This Row],[DateOfEntry]], "mmmm")</f>
        <v>January</v>
      </c>
      <c r="F217" s="15">
        <v>8.9583333333333304</v>
      </c>
      <c r="G217" s="8" t="str">
        <f>IF(dataset_1!G217, "YES", "NO")</f>
        <v>NO</v>
      </c>
      <c r="H217" s="8" t="str">
        <f>CHOOSE(WEEKDAY(DS_1_2_3_appended[[#This Row],[DateOfEntry]]), "Sunday", "Monday", "Tuesday", "Wednesday", "Thursday", "Friday", "Saturday")</f>
        <v>Monday</v>
      </c>
      <c r="I217" s="8">
        <v>1</v>
      </c>
      <c r="J217" s="8" t="str" cm="1">
        <f t="array" ref="J217">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217" s="8">
        <v>0.12</v>
      </c>
      <c r="L217" s="8" cm="1">
        <f t="array" ref="L217">_xlfn.IFS(
  AND(C217="Winter", J217="Clear Sky"), ROUND(10 + (K217 / 0.46) * (25 - 10), 1),
  AND(C217="Winter", J217="Foggy / Misty"), ROUND(0 + (K217 / 0.46) * (15 - 0), 1),
  AND(C217="Winter", J217="Light Snow / Rain"), ROUND(-5 + (K217 / 0.46) * (10 - (-5)), 1),
  AND(C217="Winter", J217="Western Disturbance"), ROUND(5 + (K217 / 0.46) * (20 - 5), 1),
  AND(C217="Summer", J217="Clear / Sunny"), ROUND(30 + (K217 / 0.46) * (53 - 30), 1),
  AND(C217="Summer", J217="Hot &amp; Humid"), ROUND(26 + (K217 / 0.46) * (45 - 26), 1),
  AND(C217="Summer", J217="Dust Storm / Loo Winds"), ROUND(35 + (K217 / 0.46) * (50 - 35), 1),
  AND(C217="Summer", J217="Pre-Monsoon Thunderstorm"), ROUND(28 + (K217 / 0.46) * (48 - 28), 1),
  AND(C217="Monsoon", J217="Heavy Rainfall"), ROUND(22 + (K217 / 0.46) * (28 - 22), 1),
  AND(C217="Monsoon", J217="Intermittent Showers"), ROUND(24 + (K217 / 0.46) * (32 - 24), 1),
  AND(C217="Monsoon", J217="Overcast &amp; Humid"), ROUND(25 + (K217 / 0.46) * (33 - 25), 1),
  AND(C217="Monsoon", J217="Thunderstorms with Rain"), ROUND(23 + (K217 / 0.46) * (30 - 23), 1),
  AND(C217="Autumn", J217="Clear"), ROUND(20 + (K217 / 0.46) * (30 - 20), 1),
  AND(C217="Autumn", J217="Dry &amp; Breezy"), ROUND(18 + (K217 / 0.46) * (28 - 18), 1),
  AND(C217="Autumn", J217="Atmospheric Haze"), ROUND(16 + (K217 / 0.46) * (26 - 16), 1),
  AND(C217="Autumn", J217="Chilly Dusk"), ROUND(15 + (K217 / 0.46) * (25 - 15), 1),
  TRUE, "No match found"
)</f>
        <v>13.9</v>
      </c>
      <c r="M217" s="8">
        <v>0.5</v>
      </c>
      <c r="N217" s="8">
        <f>ROUND(DS_1_2_3_appended[[#This Row],[NormalizedHumidity]] * 100, 1)</f>
        <v>50</v>
      </c>
      <c r="O217" s="8" t="str" cm="1">
        <f t="array" ref="O217">_xlfn.IFS(
  N217&lt;=10, "Extremely Dry",
  N217&lt;=20, "Very Dry",
  N217&lt;=30, "Dry",
  N217&lt;=40, "Low Comfortable",
  N217&lt;=50, "Comfortable",
  N217&lt;=60, "Moderate Humid",
  N217&lt;=70, "Humid",
  N217&lt;=80, "Very Humid",
  N217&lt;=90, "Highly Humid",
  N217&lt;=100, "Saturated / Rain-Likely"
)</f>
        <v>Comfortable</v>
      </c>
      <c r="P217" s="8">
        <v>0.28360000000000002</v>
      </c>
      <c r="Q217" s="8">
        <f>ROUND(DS_1_2_3_appended[[#This Row],[NormalizedWindspeed]]* 118, 1)</f>
        <v>33.5</v>
      </c>
      <c r="R217" s="8">
        <v>0</v>
      </c>
      <c r="S217" s="8">
        <v>31</v>
      </c>
      <c r="T217" s="8">
        <f>SUM(DS_1_2_3_appended[[#This Row],[CasualRiders]], DS_1_2_3_appended[[#This Row],[RegisteredRiders]])</f>
        <v>31</v>
      </c>
    </row>
    <row r="218" spans="1:20">
      <c r="A218" s="16">
        <v>217</v>
      </c>
      <c r="B218" s="11">
        <v>40553</v>
      </c>
      <c r="C218" s="8" t="str" cm="1">
        <f t="array" ref="C218">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18" s="8">
        <f>YEAR(DS_1_2_3_appended[[#This Row],[DateOfEntry]])</f>
        <v>2011</v>
      </c>
      <c r="E218" s="8" t="str">
        <f>TEXT(DS_1_2_3_appended[[#This Row],[DateOfEntry]], "mmmm")</f>
        <v>January</v>
      </c>
      <c r="F218" s="15">
        <v>9</v>
      </c>
      <c r="G218" s="8" t="str">
        <f>IF(dataset_1!G218, "YES", "NO")</f>
        <v>NO</v>
      </c>
      <c r="H218" s="8" t="str">
        <f>CHOOSE(WEEKDAY(DS_1_2_3_appended[[#This Row],[DateOfEntry]]), "Sunday", "Monday", "Tuesday", "Wednesday", "Thursday", "Friday", "Saturday")</f>
        <v>Monday</v>
      </c>
      <c r="I218" s="8">
        <v>1</v>
      </c>
      <c r="J218" s="8" t="str" cm="1">
        <f t="array" ref="J218">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218" s="8">
        <v>0.12</v>
      </c>
      <c r="L218" s="8" cm="1">
        <f t="array" ref="L218">_xlfn.IFS(
  AND(C218="Winter", J218="Clear Sky"), ROUND(10 + (K218 / 0.46) * (25 - 10), 1),
  AND(C218="Winter", J218="Foggy / Misty"), ROUND(0 + (K218 / 0.46) * (15 - 0), 1),
  AND(C218="Winter", J218="Light Snow / Rain"), ROUND(-5 + (K218 / 0.46) * (10 - (-5)), 1),
  AND(C218="Winter", J218="Western Disturbance"), ROUND(5 + (K218 / 0.46) * (20 - 5), 1),
  AND(C218="Summer", J218="Clear / Sunny"), ROUND(30 + (K218 / 0.46) * (53 - 30), 1),
  AND(C218="Summer", J218="Hot &amp; Humid"), ROUND(26 + (K218 / 0.46) * (45 - 26), 1),
  AND(C218="Summer", J218="Dust Storm / Loo Winds"), ROUND(35 + (K218 / 0.46) * (50 - 35), 1),
  AND(C218="Summer", J218="Pre-Monsoon Thunderstorm"), ROUND(28 + (K218 / 0.46) * (48 - 28), 1),
  AND(C218="Monsoon", J218="Heavy Rainfall"), ROUND(22 + (K218 / 0.46) * (28 - 22), 1),
  AND(C218="Monsoon", J218="Intermittent Showers"), ROUND(24 + (K218 / 0.46) * (32 - 24), 1),
  AND(C218="Monsoon", J218="Overcast &amp; Humid"), ROUND(25 + (K218 / 0.46) * (33 - 25), 1),
  AND(C218="Monsoon", J218="Thunderstorms with Rain"), ROUND(23 + (K218 / 0.46) * (30 - 23), 1),
  AND(C218="Autumn", J218="Clear"), ROUND(20 + (K218 / 0.46) * (30 - 20), 1),
  AND(C218="Autumn", J218="Dry &amp; Breezy"), ROUND(18 + (K218 / 0.46) * (28 - 18), 1),
  AND(C218="Autumn", J218="Atmospheric Haze"), ROUND(16 + (K218 / 0.46) * (26 - 16), 1),
  AND(C218="Autumn", J218="Chilly Dusk"), ROUND(15 + (K218 / 0.46) * (25 - 15), 1),
  TRUE, "No match found"
)</f>
        <v>13.9</v>
      </c>
      <c r="M218" s="8">
        <v>0.5</v>
      </c>
      <c r="N218" s="8">
        <f>ROUND(DS_1_2_3_appended[[#This Row],[NormalizedHumidity]] * 100, 1)</f>
        <v>50</v>
      </c>
      <c r="O218" s="8" t="str" cm="1">
        <f t="array" ref="O218">_xlfn.IFS(
  N218&lt;=10, "Extremely Dry",
  N218&lt;=20, "Very Dry",
  N218&lt;=30, "Dry",
  N218&lt;=40, "Low Comfortable",
  N218&lt;=50, "Comfortable",
  N218&lt;=60, "Moderate Humid",
  N218&lt;=70, "Humid",
  N218&lt;=80, "Very Humid",
  N218&lt;=90, "Highly Humid",
  N218&lt;=100, "Saturated / Rain-Likely"
)</f>
        <v>Comfortable</v>
      </c>
      <c r="P218" s="8">
        <v>0.22389999999999999</v>
      </c>
      <c r="Q218" s="8">
        <f>ROUND(DS_1_2_3_appended[[#This Row],[NormalizedWindspeed]]* 118, 1)</f>
        <v>26.4</v>
      </c>
      <c r="R218" s="8">
        <v>2</v>
      </c>
      <c r="S218" s="8">
        <v>75</v>
      </c>
      <c r="T218" s="8">
        <f>SUM(DS_1_2_3_appended[[#This Row],[CasualRiders]], DS_1_2_3_appended[[#This Row],[RegisteredRiders]])</f>
        <v>77</v>
      </c>
    </row>
    <row r="219" spans="1:20">
      <c r="A219" s="16">
        <v>218</v>
      </c>
      <c r="B219" s="11">
        <v>40553</v>
      </c>
      <c r="C219" s="8" t="str" cm="1">
        <f t="array" ref="C219">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19" s="8">
        <f>YEAR(DS_1_2_3_appended[[#This Row],[DateOfEntry]])</f>
        <v>2011</v>
      </c>
      <c r="E219" s="8" t="str">
        <f>TEXT(DS_1_2_3_appended[[#This Row],[DateOfEntry]], "mmmm")</f>
        <v>January</v>
      </c>
      <c r="F219" s="15">
        <v>9.0416666666666696</v>
      </c>
      <c r="G219" s="8" t="str">
        <f>IF(dataset_1!G219, "YES", "NO")</f>
        <v>NO</v>
      </c>
      <c r="H219" s="8" t="str">
        <f>CHOOSE(WEEKDAY(DS_1_2_3_appended[[#This Row],[DateOfEntry]]), "Sunday", "Monday", "Tuesday", "Wednesday", "Thursday", "Friday", "Saturday")</f>
        <v>Monday</v>
      </c>
      <c r="I219" s="8">
        <v>2</v>
      </c>
      <c r="J219" s="8" t="str" cm="1">
        <f t="array" ref="J219">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219" s="8">
        <v>0.12</v>
      </c>
      <c r="L219" s="8" cm="1">
        <f t="array" ref="L219">_xlfn.IFS(
  AND(C219="Winter", J219="Clear Sky"), ROUND(10 + (K219 / 0.46) * (25 - 10), 1),
  AND(C219="Winter", J219="Foggy / Misty"), ROUND(0 + (K219 / 0.46) * (15 - 0), 1),
  AND(C219="Winter", J219="Light Snow / Rain"), ROUND(-5 + (K219 / 0.46) * (10 - (-5)), 1),
  AND(C219="Winter", J219="Western Disturbance"), ROUND(5 + (K219 / 0.46) * (20 - 5), 1),
  AND(C219="Summer", J219="Clear / Sunny"), ROUND(30 + (K219 / 0.46) * (53 - 30), 1),
  AND(C219="Summer", J219="Hot &amp; Humid"), ROUND(26 + (K219 / 0.46) * (45 - 26), 1),
  AND(C219="Summer", J219="Dust Storm / Loo Winds"), ROUND(35 + (K219 / 0.46) * (50 - 35), 1),
  AND(C219="Summer", J219="Pre-Monsoon Thunderstorm"), ROUND(28 + (K219 / 0.46) * (48 - 28), 1),
  AND(C219="Monsoon", J219="Heavy Rainfall"), ROUND(22 + (K219 / 0.46) * (28 - 22), 1),
  AND(C219="Monsoon", J219="Intermittent Showers"), ROUND(24 + (K219 / 0.46) * (32 - 24), 1),
  AND(C219="Monsoon", J219="Overcast &amp; Humid"), ROUND(25 + (K219 / 0.46) * (33 - 25), 1),
  AND(C219="Monsoon", J219="Thunderstorms with Rain"), ROUND(23 + (K219 / 0.46) * (30 - 23), 1),
  AND(C219="Autumn", J219="Clear"), ROUND(20 + (K219 / 0.46) * (30 - 20), 1),
  AND(C219="Autumn", J219="Dry &amp; Breezy"), ROUND(18 + (K219 / 0.46) * (28 - 18), 1),
  AND(C219="Autumn", J219="Atmospheric Haze"), ROUND(16 + (K219 / 0.46) * (26 - 16), 1),
  AND(C219="Autumn", J219="Chilly Dusk"), ROUND(15 + (K219 / 0.46) * (25 - 15), 1),
  TRUE, "No match found"
)</f>
        <v>3.9</v>
      </c>
      <c r="M219" s="8">
        <v>0.5</v>
      </c>
      <c r="N219" s="8">
        <f>ROUND(DS_1_2_3_appended[[#This Row],[NormalizedHumidity]] * 100, 1)</f>
        <v>50</v>
      </c>
      <c r="O219" s="8" t="str" cm="1">
        <f t="array" ref="O219">_xlfn.IFS(
  N219&lt;=10, "Extremely Dry",
  N219&lt;=20, "Very Dry",
  N219&lt;=30, "Dry",
  N219&lt;=40, "Low Comfortable",
  N219&lt;=50, "Comfortable",
  N219&lt;=60, "Moderate Humid",
  N219&lt;=70, "Humid",
  N219&lt;=80, "Very Humid",
  N219&lt;=90, "Highly Humid",
  N219&lt;=100, "Saturated / Rain-Likely"
)</f>
        <v>Comfortable</v>
      </c>
      <c r="P219" s="8">
        <v>0.28360000000000002</v>
      </c>
      <c r="Q219" s="8">
        <f>ROUND(DS_1_2_3_appended[[#This Row],[NormalizedWindspeed]]* 118, 1)</f>
        <v>33.5</v>
      </c>
      <c r="R219" s="8">
        <v>4</v>
      </c>
      <c r="S219" s="8">
        <v>184</v>
      </c>
      <c r="T219" s="8">
        <f>SUM(DS_1_2_3_appended[[#This Row],[CasualRiders]], DS_1_2_3_appended[[#This Row],[RegisteredRiders]])</f>
        <v>188</v>
      </c>
    </row>
    <row r="220" spans="1:20">
      <c r="A220" s="16">
        <v>219</v>
      </c>
      <c r="B220" s="11">
        <v>40553</v>
      </c>
      <c r="C220" s="8" t="str" cm="1">
        <f t="array" ref="C220">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20" s="8">
        <f>YEAR(DS_1_2_3_appended[[#This Row],[DateOfEntry]])</f>
        <v>2011</v>
      </c>
      <c r="E220" s="8" t="str">
        <f>TEXT(DS_1_2_3_appended[[#This Row],[DateOfEntry]], "mmmm")</f>
        <v>January</v>
      </c>
      <c r="F220" s="15">
        <v>9.0833333333333304</v>
      </c>
      <c r="G220" s="8" t="str">
        <f>IF(dataset_1!G220, "YES", "NO")</f>
        <v>NO</v>
      </c>
      <c r="H220" s="8" t="str">
        <f>CHOOSE(WEEKDAY(DS_1_2_3_appended[[#This Row],[DateOfEntry]]), "Sunday", "Monday", "Tuesday", "Wednesday", "Thursday", "Friday", "Saturday")</f>
        <v>Monday</v>
      </c>
      <c r="I220" s="8">
        <v>2</v>
      </c>
      <c r="J220" s="8" t="str" cm="1">
        <f t="array" ref="J220">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220" s="8">
        <v>0.14000000000000001</v>
      </c>
      <c r="L220" s="8" cm="1">
        <f t="array" ref="L220">_xlfn.IFS(
  AND(C220="Winter", J220="Clear Sky"), ROUND(10 + (K220 / 0.46) * (25 - 10), 1),
  AND(C220="Winter", J220="Foggy / Misty"), ROUND(0 + (K220 / 0.46) * (15 - 0), 1),
  AND(C220="Winter", J220="Light Snow / Rain"), ROUND(-5 + (K220 / 0.46) * (10 - (-5)), 1),
  AND(C220="Winter", J220="Western Disturbance"), ROUND(5 + (K220 / 0.46) * (20 - 5), 1),
  AND(C220="Summer", J220="Clear / Sunny"), ROUND(30 + (K220 / 0.46) * (53 - 30), 1),
  AND(C220="Summer", J220="Hot &amp; Humid"), ROUND(26 + (K220 / 0.46) * (45 - 26), 1),
  AND(C220="Summer", J220="Dust Storm / Loo Winds"), ROUND(35 + (K220 / 0.46) * (50 - 35), 1),
  AND(C220="Summer", J220="Pre-Monsoon Thunderstorm"), ROUND(28 + (K220 / 0.46) * (48 - 28), 1),
  AND(C220="Monsoon", J220="Heavy Rainfall"), ROUND(22 + (K220 / 0.46) * (28 - 22), 1),
  AND(C220="Monsoon", J220="Intermittent Showers"), ROUND(24 + (K220 / 0.46) * (32 - 24), 1),
  AND(C220="Monsoon", J220="Overcast &amp; Humid"), ROUND(25 + (K220 / 0.46) * (33 - 25), 1),
  AND(C220="Monsoon", J220="Thunderstorms with Rain"), ROUND(23 + (K220 / 0.46) * (30 - 23), 1),
  AND(C220="Autumn", J220="Clear"), ROUND(20 + (K220 / 0.46) * (30 - 20), 1),
  AND(C220="Autumn", J220="Dry &amp; Breezy"), ROUND(18 + (K220 / 0.46) * (28 - 18), 1),
  AND(C220="Autumn", J220="Atmospheric Haze"), ROUND(16 + (K220 / 0.46) * (26 - 16), 1),
  AND(C220="Autumn", J220="Chilly Dusk"), ROUND(15 + (K220 / 0.46) * (25 - 15), 1),
  TRUE, "No match found"
)</f>
        <v>4.5999999999999996</v>
      </c>
      <c r="M220" s="8">
        <v>0.5</v>
      </c>
      <c r="N220" s="8">
        <f>ROUND(DS_1_2_3_appended[[#This Row],[NormalizedHumidity]] * 100, 1)</f>
        <v>50</v>
      </c>
      <c r="O220" s="8" t="str" cm="1">
        <f t="array" ref="O220">_xlfn.IFS(
  N220&lt;=10, "Extremely Dry",
  N220&lt;=20, "Very Dry",
  N220&lt;=30, "Dry",
  N220&lt;=40, "Low Comfortable",
  N220&lt;=50, "Comfortable",
  N220&lt;=60, "Moderate Humid",
  N220&lt;=70, "Humid",
  N220&lt;=80, "Very Humid",
  N220&lt;=90, "Highly Humid",
  N220&lt;=100, "Saturated / Rain-Likely"
)</f>
        <v>Comfortable</v>
      </c>
      <c r="P220" s="8">
        <v>0.25369999999999998</v>
      </c>
      <c r="Q220" s="8">
        <f>ROUND(DS_1_2_3_appended[[#This Row],[NormalizedWindspeed]]* 118, 1)</f>
        <v>29.9</v>
      </c>
      <c r="R220" s="8">
        <v>2</v>
      </c>
      <c r="S220" s="8">
        <v>92</v>
      </c>
      <c r="T220" s="8">
        <f>SUM(DS_1_2_3_appended[[#This Row],[CasualRiders]], DS_1_2_3_appended[[#This Row],[RegisteredRiders]])</f>
        <v>94</v>
      </c>
    </row>
    <row r="221" spans="1:20">
      <c r="A221" s="16">
        <v>220</v>
      </c>
      <c r="B221" s="11">
        <v>40553</v>
      </c>
      <c r="C221" s="8" t="str" cm="1">
        <f t="array" ref="C221">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21" s="8">
        <f>YEAR(DS_1_2_3_appended[[#This Row],[DateOfEntry]])</f>
        <v>2011</v>
      </c>
      <c r="E221" s="8" t="str">
        <f>TEXT(DS_1_2_3_appended[[#This Row],[DateOfEntry]], "mmmm")</f>
        <v>January</v>
      </c>
      <c r="F221" s="15">
        <v>9.125</v>
      </c>
      <c r="G221" s="8" t="str">
        <f>IF(dataset_1!G221, "YES", "NO")</f>
        <v>NO</v>
      </c>
      <c r="H221" s="8" t="str">
        <f>CHOOSE(WEEKDAY(DS_1_2_3_appended[[#This Row],[DateOfEntry]]), "Sunday", "Monday", "Tuesday", "Wednesday", "Thursday", "Friday", "Saturday")</f>
        <v>Monday</v>
      </c>
      <c r="I221" s="8">
        <v>2</v>
      </c>
      <c r="J221" s="8" t="str" cm="1">
        <f t="array" ref="J221">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221" s="8">
        <v>0.14000000000000001</v>
      </c>
      <c r="L221" s="8" cm="1">
        <f t="array" ref="L221">_xlfn.IFS(
  AND(C221="Winter", J221="Clear Sky"), ROUND(10 + (K221 / 0.46) * (25 - 10), 1),
  AND(C221="Winter", J221="Foggy / Misty"), ROUND(0 + (K221 / 0.46) * (15 - 0), 1),
  AND(C221="Winter", J221="Light Snow / Rain"), ROUND(-5 + (K221 / 0.46) * (10 - (-5)), 1),
  AND(C221="Winter", J221="Western Disturbance"), ROUND(5 + (K221 / 0.46) * (20 - 5), 1),
  AND(C221="Summer", J221="Clear / Sunny"), ROUND(30 + (K221 / 0.46) * (53 - 30), 1),
  AND(C221="Summer", J221="Hot &amp; Humid"), ROUND(26 + (K221 / 0.46) * (45 - 26), 1),
  AND(C221="Summer", J221="Dust Storm / Loo Winds"), ROUND(35 + (K221 / 0.46) * (50 - 35), 1),
  AND(C221="Summer", J221="Pre-Monsoon Thunderstorm"), ROUND(28 + (K221 / 0.46) * (48 - 28), 1),
  AND(C221="Monsoon", J221="Heavy Rainfall"), ROUND(22 + (K221 / 0.46) * (28 - 22), 1),
  AND(C221="Monsoon", J221="Intermittent Showers"), ROUND(24 + (K221 / 0.46) * (32 - 24), 1),
  AND(C221="Monsoon", J221="Overcast &amp; Humid"), ROUND(25 + (K221 / 0.46) * (33 - 25), 1),
  AND(C221="Monsoon", J221="Thunderstorms with Rain"), ROUND(23 + (K221 / 0.46) * (30 - 23), 1),
  AND(C221="Autumn", J221="Clear"), ROUND(20 + (K221 / 0.46) * (30 - 20), 1),
  AND(C221="Autumn", J221="Dry &amp; Breezy"), ROUND(18 + (K221 / 0.46) * (28 - 18), 1),
  AND(C221="Autumn", J221="Atmospheric Haze"), ROUND(16 + (K221 / 0.46) * (26 - 16), 1),
  AND(C221="Autumn", J221="Chilly Dusk"), ROUND(15 + (K221 / 0.46) * (25 - 15), 1),
  TRUE, "No match found"
)</f>
        <v>4.5999999999999996</v>
      </c>
      <c r="M221" s="8">
        <v>0.5</v>
      </c>
      <c r="N221" s="8">
        <f>ROUND(DS_1_2_3_appended[[#This Row],[NormalizedHumidity]] * 100, 1)</f>
        <v>50</v>
      </c>
      <c r="O221" s="8" t="str" cm="1">
        <f t="array" ref="O221">_xlfn.IFS(
  N221&lt;=10, "Extremely Dry",
  N221&lt;=20, "Very Dry",
  N221&lt;=30, "Dry",
  N221&lt;=40, "Low Comfortable",
  N221&lt;=50, "Comfortable",
  N221&lt;=60, "Moderate Humid",
  N221&lt;=70, "Humid",
  N221&lt;=80, "Very Humid",
  N221&lt;=90, "Highly Humid",
  N221&lt;=100, "Saturated / Rain-Likely"
)</f>
        <v>Comfortable</v>
      </c>
      <c r="P221" s="8">
        <v>0.29849999999999999</v>
      </c>
      <c r="Q221" s="8">
        <f>ROUND(DS_1_2_3_appended[[#This Row],[NormalizedWindspeed]]* 118, 1)</f>
        <v>35.200000000000003</v>
      </c>
      <c r="R221" s="8">
        <v>0</v>
      </c>
      <c r="S221" s="8">
        <v>31</v>
      </c>
      <c r="T221" s="8">
        <f>SUM(DS_1_2_3_appended[[#This Row],[CasualRiders]], DS_1_2_3_appended[[#This Row],[RegisteredRiders]])</f>
        <v>31</v>
      </c>
    </row>
    <row r="222" spans="1:20">
      <c r="A222" s="16">
        <v>221</v>
      </c>
      <c r="B222" s="11">
        <v>40553</v>
      </c>
      <c r="C222" s="8" t="str" cm="1">
        <f t="array" ref="C222">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22" s="8">
        <f>YEAR(DS_1_2_3_appended[[#This Row],[DateOfEntry]])</f>
        <v>2011</v>
      </c>
      <c r="E222" s="8" t="str">
        <f>TEXT(DS_1_2_3_appended[[#This Row],[DateOfEntry]], "mmmm")</f>
        <v>January</v>
      </c>
      <c r="F222" s="15">
        <v>9.1666666666666696</v>
      </c>
      <c r="G222" s="8" t="str">
        <f>IF(dataset_1!G222, "YES", "NO")</f>
        <v>NO</v>
      </c>
      <c r="H222" s="8" t="str">
        <f>CHOOSE(WEEKDAY(DS_1_2_3_appended[[#This Row],[DateOfEntry]]), "Sunday", "Monday", "Tuesday", "Wednesday", "Thursday", "Friday", "Saturday")</f>
        <v>Monday</v>
      </c>
      <c r="I222" s="8">
        <v>2</v>
      </c>
      <c r="J222" s="8" t="str" cm="1">
        <f t="array" ref="J222">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222" s="8">
        <v>0.16</v>
      </c>
      <c r="L222" s="8" cm="1">
        <f t="array" ref="L222">_xlfn.IFS(
  AND(C222="Winter", J222="Clear Sky"), ROUND(10 + (K222 / 0.46) * (25 - 10), 1),
  AND(C222="Winter", J222="Foggy / Misty"), ROUND(0 + (K222 / 0.46) * (15 - 0), 1),
  AND(C222="Winter", J222="Light Snow / Rain"), ROUND(-5 + (K222 / 0.46) * (10 - (-5)), 1),
  AND(C222="Winter", J222="Western Disturbance"), ROUND(5 + (K222 / 0.46) * (20 - 5), 1),
  AND(C222="Summer", J222="Clear / Sunny"), ROUND(30 + (K222 / 0.46) * (53 - 30), 1),
  AND(C222="Summer", J222="Hot &amp; Humid"), ROUND(26 + (K222 / 0.46) * (45 - 26), 1),
  AND(C222="Summer", J222="Dust Storm / Loo Winds"), ROUND(35 + (K222 / 0.46) * (50 - 35), 1),
  AND(C222="Summer", J222="Pre-Monsoon Thunderstorm"), ROUND(28 + (K222 / 0.46) * (48 - 28), 1),
  AND(C222="Monsoon", J222="Heavy Rainfall"), ROUND(22 + (K222 / 0.46) * (28 - 22), 1),
  AND(C222="Monsoon", J222="Intermittent Showers"), ROUND(24 + (K222 / 0.46) * (32 - 24), 1),
  AND(C222="Monsoon", J222="Overcast &amp; Humid"), ROUND(25 + (K222 / 0.46) * (33 - 25), 1),
  AND(C222="Monsoon", J222="Thunderstorms with Rain"), ROUND(23 + (K222 / 0.46) * (30 - 23), 1),
  AND(C222="Autumn", J222="Clear"), ROUND(20 + (K222 / 0.46) * (30 - 20), 1),
  AND(C222="Autumn", J222="Dry &amp; Breezy"), ROUND(18 + (K222 / 0.46) * (28 - 18), 1),
  AND(C222="Autumn", J222="Atmospheric Haze"), ROUND(16 + (K222 / 0.46) * (26 - 16), 1),
  AND(C222="Autumn", J222="Chilly Dusk"), ROUND(15 + (K222 / 0.46) * (25 - 15), 1),
  TRUE, "No match found"
)</f>
        <v>5.2</v>
      </c>
      <c r="M222" s="8">
        <v>0.47</v>
      </c>
      <c r="N222" s="8">
        <f>ROUND(DS_1_2_3_appended[[#This Row],[NormalizedHumidity]] * 100, 1)</f>
        <v>47</v>
      </c>
      <c r="O222" s="8" t="str" cm="1">
        <f t="array" ref="O222">_xlfn.IFS(
  N222&lt;=10, "Extremely Dry",
  N222&lt;=20, "Very Dry",
  N222&lt;=30, "Dry",
  N222&lt;=40, "Low Comfortable",
  N222&lt;=50, "Comfortable",
  N222&lt;=60, "Moderate Humid",
  N222&lt;=70, "Humid",
  N222&lt;=80, "Very Humid",
  N222&lt;=90, "Highly Humid",
  N222&lt;=100, "Saturated / Rain-Likely"
)</f>
        <v>Comfortable</v>
      </c>
      <c r="P222" s="8">
        <v>0.28360000000000002</v>
      </c>
      <c r="Q222" s="8">
        <f>ROUND(DS_1_2_3_appended[[#This Row],[NormalizedWindspeed]]* 118, 1)</f>
        <v>33.5</v>
      </c>
      <c r="R222" s="8">
        <v>2</v>
      </c>
      <c r="S222" s="8">
        <v>28</v>
      </c>
      <c r="T222" s="8">
        <f>SUM(DS_1_2_3_appended[[#This Row],[CasualRiders]], DS_1_2_3_appended[[#This Row],[RegisteredRiders]])</f>
        <v>30</v>
      </c>
    </row>
    <row r="223" spans="1:20">
      <c r="A223" s="16">
        <v>222</v>
      </c>
      <c r="B223" s="11">
        <v>40553</v>
      </c>
      <c r="C223" s="8" t="str" cm="1">
        <f t="array" ref="C223">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23" s="8">
        <f>YEAR(DS_1_2_3_appended[[#This Row],[DateOfEntry]])</f>
        <v>2011</v>
      </c>
      <c r="E223" s="8" t="str">
        <f>TEXT(DS_1_2_3_appended[[#This Row],[DateOfEntry]], "mmmm")</f>
        <v>January</v>
      </c>
      <c r="F223" s="15">
        <v>9.2083333333333304</v>
      </c>
      <c r="G223" s="8" t="str">
        <f>IF(dataset_1!G223, "YES", "NO")</f>
        <v>NO</v>
      </c>
      <c r="H223" s="8" t="str">
        <f>CHOOSE(WEEKDAY(DS_1_2_3_appended[[#This Row],[DateOfEntry]]), "Sunday", "Monday", "Tuesday", "Wednesday", "Thursday", "Friday", "Saturday")</f>
        <v>Monday</v>
      </c>
      <c r="I223" s="8">
        <v>2</v>
      </c>
      <c r="J223" s="8" t="str" cm="1">
        <f t="array" ref="J223">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223" s="8">
        <v>0.2</v>
      </c>
      <c r="L223" s="8" cm="1">
        <f t="array" ref="L223">_xlfn.IFS(
  AND(C223="Winter", J223="Clear Sky"), ROUND(10 + (K223 / 0.46) * (25 - 10), 1),
  AND(C223="Winter", J223="Foggy / Misty"), ROUND(0 + (K223 / 0.46) * (15 - 0), 1),
  AND(C223="Winter", J223="Light Snow / Rain"), ROUND(-5 + (K223 / 0.46) * (10 - (-5)), 1),
  AND(C223="Winter", J223="Western Disturbance"), ROUND(5 + (K223 / 0.46) * (20 - 5), 1),
  AND(C223="Summer", J223="Clear / Sunny"), ROUND(30 + (K223 / 0.46) * (53 - 30), 1),
  AND(C223="Summer", J223="Hot &amp; Humid"), ROUND(26 + (K223 / 0.46) * (45 - 26), 1),
  AND(C223="Summer", J223="Dust Storm / Loo Winds"), ROUND(35 + (K223 / 0.46) * (50 - 35), 1),
  AND(C223="Summer", J223="Pre-Monsoon Thunderstorm"), ROUND(28 + (K223 / 0.46) * (48 - 28), 1),
  AND(C223="Monsoon", J223="Heavy Rainfall"), ROUND(22 + (K223 / 0.46) * (28 - 22), 1),
  AND(C223="Monsoon", J223="Intermittent Showers"), ROUND(24 + (K223 / 0.46) * (32 - 24), 1),
  AND(C223="Monsoon", J223="Overcast &amp; Humid"), ROUND(25 + (K223 / 0.46) * (33 - 25), 1),
  AND(C223="Monsoon", J223="Thunderstorms with Rain"), ROUND(23 + (K223 / 0.46) * (30 - 23), 1),
  AND(C223="Autumn", J223="Clear"), ROUND(20 + (K223 / 0.46) * (30 - 20), 1),
  AND(C223="Autumn", J223="Dry &amp; Breezy"), ROUND(18 + (K223 / 0.46) * (28 - 18), 1),
  AND(C223="Autumn", J223="Atmospheric Haze"), ROUND(16 + (K223 / 0.46) * (26 - 16), 1),
  AND(C223="Autumn", J223="Chilly Dusk"), ROUND(15 + (K223 / 0.46) * (25 - 15), 1),
  TRUE, "No match found"
)</f>
        <v>6.5</v>
      </c>
      <c r="M223" s="8">
        <v>0.4</v>
      </c>
      <c r="N223" s="8">
        <f>ROUND(DS_1_2_3_appended[[#This Row],[NormalizedHumidity]] * 100, 1)</f>
        <v>40</v>
      </c>
      <c r="O223" s="8" t="str" cm="1">
        <f t="array" ref="O223">_xlfn.IFS(
  N223&lt;=10, "Extremely Dry",
  N223&lt;=20, "Very Dry",
  N223&lt;=30, "Dry",
  N223&lt;=40, "Low Comfortable",
  N223&lt;=50, "Comfortable",
  N223&lt;=60, "Moderate Humid",
  N223&lt;=70, "Humid",
  N223&lt;=80, "Very Humid",
  N223&lt;=90, "Highly Humid",
  N223&lt;=100, "Saturated / Rain-Likely"
)</f>
        <v>Low Comfortable</v>
      </c>
      <c r="P223" s="8">
        <v>0.28360000000000002</v>
      </c>
      <c r="Q223" s="8">
        <f>ROUND(DS_1_2_3_appended[[#This Row],[NormalizedWindspeed]]* 118, 1)</f>
        <v>33.5</v>
      </c>
      <c r="R223" s="8">
        <v>5</v>
      </c>
      <c r="S223" s="8">
        <v>47</v>
      </c>
      <c r="T223" s="8">
        <f>SUM(DS_1_2_3_appended[[#This Row],[CasualRiders]], DS_1_2_3_appended[[#This Row],[RegisteredRiders]])</f>
        <v>52</v>
      </c>
    </row>
    <row r="224" spans="1:20">
      <c r="A224" s="16">
        <v>223</v>
      </c>
      <c r="B224" s="11">
        <v>40553</v>
      </c>
      <c r="C224" s="8" t="str" cm="1">
        <f t="array" ref="C224">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24" s="8">
        <f>YEAR(DS_1_2_3_appended[[#This Row],[DateOfEntry]])</f>
        <v>2011</v>
      </c>
      <c r="E224" s="8" t="str">
        <f>TEXT(DS_1_2_3_appended[[#This Row],[DateOfEntry]], "mmmm")</f>
        <v>January</v>
      </c>
      <c r="F224" s="15">
        <v>9.25</v>
      </c>
      <c r="G224" s="8" t="str">
        <f>IF(dataset_1!G224, "YES", "NO")</f>
        <v>NO</v>
      </c>
      <c r="H224" s="8" t="str">
        <f>CHOOSE(WEEKDAY(DS_1_2_3_appended[[#This Row],[DateOfEntry]]), "Sunday", "Monday", "Tuesday", "Wednesday", "Thursday", "Friday", "Saturday")</f>
        <v>Monday</v>
      </c>
      <c r="I224" s="8">
        <v>2</v>
      </c>
      <c r="J224" s="8" t="str" cm="1">
        <f t="array" ref="J224">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224" s="8">
        <v>0.2</v>
      </c>
      <c r="L224" s="8" cm="1">
        <f t="array" ref="L224">_xlfn.IFS(
  AND(C224="Winter", J224="Clear Sky"), ROUND(10 + (K224 / 0.46) * (25 - 10), 1),
  AND(C224="Winter", J224="Foggy / Misty"), ROUND(0 + (K224 / 0.46) * (15 - 0), 1),
  AND(C224="Winter", J224="Light Snow / Rain"), ROUND(-5 + (K224 / 0.46) * (10 - (-5)), 1),
  AND(C224="Winter", J224="Western Disturbance"), ROUND(5 + (K224 / 0.46) * (20 - 5), 1),
  AND(C224="Summer", J224="Clear / Sunny"), ROUND(30 + (K224 / 0.46) * (53 - 30), 1),
  AND(C224="Summer", J224="Hot &amp; Humid"), ROUND(26 + (K224 / 0.46) * (45 - 26), 1),
  AND(C224="Summer", J224="Dust Storm / Loo Winds"), ROUND(35 + (K224 / 0.46) * (50 - 35), 1),
  AND(C224="Summer", J224="Pre-Monsoon Thunderstorm"), ROUND(28 + (K224 / 0.46) * (48 - 28), 1),
  AND(C224="Monsoon", J224="Heavy Rainfall"), ROUND(22 + (K224 / 0.46) * (28 - 22), 1),
  AND(C224="Monsoon", J224="Intermittent Showers"), ROUND(24 + (K224 / 0.46) * (32 - 24), 1),
  AND(C224="Monsoon", J224="Overcast &amp; Humid"), ROUND(25 + (K224 / 0.46) * (33 - 25), 1),
  AND(C224="Monsoon", J224="Thunderstorms with Rain"), ROUND(23 + (K224 / 0.46) * (30 - 23), 1),
  AND(C224="Autumn", J224="Clear"), ROUND(20 + (K224 / 0.46) * (30 - 20), 1),
  AND(C224="Autumn", J224="Dry &amp; Breezy"), ROUND(18 + (K224 / 0.46) * (28 - 18), 1),
  AND(C224="Autumn", J224="Atmospheric Haze"), ROUND(16 + (K224 / 0.46) * (26 - 16), 1),
  AND(C224="Autumn", J224="Chilly Dusk"), ROUND(15 + (K224 / 0.46) * (25 - 15), 1),
  TRUE, "No match found"
)</f>
        <v>6.5</v>
      </c>
      <c r="M224" s="8">
        <v>0.4</v>
      </c>
      <c r="N224" s="8">
        <f>ROUND(DS_1_2_3_appended[[#This Row],[NormalizedHumidity]] * 100, 1)</f>
        <v>40</v>
      </c>
      <c r="O224" s="8" t="str" cm="1">
        <f t="array" ref="O224">_xlfn.IFS(
  N224&lt;=10, "Extremely Dry",
  N224&lt;=20, "Very Dry",
  N224&lt;=30, "Dry",
  N224&lt;=40, "Low Comfortable",
  N224&lt;=50, "Comfortable",
  N224&lt;=60, "Moderate Humid",
  N224&lt;=70, "Humid",
  N224&lt;=80, "Very Humid",
  N224&lt;=90, "Highly Humid",
  N224&lt;=100, "Saturated / Rain-Likely"
)</f>
        <v>Low Comfortable</v>
      </c>
      <c r="P224" s="8">
        <v>0.28360000000000002</v>
      </c>
      <c r="Q224" s="8">
        <f>ROUND(DS_1_2_3_appended[[#This Row],[NormalizedWindspeed]]* 118, 1)</f>
        <v>33.5</v>
      </c>
      <c r="R224" s="8">
        <v>4</v>
      </c>
      <c r="S224" s="8">
        <v>50</v>
      </c>
      <c r="T224" s="8">
        <f>SUM(DS_1_2_3_appended[[#This Row],[CasualRiders]], DS_1_2_3_appended[[#This Row],[RegisteredRiders]])</f>
        <v>54</v>
      </c>
    </row>
    <row r="225" spans="1:20">
      <c r="A225" s="16">
        <v>224</v>
      </c>
      <c r="B225" s="11">
        <v>40553</v>
      </c>
      <c r="C225" s="8" t="str" cm="1">
        <f t="array" ref="C225">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25" s="8">
        <f>YEAR(DS_1_2_3_appended[[#This Row],[DateOfEntry]])</f>
        <v>2011</v>
      </c>
      <c r="E225" s="8" t="str">
        <f>TEXT(DS_1_2_3_appended[[#This Row],[DateOfEntry]], "mmmm")</f>
        <v>January</v>
      </c>
      <c r="F225" s="15">
        <v>9.2916666666666696</v>
      </c>
      <c r="G225" s="8" t="str">
        <f>IF(dataset_1!G225, "YES", "NO")</f>
        <v>NO</v>
      </c>
      <c r="H225" s="8" t="str">
        <f>CHOOSE(WEEKDAY(DS_1_2_3_appended[[#This Row],[DateOfEntry]]), "Sunday", "Monday", "Tuesday", "Wednesday", "Thursday", "Friday", "Saturday")</f>
        <v>Monday</v>
      </c>
      <c r="I225" s="8">
        <v>2</v>
      </c>
      <c r="J225" s="8" t="str" cm="1">
        <f t="array" ref="J225">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225" s="8">
        <v>0.2</v>
      </c>
      <c r="L225" s="8" cm="1">
        <f t="array" ref="L225">_xlfn.IFS(
  AND(C225="Winter", J225="Clear Sky"), ROUND(10 + (K225 / 0.46) * (25 - 10), 1),
  AND(C225="Winter", J225="Foggy / Misty"), ROUND(0 + (K225 / 0.46) * (15 - 0), 1),
  AND(C225="Winter", J225="Light Snow / Rain"), ROUND(-5 + (K225 / 0.46) * (10 - (-5)), 1),
  AND(C225="Winter", J225="Western Disturbance"), ROUND(5 + (K225 / 0.46) * (20 - 5), 1),
  AND(C225="Summer", J225="Clear / Sunny"), ROUND(30 + (K225 / 0.46) * (53 - 30), 1),
  AND(C225="Summer", J225="Hot &amp; Humid"), ROUND(26 + (K225 / 0.46) * (45 - 26), 1),
  AND(C225="Summer", J225="Dust Storm / Loo Winds"), ROUND(35 + (K225 / 0.46) * (50 - 35), 1),
  AND(C225="Summer", J225="Pre-Monsoon Thunderstorm"), ROUND(28 + (K225 / 0.46) * (48 - 28), 1),
  AND(C225="Monsoon", J225="Heavy Rainfall"), ROUND(22 + (K225 / 0.46) * (28 - 22), 1),
  AND(C225="Monsoon", J225="Intermittent Showers"), ROUND(24 + (K225 / 0.46) * (32 - 24), 1),
  AND(C225="Monsoon", J225="Overcast &amp; Humid"), ROUND(25 + (K225 / 0.46) * (33 - 25), 1),
  AND(C225="Monsoon", J225="Thunderstorms with Rain"), ROUND(23 + (K225 / 0.46) * (30 - 23), 1),
  AND(C225="Autumn", J225="Clear"), ROUND(20 + (K225 / 0.46) * (30 - 20), 1),
  AND(C225="Autumn", J225="Dry &amp; Breezy"), ROUND(18 + (K225 / 0.46) * (28 - 18), 1),
  AND(C225="Autumn", J225="Atmospheric Haze"), ROUND(16 + (K225 / 0.46) * (26 - 16), 1),
  AND(C225="Autumn", J225="Chilly Dusk"), ROUND(15 + (K225 / 0.46) * (25 - 15), 1),
  TRUE, "No match found"
)</f>
        <v>6.5</v>
      </c>
      <c r="M225" s="8">
        <v>0.4</v>
      </c>
      <c r="N225" s="8">
        <f>ROUND(DS_1_2_3_appended[[#This Row],[NormalizedHumidity]] * 100, 1)</f>
        <v>40</v>
      </c>
      <c r="O225" s="8" t="str" cm="1">
        <f t="array" ref="O225">_xlfn.IFS(
  N225&lt;=10, "Extremely Dry",
  N225&lt;=20, "Very Dry",
  N225&lt;=30, "Dry",
  N225&lt;=40, "Low Comfortable",
  N225&lt;=50, "Comfortable",
  N225&lt;=60, "Moderate Humid",
  N225&lt;=70, "Humid",
  N225&lt;=80, "Very Humid",
  N225&lt;=90, "Highly Humid",
  N225&lt;=100, "Saturated / Rain-Likely"
)</f>
        <v>Low Comfortable</v>
      </c>
      <c r="P225" s="8">
        <v>0.22389999999999999</v>
      </c>
      <c r="Q225" s="8">
        <f>ROUND(DS_1_2_3_appended[[#This Row],[NormalizedWindspeed]]* 118, 1)</f>
        <v>26.4</v>
      </c>
      <c r="R225" s="8">
        <v>0</v>
      </c>
      <c r="S225" s="8">
        <v>47</v>
      </c>
      <c r="T225" s="8">
        <f>SUM(DS_1_2_3_appended[[#This Row],[CasualRiders]], DS_1_2_3_appended[[#This Row],[RegisteredRiders]])</f>
        <v>47</v>
      </c>
    </row>
    <row r="226" spans="1:20">
      <c r="A226" s="16">
        <v>225</v>
      </c>
      <c r="B226" s="11">
        <v>40553</v>
      </c>
      <c r="C226" s="8" t="str" cm="1">
        <f t="array" ref="C226">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26" s="8">
        <f>YEAR(DS_1_2_3_appended[[#This Row],[DateOfEntry]])</f>
        <v>2011</v>
      </c>
      <c r="E226" s="8" t="str">
        <f>TEXT(DS_1_2_3_appended[[#This Row],[DateOfEntry]], "mmmm")</f>
        <v>January</v>
      </c>
      <c r="F226" s="15">
        <v>9.3333333333333304</v>
      </c>
      <c r="G226" s="8" t="str">
        <f>IF(dataset_1!G226, "YES", "NO")</f>
        <v>NO</v>
      </c>
      <c r="H226" s="8" t="str">
        <f>CHOOSE(WEEKDAY(DS_1_2_3_appended[[#This Row],[DateOfEntry]]), "Sunday", "Monday", "Tuesday", "Wednesday", "Thursday", "Friday", "Saturday")</f>
        <v>Monday</v>
      </c>
      <c r="I226" s="8">
        <v>2</v>
      </c>
      <c r="J226" s="8" t="str" cm="1">
        <f t="array" ref="J226">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226" s="8">
        <v>0.2</v>
      </c>
      <c r="L226" s="8" cm="1">
        <f t="array" ref="L226">_xlfn.IFS(
  AND(C226="Winter", J226="Clear Sky"), ROUND(10 + (K226 / 0.46) * (25 - 10), 1),
  AND(C226="Winter", J226="Foggy / Misty"), ROUND(0 + (K226 / 0.46) * (15 - 0), 1),
  AND(C226="Winter", J226="Light Snow / Rain"), ROUND(-5 + (K226 / 0.46) * (10 - (-5)), 1),
  AND(C226="Winter", J226="Western Disturbance"), ROUND(5 + (K226 / 0.46) * (20 - 5), 1),
  AND(C226="Summer", J226="Clear / Sunny"), ROUND(30 + (K226 / 0.46) * (53 - 30), 1),
  AND(C226="Summer", J226="Hot &amp; Humid"), ROUND(26 + (K226 / 0.46) * (45 - 26), 1),
  AND(C226="Summer", J226="Dust Storm / Loo Winds"), ROUND(35 + (K226 / 0.46) * (50 - 35), 1),
  AND(C226="Summer", J226="Pre-Monsoon Thunderstorm"), ROUND(28 + (K226 / 0.46) * (48 - 28), 1),
  AND(C226="Monsoon", J226="Heavy Rainfall"), ROUND(22 + (K226 / 0.46) * (28 - 22), 1),
  AND(C226="Monsoon", J226="Intermittent Showers"), ROUND(24 + (K226 / 0.46) * (32 - 24), 1),
  AND(C226="Monsoon", J226="Overcast &amp; Humid"), ROUND(25 + (K226 / 0.46) * (33 - 25), 1),
  AND(C226="Monsoon", J226="Thunderstorms with Rain"), ROUND(23 + (K226 / 0.46) * (30 - 23), 1),
  AND(C226="Autumn", J226="Clear"), ROUND(20 + (K226 / 0.46) * (30 - 20), 1),
  AND(C226="Autumn", J226="Dry &amp; Breezy"), ROUND(18 + (K226 / 0.46) * (28 - 18), 1),
  AND(C226="Autumn", J226="Atmospheric Haze"), ROUND(16 + (K226 / 0.46) * (26 - 16), 1),
  AND(C226="Autumn", J226="Chilly Dusk"), ROUND(15 + (K226 / 0.46) * (25 - 15), 1),
  TRUE, "No match found"
)</f>
        <v>6.5</v>
      </c>
      <c r="M226" s="8">
        <v>0.4</v>
      </c>
      <c r="N226" s="8">
        <f>ROUND(DS_1_2_3_appended[[#This Row],[NormalizedHumidity]] * 100, 1)</f>
        <v>40</v>
      </c>
      <c r="O226" s="8" t="str" cm="1">
        <f t="array" ref="O226">_xlfn.IFS(
  N226&lt;=10, "Extremely Dry",
  N226&lt;=20, "Very Dry",
  N226&lt;=30, "Dry",
  N226&lt;=40, "Low Comfortable",
  N226&lt;=50, "Comfortable",
  N226&lt;=60, "Moderate Humid",
  N226&lt;=70, "Humid",
  N226&lt;=80, "Very Humid",
  N226&lt;=90, "Highly Humid",
  N226&lt;=100, "Saturated / Rain-Likely"
)</f>
        <v>Low Comfortable</v>
      </c>
      <c r="P226" s="8">
        <v>0.22389999999999999</v>
      </c>
      <c r="Q226" s="8">
        <f>ROUND(DS_1_2_3_appended[[#This Row],[NormalizedWindspeed]]* 118, 1)</f>
        <v>26.4</v>
      </c>
      <c r="R226" s="8">
        <v>2</v>
      </c>
      <c r="S226" s="8">
        <v>43</v>
      </c>
      <c r="T226" s="8">
        <f>SUM(DS_1_2_3_appended[[#This Row],[CasualRiders]], DS_1_2_3_appended[[#This Row],[RegisteredRiders]])</f>
        <v>45</v>
      </c>
    </row>
    <row r="227" spans="1:20">
      <c r="A227" s="16">
        <v>226</v>
      </c>
      <c r="B227" s="11">
        <v>40553</v>
      </c>
      <c r="C227" s="8" t="str" cm="1">
        <f t="array" ref="C227">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27" s="8">
        <f>YEAR(DS_1_2_3_appended[[#This Row],[DateOfEntry]])</f>
        <v>2011</v>
      </c>
      <c r="E227" s="8" t="str">
        <f>TEXT(DS_1_2_3_appended[[#This Row],[DateOfEntry]], "mmmm")</f>
        <v>January</v>
      </c>
      <c r="F227" s="15">
        <v>9.375</v>
      </c>
      <c r="G227" s="8" t="str">
        <f>IF(dataset_1!G227, "YES", "NO")</f>
        <v>NO</v>
      </c>
      <c r="H227" s="8" t="str">
        <f>CHOOSE(WEEKDAY(DS_1_2_3_appended[[#This Row],[DateOfEntry]]), "Sunday", "Monday", "Tuesday", "Wednesday", "Thursday", "Friday", "Saturday")</f>
        <v>Monday</v>
      </c>
      <c r="I227" s="8">
        <v>1</v>
      </c>
      <c r="J227" s="8" t="str" cm="1">
        <f t="array" ref="J227">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227" s="8">
        <v>0.2</v>
      </c>
      <c r="L227" s="8" cm="1">
        <f t="array" ref="L227">_xlfn.IFS(
  AND(C227="Winter", J227="Clear Sky"), ROUND(10 + (K227 / 0.46) * (25 - 10), 1),
  AND(C227="Winter", J227="Foggy / Misty"), ROUND(0 + (K227 / 0.46) * (15 - 0), 1),
  AND(C227="Winter", J227="Light Snow / Rain"), ROUND(-5 + (K227 / 0.46) * (10 - (-5)), 1),
  AND(C227="Winter", J227="Western Disturbance"), ROUND(5 + (K227 / 0.46) * (20 - 5), 1),
  AND(C227="Summer", J227="Clear / Sunny"), ROUND(30 + (K227 / 0.46) * (53 - 30), 1),
  AND(C227="Summer", J227="Hot &amp; Humid"), ROUND(26 + (K227 / 0.46) * (45 - 26), 1),
  AND(C227="Summer", J227="Dust Storm / Loo Winds"), ROUND(35 + (K227 / 0.46) * (50 - 35), 1),
  AND(C227="Summer", J227="Pre-Monsoon Thunderstorm"), ROUND(28 + (K227 / 0.46) * (48 - 28), 1),
  AND(C227="Monsoon", J227="Heavy Rainfall"), ROUND(22 + (K227 / 0.46) * (28 - 22), 1),
  AND(C227="Monsoon", J227="Intermittent Showers"), ROUND(24 + (K227 / 0.46) * (32 - 24), 1),
  AND(C227="Monsoon", J227="Overcast &amp; Humid"), ROUND(25 + (K227 / 0.46) * (33 - 25), 1),
  AND(C227="Monsoon", J227="Thunderstorms with Rain"), ROUND(23 + (K227 / 0.46) * (30 - 23), 1),
  AND(C227="Autumn", J227="Clear"), ROUND(20 + (K227 / 0.46) * (30 - 20), 1),
  AND(C227="Autumn", J227="Dry &amp; Breezy"), ROUND(18 + (K227 / 0.46) * (28 - 18), 1),
  AND(C227="Autumn", J227="Atmospheric Haze"), ROUND(16 + (K227 / 0.46) * (26 - 16), 1),
  AND(C227="Autumn", J227="Chilly Dusk"), ROUND(15 + (K227 / 0.46) * (25 - 15), 1),
  TRUE, "No match found"
)</f>
        <v>16.5</v>
      </c>
      <c r="M227" s="8">
        <v>0.4</v>
      </c>
      <c r="N227" s="8">
        <f>ROUND(DS_1_2_3_appended[[#This Row],[NormalizedHumidity]] * 100, 1)</f>
        <v>40</v>
      </c>
      <c r="O227" s="8" t="str" cm="1">
        <f t="array" ref="O227">_xlfn.IFS(
  N227&lt;=10, "Extremely Dry",
  N227&lt;=20, "Very Dry",
  N227&lt;=30, "Dry",
  N227&lt;=40, "Low Comfortable",
  N227&lt;=50, "Comfortable",
  N227&lt;=60, "Moderate Humid",
  N227&lt;=70, "Humid",
  N227&lt;=80, "Very Humid",
  N227&lt;=90, "Highly Humid",
  N227&lt;=100, "Saturated / Rain-Likely"
)</f>
        <v>Low Comfortable</v>
      </c>
      <c r="P227" s="8">
        <v>0.1343</v>
      </c>
      <c r="Q227" s="8">
        <f>ROUND(DS_1_2_3_appended[[#This Row],[NormalizedWindspeed]]* 118, 1)</f>
        <v>15.8</v>
      </c>
      <c r="R227" s="8">
        <v>4</v>
      </c>
      <c r="S227" s="8">
        <v>70</v>
      </c>
      <c r="T227" s="8">
        <f>SUM(DS_1_2_3_appended[[#This Row],[CasualRiders]], DS_1_2_3_appended[[#This Row],[RegisteredRiders]])</f>
        <v>74</v>
      </c>
    </row>
    <row r="228" spans="1:20">
      <c r="A228" s="16">
        <v>227</v>
      </c>
      <c r="B228" s="11">
        <v>40553</v>
      </c>
      <c r="C228" s="8" t="str" cm="1">
        <f t="array" ref="C228">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28" s="8">
        <f>YEAR(DS_1_2_3_appended[[#This Row],[DateOfEntry]])</f>
        <v>2011</v>
      </c>
      <c r="E228" s="8" t="str">
        <f>TEXT(DS_1_2_3_appended[[#This Row],[DateOfEntry]], "mmmm")</f>
        <v>January</v>
      </c>
      <c r="F228" s="15">
        <v>9.4166666666666696</v>
      </c>
      <c r="G228" s="8" t="str">
        <f>IF(dataset_1!G228, "YES", "NO")</f>
        <v>NO</v>
      </c>
      <c r="H228" s="8" t="str">
        <f>CHOOSE(WEEKDAY(DS_1_2_3_appended[[#This Row],[DateOfEntry]]), "Sunday", "Monday", "Tuesday", "Wednesday", "Thursday", "Friday", "Saturday")</f>
        <v>Monday</v>
      </c>
      <c r="I228" s="8">
        <v>1</v>
      </c>
      <c r="J228" s="8" t="str" cm="1">
        <f t="array" ref="J228">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228" s="8">
        <v>0.2</v>
      </c>
      <c r="L228" s="8" cm="1">
        <f t="array" ref="L228">_xlfn.IFS(
  AND(C228="Winter", J228="Clear Sky"), ROUND(10 + (K228 / 0.46) * (25 - 10), 1),
  AND(C228="Winter", J228="Foggy / Misty"), ROUND(0 + (K228 / 0.46) * (15 - 0), 1),
  AND(C228="Winter", J228="Light Snow / Rain"), ROUND(-5 + (K228 / 0.46) * (10 - (-5)), 1),
  AND(C228="Winter", J228="Western Disturbance"), ROUND(5 + (K228 / 0.46) * (20 - 5), 1),
  AND(C228="Summer", J228="Clear / Sunny"), ROUND(30 + (K228 / 0.46) * (53 - 30), 1),
  AND(C228="Summer", J228="Hot &amp; Humid"), ROUND(26 + (K228 / 0.46) * (45 - 26), 1),
  AND(C228="Summer", J228="Dust Storm / Loo Winds"), ROUND(35 + (K228 / 0.46) * (50 - 35), 1),
  AND(C228="Summer", J228="Pre-Monsoon Thunderstorm"), ROUND(28 + (K228 / 0.46) * (48 - 28), 1),
  AND(C228="Monsoon", J228="Heavy Rainfall"), ROUND(22 + (K228 / 0.46) * (28 - 22), 1),
  AND(C228="Monsoon", J228="Intermittent Showers"), ROUND(24 + (K228 / 0.46) * (32 - 24), 1),
  AND(C228="Monsoon", J228="Overcast &amp; Humid"), ROUND(25 + (K228 / 0.46) * (33 - 25), 1),
  AND(C228="Monsoon", J228="Thunderstorms with Rain"), ROUND(23 + (K228 / 0.46) * (30 - 23), 1),
  AND(C228="Autumn", J228="Clear"), ROUND(20 + (K228 / 0.46) * (30 - 20), 1),
  AND(C228="Autumn", J228="Dry &amp; Breezy"), ROUND(18 + (K228 / 0.46) * (28 - 18), 1),
  AND(C228="Autumn", J228="Atmospheric Haze"), ROUND(16 + (K228 / 0.46) * (26 - 16), 1),
  AND(C228="Autumn", J228="Chilly Dusk"), ROUND(15 + (K228 / 0.46) * (25 - 15), 1),
  TRUE, "No match found"
)</f>
        <v>16.5</v>
      </c>
      <c r="M228" s="8">
        <v>0.4</v>
      </c>
      <c r="N228" s="8">
        <f>ROUND(DS_1_2_3_appended[[#This Row],[NormalizedHumidity]] * 100, 1)</f>
        <v>40</v>
      </c>
      <c r="O228" s="8" t="str" cm="1">
        <f t="array" ref="O228">_xlfn.IFS(
  N228&lt;=10, "Extremely Dry",
  N228&lt;=20, "Very Dry",
  N228&lt;=30, "Dry",
  N228&lt;=40, "Low Comfortable",
  N228&lt;=50, "Comfortable",
  N228&lt;=60, "Moderate Humid",
  N228&lt;=70, "Humid",
  N228&lt;=80, "Very Humid",
  N228&lt;=90, "Highly Humid",
  N228&lt;=100, "Saturated / Rain-Likely"
)</f>
        <v>Low Comfortable</v>
      </c>
      <c r="P228" s="8">
        <v>0.1045</v>
      </c>
      <c r="Q228" s="8">
        <f>ROUND(DS_1_2_3_appended[[#This Row],[NormalizedWindspeed]]* 118, 1)</f>
        <v>12.3</v>
      </c>
      <c r="R228" s="8">
        <v>4</v>
      </c>
      <c r="S228" s="8">
        <v>174</v>
      </c>
      <c r="T228" s="8">
        <f>SUM(DS_1_2_3_appended[[#This Row],[CasualRiders]], DS_1_2_3_appended[[#This Row],[RegisteredRiders]])</f>
        <v>178</v>
      </c>
    </row>
    <row r="229" spans="1:20">
      <c r="A229" s="16">
        <v>228</v>
      </c>
      <c r="B229" s="11">
        <v>40553</v>
      </c>
      <c r="C229" s="8" t="str" cm="1">
        <f t="array" ref="C229">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29" s="8">
        <f>YEAR(DS_1_2_3_appended[[#This Row],[DateOfEntry]])</f>
        <v>2011</v>
      </c>
      <c r="E229" s="8" t="str">
        <f>TEXT(DS_1_2_3_appended[[#This Row],[DateOfEntry]], "mmmm")</f>
        <v>January</v>
      </c>
      <c r="F229" s="15">
        <v>9.4583333333333304</v>
      </c>
      <c r="G229" s="8" t="str">
        <f>IF(dataset_1!G229, "YES", "NO")</f>
        <v>NO</v>
      </c>
      <c r="H229" s="8" t="str">
        <f>CHOOSE(WEEKDAY(DS_1_2_3_appended[[#This Row],[DateOfEntry]]), "Sunday", "Monday", "Tuesday", "Wednesday", "Thursday", "Friday", "Saturday")</f>
        <v>Monday</v>
      </c>
      <c r="I229" s="8">
        <v>1</v>
      </c>
      <c r="J229" s="8" t="str" cm="1">
        <f t="array" ref="J229">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229" s="8">
        <v>0.2</v>
      </c>
      <c r="L229" s="8" cm="1">
        <f t="array" ref="L229">_xlfn.IFS(
  AND(C229="Winter", J229="Clear Sky"), ROUND(10 + (K229 / 0.46) * (25 - 10), 1),
  AND(C229="Winter", J229="Foggy / Misty"), ROUND(0 + (K229 / 0.46) * (15 - 0), 1),
  AND(C229="Winter", J229="Light Snow / Rain"), ROUND(-5 + (K229 / 0.46) * (10 - (-5)), 1),
  AND(C229="Winter", J229="Western Disturbance"), ROUND(5 + (K229 / 0.46) * (20 - 5), 1),
  AND(C229="Summer", J229="Clear / Sunny"), ROUND(30 + (K229 / 0.46) * (53 - 30), 1),
  AND(C229="Summer", J229="Hot &amp; Humid"), ROUND(26 + (K229 / 0.46) * (45 - 26), 1),
  AND(C229="Summer", J229="Dust Storm / Loo Winds"), ROUND(35 + (K229 / 0.46) * (50 - 35), 1),
  AND(C229="Summer", J229="Pre-Monsoon Thunderstorm"), ROUND(28 + (K229 / 0.46) * (48 - 28), 1),
  AND(C229="Monsoon", J229="Heavy Rainfall"), ROUND(22 + (K229 / 0.46) * (28 - 22), 1),
  AND(C229="Monsoon", J229="Intermittent Showers"), ROUND(24 + (K229 / 0.46) * (32 - 24), 1),
  AND(C229="Monsoon", J229="Overcast &amp; Humid"), ROUND(25 + (K229 / 0.46) * (33 - 25), 1),
  AND(C229="Monsoon", J229="Thunderstorms with Rain"), ROUND(23 + (K229 / 0.46) * (30 - 23), 1),
  AND(C229="Autumn", J229="Clear"), ROUND(20 + (K229 / 0.46) * (30 - 20), 1),
  AND(C229="Autumn", J229="Dry &amp; Breezy"), ROUND(18 + (K229 / 0.46) * (28 - 18), 1),
  AND(C229="Autumn", J229="Atmospheric Haze"), ROUND(16 + (K229 / 0.46) * (26 - 16), 1),
  AND(C229="Autumn", J229="Chilly Dusk"), ROUND(15 + (K229 / 0.46) * (25 - 15), 1),
  TRUE, "No match found"
)</f>
        <v>16.5</v>
      </c>
      <c r="M229" s="8">
        <v>0.4</v>
      </c>
      <c r="N229" s="8">
        <f>ROUND(DS_1_2_3_appended[[#This Row],[NormalizedHumidity]] * 100, 1)</f>
        <v>40</v>
      </c>
      <c r="O229" s="8" t="str" cm="1">
        <f t="array" ref="O229">_xlfn.IFS(
  N229&lt;=10, "Extremely Dry",
  N229&lt;=20, "Very Dry",
  N229&lt;=30, "Dry",
  N229&lt;=40, "Low Comfortable",
  N229&lt;=50, "Comfortable",
  N229&lt;=60, "Moderate Humid",
  N229&lt;=70, "Humid",
  N229&lt;=80, "Very Humid",
  N229&lt;=90, "Highly Humid",
  N229&lt;=100, "Saturated / Rain-Likely"
)</f>
        <v>Low Comfortable</v>
      </c>
      <c r="P229" s="8">
        <v>0.22389999999999999</v>
      </c>
      <c r="Q229" s="8">
        <f>ROUND(DS_1_2_3_appended[[#This Row],[NormalizedWindspeed]]* 118, 1)</f>
        <v>26.4</v>
      </c>
      <c r="R229" s="8">
        <v>1</v>
      </c>
      <c r="S229" s="8">
        <v>154</v>
      </c>
      <c r="T229" s="8">
        <f>SUM(DS_1_2_3_appended[[#This Row],[CasualRiders]], DS_1_2_3_appended[[#This Row],[RegisteredRiders]])</f>
        <v>155</v>
      </c>
    </row>
    <row r="230" spans="1:20">
      <c r="A230" s="16">
        <v>229</v>
      </c>
      <c r="B230" s="11">
        <v>40553</v>
      </c>
      <c r="C230" s="8" t="str" cm="1">
        <f t="array" ref="C230">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30" s="8">
        <f>YEAR(DS_1_2_3_appended[[#This Row],[DateOfEntry]])</f>
        <v>2011</v>
      </c>
      <c r="E230" s="8" t="str">
        <f>TEXT(DS_1_2_3_appended[[#This Row],[DateOfEntry]], "mmmm")</f>
        <v>January</v>
      </c>
      <c r="F230" s="15">
        <v>9.5</v>
      </c>
      <c r="G230" s="8" t="str">
        <f>IF(dataset_1!G230, "YES", "NO")</f>
        <v>NO</v>
      </c>
      <c r="H230" s="8" t="str">
        <f>CHOOSE(WEEKDAY(DS_1_2_3_appended[[#This Row],[DateOfEntry]]), "Sunday", "Monday", "Tuesday", "Wednesday", "Thursday", "Friday", "Saturday")</f>
        <v>Monday</v>
      </c>
      <c r="I230" s="8">
        <v>1</v>
      </c>
      <c r="J230" s="8" t="str" cm="1">
        <f t="array" ref="J230">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230" s="8">
        <v>0.16</v>
      </c>
      <c r="L230" s="8" cm="1">
        <f t="array" ref="L230">_xlfn.IFS(
  AND(C230="Winter", J230="Clear Sky"), ROUND(10 + (K230 / 0.46) * (25 - 10), 1),
  AND(C230="Winter", J230="Foggy / Misty"), ROUND(0 + (K230 / 0.46) * (15 - 0), 1),
  AND(C230="Winter", J230="Light Snow / Rain"), ROUND(-5 + (K230 / 0.46) * (10 - (-5)), 1),
  AND(C230="Winter", J230="Western Disturbance"), ROUND(5 + (K230 / 0.46) * (20 - 5), 1),
  AND(C230="Summer", J230="Clear / Sunny"), ROUND(30 + (K230 / 0.46) * (53 - 30), 1),
  AND(C230="Summer", J230="Hot &amp; Humid"), ROUND(26 + (K230 / 0.46) * (45 - 26), 1),
  AND(C230="Summer", J230="Dust Storm / Loo Winds"), ROUND(35 + (K230 / 0.46) * (50 - 35), 1),
  AND(C230="Summer", J230="Pre-Monsoon Thunderstorm"), ROUND(28 + (K230 / 0.46) * (48 - 28), 1),
  AND(C230="Monsoon", J230="Heavy Rainfall"), ROUND(22 + (K230 / 0.46) * (28 - 22), 1),
  AND(C230="Monsoon", J230="Intermittent Showers"), ROUND(24 + (K230 / 0.46) * (32 - 24), 1),
  AND(C230="Monsoon", J230="Overcast &amp; Humid"), ROUND(25 + (K230 / 0.46) * (33 - 25), 1),
  AND(C230="Monsoon", J230="Thunderstorms with Rain"), ROUND(23 + (K230 / 0.46) * (30 - 23), 1),
  AND(C230="Autumn", J230="Clear"), ROUND(20 + (K230 / 0.46) * (30 - 20), 1),
  AND(C230="Autumn", J230="Dry &amp; Breezy"), ROUND(18 + (K230 / 0.46) * (28 - 18), 1),
  AND(C230="Autumn", J230="Atmospheric Haze"), ROUND(16 + (K230 / 0.46) * (26 - 16), 1),
  AND(C230="Autumn", J230="Chilly Dusk"), ROUND(15 + (K230 / 0.46) * (25 - 15), 1),
  TRUE, "No match found"
)</f>
        <v>15.2</v>
      </c>
      <c r="M230" s="8">
        <v>0.47</v>
      </c>
      <c r="N230" s="8">
        <f>ROUND(DS_1_2_3_appended[[#This Row],[NormalizedHumidity]] * 100, 1)</f>
        <v>47</v>
      </c>
      <c r="O230" s="8" t="str" cm="1">
        <f t="array" ref="O230">_xlfn.IFS(
  N230&lt;=10, "Extremely Dry",
  N230&lt;=20, "Very Dry",
  N230&lt;=30, "Dry",
  N230&lt;=40, "Low Comfortable",
  N230&lt;=50, "Comfortable",
  N230&lt;=60, "Moderate Humid",
  N230&lt;=70, "Humid",
  N230&lt;=80, "Very Humid",
  N230&lt;=90, "Highly Humid",
  N230&lt;=100, "Saturated / Rain-Likely"
)</f>
        <v>Comfortable</v>
      </c>
      <c r="P230" s="8">
        <v>0.16420000000000001</v>
      </c>
      <c r="Q230" s="8">
        <f>ROUND(DS_1_2_3_appended[[#This Row],[NormalizedWindspeed]]* 118, 1)</f>
        <v>19.399999999999999</v>
      </c>
      <c r="R230" s="8">
        <v>3</v>
      </c>
      <c r="S230" s="8">
        <v>92</v>
      </c>
      <c r="T230" s="8">
        <f>SUM(DS_1_2_3_appended[[#This Row],[CasualRiders]], DS_1_2_3_appended[[#This Row],[RegisteredRiders]])</f>
        <v>95</v>
      </c>
    </row>
    <row r="231" spans="1:20">
      <c r="A231" s="16">
        <v>230</v>
      </c>
      <c r="B231" s="11">
        <v>40553</v>
      </c>
      <c r="C231" s="8" t="str" cm="1">
        <f t="array" ref="C231">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31" s="8">
        <f>YEAR(DS_1_2_3_appended[[#This Row],[DateOfEntry]])</f>
        <v>2011</v>
      </c>
      <c r="E231" s="8" t="str">
        <f>TEXT(DS_1_2_3_appended[[#This Row],[DateOfEntry]], "mmmm")</f>
        <v>January</v>
      </c>
      <c r="F231" s="15">
        <v>9.5416666666666696</v>
      </c>
      <c r="G231" s="8" t="str">
        <f>IF(dataset_1!G231, "YES", "NO")</f>
        <v>NO</v>
      </c>
      <c r="H231" s="8" t="str">
        <f>CHOOSE(WEEKDAY(DS_1_2_3_appended[[#This Row],[DateOfEntry]]), "Sunday", "Monday", "Tuesday", "Wednesday", "Thursday", "Friday", "Saturday")</f>
        <v>Monday</v>
      </c>
      <c r="I231" s="8">
        <v>1</v>
      </c>
      <c r="J231" s="8" t="str" cm="1">
        <f t="array" ref="J231">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231" s="8">
        <v>0.16</v>
      </c>
      <c r="L231" s="8" cm="1">
        <f t="array" ref="L231">_xlfn.IFS(
  AND(C231="Winter", J231="Clear Sky"), ROUND(10 + (K231 / 0.46) * (25 - 10), 1),
  AND(C231="Winter", J231="Foggy / Misty"), ROUND(0 + (K231 / 0.46) * (15 - 0), 1),
  AND(C231="Winter", J231="Light Snow / Rain"), ROUND(-5 + (K231 / 0.46) * (10 - (-5)), 1),
  AND(C231="Winter", J231="Western Disturbance"), ROUND(5 + (K231 / 0.46) * (20 - 5), 1),
  AND(C231="Summer", J231="Clear / Sunny"), ROUND(30 + (K231 / 0.46) * (53 - 30), 1),
  AND(C231="Summer", J231="Hot &amp; Humid"), ROUND(26 + (K231 / 0.46) * (45 - 26), 1),
  AND(C231="Summer", J231="Dust Storm / Loo Winds"), ROUND(35 + (K231 / 0.46) * (50 - 35), 1),
  AND(C231="Summer", J231="Pre-Monsoon Thunderstorm"), ROUND(28 + (K231 / 0.46) * (48 - 28), 1),
  AND(C231="Monsoon", J231="Heavy Rainfall"), ROUND(22 + (K231 / 0.46) * (28 - 22), 1),
  AND(C231="Monsoon", J231="Intermittent Showers"), ROUND(24 + (K231 / 0.46) * (32 - 24), 1),
  AND(C231="Monsoon", J231="Overcast &amp; Humid"), ROUND(25 + (K231 / 0.46) * (33 - 25), 1),
  AND(C231="Monsoon", J231="Thunderstorms with Rain"), ROUND(23 + (K231 / 0.46) * (30 - 23), 1),
  AND(C231="Autumn", J231="Clear"), ROUND(20 + (K231 / 0.46) * (30 - 20), 1),
  AND(C231="Autumn", J231="Dry &amp; Breezy"), ROUND(18 + (K231 / 0.46) * (28 - 18), 1),
  AND(C231="Autumn", J231="Atmospheric Haze"), ROUND(16 + (K231 / 0.46) * (26 - 16), 1),
  AND(C231="Autumn", J231="Chilly Dusk"), ROUND(15 + (K231 / 0.46) * (25 - 15), 1),
  TRUE, "No match found"
)</f>
        <v>15.2</v>
      </c>
      <c r="M231" s="8">
        <v>0.5</v>
      </c>
      <c r="N231" s="8">
        <f>ROUND(DS_1_2_3_appended[[#This Row],[NormalizedHumidity]] * 100, 1)</f>
        <v>50</v>
      </c>
      <c r="O231" s="8" t="str" cm="1">
        <f t="array" ref="O231">_xlfn.IFS(
  N231&lt;=10, "Extremely Dry",
  N231&lt;=20, "Very Dry",
  N231&lt;=30, "Dry",
  N231&lt;=40, "Low Comfortable",
  N231&lt;=50, "Comfortable",
  N231&lt;=60, "Moderate Humid",
  N231&lt;=70, "Humid",
  N231&lt;=80, "Very Humid",
  N231&lt;=90, "Highly Humid",
  N231&lt;=100, "Saturated / Rain-Likely"
)</f>
        <v>Comfortable</v>
      </c>
      <c r="P231" s="8">
        <v>0.16420000000000001</v>
      </c>
      <c r="Q231" s="8">
        <f>ROUND(DS_1_2_3_appended[[#This Row],[NormalizedWindspeed]]* 118, 1)</f>
        <v>19.399999999999999</v>
      </c>
      <c r="R231" s="8">
        <v>1</v>
      </c>
      <c r="S231" s="8">
        <v>73</v>
      </c>
      <c r="T231" s="8">
        <f>SUM(DS_1_2_3_appended[[#This Row],[CasualRiders]], DS_1_2_3_appended[[#This Row],[RegisteredRiders]])</f>
        <v>74</v>
      </c>
    </row>
    <row r="232" spans="1:20">
      <c r="A232" s="16">
        <v>231</v>
      </c>
      <c r="B232" s="11">
        <v>40553</v>
      </c>
      <c r="C232" s="8" t="str" cm="1">
        <f t="array" ref="C232">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32" s="8">
        <f>YEAR(DS_1_2_3_appended[[#This Row],[DateOfEntry]])</f>
        <v>2011</v>
      </c>
      <c r="E232" s="8" t="str">
        <f>TEXT(DS_1_2_3_appended[[#This Row],[DateOfEntry]], "mmmm")</f>
        <v>January</v>
      </c>
      <c r="F232" s="15">
        <v>9.5833333333333304</v>
      </c>
      <c r="G232" s="8" t="str">
        <f>IF(dataset_1!G232, "YES", "NO")</f>
        <v>NO</v>
      </c>
      <c r="H232" s="8" t="str">
        <f>CHOOSE(WEEKDAY(DS_1_2_3_appended[[#This Row],[DateOfEntry]]), "Sunday", "Monday", "Tuesday", "Wednesday", "Thursday", "Friday", "Saturday")</f>
        <v>Monday</v>
      </c>
      <c r="I232" s="8">
        <v>1</v>
      </c>
      <c r="J232" s="8" t="str" cm="1">
        <f t="array" ref="J232">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232" s="8">
        <v>0.14000000000000001</v>
      </c>
      <c r="L232" s="8" cm="1">
        <f t="array" ref="L232">_xlfn.IFS(
  AND(C232="Winter", J232="Clear Sky"), ROUND(10 + (K232 / 0.46) * (25 - 10), 1),
  AND(C232="Winter", J232="Foggy / Misty"), ROUND(0 + (K232 / 0.46) * (15 - 0), 1),
  AND(C232="Winter", J232="Light Snow / Rain"), ROUND(-5 + (K232 / 0.46) * (10 - (-5)), 1),
  AND(C232="Winter", J232="Western Disturbance"), ROUND(5 + (K232 / 0.46) * (20 - 5), 1),
  AND(C232="Summer", J232="Clear / Sunny"), ROUND(30 + (K232 / 0.46) * (53 - 30), 1),
  AND(C232="Summer", J232="Hot &amp; Humid"), ROUND(26 + (K232 / 0.46) * (45 - 26), 1),
  AND(C232="Summer", J232="Dust Storm / Loo Winds"), ROUND(35 + (K232 / 0.46) * (50 - 35), 1),
  AND(C232="Summer", J232="Pre-Monsoon Thunderstorm"), ROUND(28 + (K232 / 0.46) * (48 - 28), 1),
  AND(C232="Monsoon", J232="Heavy Rainfall"), ROUND(22 + (K232 / 0.46) * (28 - 22), 1),
  AND(C232="Monsoon", J232="Intermittent Showers"), ROUND(24 + (K232 / 0.46) * (32 - 24), 1),
  AND(C232="Monsoon", J232="Overcast &amp; Humid"), ROUND(25 + (K232 / 0.46) * (33 - 25), 1),
  AND(C232="Monsoon", J232="Thunderstorms with Rain"), ROUND(23 + (K232 / 0.46) * (30 - 23), 1),
  AND(C232="Autumn", J232="Clear"), ROUND(20 + (K232 / 0.46) * (30 - 20), 1),
  AND(C232="Autumn", J232="Dry &amp; Breezy"), ROUND(18 + (K232 / 0.46) * (28 - 18), 1),
  AND(C232="Autumn", J232="Atmospheric Haze"), ROUND(16 + (K232 / 0.46) * (26 - 16), 1),
  AND(C232="Autumn", J232="Chilly Dusk"), ROUND(15 + (K232 / 0.46) * (25 - 15), 1),
  TRUE, "No match found"
)</f>
        <v>14.6</v>
      </c>
      <c r="M232" s="8">
        <v>0.59</v>
      </c>
      <c r="N232" s="8">
        <f>ROUND(DS_1_2_3_appended[[#This Row],[NormalizedHumidity]] * 100, 1)</f>
        <v>59</v>
      </c>
      <c r="O232" s="8" t="str" cm="1">
        <f t="array" ref="O232">_xlfn.IFS(
  N232&lt;=10, "Extremely Dry",
  N232&lt;=20, "Very Dry",
  N232&lt;=30, "Dry",
  N232&lt;=40, "Low Comfortable",
  N232&lt;=50, "Comfortable",
  N232&lt;=60, "Moderate Humid",
  N232&lt;=70, "Humid",
  N232&lt;=80, "Very Humid",
  N232&lt;=90, "Highly Humid",
  N232&lt;=100, "Saturated / Rain-Likely"
)</f>
        <v>Moderate Humid</v>
      </c>
      <c r="P232" s="8">
        <v>0.19400000000000001</v>
      </c>
      <c r="Q232" s="8">
        <f>ROUND(DS_1_2_3_appended[[#This Row],[NormalizedWindspeed]]* 118, 1)</f>
        <v>22.9</v>
      </c>
      <c r="R232" s="8">
        <v>1</v>
      </c>
      <c r="S232" s="8">
        <v>37</v>
      </c>
      <c r="T232" s="8">
        <f>SUM(DS_1_2_3_appended[[#This Row],[CasualRiders]], DS_1_2_3_appended[[#This Row],[RegisteredRiders]])</f>
        <v>38</v>
      </c>
    </row>
    <row r="233" spans="1:20">
      <c r="A233" s="16">
        <v>232</v>
      </c>
      <c r="B233" s="11">
        <v>40553</v>
      </c>
      <c r="C233" s="8" t="str" cm="1">
        <f t="array" ref="C233">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33" s="8">
        <f>YEAR(DS_1_2_3_appended[[#This Row],[DateOfEntry]])</f>
        <v>2011</v>
      </c>
      <c r="E233" s="8" t="str">
        <f>TEXT(DS_1_2_3_appended[[#This Row],[DateOfEntry]], "mmmm")</f>
        <v>January</v>
      </c>
      <c r="F233" s="15">
        <v>9.625</v>
      </c>
      <c r="G233" s="8" t="str">
        <f>IF(dataset_1!G233, "YES", "NO")</f>
        <v>NO</v>
      </c>
      <c r="H233" s="8" t="str">
        <f>CHOOSE(WEEKDAY(DS_1_2_3_appended[[#This Row],[DateOfEntry]]), "Sunday", "Monday", "Tuesday", "Wednesday", "Thursday", "Friday", "Saturday")</f>
        <v>Monday</v>
      </c>
      <c r="I233" s="8">
        <v>1</v>
      </c>
      <c r="J233" s="8" t="str" cm="1">
        <f t="array" ref="J233">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233" s="8">
        <v>0.14000000000000001</v>
      </c>
      <c r="L233" s="8" cm="1">
        <f t="array" ref="L233">_xlfn.IFS(
  AND(C233="Winter", J233="Clear Sky"), ROUND(10 + (K233 / 0.46) * (25 - 10), 1),
  AND(C233="Winter", J233="Foggy / Misty"), ROUND(0 + (K233 / 0.46) * (15 - 0), 1),
  AND(C233="Winter", J233="Light Snow / Rain"), ROUND(-5 + (K233 / 0.46) * (10 - (-5)), 1),
  AND(C233="Winter", J233="Western Disturbance"), ROUND(5 + (K233 / 0.46) * (20 - 5), 1),
  AND(C233="Summer", J233="Clear / Sunny"), ROUND(30 + (K233 / 0.46) * (53 - 30), 1),
  AND(C233="Summer", J233="Hot &amp; Humid"), ROUND(26 + (K233 / 0.46) * (45 - 26), 1),
  AND(C233="Summer", J233="Dust Storm / Loo Winds"), ROUND(35 + (K233 / 0.46) * (50 - 35), 1),
  AND(C233="Summer", J233="Pre-Monsoon Thunderstorm"), ROUND(28 + (K233 / 0.46) * (48 - 28), 1),
  AND(C233="Monsoon", J233="Heavy Rainfall"), ROUND(22 + (K233 / 0.46) * (28 - 22), 1),
  AND(C233="Monsoon", J233="Intermittent Showers"), ROUND(24 + (K233 / 0.46) * (32 - 24), 1),
  AND(C233="Monsoon", J233="Overcast &amp; Humid"), ROUND(25 + (K233 / 0.46) * (33 - 25), 1),
  AND(C233="Monsoon", J233="Thunderstorms with Rain"), ROUND(23 + (K233 / 0.46) * (30 - 23), 1),
  AND(C233="Autumn", J233="Clear"), ROUND(20 + (K233 / 0.46) * (30 - 20), 1),
  AND(C233="Autumn", J233="Dry &amp; Breezy"), ROUND(18 + (K233 / 0.46) * (28 - 18), 1),
  AND(C233="Autumn", J233="Atmospheric Haze"), ROUND(16 + (K233 / 0.46) * (26 - 16), 1),
  AND(C233="Autumn", J233="Chilly Dusk"), ROUND(15 + (K233 / 0.46) * (25 - 15), 1),
  TRUE, "No match found"
)</f>
        <v>14.6</v>
      </c>
      <c r="M233" s="8">
        <v>0.59</v>
      </c>
      <c r="N233" s="8">
        <f>ROUND(DS_1_2_3_appended[[#This Row],[NormalizedHumidity]] * 100, 1)</f>
        <v>59</v>
      </c>
      <c r="O233" s="8" t="str" cm="1">
        <f t="array" ref="O233">_xlfn.IFS(
  N233&lt;=10, "Extremely Dry",
  N233&lt;=20, "Very Dry",
  N233&lt;=30, "Dry",
  N233&lt;=40, "Low Comfortable",
  N233&lt;=50, "Comfortable",
  N233&lt;=60, "Moderate Humid",
  N233&lt;=70, "Humid",
  N233&lt;=80, "Very Humid",
  N233&lt;=90, "Highly Humid",
  N233&lt;=100, "Saturated / Rain-Likely"
)</f>
        <v>Moderate Humid</v>
      </c>
      <c r="P233" s="8">
        <v>0.16420000000000001</v>
      </c>
      <c r="Q233" s="8">
        <f>ROUND(DS_1_2_3_appended[[#This Row],[NormalizedWindspeed]]* 118, 1)</f>
        <v>19.399999999999999</v>
      </c>
      <c r="R233" s="8">
        <v>2</v>
      </c>
      <c r="S233" s="8">
        <v>22</v>
      </c>
      <c r="T233" s="8">
        <f>SUM(DS_1_2_3_appended[[#This Row],[CasualRiders]], DS_1_2_3_appended[[#This Row],[RegisteredRiders]])</f>
        <v>24</v>
      </c>
    </row>
    <row r="234" spans="1:20">
      <c r="A234" s="16">
        <v>233</v>
      </c>
      <c r="B234" s="11">
        <v>40553</v>
      </c>
      <c r="C234" s="8" t="str" cm="1">
        <f t="array" ref="C234">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34" s="8">
        <f>YEAR(DS_1_2_3_appended[[#This Row],[DateOfEntry]])</f>
        <v>2011</v>
      </c>
      <c r="E234" s="8" t="str">
        <f>TEXT(DS_1_2_3_appended[[#This Row],[DateOfEntry]], "mmmm")</f>
        <v>January</v>
      </c>
      <c r="F234" s="15">
        <v>9.6666666666666696</v>
      </c>
      <c r="G234" s="8" t="str">
        <f>IF(dataset_1!G234, "YES", "NO")</f>
        <v>NO</v>
      </c>
      <c r="H234" s="8" t="str">
        <f>CHOOSE(WEEKDAY(DS_1_2_3_appended[[#This Row],[DateOfEntry]]), "Sunday", "Monday", "Tuesday", "Wednesday", "Thursday", "Friday", "Saturday")</f>
        <v>Monday</v>
      </c>
      <c r="I234" s="8">
        <v>1</v>
      </c>
      <c r="J234" s="8" t="str" cm="1">
        <f t="array" ref="J234">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234" s="8">
        <v>0.14000000000000001</v>
      </c>
      <c r="L234" s="8" cm="1">
        <f t="array" ref="L234">_xlfn.IFS(
  AND(C234="Winter", J234="Clear Sky"), ROUND(10 + (K234 / 0.46) * (25 - 10), 1),
  AND(C234="Winter", J234="Foggy / Misty"), ROUND(0 + (K234 / 0.46) * (15 - 0), 1),
  AND(C234="Winter", J234="Light Snow / Rain"), ROUND(-5 + (K234 / 0.46) * (10 - (-5)), 1),
  AND(C234="Winter", J234="Western Disturbance"), ROUND(5 + (K234 / 0.46) * (20 - 5), 1),
  AND(C234="Summer", J234="Clear / Sunny"), ROUND(30 + (K234 / 0.46) * (53 - 30), 1),
  AND(C234="Summer", J234="Hot &amp; Humid"), ROUND(26 + (K234 / 0.46) * (45 - 26), 1),
  AND(C234="Summer", J234="Dust Storm / Loo Winds"), ROUND(35 + (K234 / 0.46) * (50 - 35), 1),
  AND(C234="Summer", J234="Pre-Monsoon Thunderstorm"), ROUND(28 + (K234 / 0.46) * (48 - 28), 1),
  AND(C234="Monsoon", J234="Heavy Rainfall"), ROUND(22 + (K234 / 0.46) * (28 - 22), 1),
  AND(C234="Monsoon", J234="Intermittent Showers"), ROUND(24 + (K234 / 0.46) * (32 - 24), 1),
  AND(C234="Monsoon", J234="Overcast &amp; Humid"), ROUND(25 + (K234 / 0.46) * (33 - 25), 1),
  AND(C234="Monsoon", J234="Thunderstorms with Rain"), ROUND(23 + (K234 / 0.46) * (30 - 23), 1),
  AND(C234="Autumn", J234="Clear"), ROUND(20 + (K234 / 0.46) * (30 - 20), 1),
  AND(C234="Autumn", J234="Dry &amp; Breezy"), ROUND(18 + (K234 / 0.46) * (28 - 18), 1),
  AND(C234="Autumn", J234="Atmospheric Haze"), ROUND(16 + (K234 / 0.46) * (26 - 16), 1),
  AND(C234="Autumn", J234="Chilly Dusk"), ROUND(15 + (K234 / 0.46) * (25 - 15), 1),
  TRUE, "No match found"
)</f>
        <v>14.6</v>
      </c>
      <c r="M234" s="8">
        <v>0.59</v>
      </c>
      <c r="N234" s="8">
        <f>ROUND(DS_1_2_3_appended[[#This Row],[NormalizedHumidity]] * 100, 1)</f>
        <v>59</v>
      </c>
      <c r="O234" s="8" t="str" cm="1">
        <f t="array" ref="O234">_xlfn.IFS(
  N234&lt;=10, "Extremely Dry",
  N234&lt;=20, "Very Dry",
  N234&lt;=30, "Dry",
  N234&lt;=40, "Low Comfortable",
  N234&lt;=50, "Comfortable",
  N234&lt;=60, "Moderate Humid",
  N234&lt;=70, "Humid",
  N234&lt;=80, "Very Humid",
  N234&lt;=90, "Highly Humid",
  N234&lt;=100, "Saturated / Rain-Likely"
)</f>
        <v>Moderate Humid</v>
      </c>
      <c r="P234" s="8">
        <v>0.16420000000000001</v>
      </c>
      <c r="Q234" s="8">
        <f>ROUND(DS_1_2_3_appended[[#This Row],[NormalizedWindspeed]]* 118, 1)</f>
        <v>19.399999999999999</v>
      </c>
      <c r="R234" s="8">
        <v>0</v>
      </c>
      <c r="S234" s="8">
        <v>18</v>
      </c>
      <c r="T234" s="8">
        <f>SUM(DS_1_2_3_appended[[#This Row],[CasualRiders]], DS_1_2_3_appended[[#This Row],[RegisteredRiders]])</f>
        <v>18</v>
      </c>
    </row>
    <row r="235" spans="1:20">
      <c r="A235" s="16">
        <v>234</v>
      </c>
      <c r="B235" s="11">
        <v>40554</v>
      </c>
      <c r="C235" s="8" t="str" cm="1">
        <f t="array" ref="C235">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35" s="8">
        <f>YEAR(DS_1_2_3_appended[[#This Row],[DateOfEntry]])</f>
        <v>2011</v>
      </c>
      <c r="E235" s="8" t="str">
        <f>TEXT(DS_1_2_3_appended[[#This Row],[DateOfEntry]], "mmmm")</f>
        <v>January</v>
      </c>
      <c r="F235" s="15">
        <v>9.7083333333333304</v>
      </c>
      <c r="G235" s="8" t="str">
        <f>IF(dataset_1!G235, "YES", "NO")</f>
        <v>NO</v>
      </c>
      <c r="H235" s="8" t="str">
        <f>CHOOSE(WEEKDAY(DS_1_2_3_appended[[#This Row],[DateOfEntry]]), "Sunday", "Monday", "Tuesday", "Wednesday", "Thursday", "Friday", "Saturday")</f>
        <v>Tuesday</v>
      </c>
      <c r="I235" s="8">
        <v>1</v>
      </c>
      <c r="J235" s="8" t="str" cm="1">
        <f t="array" ref="J235">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235" s="8">
        <v>0.14000000000000001</v>
      </c>
      <c r="L235" s="8" cm="1">
        <f t="array" ref="L235">_xlfn.IFS(
  AND(C235="Winter", J235="Clear Sky"), ROUND(10 + (K235 / 0.46) * (25 - 10), 1),
  AND(C235="Winter", J235="Foggy / Misty"), ROUND(0 + (K235 / 0.46) * (15 - 0), 1),
  AND(C235="Winter", J235="Light Snow / Rain"), ROUND(-5 + (K235 / 0.46) * (10 - (-5)), 1),
  AND(C235="Winter", J235="Western Disturbance"), ROUND(5 + (K235 / 0.46) * (20 - 5), 1),
  AND(C235="Summer", J235="Clear / Sunny"), ROUND(30 + (K235 / 0.46) * (53 - 30), 1),
  AND(C235="Summer", J235="Hot &amp; Humid"), ROUND(26 + (K235 / 0.46) * (45 - 26), 1),
  AND(C235="Summer", J235="Dust Storm / Loo Winds"), ROUND(35 + (K235 / 0.46) * (50 - 35), 1),
  AND(C235="Summer", J235="Pre-Monsoon Thunderstorm"), ROUND(28 + (K235 / 0.46) * (48 - 28), 1),
  AND(C235="Monsoon", J235="Heavy Rainfall"), ROUND(22 + (K235 / 0.46) * (28 - 22), 1),
  AND(C235="Monsoon", J235="Intermittent Showers"), ROUND(24 + (K235 / 0.46) * (32 - 24), 1),
  AND(C235="Monsoon", J235="Overcast &amp; Humid"), ROUND(25 + (K235 / 0.46) * (33 - 25), 1),
  AND(C235="Monsoon", J235="Thunderstorms with Rain"), ROUND(23 + (K235 / 0.46) * (30 - 23), 1),
  AND(C235="Autumn", J235="Clear"), ROUND(20 + (K235 / 0.46) * (30 - 20), 1),
  AND(C235="Autumn", J235="Dry &amp; Breezy"), ROUND(18 + (K235 / 0.46) * (28 - 18), 1),
  AND(C235="Autumn", J235="Atmospheric Haze"), ROUND(16 + (K235 / 0.46) * (26 - 16), 1),
  AND(C235="Autumn", J235="Chilly Dusk"), ROUND(15 + (K235 / 0.46) * (25 - 15), 1),
  TRUE, "No match found"
)</f>
        <v>14.6</v>
      </c>
      <c r="M235" s="8">
        <v>0.59</v>
      </c>
      <c r="N235" s="8">
        <f>ROUND(DS_1_2_3_appended[[#This Row],[NormalizedHumidity]] * 100, 1)</f>
        <v>59</v>
      </c>
      <c r="O235" s="8" t="str" cm="1">
        <f t="array" ref="O235">_xlfn.IFS(
  N235&lt;=10, "Extremely Dry",
  N235&lt;=20, "Very Dry",
  N235&lt;=30, "Dry",
  N235&lt;=40, "Low Comfortable",
  N235&lt;=50, "Comfortable",
  N235&lt;=60, "Moderate Humid",
  N235&lt;=70, "Humid",
  N235&lt;=80, "Very Humid",
  N235&lt;=90, "Highly Humid",
  N235&lt;=100, "Saturated / Rain-Likely"
)</f>
        <v>Moderate Humid</v>
      </c>
      <c r="P235" s="8">
        <v>0.1045</v>
      </c>
      <c r="Q235" s="8">
        <f>ROUND(DS_1_2_3_appended[[#This Row],[NormalizedWindspeed]]* 118, 1)</f>
        <v>12.3</v>
      </c>
      <c r="R235" s="8">
        <v>2</v>
      </c>
      <c r="S235" s="8">
        <v>10</v>
      </c>
      <c r="T235" s="8">
        <f>SUM(DS_1_2_3_appended[[#This Row],[CasualRiders]], DS_1_2_3_appended[[#This Row],[RegisteredRiders]])</f>
        <v>12</v>
      </c>
    </row>
    <row r="236" spans="1:20">
      <c r="A236" s="16">
        <v>235</v>
      </c>
      <c r="B236" s="11">
        <v>40554</v>
      </c>
      <c r="C236" s="8" t="str" cm="1">
        <f t="array" ref="C236">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36" s="8">
        <f>YEAR(DS_1_2_3_appended[[#This Row],[DateOfEntry]])</f>
        <v>2011</v>
      </c>
      <c r="E236" s="8" t="str">
        <f>TEXT(DS_1_2_3_appended[[#This Row],[DateOfEntry]], "mmmm")</f>
        <v>January</v>
      </c>
      <c r="F236" s="15">
        <v>9.75</v>
      </c>
      <c r="G236" s="8" t="str">
        <f>IF(dataset_1!G236, "YES", "NO")</f>
        <v>NO</v>
      </c>
      <c r="H236" s="8" t="str">
        <f>CHOOSE(WEEKDAY(DS_1_2_3_appended[[#This Row],[DateOfEntry]]), "Sunday", "Monday", "Tuesday", "Wednesday", "Thursday", "Friday", "Saturday")</f>
        <v>Tuesday</v>
      </c>
      <c r="I236" s="8">
        <v>1</v>
      </c>
      <c r="J236" s="8" t="str" cm="1">
        <f t="array" ref="J236">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236" s="8">
        <v>0.14000000000000001</v>
      </c>
      <c r="L236" s="8" cm="1">
        <f t="array" ref="L236">_xlfn.IFS(
  AND(C236="Winter", J236="Clear Sky"), ROUND(10 + (K236 / 0.46) * (25 - 10), 1),
  AND(C236="Winter", J236="Foggy / Misty"), ROUND(0 + (K236 / 0.46) * (15 - 0), 1),
  AND(C236="Winter", J236="Light Snow / Rain"), ROUND(-5 + (K236 / 0.46) * (10 - (-5)), 1),
  AND(C236="Winter", J236="Western Disturbance"), ROUND(5 + (K236 / 0.46) * (20 - 5), 1),
  AND(C236="Summer", J236="Clear / Sunny"), ROUND(30 + (K236 / 0.46) * (53 - 30), 1),
  AND(C236="Summer", J236="Hot &amp; Humid"), ROUND(26 + (K236 / 0.46) * (45 - 26), 1),
  AND(C236="Summer", J236="Dust Storm / Loo Winds"), ROUND(35 + (K236 / 0.46) * (50 - 35), 1),
  AND(C236="Summer", J236="Pre-Monsoon Thunderstorm"), ROUND(28 + (K236 / 0.46) * (48 - 28), 1),
  AND(C236="Monsoon", J236="Heavy Rainfall"), ROUND(22 + (K236 / 0.46) * (28 - 22), 1),
  AND(C236="Monsoon", J236="Intermittent Showers"), ROUND(24 + (K236 / 0.46) * (32 - 24), 1),
  AND(C236="Monsoon", J236="Overcast &amp; Humid"), ROUND(25 + (K236 / 0.46) * (33 - 25), 1),
  AND(C236="Monsoon", J236="Thunderstorms with Rain"), ROUND(23 + (K236 / 0.46) * (30 - 23), 1),
  AND(C236="Autumn", J236="Clear"), ROUND(20 + (K236 / 0.46) * (30 - 20), 1),
  AND(C236="Autumn", J236="Dry &amp; Breezy"), ROUND(18 + (K236 / 0.46) * (28 - 18), 1),
  AND(C236="Autumn", J236="Atmospheric Haze"), ROUND(16 + (K236 / 0.46) * (26 - 16), 1),
  AND(C236="Autumn", J236="Chilly Dusk"), ROUND(15 + (K236 / 0.46) * (25 - 15), 1),
  TRUE, "No match found"
)</f>
        <v>14.6</v>
      </c>
      <c r="M236" s="8">
        <v>0.59</v>
      </c>
      <c r="N236" s="8">
        <f>ROUND(DS_1_2_3_appended[[#This Row],[NormalizedHumidity]] * 100, 1)</f>
        <v>59</v>
      </c>
      <c r="O236" s="8" t="str" cm="1">
        <f t="array" ref="O236">_xlfn.IFS(
  N236&lt;=10, "Extremely Dry",
  N236&lt;=20, "Very Dry",
  N236&lt;=30, "Dry",
  N236&lt;=40, "Low Comfortable",
  N236&lt;=50, "Comfortable",
  N236&lt;=60, "Moderate Humid",
  N236&lt;=70, "Humid",
  N236&lt;=80, "Very Humid",
  N236&lt;=90, "Highly Humid",
  N236&lt;=100, "Saturated / Rain-Likely"
)</f>
        <v>Moderate Humid</v>
      </c>
      <c r="P236" s="8">
        <v>0.16420000000000001</v>
      </c>
      <c r="Q236" s="8">
        <f>ROUND(DS_1_2_3_appended[[#This Row],[NormalizedWindspeed]]* 118, 1)</f>
        <v>19.399999999999999</v>
      </c>
      <c r="R236" s="8">
        <v>0</v>
      </c>
      <c r="S236" s="8">
        <v>3</v>
      </c>
      <c r="T236" s="8">
        <f>SUM(DS_1_2_3_appended[[#This Row],[CasualRiders]], DS_1_2_3_appended[[#This Row],[RegisteredRiders]])</f>
        <v>3</v>
      </c>
    </row>
    <row r="237" spans="1:20">
      <c r="A237" s="16">
        <v>236</v>
      </c>
      <c r="B237" s="11">
        <v>40554</v>
      </c>
      <c r="C237" s="8" t="str" cm="1">
        <f t="array" ref="C237">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37" s="8">
        <f>YEAR(DS_1_2_3_appended[[#This Row],[DateOfEntry]])</f>
        <v>2011</v>
      </c>
      <c r="E237" s="8" t="str">
        <f>TEXT(DS_1_2_3_appended[[#This Row],[DateOfEntry]], "mmmm")</f>
        <v>January</v>
      </c>
      <c r="F237" s="15">
        <v>9.7916666666666696</v>
      </c>
      <c r="G237" s="8" t="str">
        <f>IF(dataset_1!G237, "YES", "NO")</f>
        <v>NO</v>
      </c>
      <c r="H237" s="8" t="str">
        <f>CHOOSE(WEEKDAY(DS_1_2_3_appended[[#This Row],[DateOfEntry]]), "Sunday", "Monday", "Tuesday", "Wednesday", "Thursday", "Friday", "Saturday")</f>
        <v>Tuesday</v>
      </c>
      <c r="I237" s="8">
        <v>2</v>
      </c>
      <c r="J237" s="8" t="str" cm="1">
        <f t="array" ref="J237">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237" s="8">
        <v>0.16</v>
      </c>
      <c r="L237" s="8" cm="1">
        <f t="array" ref="L237">_xlfn.IFS(
  AND(C237="Winter", J237="Clear Sky"), ROUND(10 + (K237 / 0.46) * (25 - 10), 1),
  AND(C237="Winter", J237="Foggy / Misty"), ROUND(0 + (K237 / 0.46) * (15 - 0), 1),
  AND(C237="Winter", J237="Light Snow / Rain"), ROUND(-5 + (K237 / 0.46) * (10 - (-5)), 1),
  AND(C237="Winter", J237="Western Disturbance"), ROUND(5 + (K237 / 0.46) * (20 - 5), 1),
  AND(C237="Summer", J237="Clear / Sunny"), ROUND(30 + (K237 / 0.46) * (53 - 30), 1),
  AND(C237="Summer", J237="Hot &amp; Humid"), ROUND(26 + (K237 / 0.46) * (45 - 26), 1),
  AND(C237="Summer", J237="Dust Storm / Loo Winds"), ROUND(35 + (K237 / 0.46) * (50 - 35), 1),
  AND(C237="Summer", J237="Pre-Monsoon Thunderstorm"), ROUND(28 + (K237 / 0.46) * (48 - 28), 1),
  AND(C237="Monsoon", J237="Heavy Rainfall"), ROUND(22 + (K237 / 0.46) * (28 - 22), 1),
  AND(C237="Monsoon", J237="Intermittent Showers"), ROUND(24 + (K237 / 0.46) * (32 - 24), 1),
  AND(C237="Monsoon", J237="Overcast &amp; Humid"), ROUND(25 + (K237 / 0.46) * (33 - 25), 1),
  AND(C237="Monsoon", J237="Thunderstorms with Rain"), ROUND(23 + (K237 / 0.46) * (30 - 23), 1),
  AND(C237="Autumn", J237="Clear"), ROUND(20 + (K237 / 0.46) * (30 - 20), 1),
  AND(C237="Autumn", J237="Dry &amp; Breezy"), ROUND(18 + (K237 / 0.46) * (28 - 18), 1),
  AND(C237="Autumn", J237="Atmospheric Haze"), ROUND(16 + (K237 / 0.46) * (26 - 16), 1),
  AND(C237="Autumn", J237="Chilly Dusk"), ROUND(15 + (K237 / 0.46) * (25 - 15), 1),
  TRUE, "No match found"
)</f>
        <v>5.2</v>
      </c>
      <c r="M237" s="8">
        <v>0.55000000000000004</v>
      </c>
      <c r="N237" s="8">
        <f>ROUND(DS_1_2_3_appended[[#This Row],[NormalizedHumidity]] * 100, 1)</f>
        <v>55</v>
      </c>
      <c r="O237" s="8" t="str" cm="1">
        <f t="array" ref="O237">_xlfn.IFS(
  N237&lt;=10, "Extremely Dry",
  N237&lt;=20, "Very Dry",
  N237&lt;=30, "Dry",
  N237&lt;=40, "Low Comfortable",
  N237&lt;=50, "Comfortable",
  N237&lt;=60, "Moderate Humid",
  N237&lt;=70, "Humid",
  N237&lt;=80, "Very Humid",
  N237&lt;=90, "Highly Humid",
  N237&lt;=100, "Saturated / Rain-Likely"
)</f>
        <v>Moderate Humid</v>
      </c>
      <c r="P237" s="8">
        <v>0.19400000000000001</v>
      </c>
      <c r="Q237" s="8">
        <f>ROUND(DS_1_2_3_appended[[#This Row],[NormalizedWindspeed]]* 118, 1)</f>
        <v>22.9</v>
      </c>
      <c r="R237" s="8">
        <v>0</v>
      </c>
      <c r="S237" s="8">
        <v>3</v>
      </c>
      <c r="T237" s="8">
        <f>SUM(DS_1_2_3_appended[[#This Row],[CasualRiders]], DS_1_2_3_appended[[#This Row],[RegisteredRiders]])</f>
        <v>3</v>
      </c>
    </row>
    <row r="238" spans="1:20">
      <c r="A238" s="16">
        <v>237</v>
      </c>
      <c r="B238" s="11">
        <v>40554</v>
      </c>
      <c r="C238" s="8" t="str" cm="1">
        <f t="array" ref="C238">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38" s="8">
        <f>YEAR(DS_1_2_3_appended[[#This Row],[DateOfEntry]])</f>
        <v>2011</v>
      </c>
      <c r="E238" s="8" t="str">
        <f>TEXT(DS_1_2_3_appended[[#This Row],[DateOfEntry]], "mmmm")</f>
        <v>January</v>
      </c>
      <c r="F238" s="15">
        <v>9.8333333333333304</v>
      </c>
      <c r="G238" s="8" t="str">
        <f>IF(dataset_1!G238, "YES", "NO")</f>
        <v>NO</v>
      </c>
      <c r="H238" s="8" t="str">
        <f>CHOOSE(WEEKDAY(DS_1_2_3_appended[[#This Row],[DateOfEntry]]), "Sunday", "Monday", "Tuesday", "Wednesday", "Thursday", "Friday", "Saturday")</f>
        <v>Tuesday</v>
      </c>
      <c r="I238" s="8">
        <v>2</v>
      </c>
      <c r="J238" s="8" t="str" cm="1">
        <f t="array" ref="J238">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238" s="8">
        <v>0.16</v>
      </c>
      <c r="L238" s="8" cm="1">
        <f t="array" ref="L238">_xlfn.IFS(
  AND(C238="Winter", J238="Clear Sky"), ROUND(10 + (K238 / 0.46) * (25 - 10), 1),
  AND(C238="Winter", J238="Foggy / Misty"), ROUND(0 + (K238 / 0.46) * (15 - 0), 1),
  AND(C238="Winter", J238="Light Snow / Rain"), ROUND(-5 + (K238 / 0.46) * (10 - (-5)), 1),
  AND(C238="Winter", J238="Western Disturbance"), ROUND(5 + (K238 / 0.46) * (20 - 5), 1),
  AND(C238="Summer", J238="Clear / Sunny"), ROUND(30 + (K238 / 0.46) * (53 - 30), 1),
  AND(C238="Summer", J238="Hot &amp; Humid"), ROUND(26 + (K238 / 0.46) * (45 - 26), 1),
  AND(C238="Summer", J238="Dust Storm / Loo Winds"), ROUND(35 + (K238 / 0.46) * (50 - 35), 1),
  AND(C238="Summer", J238="Pre-Monsoon Thunderstorm"), ROUND(28 + (K238 / 0.46) * (48 - 28), 1),
  AND(C238="Monsoon", J238="Heavy Rainfall"), ROUND(22 + (K238 / 0.46) * (28 - 22), 1),
  AND(C238="Monsoon", J238="Intermittent Showers"), ROUND(24 + (K238 / 0.46) * (32 - 24), 1),
  AND(C238="Monsoon", J238="Overcast &amp; Humid"), ROUND(25 + (K238 / 0.46) * (33 - 25), 1),
  AND(C238="Monsoon", J238="Thunderstorms with Rain"), ROUND(23 + (K238 / 0.46) * (30 - 23), 1),
  AND(C238="Autumn", J238="Clear"), ROUND(20 + (K238 / 0.46) * (30 - 20), 1),
  AND(C238="Autumn", J238="Dry &amp; Breezy"), ROUND(18 + (K238 / 0.46) * (28 - 18), 1),
  AND(C238="Autumn", J238="Atmospheric Haze"), ROUND(16 + (K238 / 0.46) * (26 - 16), 1),
  AND(C238="Autumn", J238="Chilly Dusk"), ROUND(15 + (K238 / 0.46) * (25 - 15), 1),
  TRUE, "No match found"
)</f>
        <v>5.2</v>
      </c>
      <c r="M238" s="8">
        <v>0.55000000000000004</v>
      </c>
      <c r="N238" s="8">
        <f>ROUND(DS_1_2_3_appended[[#This Row],[NormalizedHumidity]] * 100, 1)</f>
        <v>55</v>
      </c>
      <c r="O238" s="8" t="str" cm="1">
        <f t="array" ref="O238">_xlfn.IFS(
  N238&lt;=10, "Extremely Dry",
  N238&lt;=20, "Very Dry",
  N238&lt;=30, "Dry",
  N238&lt;=40, "Low Comfortable",
  N238&lt;=50, "Comfortable",
  N238&lt;=60, "Moderate Humid",
  N238&lt;=70, "Humid",
  N238&lt;=80, "Very Humid",
  N238&lt;=90, "Highly Humid",
  N238&lt;=100, "Saturated / Rain-Likely"
)</f>
        <v>Moderate Humid</v>
      </c>
      <c r="P238" s="8">
        <v>0.1343</v>
      </c>
      <c r="Q238" s="8">
        <f>ROUND(DS_1_2_3_appended[[#This Row],[NormalizedWindspeed]]* 118, 1)</f>
        <v>15.8</v>
      </c>
      <c r="R238" s="8">
        <v>0</v>
      </c>
      <c r="S238" s="8">
        <v>6</v>
      </c>
      <c r="T238" s="8">
        <f>SUM(DS_1_2_3_appended[[#This Row],[CasualRiders]], DS_1_2_3_appended[[#This Row],[RegisteredRiders]])</f>
        <v>6</v>
      </c>
    </row>
    <row r="239" spans="1:20">
      <c r="A239" s="16">
        <v>238</v>
      </c>
      <c r="B239" s="11">
        <v>40554</v>
      </c>
      <c r="C239" s="8" t="str" cm="1">
        <f t="array" ref="C239">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39" s="8">
        <f>YEAR(DS_1_2_3_appended[[#This Row],[DateOfEntry]])</f>
        <v>2011</v>
      </c>
      <c r="E239" s="8" t="str">
        <f>TEXT(DS_1_2_3_appended[[#This Row],[DateOfEntry]], "mmmm")</f>
        <v>January</v>
      </c>
      <c r="F239" s="15">
        <v>9.875</v>
      </c>
      <c r="G239" s="8" t="str">
        <f>IF(dataset_1!G239, "YES", "NO")</f>
        <v>NO</v>
      </c>
      <c r="H239" s="8" t="str">
        <f>CHOOSE(WEEKDAY(DS_1_2_3_appended[[#This Row],[DateOfEntry]]), "Sunday", "Monday", "Tuesday", "Wednesday", "Thursday", "Friday", "Saturday")</f>
        <v>Tuesday</v>
      </c>
      <c r="I239" s="8">
        <v>2</v>
      </c>
      <c r="J239" s="8" t="str" cm="1">
        <f t="array" ref="J239">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239" s="8">
        <v>0.16</v>
      </c>
      <c r="L239" s="8" cm="1">
        <f t="array" ref="L239">_xlfn.IFS(
  AND(C239="Winter", J239="Clear Sky"), ROUND(10 + (K239 / 0.46) * (25 - 10), 1),
  AND(C239="Winter", J239="Foggy / Misty"), ROUND(0 + (K239 / 0.46) * (15 - 0), 1),
  AND(C239="Winter", J239="Light Snow / Rain"), ROUND(-5 + (K239 / 0.46) * (10 - (-5)), 1),
  AND(C239="Winter", J239="Western Disturbance"), ROUND(5 + (K239 / 0.46) * (20 - 5), 1),
  AND(C239="Summer", J239="Clear / Sunny"), ROUND(30 + (K239 / 0.46) * (53 - 30), 1),
  AND(C239="Summer", J239="Hot &amp; Humid"), ROUND(26 + (K239 / 0.46) * (45 - 26), 1),
  AND(C239="Summer", J239="Dust Storm / Loo Winds"), ROUND(35 + (K239 / 0.46) * (50 - 35), 1),
  AND(C239="Summer", J239="Pre-Monsoon Thunderstorm"), ROUND(28 + (K239 / 0.46) * (48 - 28), 1),
  AND(C239="Monsoon", J239="Heavy Rainfall"), ROUND(22 + (K239 / 0.46) * (28 - 22), 1),
  AND(C239="Monsoon", J239="Intermittent Showers"), ROUND(24 + (K239 / 0.46) * (32 - 24), 1),
  AND(C239="Monsoon", J239="Overcast &amp; Humid"), ROUND(25 + (K239 / 0.46) * (33 - 25), 1),
  AND(C239="Monsoon", J239="Thunderstorms with Rain"), ROUND(23 + (K239 / 0.46) * (30 - 23), 1),
  AND(C239="Autumn", J239="Clear"), ROUND(20 + (K239 / 0.46) * (30 - 20), 1),
  AND(C239="Autumn", J239="Dry &amp; Breezy"), ROUND(18 + (K239 / 0.46) * (28 - 18), 1),
  AND(C239="Autumn", J239="Atmospheric Haze"), ROUND(16 + (K239 / 0.46) * (26 - 16), 1),
  AND(C239="Autumn", J239="Chilly Dusk"), ROUND(15 + (K239 / 0.46) * (25 - 15), 1),
  TRUE, "No match found"
)</f>
        <v>5.2</v>
      </c>
      <c r="M239" s="8">
        <v>0.55000000000000004</v>
      </c>
      <c r="N239" s="8">
        <f>ROUND(DS_1_2_3_appended[[#This Row],[NormalizedHumidity]] * 100, 1)</f>
        <v>55</v>
      </c>
      <c r="O239" s="8" t="str" cm="1">
        <f t="array" ref="O239">_xlfn.IFS(
  N239&lt;=10, "Extremely Dry",
  N239&lt;=20, "Very Dry",
  N239&lt;=30, "Dry",
  N239&lt;=40, "Low Comfortable",
  N239&lt;=50, "Comfortable",
  N239&lt;=60, "Moderate Humid",
  N239&lt;=70, "Humid",
  N239&lt;=80, "Very Humid",
  N239&lt;=90, "Highly Humid",
  N239&lt;=100, "Saturated / Rain-Likely"
)</f>
        <v>Moderate Humid</v>
      </c>
      <c r="P239" s="8">
        <v>0.1343</v>
      </c>
      <c r="Q239" s="8">
        <f>ROUND(DS_1_2_3_appended[[#This Row],[NormalizedWindspeed]]* 118, 1)</f>
        <v>15.8</v>
      </c>
      <c r="R239" s="8">
        <v>0</v>
      </c>
      <c r="S239" s="8">
        <v>27</v>
      </c>
      <c r="T239" s="8">
        <f>SUM(DS_1_2_3_appended[[#This Row],[CasualRiders]], DS_1_2_3_appended[[#This Row],[RegisteredRiders]])</f>
        <v>27</v>
      </c>
    </row>
    <row r="240" spans="1:20">
      <c r="A240" s="16">
        <v>239</v>
      </c>
      <c r="B240" s="11">
        <v>40554</v>
      </c>
      <c r="C240" s="8" t="str" cm="1">
        <f t="array" ref="C240">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40" s="8">
        <f>YEAR(DS_1_2_3_appended[[#This Row],[DateOfEntry]])</f>
        <v>2011</v>
      </c>
      <c r="E240" s="8" t="str">
        <f>TEXT(DS_1_2_3_appended[[#This Row],[DateOfEntry]], "mmmm")</f>
        <v>January</v>
      </c>
      <c r="F240" s="15">
        <v>9.9166666666666696</v>
      </c>
      <c r="G240" s="8" t="str">
        <f>IF(dataset_1!G240, "YES", "NO")</f>
        <v>NO</v>
      </c>
      <c r="H240" s="8" t="str">
        <f>CHOOSE(WEEKDAY(DS_1_2_3_appended[[#This Row],[DateOfEntry]]), "Sunday", "Monday", "Tuesday", "Wednesday", "Thursday", "Friday", "Saturday")</f>
        <v>Tuesday</v>
      </c>
      <c r="I240" s="8">
        <v>2</v>
      </c>
      <c r="J240" s="8" t="str" cm="1">
        <f t="array" ref="J240">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240" s="8">
        <v>0.16</v>
      </c>
      <c r="L240" s="8" cm="1">
        <f t="array" ref="L240">_xlfn.IFS(
  AND(C240="Winter", J240="Clear Sky"), ROUND(10 + (K240 / 0.46) * (25 - 10), 1),
  AND(C240="Winter", J240="Foggy / Misty"), ROUND(0 + (K240 / 0.46) * (15 - 0), 1),
  AND(C240="Winter", J240="Light Snow / Rain"), ROUND(-5 + (K240 / 0.46) * (10 - (-5)), 1),
  AND(C240="Winter", J240="Western Disturbance"), ROUND(5 + (K240 / 0.46) * (20 - 5), 1),
  AND(C240="Summer", J240="Clear / Sunny"), ROUND(30 + (K240 / 0.46) * (53 - 30), 1),
  AND(C240="Summer", J240="Hot &amp; Humid"), ROUND(26 + (K240 / 0.46) * (45 - 26), 1),
  AND(C240="Summer", J240="Dust Storm / Loo Winds"), ROUND(35 + (K240 / 0.46) * (50 - 35), 1),
  AND(C240="Summer", J240="Pre-Monsoon Thunderstorm"), ROUND(28 + (K240 / 0.46) * (48 - 28), 1),
  AND(C240="Monsoon", J240="Heavy Rainfall"), ROUND(22 + (K240 / 0.46) * (28 - 22), 1),
  AND(C240="Monsoon", J240="Intermittent Showers"), ROUND(24 + (K240 / 0.46) * (32 - 24), 1),
  AND(C240="Monsoon", J240="Overcast &amp; Humid"), ROUND(25 + (K240 / 0.46) * (33 - 25), 1),
  AND(C240="Monsoon", J240="Thunderstorms with Rain"), ROUND(23 + (K240 / 0.46) * (30 - 23), 1),
  AND(C240="Autumn", J240="Clear"), ROUND(20 + (K240 / 0.46) * (30 - 20), 1),
  AND(C240="Autumn", J240="Dry &amp; Breezy"), ROUND(18 + (K240 / 0.46) * (28 - 18), 1),
  AND(C240="Autumn", J240="Atmospheric Haze"), ROUND(16 + (K240 / 0.46) * (26 - 16), 1),
  AND(C240="Autumn", J240="Chilly Dusk"), ROUND(15 + (K240 / 0.46) * (25 - 15), 1),
  TRUE, "No match found"
)</f>
        <v>5.2</v>
      </c>
      <c r="M240" s="8">
        <v>0.55000000000000004</v>
      </c>
      <c r="N240" s="8">
        <f>ROUND(DS_1_2_3_appended[[#This Row],[NormalizedHumidity]] * 100, 1)</f>
        <v>55</v>
      </c>
      <c r="O240" s="8" t="str" cm="1">
        <f t="array" ref="O240">_xlfn.IFS(
  N240&lt;=10, "Extremely Dry",
  N240&lt;=20, "Very Dry",
  N240&lt;=30, "Dry",
  N240&lt;=40, "Low Comfortable",
  N240&lt;=50, "Comfortable",
  N240&lt;=60, "Moderate Humid",
  N240&lt;=70, "Humid",
  N240&lt;=80, "Very Humid",
  N240&lt;=90, "Highly Humid",
  N240&lt;=100, "Saturated / Rain-Likely"
)</f>
        <v>Moderate Humid</v>
      </c>
      <c r="P240" s="8">
        <v>0</v>
      </c>
      <c r="Q240" s="8">
        <f>ROUND(DS_1_2_3_appended[[#This Row],[NormalizedWindspeed]]* 118, 1)</f>
        <v>0</v>
      </c>
      <c r="R240" s="8">
        <v>2</v>
      </c>
      <c r="S240" s="8">
        <v>97</v>
      </c>
      <c r="T240" s="8">
        <f>SUM(DS_1_2_3_appended[[#This Row],[CasualRiders]], DS_1_2_3_appended[[#This Row],[RegisteredRiders]])</f>
        <v>99</v>
      </c>
    </row>
    <row r="241" spans="1:20">
      <c r="A241" s="16">
        <v>240</v>
      </c>
      <c r="B241" s="11">
        <v>40554</v>
      </c>
      <c r="C241" s="8" t="str" cm="1">
        <f t="array" ref="C241">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41" s="8">
        <f>YEAR(DS_1_2_3_appended[[#This Row],[DateOfEntry]])</f>
        <v>2011</v>
      </c>
      <c r="E241" s="8" t="str">
        <f>TEXT(DS_1_2_3_appended[[#This Row],[DateOfEntry]], "mmmm")</f>
        <v>January</v>
      </c>
      <c r="F241" s="15">
        <v>9.9583333333333304</v>
      </c>
      <c r="G241" s="8" t="str">
        <f>IF(dataset_1!G241, "YES", "NO")</f>
        <v>NO</v>
      </c>
      <c r="H241" s="8" t="str">
        <f>CHOOSE(WEEKDAY(DS_1_2_3_appended[[#This Row],[DateOfEntry]]), "Sunday", "Monday", "Tuesday", "Wednesday", "Thursday", "Friday", "Saturday")</f>
        <v>Tuesday</v>
      </c>
      <c r="I241" s="8">
        <v>2</v>
      </c>
      <c r="J241" s="8" t="str" cm="1">
        <f t="array" ref="J241">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241" s="8">
        <v>0.18</v>
      </c>
      <c r="L241" s="8" cm="1">
        <f t="array" ref="L241">_xlfn.IFS(
  AND(C241="Winter", J241="Clear Sky"), ROUND(10 + (K241 / 0.46) * (25 - 10), 1),
  AND(C241="Winter", J241="Foggy / Misty"), ROUND(0 + (K241 / 0.46) * (15 - 0), 1),
  AND(C241="Winter", J241="Light Snow / Rain"), ROUND(-5 + (K241 / 0.46) * (10 - (-5)), 1),
  AND(C241="Winter", J241="Western Disturbance"), ROUND(5 + (K241 / 0.46) * (20 - 5), 1),
  AND(C241="Summer", J241="Clear / Sunny"), ROUND(30 + (K241 / 0.46) * (53 - 30), 1),
  AND(C241="Summer", J241="Hot &amp; Humid"), ROUND(26 + (K241 / 0.46) * (45 - 26), 1),
  AND(C241="Summer", J241="Dust Storm / Loo Winds"), ROUND(35 + (K241 / 0.46) * (50 - 35), 1),
  AND(C241="Summer", J241="Pre-Monsoon Thunderstorm"), ROUND(28 + (K241 / 0.46) * (48 - 28), 1),
  AND(C241="Monsoon", J241="Heavy Rainfall"), ROUND(22 + (K241 / 0.46) * (28 - 22), 1),
  AND(C241="Monsoon", J241="Intermittent Showers"), ROUND(24 + (K241 / 0.46) * (32 - 24), 1),
  AND(C241="Monsoon", J241="Overcast &amp; Humid"), ROUND(25 + (K241 / 0.46) * (33 - 25), 1),
  AND(C241="Monsoon", J241="Thunderstorms with Rain"), ROUND(23 + (K241 / 0.46) * (30 - 23), 1),
  AND(C241="Autumn", J241="Clear"), ROUND(20 + (K241 / 0.46) * (30 - 20), 1),
  AND(C241="Autumn", J241="Dry &amp; Breezy"), ROUND(18 + (K241 / 0.46) * (28 - 18), 1),
  AND(C241="Autumn", J241="Atmospheric Haze"), ROUND(16 + (K241 / 0.46) * (26 - 16), 1),
  AND(C241="Autumn", J241="Chilly Dusk"), ROUND(15 + (K241 / 0.46) * (25 - 15), 1),
  TRUE, "No match found"
)</f>
        <v>5.9</v>
      </c>
      <c r="M241" s="8">
        <v>0.51</v>
      </c>
      <c r="N241" s="8">
        <f>ROUND(DS_1_2_3_appended[[#This Row],[NormalizedHumidity]] * 100, 1)</f>
        <v>51</v>
      </c>
      <c r="O241" s="8" t="str" cm="1">
        <f t="array" ref="O241">_xlfn.IFS(
  N241&lt;=10, "Extremely Dry",
  N241&lt;=20, "Very Dry",
  N241&lt;=30, "Dry",
  N241&lt;=40, "Low Comfortable",
  N241&lt;=50, "Comfortable",
  N241&lt;=60, "Moderate Humid",
  N241&lt;=70, "Humid",
  N241&lt;=80, "Very Humid",
  N241&lt;=90, "Highly Humid",
  N241&lt;=100, "Saturated / Rain-Likely"
)</f>
        <v>Moderate Humid</v>
      </c>
      <c r="P241" s="8">
        <v>8.9599999999999999E-2</v>
      </c>
      <c r="Q241" s="8">
        <f>ROUND(DS_1_2_3_appended[[#This Row],[NormalizedWindspeed]]* 118, 1)</f>
        <v>10.6</v>
      </c>
      <c r="R241" s="8">
        <v>3</v>
      </c>
      <c r="S241" s="8">
        <v>214</v>
      </c>
      <c r="T241" s="8">
        <f>SUM(DS_1_2_3_appended[[#This Row],[CasualRiders]], DS_1_2_3_appended[[#This Row],[RegisteredRiders]])</f>
        <v>217</v>
      </c>
    </row>
    <row r="242" spans="1:20">
      <c r="A242" s="16">
        <v>241</v>
      </c>
      <c r="B242" s="11">
        <v>40554</v>
      </c>
      <c r="C242" s="8" t="str" cm="1">
        <f t="array" ref="C242">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42" s="8">
        <f>YEAR(DS_1_2_3_appended[[#This Row],[DateOfEntry]])</f>
        <v>2011</v>
      </c>
      <c r="E242" s="8" t="str">
        <f>TEXT(DS_1_2_3_appended[[#This Row],[DateOfEntry]], "mmmm")</f>
        <v>January</v>
      </c>
      <c r="F242" s="15">
        <v>10</v>
      </c>
      <c r="G242" s="8" t="str">
        <f>IF(dataset_1!G242, "YES", "NO")</f>
        <v>NO</v>
      </c>
      <c r="H242" s="8" t="str">
        <f>CHOOSE(WEEKDAY(DS_1_2_3_appended[[#This Row],[DateOfEntry]]), "Sunday", "Monday", "Tuesday", "Wednesday", "Thursday", "Friday", "Saturday")</f>
        <v>Tuesday</v>
      </c>
      <c r="I242" s="8">
        <v>2</v>
      </c>
      <c r="J242" s="8" t="str" cm="1">
        <f t="array" ref="J242">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242" s="8">
        <v>0.18</v>
      </c>
      <c r="L242" s="8" cm="1">
        <f t="array" ref="L242">_xlfn.IFS(
  AND(C242="Winter", J242="Clear Sky"), ROUND(10 + (K242 / 0.46) * (25 - 10), 1),
  AND(C242="Winter", J242="Foggy / Misty"), ROUND(0 + (K242 / 0.46) * (15 - 0), 1),
  AND(C242="Winter", J242="Light Snow / Rain"), ROUND(-5 + (K242 / 0.46) * (10 - (-5)), 1),
  AND(C242="Winter", J242="Western Disturbance"), ROUND(5 + (K242 / 0.46) * (20 - 5), 1),
  AND(C242="Summer", J242="Clear / Sunny"), ROUND(30 + (K242 / 0.46) * (53 - 30), 1),
  AND(C242="Summer", J242="Hot &amp; Humid"), ROUND(26 + (K242 / 0.46) * (45 - 26), 1),
  AND(C242="Summer", J242="Dust Storm / Loo Winds"), ROUND(35 + (K242 / 0.46) * (50 - 35), 1),
  AND(C242="Summer", J242="Pre-Monsoon Thunderstorm"), ROUND(28 + (K242 / 0.46) * (48 - 28), 1),
  AND(C242="Monsoon", J242="Heavy Rainfall"), ROUND(22 + (K242 / 0.46) * (28 - 22), 1),
  AND(C242="Monsoon", J242="Intermittent Showers"), ROUND(24 + (K242 / 0.46) * (32 - 24), 1),
  AND(C242="Monsoon", J242="Overcast &amp; Humid"), ROUND(25 + (K242 / 0.46) * (33 - 25), 1),
  AND(C242="Monsoon", J242="Thunderstorms with Rain"), ROUND(23 + (K242 / 0.46) * (30 - 23), 1),
  AND(C242="Autumn", J242="Clear"), ROUND(20 + (K242 / 0.46) * (30 - 20), 1),
  AND(C242="Autumn", J242="Dry &amp; Breezy"), ROUND(18 + (K242 / 0.46) * (28 - 18), 1),
  AND(C242="Autumn", J242="Atmospheric Haze"), ROUND(16 + (K242 / 0.46) * (26 - 16), 1),
  AND(C242="Autumn", J242="Chilly Dusk"), ROUND(15 + (K242 / 0.46) * (25 - 15), 1),
  TRUE, "No match found"
)</f>
        <v>5.9</v>
      </c>
      <c r="M242" s="8">
        <v>0.51</v>
      </c>
      <c r="N242" s="8">
        <f>ROUND(DS_1_2_3_appended[[#This Row],[NormalizedHumidity]] * 100, 1)</f>
        <v>51</v>
      </c>
      <c r="O242" s="8" t="str" cm="1">
        <f t="array" ref="O242">_xlfn.IFS(
  N242&lt;=10, "Extremely Dry",
  N242&lt;=20, "Very Dry",
  N242&lt;=30, "Dry",
  N242&lt;=40, "Low Comfortable",
  N242&lt;=50, "Comfortable",
  N242&lt;=60, "Moderate Humid",
  N242&lt;=70, "Humid",
  N242&lt;=80, "Very Humid",
  N242&lt;=90, "Highly Humid",
  N242&lt;=100, "Saturated / Rain-Likely"
)</f>
        <v>Moderate Humid</v>
      </c>
      <c r="P242" s="8">
        <v>0.16420000000000001</v>
      </c>
      <c r="Q242" s="8">
        <f>ROUND(DS_1_2_3_appended[[#This Row],[NormalizedWindspeed]]* 118, 1)</f>
        <v>19.399999999999999</v>
      </c>
      <c r="R242" s="8">
        <v>3</v>
      </c>
      <c r="S242" s="8">
        <v>127</v>
      </c>
      <c r="T242" s="8">
        <f>SUM(DS_1_2_3_appended[[#This Row],[CasualRiders]], DS_1_2_3_appended[[#This Row],[RegisteredRiders]])</f>
        <v>130</v>
      </c>
    </row>
    <row r="243" spans="1:20">
      <c r="A243" s="16">
        <v>242</v>
      </c>
      <c r="B243" s="11">
        <v>40554</v>
      </c>
      <c r="C243" s="8" t="str" cm="1">
        <f t="array" ref="C243">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43" s="8">
        <f>YEAR(DS_1_2_3_appended[[#This Row],[DateOfEntry]])</f>
        <v>2011</v>
      </c>
      <c r="E243" s="8" t="str">
        <f>TEXT(DS_1_2_3_appended[[#This Row],[DateOfEntry]], "mmmm")</f>
        <v>January</v>
      </c>
      <c r="F243" s="15">
        <v>10.0416666666667</v>
      </c>
      <c r="G243" s="8" t="str">
        <f>IF(dataset_1!G243, "YES", "NO")</f>
        <v>NO</v>
      </c>
      <c r="H243" s="8" t="str">
        <f>CHOOSE(WEEKDAY(DS_1_2_3_appended[[#This Row],[DateOfEntry]]), "Sunday", "Monday", "Tuesday", "Wednesday", "Thursday", "Friday", "Saturday")</f>
        <v>Tuesday</v>
      </c>
      <c r="I243" s="8">
        <v>2</v>
      </c>
      <c r="J243" s="8" t="str" cm="1">
        <f t="array" ref="J243">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243" s="8">
        <v>0.2</v>
      </c>
      <c r="L243" s="8" cm="1">
        <f t="array" ref="L243">_xlfn.IFS(
  AND(C243="Winter", J243="Clear Sky"), ROUND(10 + (K243 / 0.46) * (25 - 10), 1),
  AND(C243="Winter", J243="Foggy / Misty"), ROUND(0 + (K243 / 0.46) * (15 - 0), 1),
  AND(C243="Winter", J243="Light Snow / Rain"), ROUND(-5 + (K243 / 0.46) * (10 - (-5)), 1),
  AND(C243="Winter", J243="Western Disturbance"), ROUND(5 + (K243 / 0.46) * (20 - 5), 1),
  AND(C243="Summer", J243="Clear / Sunny"), ROUND(30 + (K243 / 0.46) * (53 - 30), 1),
  AND(C243="Summer", J243="Hot &amp; Humid"), ROUND(26 + (K243 / 0.46) * (45 - 26), 1),
  AND(C243="Summer", J243="Dust Storm / Loo Winds"), ROUND(35 + (K243 / 0.46) * (50 - 35), 1),
  AND(C243="Summer", J243="Pre-Monsoon Thunderstorm"), ROUND(28 + (K243 / 0.46) * (48 - 28), 1),
  AND(C243="Monsoon", J243="Heavy Rainfall"), ROUND(22 + (K243 / 0.46) * (28 - 22), 1),
  AND(C243="Monsoon", J243="Intermittent Showers"), ROUND(24 + (K243 / 0.46) * (32 - 24), 1),
  AND(C243="Monsoon", J243="Overcast &amp; Humid"), ROUND(25 + (K243 / 0.46) * (33 - 25), 1),
  AND(C243="Monsoon", J243="Thunderstorms with Rain"), ROUND(23 + (K243 / 0.46) * (30 - 23), 1),
  AND(C243="Autumn", J243="Clear"), ROUND(20 + (K243 / 0.46) * (30 - 20), 1),
  AND(C243="Autumn", J243="Dry &amp; Breezy"), ROUND(18 + (K243 / 0.46) * (28 - 18), 1),
  AND(C243="Autumn", J243="Atmospheric Haze"), ROUND(16 + (K243 / 0.46) * (26 - 16), 1),
  AND(C243="Autumn", J243="Chilly Dusk"), ROUND(15 + (K243 / 0.46) * (25 - 15), 1),
  TRUE, "No match found"
)</f>
        <v>6.5</v>
      </c>
      <c r="M243" s="8">
        <v>0.51</v>
      </c>
      <c r="N243" s="8">
        <f>ROUND(DS_1_2_3_appended[[#This Row],[NormalizedHumidity]] * 100, 1)</f>
        <v>51</v>
      </c>
      <c r="O243" s="8" t="str" cm="1">
        <f t="array" ref="O243">_xlfn.IFS(
  N243&lt;=10, "Extremely Dry",
  N243&lt;=20, "Very Dry",
  N243&lt;=30, "Dry",
  N243&lt;=40, "Low Comfortable",
  N243&lt;=50, "Comfortable",
  N243&lt;=60, "Moderate Humid",
  N243&lt;=70, "Humid",
  N243&lt;=80, "Very Humid",
  N243&lt;=90, "Highly Humid",
  N243&lt;=100, "Saturated / Rain-Likely"
)</f>
        <v>Moderate Humid</v>
      </c>
      <c r="P243" s="8">
        <v>0.16420000000000001</v>
      </c>
      <c r="Q243" s="8">
        <f>ROUND(DS_1_2_3_appended[[#This Row],[NormalizedWindspeed]]* 118, 1)</f>
        <v>19.399999999999999</v>
      </c>
      <c r="R243" s="8">
        <v>3</v>
      </c>
      <c r="S243" s="8">
        <v>51</v>
      </c>
      <c r="T243" s="8">
        <f>SUM(DS_1_2_3_appended[[#This Row],[CasualRiders]], DS_1_2_3_appended[[#This Row],[RegisteredRiders]])</f>
        <v>54</v>
      </c>
    </row>
    <row r="244" spans="1:20">
      <c r="A244" s="16">
        <v>243</v>
      </c>
      <c r="B244" s="11">
        <v>40554</v>
      </c>
      <c r="C244" s="8" t="str" cm="1">
        <f t="array" ref="C244">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44" s="8">
        <f>YEAR(DS_1_2_3_appended[[#This Row],[DateOfEntry]])</f>
        <v>2011</v>
      </c>
      <c r="E244" s="8" t="str">
        <f>TEXT(DS_1_2_3_appended[[#This Row],[DateOfEntry]], "mmmm")</f>
        <v>January</v>
      </c>
      <c r="F244" s="15">
        <v>10.0833333333333</v>
      </c>
      <c r="G244" s="8" t="str">
        <f>IF(dataset_1!G244, "YES", "NO")</f>
        <v>NO</v>
      </c>
      <c r="H244" s="8" t="str">
        <f>CHOOSE(WEEKDAY(DS_1_2_3_appended[[#This Row],[DateOfEntry]]), "Sunday", "Monday", "Tuesday", "Wednesday", "Thursday", "Friday", "Saturday")</f>
        <v>Tuesday</v>
      </c>
      <c r="I244" s="8">
        <v>2</v>
      </c>
      <c r="J244" s="8" t="str" cm="1">
        <f t="array" ref="J244">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244" s="8">
        <v>0.2</v>
      </c>
      <c r="L244" s="8" cm="1">
        <f t="array" ref="L244">_xlfn.IFS(
  AND(C244="Winter", J244="Clear Sky"), ROUND(10 + (K244 / 0.46) * (25 - 10), 1),
  AND(C244="Winter", J244="Foggy / Misty"), ROUND(0 + (K244 / 0.46) * (15 - 0), 1),
  AND(C244="Winter", J244="Light Snow / Rain"), ROUND(-5 + (K244 / 0.46) * (10 - (-5)), 1),
  AND(C244="Winter", J244="Western Disturbance"), ROUND(5 + (K244 / 0.46) * (20 - 5), 1),
  AND(C244="Summer", J244="Clear / Sunny"), ROUND(30 + (K244 / 0.46) * (53 - 30), 1),
  AND(C244="Summer", J244="Hot &amp; Humid"), ROUND(26 + (K244 / 0.46) * (45 - 26), 1),
  AND(C244="Summer", J244="Dust Storm / Loo Winds"), ROUND(35 + (K244 / 0.46) * (50 - 35), 1),
  AND(C244="Summer", J244="Pre-Monsoon Thunderstorm"), ROUND(28 + (K244 / 0.46) * (48 - 28), 1),
  AND(C244="Monsoon", J244="Heavy Rainfall"), ROUND(22 + (K244 / 0.46) * (28 - 22), 1),
  AND(C244="Monsoon", J244="Intermittent Showers"), ROUND(24 + (K244 / 0.46) * (32 - 24), 1),
  AND(C244="Monsoon", J244="Overcast &amp; Humid"), ROUND(25 + (K244 / 0.46) * (33 - 25), 1),
  AND(C244="Monsoon", J244="Thunderstorms with Rain"), ROUND(23 + (K244 / 0.46) * (30 - 23), 1),
  AND(C244="Autumn", J244="Clear"), ROUND(20 + (K244 / 0.46) * (30 - 20), 1),
  AND(C244="Autumn", J244="Dry &amp; Breezy"), ROUND(18 + (K244 / 0.46) * (28 - 18), 1),
  AND(C244="Autumn", J244="Atmospheric Haze"), ROUND(16 + (K244 / 0.46) * (26 - 16), 1),
  AND(C244="Autumn", J244="Chilly Dusk"), ROUND(15 + (K244 / 0.46) * (25 - 15), 1),
  TRUE, "No match found"
)</f>
        <v>6.5</v>
      </c>
      <c r="M244" s="8">
        <v>0.47</v>
      </c>
      <c r="N244" s="8">
        <f>ROUND(DS_1_2_3_appended[[#This Row],[NormalizedHumidity]] * 100, 1)</f>
        <v>47</v>
      </c>
      <c r="O244" s="8" t="str" cm="1">
        <f t="array" ref="O244">_xlfn.IFS(
  N244&lt;=10, "Extremely Dry",
  N244&lt;=20, "Very Dry",
  N244&lt;=30, "Dry",
  N244&lt;=40, "Low Comfortable",
  N244&lt;=50, "Comfortable",
  N244&lt;=60, "Moderate Humid",
  N244&lt;=70, "Humid",
  N244&lt;=80, "Very Humid",
  N244&lt;=90, "Highly Humid",
  N244&lt;=100, "Saturated / Rain-Likely"
)</f>
        <v>Comfortable</v>
      </c>
      <c r="P244" s="8">
        <v>0.1343</v>
      </c>
      <c r="Q244" s="8">
        <f>ROUND(DS_1_2_3_appended[[#This Row],[NormalizedWindspeed]]* 118, 1)</f>
        <v>15.8</v>
      </c>
      <c r="R244" s="8">
        <v>4</v>
      </c>
      <c r="S244" s="8">
        <v>31</v>
      </c>
      <c r="T244" s="8">
        <f>SUM(DS_1_2_3_appended[[#This Row],[CasualRiders]], DS_1_2_3_appended[[#This Row],[RegisteredRiders]])</f>
        <v>35</v>
      </c>
    </row>
    <row r="245" spans="1:20">
      <c r="A245" s="16">
        <v>244</v>
      </c>
      <c r="B245" s="11">
        <v>40554</v>
      </c>
      <c r="C245" s="8" t="str" cm="1">
        <f t="array" ref="C245">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45" s="8">
        <f>YEAR(DS_1_2_3_appended[[#This Row],[DateOfEntry]])</f>
        <v>2011</v>
      </c>
      <c r="E245" s="8" t="str">
        <f>TEXT(DS_1_2_3_appended[[#This Row],[DateOfEntry]], "mmmm")</f>
        <v>January</v>
      </c>
      <c r="F245" s="15">
        <v>10.125</v>
      </c>
      <c r="G245" s="8" t="str">
        <f>IF(dataset_1!G245, "YES", "NO")</f>
        <v>NO</v>
      </c>
      <c r="H245" s="8" t="str">
        <f>CHOOSE(WEEKDAY(DS_1_2_3_appended[[#This Row],[DateOfEntry]]), "Sunday", "Monday", "Tuesday", "Wednesday", "Thursday", "Friday", "Saturday")</f>
        <v>Tuesday</v>
      </c>
      <c r="I245" s="8">
        <v>2</v>
      </c>
      <c r="J245" s="8" t="str" cm="1">
        <f t="array" ref="J245">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245" s="8">
        <v>0.2</v>
      </c>
      <c r="L245" s="8" cm="1">
        <f t="array" ref="L245">_xlfn.IFS(
  AND(C245="Winter", J245="Clear Sky"), ROUND(10 + (K245 / 0.46) * (25 - 10), 1),
  AND(C245="Winter", J245="Foggy / Misty"), ROUND(0 + (K245 / 0.46) * (15 - 0), 1),
  AND(C245="Winter", J245="Light Snow / Rain"), ROUND(-5 + (K245 / 0.46) * (10 - (-5)), 1),
  AND(C245="Winter", J245="Western Disturbance"), ROUND(5 + (K245 / 0.46) * (20 - 5), 1),
  AND(C245="Summer", J245="Clear / Sunny"), ROUND(30 + (K245 / 0.46) * (53 - 30), 1),
  AND(C245="Summer", J245="Hot &amp; Humid"), ROUND(26 + (K245 / 0.46) * (45 - 26), 1),
  AND(C245="Summer", J245="Dust Storm / Loo Winds"), ROUND(35 + (K245 / 0.46) * (50 - 35), 1),
  AND(C245="Summer", J245="Pre-Monsoon Thunderstorm"), ROUND(28 + (K245 / 0.46) * (48 - 28), 1),
  AND(C245="Monsoon", J245="Heavy Rainfall"), ROUND(22 + (K245 / 0.46) * (28 - 22), 1),
  AND(C245="Monsoon", J245="Intermittent Showers"), ROUND(24 + (K245 / 0.46) * (32 - 24), 1),
  AND(C245="Monsoon", J245="Overcast &amp; Humid"), ROUND(25 + (K245 / 0.46) * (33 - 25), 1),
  AND(C245="Monsoon", J245="Thunderstorms with Rain"), ROUND(23 + (K245 / 0.46) * (30 - 23), 1),
  AND(C245="Autumn", J245="Clear"), ROUND(20 + (K245 / 0.46) * (30 - 20), 1),
  AND(C245="Autumn", J245="Dry &amp; Breezy"), ROUND(18 + (K245 / 0.46) * (28 - 18), 1),
  AND(C245="Autumn", J245="Atmospheric Haze"), ROUND(16 + (K245 / 0.46) * (26 - 16), 1),
  AND(C245="Autumn", J245="Chilly Dusk"), ROUND(15 + (K245 / 0.46) * (25 - 15), 1),
  TRUE, "No match found"
)</f>
        <v>6.5</v>
      </c>
      <c r="M245" s="8">
        <v>0.51</v>
      </c>
      <c r="N245" s="8">
        <f>ROUND(DS_1_2_3_appended[[#This Row],[NormalizedHumidity]] * 100, 1)</f>
        <v>51</v>
      </c>
      <c r="O245" s="8" t="str" cm="1">
        <f t="array" ref="O245">_xlfn.IFS(
  N245&lt;=10, "Extremely Dry",
  N245&lt;=20, "Very Dry",
  N245&lt;=30, "Dry",
  N245&lt;=40, "Low Comfortable",
  N245&lt;=50, "Comfortable",
  N245&lt;=60, "Moderate Humid",
  N245&lt;=70, "Humid",
  N245&lt;=80, "Very Humid",
  N245&lt;=90, "Highly Humid",
  N245&lt;=100, "Saturated / Rain-Likely"
)</f>
        <v>Moderate Humid</v>
      </c>
      <c r="P245" s="8">
        <v>0.1045</v>
      </c>
      <c r="Q245" s="8">
        <f>ROUND(DS_1_2_3_appended[[#This Row],[NormalizedWindspeed]]* 118, 1)</f>
        <v>12.3</v>
      </c>
      <c r="R245" s="8">
        <v>2</v>
      </c>
      <c r="S245" s="8">
        <v>55</v>
      </c>
      <c r="T245" s="8">
        <f>SUM(DS_1_2_3_appended[[#This Row],[CasualRiders]], DS_1_2_3_appended[[#This Row],[RegisteredRiders]])</f>
        <v>57</v>
      </c>
    </row>
    <row r="246" spans="1:20">
      <c r="A246" s="16">
        <v>245</v>
      </c>
      <c r="B246" s="11">
        <v>40554</v>
      </c>
      <c r="C246" s="8" t="str" cm="1">
        <f t="array" ref="C246">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46" s="8">
        <f>YEAR(DS_1_2_3_appended[[#This Row],[DateOfEntry]])</f>
        <v>2011</v>
      </c>
      <c r="E246" s="8" t="str">
        <f>TEXT(DS_1_2_3_appended[[#This Row],[DateOfEntry]], "mmmm")</f>
        <v>January</v>
      </c>
      <c r="F246" s="15">
        <v>10.1666666666667</v>
      </c>
      <c r="G246" s="8" t="str">
        <f>IF(dataset_1!G246, "YES", "NO")</f>
        <v>NO</v>
      </c>
      <c r="H246" s="8" t="str">
        <f>CHOOSE(WEEKDAY(DS_1_2_3_appended[[#This Row],[DateOfEntry]]), "Sunday", "Monday", "Tuesday", "Wednesday", "Thursday", "Friday", "Saturday")</f>
        <v>Tuesday</v>
      </c>
      <c r="I246" s="8">
        <v>2</v>
      </c>
      <c r="J246" s="8" t="str" cm="1">
        <f t="array" ref="J246">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246" s="8">
        <v>0.2</v>
      </c>
      <c r="L246" s="8" cm="1">
        <f t="array" ref="L246">_xlfn.IFS(
  AND(C246="Winter", J246="Clear Sky"), ROUND(10 + (K246 / 0.46) * (25 - 10), 1),
  AND(C246="Winter", J246="Foggy / Misty"), ROUND(0 + (K246 / 0.46) * (15 - 0), 1),
  AND(C246="Winter", J246="Light Snow / Rain"), ROUND(-5 + (K246 / 0.46) * (10 - (-5)), 1),
  AND(C246="Winter", J246="Western Disturbance"), ROUND(5 + (K246 / 0.46) * (20 - 5), 1),
  AND(C246="Summer", J246="Clear / Sunny"), ROUND(30 + (K246 / 0.46) * (53 - 30), 1),
  AND(C246="Summer", J246="Hot &amp; Humid"), ROUND(26 + (K246 / 0.46) * (45 - 26), 1),
  AND(C246="Summer", J246="Dust Storm / Loo Winds"), ROUND(35 + (K246 / 0.46) * (50 - 35), 1),
  AND(C246="Summer", J246="Pre-Monsoon Thunderstorm"), ROUND(28 + (K246 / 0.46) * (48 - 28), 1),
  AND(C246="Monsoon", J246="Heavy Rainfall"), ROUND(22 + (K246 / 0.46) * (28 - 22), 1),
  AND(C246="Monsoon", J246="Intermittent Showers"), ROUND(24 + (K246 / 0.46) * (32 - 24), 1),
  AND(C246="Monsoon", J246="Overcast &amp; Humid"), ROUND(25 + (K246 / 0.46) * (33 - 25), 1),
  AND(C246="Monsoon", J246="Thunderstorms with Rain"), ROUND(23 + (K246 / 0.46) * (30 - 23), 1),
  AND(C246="Autumn", J246="Clear"), ROUND(20 + (K246 / 0.46) * (30 - 20), 1),
  AND(C246="Autumn", J246="Dry &amp; Breezy"), ROUND(18 + (K246 / 0.46) * (28 - 18), 1),
  AND(C246="Autumn", J246="Atmospheric Haze"), ROUND(16 + (K246 / 0.46) * (26 - 16), 1),
  AND(C246="Autumn", J246="Chilly Dusk"), ROUND(15 + (K246 / 0.46) * (25 - 15), 1),
  TRUE, "No match found"
)</f>
        <v>6.5</v>
      </c>
      <c r="M246" s="8">
        <v>0.59</v>
      </c>
      <c r="N246" s="8">
        <f>ROUND(DS_1_2_3_appended[[#This Row],[NormalizedHumidity]] * 100, 1)</f>
        <v>59</v>
      </c>
      <c r="O246" s="8" t="str" cm="1">
        <f t="array" ref="O246">_xlfn.IFS(
  N246&lt;=10, "Extremely Dry",
  N246&lt;=20, "Very Dry",
  N246&lt;=30, "Dry",
  N246&lt;=40, "Low Comfortable",
  N246&lt;=50, "Comfortable",
  N246&lt;=60, "Moderate Humid",
  N246&lt;=70, "Humid",
  N246&lt;=80, "Very Humid",
  N246&lt;=90, "Highly Humid",
  N246&lt;=100, "Saturated / Rain-Likely"
)</f>
        <v>Moderate Humid</v>
      </c>
      <c r="P246" s="8">
        <v>8.9599999999999999E-2</v>
      </c>
      <c r="Q246" s="8">
        <f>ROUND(DS_1_2_3_appended[[#This Row],[NormalizedWindspeed]]* 118, 1)</f>
        <v>10.6</v>
      </c>
      <c r="R246" s="8">
        <v>6</v>
      </c>
      <c r="S246" s="8">
        <v>46</v>
      </c>
      <c r="T246" s="8">
        <f>SUM(DS_1_2_3_appended[[#This Row],[CasualRiders]], DS_1_2_3_appended[[#This Row],[RegisteredRiders]])</f>
        <v>52</v>
      </c>
    </row>
    <row r="247" spans="1:20">
      <c r="A247" s="16">
        <v>246</v>
      </c>
      <c r="B247" s="11">
        <v>40554</v>
      </c>
      <c r="C247" s="8" t="str" cm="1">
        <f t="array" ref="C247">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47" s="8">
        <f>YEAR(DS_1_2_3_appended[[#This Row],[DateOfEntry]])</f>
        <v>2011</v>
      </c>
      <c r="E247" s="8" t="str">
        <f>TEXT(DS_1_2_3_appended[[#This Row],[DateOfEntry]], "mmmm")</f>
        <v>January</v>
      </c>
      <c r="F247" s="15">
        <v>10.2083333333333</v>
      </c>
      <c r="G247" s="8" t="str">
        <f>IF(dataset_1!G247, "YES", "NO")</f>
        <v>NO</v>
      </c>
      <c r="H247" s="8" t="str">
        <f>CHOOSE(WEEKDAY(DS_1_2_3_appended[[#This Row],[DateOfEntry]]), "Sunday", "Monday", "Tuesday", "Wednesday", "Thursday", "Friday", "Saturday")</f>
        <v>Tuesday</v>
      </c>
      <c r="I247" s="8">
        <v>2</v>
      </c>
      <c r="J247" s="8" t="str" cm="1">
        <f t="array" ref="J247">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247" s="8">
        <v>0.2</v>
      </c>
      <c r="L247" s="8" cm="1">
        <f t="array" ref="L247">_xlfn.IFS(
  AND(C247="Winter", J247="Clear Sky"), ROUND(10 + (K247 / 0.46) * (25 - 10), 1),
  AND(C247="Winter", J247="Foggy / Misty"), ROUND(0 + (K247 / 0.46) * (15 - 0), 1),
  AND(C247="Winter", J247="Light Snow / Rain"), ROUND(-5 + (K247 / 0.46) * (10 - (-5)), 1),
  AND(C247="Winter", J247="Western Disturbance"), ROUND(5 + (K247 / 0.46) * (20 - 5), 1),
  AND(C247="Summer", J247="Clear / Sunny"), ROUND(30 + (K247 / 0.46) * (53 - 30), 1),
  AND(C247="Summer", J247="Hot &amp; Humid"), ROUND(26 + (K247 / 0.46) * (45 - 26), 1),
  AND(C247="Summer", J247="Dust Storm / Loo Winds"), ROUND(35 + (K247 / 0.46) * (50 - 35), 1),
  AND(C247="Summer", J247="Pre-Monsoon Thunderstorm"), ROUND(28 + (K247 / 0.46) * (48 - 28), 1),
  AND(C247="Monsoon", J247="Heavy Rainfall"), ROUND(22 + (K247 / 0.46) * (28 - 22), 1),
  AND(C247="Monsoon", J247="Intermittent Showers"), ROUND(24 + (K247 / 0.46) * (32 - 24), 1),
  AND(C247="Monsoon", J247="Overcast &amp; Humid"), ROUND(25 + (K247 / 0.46) * (33 - 25), 1),
  AND(C247="Monsoon", J247="Thunderstorms with Rain"), ROUND(23 + (K247 / 0.46) * (30 - 23), 1),
  AND(C247="Autumn", J247="Clear"), ROUND(20 + (K247 / 0.46) * (30 - 20), 1),
  AND(C247="Autumn", J247="Dry &amp; Breezy"), ROUND(18 + (K247 / 0.46) * (28 - 18), 1),
  AND(C247="Autumn", J247="Atmospheric Haze"), ROUND(16 + (K247 / 0.46) * (26 - 16), 1),
  AND(C247="Autumn", J247="Chilly Dusk"), ROUND(15 + (K247 / 0.46) * (25 - 15), 1),
  TRUE, "No match found"
)</f>
        <v>6.5</v>
      </c>
      <c r="M247" s="8">
        <v>0.59</v>
      </c>
      <c r="N247" s="8">
        <f>ROUND(DS_1_2_3_appended[[#This Row],[NormalizedHumidity]] * 100, 1)</f>
        <v>59</v>
      </c>
      <c r="O247" s="8" t="str" cm="1">
        <f t="array" ref="O247">_xlfn.IFS(
  N247&lt;=10, "Extremely Dry",
  N247&lt;=20, "Very Dry",
  N247&lt;=30, "Dry",
  N247&lt;=40, "Low Comfortable",
  N247&lt;=50, "Comfortable",
  N247&lt;=60, "Moderate Humid",
  N247&lt;=70, "Humid",
  N247&lt;=80, "Very Humid",
  N247&lt;=90, "Highly Humid",
  N247&lt;=100, "Saturated / Rain-Likely"
)</f>
        <v>Moderate Humid</v>
      </c>
      <c r="P247" s="8">
        <v>8.9599999999999999E-2</v>
      </c>
      <c r="Q247" s="8">
        <f>ROUND(DS_1_2_3_appended[[#This Row],[NormalizedWindspeed]]* 118, 1)</f>
        <v>10.6</v>
      </c>
      <c r="R247" s="8">
        <v>3</v>
      </c>
      <c r="S247" s="8">
        <v>60</v>
      </c>
      <c r="T247" s="8">
        <f>SUM(DS_1_2_3_appended[[#This Row],[CasualRiders]], DS_1_2_3_appended[[#This Row],[RegisteredRiders]])</f>
        <v>63</v>
      </c>
    </row>
    <row r="248" spans="1:20">
      <c r="A248" s="16">
        <v>247</v>
      </c>
      <c r="B248" s="11">
        <v>40554</v>
      </c>
      <c r="C248" s="8" t="str" cm="1">
        <f t="array" ref="C248">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48" s="8">
        <f>YEAR(DS_1_2_3_appended[[#This Row],[DateOfEntry]])</f>
        <v>2011</v>
      </c>
      <c r="E248" s="8" t="str">
        <f>TEXT(DS_1_2_3_appended[[#This Row],[DateOfEntry]], "mmmm")</f>
        <v>January</v>
      </c>
      <c r="F248" s="15">
        <v>10.25</v>
      </c>
      <c r="G248" s="8" t="str">
        <f>IF(dataset_1!G248, "YES", "NO")</f>
        <v>NO</v>
      </c>
      <c r="H248" s="8" t="str">
        <f>CHOOSE(WEEKDAY(DS_1_2_3_appended[[#This Row],[DateOfEntry]]), "Sunday", "Monday", "Tuesday", "Wednesday", "Thursday", "Friday", "Saturday")</f>
        <v>Tuesday</v>
      </c>
      <c r="I248" s="8">
        <v>2</v>
      </c>
      <c r="J248" s="8" t="str" cm="1">
        <f t="array" ref="J248">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248" s="8">
        <v>0.16</v>
      </c>
      <c r="L248" s="8" cm="1">
        <f t="array" ref="L248">_xlfn.IFS(
  AND(C248="Winter", J248="Clear Sky"), ROUND(10 + (K248 / 0.46) * (25 - 10), 1),
  AND(C248="Winter", J248="Foggy / Misty"), ROUND(0 + (K248 / 0.46) * (15 - 0), 1),
  AND(C248="Winter", J248="Light Snow / Rain"), ROUND(-5 + (K248 / 0.46) * (10 - (-5)), 1),
  AND(C248="Winter", J248="Western Disturbance"), ROUND(5 + (K248 / 0.46) * (20 - 5), 1),
  AND(C248="Summer", J248="Clear / Sunny"), ROUND(30 + (K248 / 0.46) * (53 - 30), 1),
  AND(C248="Summer", J248="Hot &amp; Humid"), ROUND(26 + (K248 / 0.46) * (45 - 26), 1),
  AND(C248="Summer", J248="Dust Storm / Loo Winds"), ROUND(35 + (K248 / 0.46) * (50 - 35), 1),
  AND(C248="Summer", J248="Pre-Monsoon Thunderstorm"), ROUND(28 + (K248 / 0.46) * (48 - 28), 1),
  AND(C248="Monsoon", J248="Heavy Rainfall"), ROUND(22 + (K248 / 0.46) * (28 - 22), 1),
  AND(C248="Monsoon", J248="Intermittent Showers"), ROUND(24 + (K248 / 0.46) * (32 - 24), 1),
  AND(C248="Monsoon", J248="Overcast &amp; Humid"), ROUND(25 + (K248 / 0.46) * (33 - 25), 1),
  AND(C248="Monsoon", J248="Thunderstorms with Rain"), ROUND(23 + (K248 / 0.46) * (30 - 23), 1),
  AND(C248="Autumn", J248="Clear"), ROUND(20 + (K248 / 0.46) * (30 - 20), 1),
  AND(C248="Autumn", J248="Dry &amp; Breezy"), ROUND(18 + (K248 / 0.46) * (28 - 18), 1),
  AND(C248="Autumn", J248="Atmospheric Haze"), ROUND(16 + (K248 / 0.46) * (26 - 16), 1),
  AND(C248="Autumn", J248="Chilly Dusk"), ROUND(15 + (K248 / 0.46) * (25 - 15), 1),
  TRUE, "No match found"
)</f>
        <v>5.2</v>
      </c>
      <c r="M248" s="8">
        <v>0.8</v>
      </c>
      <c r="N248" s="8">
        <f>ROUND(DS_1_2_3_appended[[#This Row],[NormalizedHumidity]] * 100, 1)</f>
        <v>80</v>
      </c>
      <c r="O248" s="8" t="str" cm="1">
        <f t="array" ref="O248">_xlfn.IFS(
  N248&lt;=10, "Extremely Dry",
  N248&lt;=20, "Very Dry",
  N248&lt;=30, "Dry",
  N248&lt;=40, "Low Comfortable",
  N248&lt;=50, "Comfortable",
  N248&lt;=60, "Moderate Humid",
  N248&lt;=70, "Humid",
  N248&lt;=80, "Very Humid",
  N248&lt;=90, "Highly Humid",
  N248&lt;=100, "Saturated / Rain-Likely"
)</f>
        <v>Very Humid</v>
      </c>
      <c r="P248" s="8">
        <v>8.9599999999999999E-2</v>
      </c>
      <c r="Q248" s="8">
        <f>ROUND(DS_1_2_3_appended[[#This Row],[NormalizedWindspeed]]* 118, 1)</f>
        <v>10.6</v>
      </c>
      <c r="R248" s="8">
        <v>2</v>
      </c>
      <c r="S248" s="8">
        <v>45</v>
      </c>
      <c r="T248" s="8">
        <f>SUM(DS_1_2_3_appended[[#This Row],[CasualRiders]], DS_1_2_3_appended[[#This Row],[RegisteredRiders]])</f>
        <v>47</v>
      </c>
    </row>
    <row r="249" spans="1:20">
      <c r="A249" s="16">
        <v>248</v>
      </c>
      <c r="B249" s="11">
        <v>40554</v>
      </c>
      <c r="C249" s="8" t="str" cm="1">
        <f t="array" ref="C249">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49" s="8">
        <f>YEAR(DS_1_2_3_appended[[#This Row],[DateOfEntry]])</f>
        <v>2011</v>
      </c>
      <c r="E249" s="8" t="str">
        <f>TEXT(DS_1_2_3_appended[[#This Row],[DateOfEntry]], "mmmm")</f>
        <v>January</v>
      </c>
      <c r="F249" s="15">
        <v>10.2916666666667</v>
      </c>
      <c r="G249" s="8" t="str">
        <f>IF(dataset_1!G249, "YES", "NO")</f>
        <v>NO</v>
      </c>
      <c r="H249" s="8" t="str">
        <f>CHOOSE(WEEKDAY(DS_1_2_3_appended[[#This Row],[DateOfEntry]]), "Sunday", "Monday", "Tuesday", "Wednesday", "Thursday", "Friday", "Saturday")</f>
        <v>Tuesday</v>
      </c>
      <c r="I249" s="8">
        <v>2</v>
      </c>
      <c r="J249" s="8" t="str" cm="1">
        <f t="array" ref="J249">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249" s="8">
        <v>0.16</v>
      </c>
      <c r="L249" s="8" cm="1">
        <f t="array" ref="L249">_xlfn.IFS(
  AND(C249="Winter", J249="Clear Sky"), ROUND(10 + (K249 / 0.46) * (25 - 10), 1),
  AND(C249="Winter", J249="Foggy / Misty"), ROUND(0 + (K249 / 0.46) * (15 - 0), 1),
  AND(C249="Winter", J249="Light Snow / Rain"), ROUND(-5 + (K249 / 0.46) * (10 - (-5)), 1),
  AND(C249="Winter", J249="Western Disturbance"), ROUND(5 + (K249 / 0.46) * (20 - 5), 1),
  AND(C249="Summer", J249="Clear / Sunny"), ROUND(30 + (K249 / 0.46) * (53 - 30), 1),
  AND(C249="Summer", J249="Hot &amp; Humid"), ROUND(26 + (K249 / 0.46) * (45 - 26), 1),
  AND(C249="Summer", J249="Dust Storm / Loo Winds"), ROUND(35 + (K249 / 0.46) * (50 - 35), 1),
  AND(C249="Summer", J249="Pre-Monsoon Thunderstorm"), ROUND(28 + (K249 / 0.46) * (48 - 28), 1),
  AND(C249="Monsoon", J249="Heavy Rainfall"), ROUND(22 + (K249 / 0.46) * (28 - 22), 1),
  AND(C249="Monsoon", J249="Intermittent Showers"), ROUND(24 + (K249 / 0.46) * (32 - 24), 1),
  AND(C249="Monsoon", J249="Overcast &amp; Humid"), ROUND(25 + (K249 / 0.46) * (33 - 25), 1),
  AND(C249="Monsoon", J249="Thunderstorms with Rain"), ROUND(23 + (K249 / 0.46) * (30 - 23), 1),
  AND(C249="Autumn", J249="Clear"), ROUND(20 + (K249 / 0.46) * (30 - 20), 1),
  AND(C249="Autumn", J249="Dry &amp; Breezy"), ROUND(18 + (K249 / 0.46) * (28 - 18), 1),
  AND(C249="Autumn", J249="Atmospheric Haze"), ROUND(16 + (K249 / 0.46) * (26 - 16), 1),
  AND(C249="Autumn", J249="Chilly Dusk"), ROUND(15 + (K249 / 0.46) * (25 - 15), 1),
  TRUE, "No match found"
)</f>
        <v>5.2</v>
      </c>
      <c r="M249" s="8">
        <v>0.86</v>
      </c>
      <c r="N249" s="8">
        <f>ROUND(DS_1_2_3_appended[[#This Row],[NormalizedHumidity]] * 100, 1)</f>
        <v>86</v>
      </c>
      <c r="O249" s="8" t="str" cm="1">
        <f t="array" ref="O249">_xlfn.IFS(
  N249&lt;=10, "Extremely Dry",
  N249&lt;=20, "Very Dry",
  N249&lt;=30, "Dry",
  N249&lt;=40, "Low Comfortable",
  N249&lt;=50, "Comfortable",
  N249&lt;=60, "Moderate Humid",
  N249&lt;=70, "Humid",
  N249&lt;=80, "Very Humid",
  N249&lt;=90, "Highly Humid",
  N249&lt;=100, "Saturated / Rain-Likely"
)</f>
        <v>Highly Humid</v>
      </c>
      <c r="P249" s="8">
        <v>0.22389999999999999</v>
      </c>
      <c r="Q249" s="8">
        <f>ROUND(DS_1_2_3_appended[[#This Row],[NormalizedWindspeed]]* 118, 1)</f>
        <v>26.4</v>
      </c>
      <c r="R249" s="8">
        <v>4</v>
      </c>
      <c r="S249" s="8">
        <v>72</v>
      </c>
      <c r="T249" s="8">
        <f>SUM(DS_1_2_3_appended[[#This Row],[CasualRiders]], DS_1_2_3_appended[[#This Row],[RegisteredRiders]])</f>
        <v>76</v>
      </c>
    </row>
    <row r="250" spans="1:20">
      <c r="A250" s="16">
        <v>249</v>
      </c>
      <c r="B250" s="11">
        <v>40554</v>
      </c>
      <c r="C250" s="8" t="str" cm="1">
        <f t="array" ref="C250">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50" s="8">
        <f>YEAR(DS_1_2_3_appended[[#This Row],[DateOfEntry]])</f>
        <v>2011</v>
      </c>
      <c r="E250" s="8" t="str">
        <f>TEXT(DS_1_2_3_appended[[#This Row],[DateOfEntry]], "mmmm")</f>
        <v>January</v>
      </c>
      <c r="F250" s="15">
        <v>10.3333333333333</v>
      </c>
      <c r="G250" s="8" t="str">
        <f>IF(dataset_1!G250, "YES", "NO")</f>
        <v>NO</v>
      </c>
      <c r="H250" s="8" t="str">
        <f>CHOOSE(WEEKDAY(DS_1_2_3_appended[[#This Row],[DateOfEntry]]), "Sunday", "Monday", "Tuesday", "Wednesday", "Thursday", "Friday", "Saturday")</f>
        <v>Tuesday</v>
      </c>
      <c r="I250" s="8">
        <v>2</v>
      </c>
      <c r="J250" s="8" t="str" cm="1">
        <f t="array" ref="J250">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250" s="8">
        <v>0.16</v>
      </c>
      <c r="L250" s="8" cm="1">
        <f t="array" ref="L250">_xlfn.IFS(
  AND(C250="Winter", J250="Clear Sky"), ROUND(10 + (K250 / 0.46) * (25 - 10), 1),
  AND(C250="Winter", J250="Foggy / Misty"), ROUND(0 + (K250 / 0.46) * (15 - 0), 1),
  AND(C250="Winter", J250="Light Snow / Rain"), ROUND(-5 + (K250 / 0.46) * (10 - (-5)), 1),
  AND(C250="Winter", J250="Western Disturbance"), ROUND(5 + (K250 / 0.46) * (20 - 5), 1),
  AND(C250="Summer", J250="Clear / Sunny"), ROUND(30 + (K250 / 0.46) * (53 - 30), 1),
  AND(C250="Summer", J250="Hot &amp; Humid"), ROUND(26 + (K250 / 0.46) * (45 - 26), 1),
  AND(C250="Summer", J250="Dust Storm / Loo Winds"), ROUND(35 + (K250 / 0.46) * (50 - 35), 1),
  AND(C250="Summer", J250="Pre-Monsoon Thunderstorm"), ROUND(28 + (K250 / 0.46) * (48 - 28), 1),
  AND(C250="Monsoon", J250="Heavy Rainfall"), ROUND(22 + (K250 / 0.46) * (28 - 22), 1),
  AND(C250="Monsoon", J250="Intermittent Showers"), ROUND(24 + (K250 / 0.46) * (32 - 24), 1),
  AND(C250="Monsoon", J250="Overcast &amp; Humid"), ROUND(25 + (K250 / 0.46) * (33 - 25), 1),
  AND(C250="Monsoon", J250="Thunderstorms with Rain"), ROUND(23 + (K250 / 0.46) * (30 - 23), 1),
  AND(C250="Autumn", J250="Clear"), ROUND(20 + (K250 / 0.46) * (30 - 20), 1),
  AND(C250="Autumn", J250="Dry &amp; Breezy"), ROUND(18 + (K250 / 0.46) * (28 - 18), 1),
  AND(C250="Autumn", J250="Atmospheric Haze"), ROUND(16 + (K250 / 0.46) * (26 - 16), 1),
  AND(C250="Autumn", J250="Chilly Dusk"), ROUND(15 + (K250 / 0.46) * (25 - 15), 1),
  TRUE, "No match found"
)</f>
        <v>5.2</v>
      </c>
      <c r="M250" s="8">
        <v>0.86</v>
      </c>
      <c r="N250" s="8">
        <f>ROUND(DS_1_2_3_appended[[#This Row],[NormalizedHumidity]] * 100, 1)</f>
        <v>86</v>
      </c>
      <c r="O250" s="8" t="str" cm="1">
        <f t="array" ref="O250">_xlfn.IFS(
  N250&lt;=10, "Extremely Dry",
  N250&lt;=20, "Very Dry",
  N250&lt;=30, "Dry",
  N250&lt;=40, "Low Comfortable",
  N250&lt;=50, "Comfortable",
  N250&lt;=60, "Moderate Humid",
  N250&lt;=70, "Humid",
  N250&lt;=80, "Very Humid",
  N250&lt;=90, "Highly Humid",
  N250&lt;=100, "Saturated / Rain-Likely"
)</f>
        <v>Highly Humid</v>
      </c>
      <c r="P250" s="8">
        <v>0.22389999999999999</v>
      </c>
      <c r="Q250" s="8">
        <f>ROUND(DS_1_2_3_appended[[#This Row],[NormalizedWindspeed]]* 118, 1)</f>
        <v>26.4</v>
      </c>
      <c r="R250" s="8">
        <v>6</v>
      </c>
      <c r="S250" s="8">
        <v>130</v>
      </c>
      <c r="T250" s="8">
        <f>SUM(DS_1_2_3_appended[[#This Row],[CasualRiders]], DS_1_2_3_appended[[#This Row],[RegisteredRiders]])</f>
        <v>136</v>
      </c>
    </row>
    <row r="251" spans="1:20">
      <c r="A251" s="16">
        <v>250</v>
      </c>
      <c r="B251" s="11">
        <v>40554</v>
      </c>
      <c r="C251" s="8" t="str" cm="1">
        <f t="array" ref="C251">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51" s="8">
        <f>YEAR(DS_1_2_3_appended[[#This Row],[DateOfEntry]])</f>
        <v>2011</v>
      </c>
      <c r="E251" s="8" t="str">
        <f>TEXT(DS_1_2_3_appended[[#This Row],[DateOfEntry]], "mmmm")</f>
        <v>January</v>
      </c>
      <c r="F251" s="15">
        <v>10.375</v>
      </c>
      <c r="G251" s="8" t="str">
        <f>IF(dataset_1!G251, "YES", "NO")</f>
        <v>NO</v>
      </c>
      <c r="H251" s="8" t="str">
        <f>CHOOSE(WEEKDAY(DS_1_2_3_appended[[#This Row],[DateOfEntry]]), "Sunday", "Monday", "Tuesday", "Wednesday", "Thursday", "Friday", "Saturday")</f>
        <v>Tuesday</v>
      </c>
      <c r="I251" s="8">
        <v>3</v>
      </c>
      <c r="J251" s="8" t="str" cm="1">
        <f t="array" ref="J251">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Light Snow / Rain</v>
      </c>
      <c r="K251" s="8">
        <v>0.16</v>
      </c>
      <c r="L251" s="8" cm="1">
        <f t="array" ref="L251">_xlfn.IFS(
  AND(C251="Winter", J251="Clear Sky"), ROUND(10 + (K251 / 0.46) * (25 - 10), 1),
  AND(C251="Winter", J251="Foggy / Misty"), ROUND(0 + (K251 / 0.46) * (15 - 0), 1),
  AND(C251="Winter", J251="Light Snow / Rain"), ROUND(-5 + (K251 / 0.46) * (10 - (-5)), 1),
  AND(C251="Winter", J251="Western Disturbance"), ROUND(5 + (K251 / 0.46) * (20 - 5), 1),
  AND(C251="Summer", J251="Clear / Sunny"), ROUND(30 + (K251 / 0.46) * (53 - 30), 1),
  AND(C251="Summer", J251="Hot &amp; Humid"), ROUND(26 + (K251 / 0.46) * (45 - 26), 1),
  AND(C251="Summer", J251="Dust Storm / Loo Winds"), ROUND(35 + (K251 / 0.46) * (50 - 35), 1),
  AND(C251="Summer", J251="Pre-Monsoon Thunderstorm"), ROUND(28 + (K251 / 0.46) * (48 - 28), 1),
  AND(C251="Monsoon", J251="Heavy Rainfall"), ROUND(22 + (K251 / 0.46) * (28 - 22), 1),
  AND(C251="Monsoon", J251="Intermittent Showers"), ROUND(24 + (K251 / 0.46) * (32 - 24), 1),
  AND(C251="Monsoon", J251="Overcast &amp; Humid"), ROUND(25 + (K251 / 0.46) * (33 - 25), 1),
  AND(C251="Monsoon", J251="Thunderstorms with Rain"), ROUND(23 + (K251 / 0.46) * (30 - 23), 1),
  AND(C251="Autumn", J251="Clear"), ROUND(20 + (K251 / 0.46) * (30 - 20), 1),
  AND(C251="Autumn", J251="Dry &amp; Breezy"), ROUND(18 + (K251 / 0.46) * (28 - 18), 1),
  AND(C251="Autumn", J251="Atmospheric Haze"), ROUND(16 + (K251 / 0.46) * (26 - 16), 1),
  AND(C251="Autumn", J251="Chilly Dusk"), ROUND(15 + (K251 / 0.46) * (25 - 15), 1),
  TRUE, "No match found"
)</f>
        <v>0.2</v>
      </c>
      <c r="M251" s="8">
        <v>0.93</v>
      </c>
      <c r="N251" s="8">
        <f>ROUND(DS_1_2_3_appended[[#This Row],[NormalizedHumidity]] * 100, 1)</f>
        <v>93</v>
      </c>
      <c r="O251" s="8" t="str" cm="1">
        <f t="array" ref="O251">_xlfn.IFS(
  N251&lt;=10, "Extremely Dry",
  N251&lt;=20, "Very Dry",
  N251&lt;=30, "Dry",
  N251&lt;=40, "Low Comfortable",
  N251&lt;=50, "Comfortable",
  N251&lt;=60, "Moderate Humid",
  N251&lt;=70, "Humid",
  N251&lt;=80, "Very Humid",
  N251&lt;=90, "Highly Humid",
  N251&lt;=100, "Saturated / Rain-Likely"
)</f>
        <v>Saturated / Rain-Likely</v>
      </c>
      <c r="P251" s="8">
        <v>0.1045</v>
      </c>
      <c r="Q251" s="8">
        <f>ROUND(DS_1_2_3_appended[[#This Row],[NormalizedWindspeed]]* 118, 1)</f>
        <v>12.3</v>
      </c>
      <c r="R251" s="8">
        <v>1</v>
      </c>
      <c r="S251" s="8">
        <v>94</v>
      </c>
      <c r="T251" s="8">
        <f>SUM(DS_1_2_3_appended[[#This Row],[CasualRiders]], DS_1_2_3_appended[[#This Row],[RegisteredRiders]])</f>
        <v>95</v>
      </c>
    </row>
    <row r="252" spans="1:20">
      <c r="A252" s="16">
        <v>251</v>
      </c>
      <c r="B252" s="11">
        <v>40554</v>
      </c>
      <c r="C252" s="8" t="str" cm="1">
        <f t="array" ref="C252">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52" s="8">
        <f>YEAR(DS_1_2_3_appended[[#This Row],[DateOfEntry]])</f>
        <v>2011</v>
      </c>
      <c r="E252" s="8" t="str">
        <f>TEXT(DS_1_2_3_appended[[#This Row],[DateOfEntry]], "mmmm")</f>
        <v>January</v>
      </c>
      <c r="F252" s="15">
        <v>10.4166666666667</v>
      </c>
      <c r="G252" s="8" t="str">
        <f>IF(dataset_1!G252, "YES", "NO")</f>
        <v>NO</v>
      </c>
      <c r="H252" s="8" t="str">
        <f>CHOOSE(WEEKDAY(DS_1_2_3_appended[[#This Row],[DateOfEntry]]), "Sunday", "Monday", "Tuesday", "Wednesday", "Thursday", "Friday", "Saturday")</f>
        <v>Tuesday</v>
      </c>
      <c r="I252" s="8">
        <v>3</v>
      </c>
      <c r="J252" s="8" t="str" cm="1">
        <f t="array" ref="J252">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Light Snow / Rain</v>
      </c>
      <c r="K252" s="8">
        <v>0.16</v>
      </c>
      <c r="L252" s="8" cm="1">
        <f t="array" ref="L252">_xlfn.IFS(
  AND(C252="Winter", J252="Clear Sky"), ROUND(10 + (K252 / 0.46) * (25 - 10), 1),
  AND(C252="Winter", J252="Foggy / Misty"), ROUND(0 + (K252 / 0.46) * (15 - 0), 1),
  AND(C252="Winter", J252="Light Snow / Rain"), ROUND(-5 + (K252 / 0.46) * (10 - (-5)), 1),
  AND(C252="Winter", J252="Western Disturbance"), ROUND(5 + (K252 / 0.46) * (20 - 5), 1),
  AND(C252="Summer", J252="Clear / Sunny"), ROUND(30 + (K252 / 0.46) * (53 - 30), 1),
  AND(C252="Summer", J252="Hot &amp; Humid"), ROUND(26 + (K252 / 0.46) * (45 - 26), 1),
  AND(C252="Summer", J252="Dust Storm / Loo Winds"), ROUND(35 + (K252 / 0.46) * (50 - 35), 1),
  AND(C252="Summer", J252="Pre-Monsoon Thunderstorm"), ROUND(28 + (K252 / 0.46) * (48 - 28), 1),
  AND(C252="Monsoon", J252="Heavy Rainfall"), ROUND(22 + (K252 / 0.46) * (28 - 22), 1),
  AND(C252="Monsoon", J252="Intermittent Showers"), ROUND(24 + (K252 / 0.46) * (32 - 24), 1),
  AND(C252="Monsoon", J252="Overcast &amp; Humid"), ROUND(25 + (K252 / 0.46) * (33 - 25), 1),
  AND(C252="Monsoon", J252="Thunderstorms with Rain"), ROUND(23 + (K252 / 0.46) * (30 - 23), 1),
  AND(C252="Autumn", J252="Clear"), ROUND(20 + (K252 / 0.46) * (30 - 20), 1),
  AND(C252="Autumn", J252="Dry &amp; Breezy"), ROUND(18 + (K252 / 0.46) * (28 - 18), 1),
  AND(C252="Autumn", J252="Atmospheric Haze"), ROUND(16 + (K252 / 0.46) * (26 - 16), 1),
  AND(C252="Autumn", J252="Chilly Dusk"), ROUND(15 + (K252 / 0.46) * (25 - 15), 1),
  TRUE, "No match found"
)</f>
        <v>0.2</v>
      </c>
      <c r="M252" s="8">
        <v>0.93</v>
      </c>
      <c r="N252" s="8">
        <f>ROUND(DS_1_2_3_appended[[#This Row],[NormalizedHumidity]] * 100, 1)</f>
        <v>93</v>
      </c>
      <c r="O252" s="8" t="str" cm="1">
        <f t="array" ref="O252">_xlfn.IFS(
  N252&lt;=10, "Extremely Dry",
  N252&lt;=20, "Very Dry",
  N252&lt;=30, "Dry",
  N252&lt;=40, "Low Comfortable",
  N252&lt;=50, "Comfortable",
  N252&lt;=60, "Moderate Humid",
  N252&lt;=70, "Humid",
  N252&lt;=80, "Very Humid",
  N252&lt;=90, "Highly Humid",
  N252&lt;=100, "Saturated / Rain-Likely"
)</f>
        <v>Saturated / Rain-Likely</v>
      </c>
      <c r="P252" s="8">
        <v>0</v>
      </c>
      <c r="Q252" s="8">
        <f>ROUND(DS_1_2_3_appended[[#This Row],[NormalizedWindspeed]]* 118, 1)</f>
        <v>0</v>
      </c>
      <c r="R252" s="8">
        <v>0</v>
      </c>
      <c r="S252" s="8">
        <v>51</v>
      </c>
      <c r="T252" s="8">
        <f>SUM(DS_1_2_3_appended[[#This Row],[CasualRiders]], DS_1_2_3_appended[[#This Row],[RegisteredRiders]])</f>
        <v>51</v>
      </c>
    </row>
    <row r="253" spans="1:20">
      <c r="A253" s="16">
        <v>252</v>
      </c>
      <c r="B253" s="11">
        <v>40554</v>
      </c>
      <c r="C253" s="8" t="str" cm="1">
        <f t="array" ref="C253">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53" s="8">
        <f>YEAR(DS_1_2_3_appended[[#This Row],[DateOfEntry]])</f>
        <v>2011</v>
      </c>
      <c r="E253" s="8" t="str">
        <f>TEXT(DS_1_2_3_appended[[#This Row],[DateOfEntry]], "mmmm")</f>
        <v>January</v>
      </c>
      <c r="F253" s="15">
        <v>10.4583333333333</v>
      </c>
      <c r="G253" s="8" t="str">
        <f>IF(dataset_1!G253, "YES", "NO")</f>
        <v>NO</v>
      </c>
      <c r="H253" s="8" t="str">
        <f>CHOOSE(WEEKDAY(DS_1_2_3_appended[[#This Row],[DateOfEntry]]), "Sunday", "Monday", "Tuesday", "Wednesday", "Thursday", "Friday", "Saturday")</f>
        <v>Tuesday</v>
      </c>
      <c r="I253" s="8">
        <v>3</v>
      </c>
      <c r="J253" s="8" t="str" cm="1">
        <f t="array" ref="J253">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Light Snow / Rain</v>
      </c>
      <c r="K253" s="8">
        <v>0.16</v>
      </c>
      <c r="L253" s="8" cm="1">
        <f t="array" ref="L253">_xlfn.IFS(
  AND(C253="Winter", J253="Clear Sky"), ROUND(10 + (K253 / 0.46) * (25 - 10), 1),
  AND(C253="Winter", J253="Foggy / Misty"), ROUND(0 + (K253 / 0.46) * (15 - 0), 1),
  AND(C253="Winter", J253="Light Snow / Rain"), ROUND(-5 + (K253 / 0.46) * (10 - (-5)), 1),
  AND(C253="Winter", J253="Western Disturbance"), ROUND(5 + (K253 / 0.46) * (20 - 5), 1),
  AND(C253="Summer", J253="Clear / Sunny"), ROUND(30 + (K253 / 0.46) * (53 - 30), 1),
  AND(C253="Summer", J253="Hot &amp; Humid"), ROUND(26 + (K253 / 0.46) * (45 - 26), 1),
  AND(C253="Summer", J253="Dust Storm / Loo Winds"), ROUND(35 + (K253 / 0.46) * (50 - 35), 1),
  AND(C253="Summer", J253="Pre-Monsoon Thunderstorm"), ROUND(28 + (K253 / 0.46) * (48 - 28), 1),
  AND(C253="Monsoon", J253="Heavy Rainfall"), ROUND(22 + (K253 / 0.46) * (28 - 22), 1),
  AND(C253="Monsoon", J253="Intermittent Showers"), ROUND(24 + (K253 / 0.46) * (32 - 24), 1),
  AND(C253="Monsoon", J253="Overcast &amp; Humid"), ROUND(25 + (K253 / 0.46) * (33 - 25), 1),
  AND(C253="Monsoon", J253="Thunderstorms with Rain"), ROUND(23 + (K253 / 0.46) * (30 - 23), 1),
  AND(C253="Autumn", J253="Clear"), ROUND(20 + (K253 / 0.46) * (30 - 20), 1),
  AND(C253="Autumn", J253="Dry &amp; Breezy"), ROUND(18 + (K253 / 0.46) * (28 - 18), 1),
  AND(C253="Autumn", J253="Atmospheric Haze"), ROUND(16 + (K253 / 0.46) * (26 - 16), 1),
  AND(C253="Autumn", J253="Chilly Dusk"), ROUND(15 + (K253 / 0.46) * (25 - 15), 1),
  TRUE, "No match found"
)</f>
        <v>0.2</v>
      </c>
      <c r="M253" s="8">
        <v>0.93</v>
      </c>
      <c r="N253" s="8">
        <f>ROUND(DS_1_2_3_appended[[#This Row],[NormalizedHumidity]] * 100, 1)</f>
        <v>93</v>
      </c>
      <c r="O253" s="8" t="str" cm="1">
        <f t="array" ref="O253">_xlfn.IFS(
  N253&lt;=10, "Extremely Dry",
  N253&lt;=20, "Very Dry",
  N253&lt;=30, "Dry",
  N253&lt;=40, "Low Comfortable",
  N253&lt;=50, "Comfortable",
  N253&lt;=60, "Moderate Humid",
  N253&lt;=70, "Humid",
  N253&lt;=80, "Very Humid",
  N253&lt;=90, "Highly Humid",
  N253&lt;=100, "Saturated / Rain-Likely"
)</f>
        <v>Saturated / Rain-Likely</v>
      </c>
      <c r="P253" s="8">
        <v>0.19400000000000001</v>
      </c>
      <c r="Q253" s="8">
        <f>ROUND(DS_1_2_3_appended[[#This Row],[NormalizedWindspeed]]* 118, 1)</f>
        <v>22.9</v>
      </c>
      <c r="R253" s="8">
        <v>0</v>
      </c>
      <c r="S253" s="8">
        <v>32</v>
      </c>
      <c r="T253" s="8">
        <f>SUM(DS_1_2_3_appended[[#This Row],[CasualRiders]], DS_1_2_3_appended[[#This Row],[RegisteredRiders]])</f>
        <v>32</v>
      </c>
    </row>
    <row r="254" spans="1:20">
      <c r="A254" s="16">
        <v>253</v>
      </c>
      <c r="B254" s="11">
        <v>40554</v>
      </c>
      <c r="C254" s="8" t="str" cm="1">
        <f t="array" ref="C254">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54" s="8">
        <f>YEAR(DS_1_2_3_appended[[#This Row],[DateOfEntry]])</f>
        <v>2011</v>
      </c>
      <c r="E254" s="8" t="str">
        <f>TEXT(DS_1_2_3_appended[[#This Row],[DateOfEntry]], "mmmm")</f>
        <v>January</v>
      </c>
      <c r="F254" s="15">
        <v>10.5</v>
      </c>
      <c r="G254" s="8" t="str">
        <f>IF(dataset_1!G254, "YES", "NO")</f>
        <v>NO</v>
      </c>
      <c r="H254" s="8" t="str">
        <f>CHOOSE(WEEKDAY(DS_1_2_3_appended[[#This Row],[DateOfEntry]]), "Sunday", "Monday", "Tuesday", "Wednesday", "Thursday", "Friday", "Saturday")</f>
        <v>Tuesday</v>
      </c>
      <c r="I254" s="8">
        <v>3</v>
      </c>
      <c r="J254" s="8" t="str" cm="1">
        <f t="array" ref="J254">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Light Snow / Rain</v>
      </c>
      <c r="K254" s="8">
        <v>0.16</v>
      </c>
      <c r="L254" s="8" cm="1">
        <f t="array" ref="L254">_xlfn.IFS(
  AND(C254="Winter", J254="Clear Sky"), ROUND(10 + (K254 / 0.46) * (25 - 10), 1),
  AND(C254="Winter", J254="Foggy / Misty"), ROUND(0 + (K254 / 0.46) * (15 - 0), 1),
  AND(C254="Winter", J254="Light Snow / Rain"), ROUND(-5 + (K254 / 0.46) * (10 - (-5)), 1),
  AND(C254="Winter", J254="Western Disturbance"), ROUND(5 + (K254 / 0.46) * (20 - 5), 1),
  AND(C254="Summer", J254="Clear / Sunny"), ROUND(30 + (K254 / 0.46) * (53 - 30), 1),
  AND(C254="Summer", J254="Hot &amp; Humid"), ROUND(26 + (K254 / 0.46) * (45 - 26), 1),
  AND(C254="Summer", J254="Dust Storm / Loo Winds"), ROUND(35 + (K254 / 0.46) * (50 - 35), 1),
  AND(C254="Summer", J254="Pre-Monsoon Thunderstorm"), ROUND(28 + (K254 / 0.46) * (48 - 28), 1),
  AND(C254="Monsoon", J254="Heavy Rainfall"), ROUND(22 + (K254 / 0.46) * (28 - 22), 1),
  AND(C254="Monsoon", J254="Intermittent Showers"), ROUND(24 + (K254 / 0.46) * (32 - 24), 1),
  AND(C254="Monsoon", J254="Overcast &amp; Humid"), ROUND(25 + (K254 / 0.46) * (33 - 25), 1),
  AND(C254="Monsoon", J254="Thunderstorms with Rain"), ROUND(23 + (K254 / 0.46) * (30 - 23), 1),
  AND(C254="Autumn", J254="Clear"), ROUND(20 + (K254 / 0.46) * (30 - 20), 1),
  AND(C254="Autumn", J254="Dry &amp; Breezy"), ROUND(18 + (K254 / 0.46) * (28 - 18), 1),
  AND(C254="Autumn", J254="Atmospheric Haze"), ROUND(16 + (K254 / 0.46) * (26 - 16), 1),
  AND(C254="Autumn", J254="Chilly Dusk"), ROUND(15 + (K254 / 0.46) * (25 - 15), 1),
  TRUE, "No match found"
)</f>
        <v>0.2</v>
      </c>
      <c r="M254" s="8">
        <v>0.86</v>
      </c>
      <c r="N254" s="8">
        <f>ROUND(DS_1_2_3_appended[[#This Row],[NormalizedHumidity]] * 100, 1)</f>
        <v>86</v>
      </c>
      <c r="O254" s="8" t="str" cm="1">
        <f t="array" ref="O254">_xlfn.IFS(
  N254&lt;=10, "Extremely Dry",
  N254&lt;=20, "Very Dry",
  N254&lt;=30, "Dry",
  N254&lt;=40, "Low Comfortable",
  N254&lt;=50, "Comfortable",
  N254&lt;=60, "Moderate Humid",
  N254&lt;=70, "Humid",
  N254&lt;=80, "Very Humid",
  N254&lt;=90, "Highly Humid",
  N254&lt;=100, "Saturated / Rain-Likely"
)</f>
        <v>Highly Humid</v>
      </c>
      <c r="P254" s="8">
        <v>8.9599999999999999E-2</v>
      </c>
      <c r="Q254" s="8">
        <f>ROUND(DS_1_2_3_appended[[#This Row],[NormalizedWindspeed]]* 118, 1)</f>
        <v>10.6</v>
      </c>
      <c r="R254" s="8">
        <v>0</v>
      </c>
      <c r="S254" s="8">
        <v>20</v>
      </c>
      <c r="T254" s="8">
        <f>SUM(DS_1_2_3_appended[[#This Row],[CasualRiders]], DS_1_2_3_appended[[#This Row],[RegisteredRiders]])</f>
        <v>20</v>
      </c>
    </row>
    <row r="255" spans="1:20">
      <c r="A255" s="16">
        <v>254</v>
      </c>
      <c r="B255" s="11">
        <v>40554</v>
      </c>
      <c r="C255" s="8" t="str" cm="1">
        <f t="array" ref="C255">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55" s="8">
        <f>YEAR(DS_1_2_3_appended[[#This Row],[DateOfEntry]])</f>
        <v>2011</v>
      </c>
      <c r="E255" s="8" t="str">
        <f>TEXT(DS_1_2_3_appended[[#This Row],[DateOfEntry]], "mmmm")</f>
        <v>January</v>
      </c>
      <c r="F255" s="15">
        <v>10.5416666666667</v>
      </c>
      <c r="G255" s="8" t="str">
        <f>IF(dataset_1!G255, "YES", "NO")</f>
        <v>NO</v>
      </c>
      <c r="H255" s="8" t="str">
        <f>CHOOSE(WEEKDAY(DS_1_2_3_appended[[#This Row],[DateOfEntry]]), "Sunday", "Monday", "Tuesday", "Wednesday", "Thursday", "Friday", "Saturday")</f>
        <v>Tuesday</v>
      </c>
      <c r="I255" s="8">
        <v>3</v>
      </c>
      <c r="J255" s="8" t="str" cm="1">
        <f t="array" ref="J255">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Light Snow / Rain</v>
      </c>
      <c r="K255" s="8">
        <v>0.16</v>
      </c>
      <c r="L255" s="8" cm="1">
        <f t="array" ref="L255">_xlfn.IFS(
  AND(C255="Winter", J255="Clear Sky"), ROUND(10 + (K255 / 0.46) * (25 - 10), 1),
  AND(C255="Winter", J255="Foggy / Misty"), ROUND(0 + (K255 / 0.46) * (15 - 0), 1),
  AND(C255="Winter", J255="Light Snow / Rain"), ROUND(-5 + (K255 / 0.46) * (10 - (-5)), 1),
  AND(C255="Winter", J255="Western Disturbance"), ROUND(5 + (K255 / 0.46) * (20 - 5), 1),
  AND(C255="Summer", J255="Clear / Sunny"), ROUND(30 + (K255 / 0.46) * (53 - 30), 1),
  AND(C255="Summer", J255="Hot &amp; Humid"), ROUND(26 + (K255 / 0.46) * (45 - 26), 1),
  AND(C255="Summer", J255="Dust Storm / Loo Winds"), ROUND(35 + (K255 / 0.46) * (50 - 35), 1),
  AND(C255="Summer", J255="Pre-Monsoon Thunderstorm"), ROUND(28 + (K255 / 0.46) * (48 - 28), 1),
  AND(C255="Monsoon", J255="Heavy Rainfall"), ROUND(22 + (K255 / 0.46) * (28 - 22), 1),
  AND(C255="Monsoon", J255="Intermittent Showers"), ROUND(24 + (K255 / 0.46) * (32 - 24), 1),
  AND(C255="Monsoon", J255="Overcast &amp; Humid"), ROUND(25 + (K255 / 0.46) * (33 - 25), 1),
  AND(C255="Monsoon", J255="Thunderstorms with Rain"), ROUND(23 + (K255 / 0.46) * (30 - 23), 1),
  AND(C255="Autumn", J255="Clear"), ROUND(20 + (K255 / 0.46) * (30 - 20), 1),
  AND(C255="Autumn", J255="Dry &amp; Breezy"), ROUND(18 + (K255 / 0.46) * (28 - 18), 1),
  AND(C255="Autumn", J255="Atmospheric Haze"), ROUND(16 + (K255 / 0.46) * (26 - 16), 1),
  AND(C255="Autumn", J255="Chilly Dusk"), ROUND(15 + (K255 / 0.46) * (25 - 15), 1),
  TRUE, "No match found"
)</f>
        <v>0.2</v>
      </c>
      <c r="M255" s="8">
        <v>0.93</v>
      </c>
      <c r="N255" s="8">
        <f>ROUND(DS_1_2_3_appended[[#This Row],[NormalizedHumidity]] * 100, 1)</f>
        <v>93</v>
      </c>
      <c r="O255" s="8" t="str" cm="1">
        <f t="array" ref="O255">_xlfn.IFS(
  N255&lt;=10, "Extremely Dry",
  N255&lt;=20, "Very Dry",
  N255&lt;=30, "Dry",
  N255&lt;=40, "Low Comfortable",
  N255&lt;=50, "Comfortable",
  N255&lt;=60, "Moderate Humid",
  N255&lt;=70, "Humid",
  N255&lt;=80, "Very Humid",
  N255&lt;=90, "Highly Humid",
  N255&lt;=100, "Saturated / Rain-Likely"
)</f>
        <v>Saturated / Rain-Likely</v>
      </c>
      <c r="P255" s="8">
        <v>0.1045</v>
      </c>
      <c r="Q255" s="8">
        <f>ROUND(DS_1_2_3_appended[[#This Row],[NormalizedWindspeed]]* 118, 1)</f>
        <v>12.3</v>
      </c>
      <c r="R255" s="8">
        <v>1</v>
      </c>
      <c r="S255" s="8">
        <v>28</v>
      </c>
      <c r="T255" s="8">
        <f>SUM(DS_1_2_3_appended[[#This Row],[CasualRiders]], DS_1_2_3_appended[[#This Row],[RegisteredRiders]])</f>
        <v>29</v>
      </c>
    </row>
    <row r="256" spans="1:20">
      <c r="A256" s="16">
        <v>255</v>
      </c>
      <c r="B256" s="11">
        <v>40554</v>
      </c>
      <c r="C256" s="8" t="str" cm="1">
        <f t="array" ref="C256">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56" s="8">
        <f>YEAR(DS_1_2_3_appended[[#This Row],[DateOfEntry]])</f>
        <v>2011</v>
      </c>
      <c r="E256" s="8" t="str">
        <f>TEXT(DS_1_2_3_appended[[#This Row],[DateOfEntry]], "mmmm")</f>
        <v>January</v>
      </c>
      <c r="F256" s="15">
        <v>10.5833333333333</v>
      </c>
      <c r="G256" s="8" t="str">
        <f>IF(dataset_1!G256, "YES", "NO")</f>
        <v>NO</v>
      </c>
      <c r="H256" s="8" t="str">
        <f>CHOOSE(WEEKDAY(DS_1_2_3_appended[[#This Row],[DateOfEntry]]), "Sunday", "Monday", "Tuesday", "Wednesday", "Thursday", "Friday", "Saturday")</f>
        <v>Tuesday</v>
      </c>
      <c r="I256" s="8">
        <v>3</v>
      </c>
      <c r="J256" s="8" t="str" cm="1">
        <f t="array" ref="J256">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Light Snow / Rain</v>
      </c>
      <c r="K256" s="8">
        <v>0.16</v>
      </c>
      <c r="L256" s="8" cm="1">
        <f t="array" ref="L256">_xlfn.IFS(
  AND(C256="Winter", J256="Clear Sky"), ROUND(10 + (K256 / 0.46) * (25 - 10), 1),
  AND(C256="Winter", J256="Foggy / Misty"), ROUND(0 + (K256 / 0.46) * (15 - 0), 1),
  AND(C256="Winter", J256="Light Snow / Rain"), ROUND(-5 + (K256 / 0.46) * (10 - (-5)), 1),
  AND(C256="Winter", J256="Western Disturbance"), ROUND(5 + (K256 / 0.46) * (20 - 5), 1),
  AND(C256="Summer", J256="Clear / Sunny"), ROUND(30 + (K256 / 0.46) * (53 - 30), 1),
  AND(C256="Summer", J256="Hot &amp; Humid"), ROUND(26 + (K256 / 0.46) * (45 - 26), 1),
  AND(C256="Summer", J256="Dust Storm / Loo Winds"), ROUND(35 + (K256 / 0.46) * (50 - 35), 1),
  AND(C256="Summer", J256="Pre-Monsoon Thunderstorm"), ROUND(28 + (K256 / 0.46) * (48 - 28), 1),
  AND(C256="Monsoon", J256="Heavy Rainfall"), ROUND(22 + (K256 / 0.46) * (28 - 22), 1),
  AND(C256="Monsoon", J256="Intermittent Showers"), ROUND(24 + (K256 / 0.46) * (32 - 24), 1),
  AND(C256="Monsoon", J256="Overcast &amp; Humid"), ROUND(25 + (K256 / 0.46) * (33 - 25), 1),
  AND(C256="Monsoon", J256="Thunderstorms with Rain"), ROUND(23 + (K256 / 0.46) * (30 - 23), 1),
  AND(C256="Autumn", J256="Clear"), ROUND(20 + (K256 / 0.46) * (30 - 20), 1),
  AND(C256="Autumn", J256="Dry &amp; Breezy"), ROUND(18 + (K256 / 0.46) * (28 - 18), 1),
  AND(C256="Autumn", J256="Atmospheric Haze"), ROUND(16 + (K256 / 0.46) * (26 - 16), 1),
  AND(C256="Autumn", J256="Chilly Dusk"), ROUND(15 + (K256 / 0.46) * (25 - 15), 1),
  TRUE, "No match found"
)</f>
        <v>0.2</v>
      </c>
      <c r="M256" s="8">
        <v>0.93</v>
      </c>
      <c r="N256" s="8">
        <f>ROUND(DS_1_2_3_appended[[#This Row],[NormalizedHumidity]] * 100, 1)</f>
        <v>93</v>
      </c>
      <c r="O256" s="8" t="str" cm="1">
        <f t="array" ref="O256">_xlfn.IFS(
  N256&lt;=10, "Extremely Dry",
  N256&lt;=20, "Very Dry",
  N256&lt;=30, "Dry",
  N256&lt;=40, "Low Comfortable",
  N256&lt;=50, "Comfortable",
  N256&lt;=60, "Moderate Humid",
  N256&lt;=70, "Humid",
  N256&lt;=80, "Very Humid",
  N256&lt;=90, "Highly Humid",
  N256&lt;=100, "Saturated / Rain-Likely"
)</f>
        <v>Saturated / Rain-Likely</v>
      </c>
      <c r="P256" s="8">
        <v>8.9599999999999999E-2</v>
      </c>
      <c r="Q256" s="8">
        <f>ROUND(DS_1_2_3_appended[[#This Row],[NormalizedWindspeed]]* 118, 1)</f>
        <v>10.6</v>
      </c>
      <c r="R256" s="8">
        <v>1</v>
      </c>
      <c r="S256" s="8">
        <v>18</v>
      </c>
      <c r="T256" s="8">
        <f>SUM(DS_1_2_3_appended[[#This Row],[CasualRiders]], DS_1_2_3_appended[[#This Row],[RegisteredRiders]])</f>
        <v>19</v>
      </c>
    </row>
    <row r="257" spans="1:20">
      <c r="A257" s="16">
        <v>256</v>
      </c>
      <c r="B257" s="11">
        <v>40555</v>
      </c>
      <c r="C257" s="8" t="str" cm="1">
        <f t="array" ref="C257">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57" s="8">
        <f>YEAR(DS_1_2_3_appended[[#This Row],[DateOfEntry]])</f>
        <v>2011</v>
      </c>
      <c r="E257" s="8" t="str">
        <f>TEXT(DS_1_2_3_appended[[#This Row],[DateOfEntry]], "mmmm")</f>
        <v>January</v>
      </c>
      <c r="F257" s="15">
        <v>10.625</v>
      </c>
      <c r="G257" s="8" t="str">
        <f>IF(dataset_1!G257, "YES", "NO")</f>
        <v>NO</v>
      </c>
      <c r="H257" s="8" t="str">
        <f>CHOOSE(WEEKDAY(DS_1_2_3_appended[[#This Row],[DateOfEntry]]), "Sunday", "Monday", "Tuesday", "Wednesday", "Thursday", "Friday", "Saturday")</f>
        <v>Wednesday</v>
      </c>
      <c r="I257" s="8">
        <v>2</v>
      </c>
      <c r="J257" s="8" t="str" cm="1">
        <f t="array" ref="J257">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257" s="8">
        <v>0.16</v>
      </c>
      <c r="L257" s="8" cm="1">
        <f t="array" ref="L257">_xlfn.IFS(
  AND(C257="Winter", J257="Clear Sky"), ROUND(10 + (K257 / 0.46) * (25 - 10), 1),
  AND(C257="Winter", J257="Foggy / Misty"), ROUND(0 + (K257 / 0.46) * (15 - 0), 1),
  AND(C257="Winter", J257="Light Snow / Rain"), ROUND(-5 + (K257 / 0.46) * (10 - (-5)), 1),
  AND(C257="Winter", J257="Western Disturbance"), ROUND(5 + (K257 / 0.46) * (20 - 5), 1),
  AND(C257="Summer", J257="Clear / Sunny"), ROUND(30 + (K257 / 0.46) * (53 - 30), 1),
  AND(C257="Summer", J257="Hot &amp; Humid"), ROUND(26 + (K257 / 0.46) * (45 - 26), 1),
  AND(C257="Summer", J257="Dust Storm / Loo Winds"), ROUND(35 + (K257 / 0.46) * (50 - 35), 1),
  AND(C257="Summer", J257="Pre-Monsoon Thunderstorm"), ROUND(28 + (K257 / 0.46) * (48 - 28), 1),
  AND(C257="Monsoon", J257="Heavy Rainfall"), ROUND(22 + (K257 / 0.46) * (28 - 22), 1),
  AND(C257="Monsoon", J257="Intermittent Showers"), ROUND(24 + (K257 / 0.46) * (32 - 24), 1),
  AND(C257="Monsoon", J257="Overcast &amp; Humid"), ROUND(25 + (K257 / 0.46) * (33 - 25), 1),
  AND(C257="Monsoon", J257="Thunderstorms with Rain"), ROUND(23 + (K257 / 0.46) * (30 - 23), 1),
  AND(C257="Autumn", J257="Clear"), ROUND(20 + (K257 / 0.46) * (30 - 20), 1),
  AND(C257="Autumn", J257="Dry &amp; Breezy"), ROUND(18 + (K257 / 0.46) * (28 - 18), 1),
  AND(C257="Autumn", J257="Atmospheric Haze"), ROUND(16 + (K257 / 0.46) * (26 - 16), 1),
  AND(C257="Autumn", J257="Chilly Dusk"), ROUND(15 + (K257 / 0.46) * (25 - 15), 1),
  TRUE, "No match found"
)</f>
        <v>5.2</v>
      </c>
      <c r="M257" s="8">
        <v>0.86</v>
      </c>
      <c r="N257" s="8">
        <f>ROUND(DS_1_2_3_appended[[#This Row],[NormalizedHumidity]] * 100, 1)</f>
        <v>86</v>
      </c>
      <c r="O257" s="8" t="str" cm="1">
        <f t="array" ref="O257">_xlfn.IFS(
  N257&lt;=10, "Extremely Dry",
  N257&lt;=20, "Very Dry",
  N257&lt;=30, "Dry",
  N257&lt;=40, "Low Comfortable",
  N257&lt;=50, "Comfortable",
  N257&lt;=60, "Moderate Humid",
  N257&lt;=70, "Humid",
  N257&lt;=80, "Very Humid",
  N257&lt;=90, "Highly Humid",
  N257&lt;=100, "Saturated / Rain-Likely"
)</f>
        <v>Highly Humid</v>
      </c>
      <c r="P257" s="8">
        <v>8.9599999999999999E-2</v>
      </c>
      <c r="Q257" s="8">
        <f>ROUND(DS_1_2_3_appended[[#This Row],[NormalizedWindspeed]]* 118, 1)</f>
        <v>10.6</v>
      </c>
      <c r="R257" s="8">
        <v>0</v>
      </c>
      <c r="S257" s="8">
        <v>7</v>
      </c>
      <c r="T257" s="8">
        <f>SUM(DS_1_2_3_appended[[#This Row],[CasualRiders]], DS_1_2_3_appended[[#This Row],[RegisteredRiders]])</f>
        <v>7</v>
      </c>
    </row>
    <row r="258" spans="1:20">
      <c r="A258" s="16">
        <v>257</v>
      </c>
      <c r="B258" s="11">
        <v>40555</v>
      </c>
      <c r="C258" s="8" t="str" cm="1">
        <f t="array" ref="C258">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58" s="8">
        <f>YEAR(DS_1_2_3_appended[[#This Row],[DateOfEntry]])</f>
        <v>2011</v>
      </c>
      <c r="E258" s="8" t="str">
        <f>TEXT(DS_1_2_3_appended[[#This Row],[DateOfEntry]], "mmmm")</f>
        <v>January</v>
      </c>
      <c r="F258" s="15">
        <v>10.6666666666667</v>
      </c>
      <c r="G258" s="8" t="str">
        <f>IF(dataset_1!G258, "YES", "NO")</f>
        <v>NO</v>
      </c>
      <c r="H258" s="8" t="str">
        <f>CHOOSE(WEEKDAY(DS_1_2_3_appended[[#This Row],[DateOfEntry]]), "Sunday", "Monday", "Tuesday", "Wednesday", "Thursday", "Friday", "Saturday")</f>
        <v>Wednesday</v>
      </c>
      <c r="I258" s="8">
        <v>2</v>
      </c>
      <c r="J258" s="8" t="str" cm="1">
        <f t="array" ref="J258">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258" s="8">
        <v>0.16</v>
      </c>
      <c r="L258" s="8" cm="1">
        <f t="array" ref="L258">_xlfn.IFS(
  AND(C258="Winter", J258="Clear Sky"), ROUND(10 + (K258 / 0.46) * (25 - 10), 1),
  AND(C258="Winter", J258="Foggy / Misty"), ROUND(0 + (K258 / 0.46) * (15 - 0), 1),
  AND(C258="Winter", J258="Light Snow / Rain"), ROUND(-5 + (K258 / 0.46) * (10 - (-5)), 1),
  AND(C258="Winter", J258="Western Disturbance"), ROUND(5 + (K258 / 0.46) * (20 - 5), 1),
  AND(C258="Summer", J258="Clear / Sunny"), ROUND(30 + (K258 / 0.46) * (53 - 30), 1),
  AND(C258="Summer", J258="Hot &amp; Humid"), ROUND(26 + (K258 / 0.46) * (45 - 26), 1),
  AND(C258="Summer", J258="Dust Storm / Loo Winds"), ROUND(35 + (K258 / 0.46) * (50 - 35), 1),
  AND(C258="Summer", J258="Pre-Monsoon Thunderstorm"), ROUND(28 + (K258 / 0.46) * (48 - 28), 1),
  AND(C258="Monsoon", J258="Heavy Rainfall"), ROUND(22 + (K258 / 0.46) * (28 - 22), 1),
  AND(C258="Monsoon", J258="Intermittent Showers"), ROUND(24 + (K258 / 0.46) * (32 - 24), 1),
  AND(C258="Monsoon", J258="Overcast &amp; Humid"), ROUND(25 + (K258 / 0.46) * (33 - 25), 1),
  AND(C258="Monsoon", J258="Thunderstorms with Rain"), ROUND(23 + (K258 / 0.46) * (30 - 23), 1),
  AND(C258="Autumn", J258="Clear"), ROUND(20 + (K258 / 0.46) * (30 - 20), 1),
  AND(C258="Autumn", J258="Dry &amp; Breezy"), ROUND(18 + (K258 / 0.46) * (28 - 18), 1),
  AND(C258="Autumn", J258="Atmospheric Haze"), ROUND(16 + (K258 / 0.46) * (26 - 16), 1),
  AND(C258="Autumn", J258="Chilly Dusk"), ROUND(15 + (K258 / 0.46) * (25 - 15), 1),
  TRUE, "No match found"
)</f>
        <v>5.2</v>
      </c>
      <c r="M258" s="8">
        <v>0.86</v>
      </c>
      <c r="N258" s="8">
        <f>ROUND(DS_1_2_3_appended[[#This Row],[NormalizedHumidity]] * 100, 1)</f>
        <v>86</v>
      </c>
      <c r="O258" s="8" t="str" cm="1">
        <f t="array" ref="O258">_xlfn.IFS(
  N258&lt;=10, "Extremely Dry",
  N258&lt;=20, "Very Dry",
  N258&lt;=30, "Dry",
  N258&lt;=40, "Low Comfortable",
  N258&lt;=50, "Comfortable",
  N258&lt;=60, "Moderate Humid",
  N258&lt;=70, "Humid",
  N258&lt;=80, "Very Humid",
  N258&lt;=90, "Highly Humid",
  N258&lt;=100, "Saturated / Rain-Likely"
)</f>
        <v>Highly Humid</v>
      </c>
      <c r="P258" s="8">
        <v>0.1045</v>
      </c>
      <c r="Q258" s="8">
        <f>ROUND(DS_1_2_3_appended[[#This Row],[NormalizedWindspeed]]* 118, 1)</f>
        <v>12.3</v>
      </c>
      <c r="R258" s="8">
        <v>0</v>
      </c>
      <c r="S258" s="8">
        <v>6</v>
      </c>
      <c r="T258" s="8">
        <f>SUM(DS_1_2_3_appended[[#This Row],[CasualRiders]], DS_1_2_3_appended[[#This Row],[RegisteredRiders]])</f>
        <v>6</v>
      </c>
    </row>
    <row r="259" spans="1:20">
      <c r="A259" s="16">
        <v>258</v>
      </c>
      <c r="B259" s="11">
        <v>40555</v>
      </c>
      <c r="C259" s="8" t="str" cm="1">
        <f t="array" ref="C259">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59" s="8">
        <f>YEAR(DS_1_2_3_appended[[#This Row],[DateOfEntry]])</f>
        <v>2011</v>
      </c>
      <c r="E259" s="8" t="str">
        <f>TEXT(DS_1_2_3_appended[[#This Row],[DateOfEntry]], "mmmm")</f>
        <v>January</v>
      </c>
      <c r="F259" s="15">
        <v>10.7083333333333</v>
      </c>
      <c r="G259" s="8" t="str">
        <f>IF(dataset_1!G259, "YES", "NO")</f>
        <v>NO</v>
      </c>
      <c r="H259" s="8" t="str">
        <f>CHOOSE(WEEKDAY(DS_1_2_3_appended[[#This Row],[DateOfEntry]]), "Sunday", "Monday", "Tuesday", "Wednesday", "Thursday", "Friday", "Saturday")</f>
        <v>Wednesday</v>
      </c>
      <c r="I259" s="8">
        <v>1</v>
      </c>
      <c r="J259" s="8" t="str" cm="1">
        <f t="array" ref="J259">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259" s="8">
        <v>0.14000000000000001</v>
      </c>
      <c r="L259" s="8" cm="1">
        <f t="array" ref="L259">_xlfn.IFS(
  AND(C259="Winter", J259="Clear Sky"), ROUND(10 + (K259 / 0.46) * (25 - 10), 1),
  AND(C259="Winter", J259="Foggy / Misty"), ROUND(0 + (K259 / 0.46) * (15 - 0), 1),
  AND(C259="Winter", J259="Light Snow / Rain"), ROUND(-5 + (K259 / 0.46) * (10 - (-5)), 1),
  AND(C259="Winter", J259="Western Disturbance"), ROUND(5 + (K259 / 0.46) * (20 - 5), 1),
  AND(C259="Summer", J259="Clear / Sunny"), ROUND(30 + (K259 / 0.46) * (53 - 30), 1),
  AND(C259="Summer", J259="Hot &amp; Humid"), ROUND(26 + (K259 / 0.46) * (45 - 26), 1),
  AND(C259="Summer", J259="Dust Storm / Loo Winds"), ROUND(35 + (K259 / 0.46) * (50 - 35), 1),
  AND(C259="Summer", J259="Pre-Monsoon Thunderstorm"), ROUND(28 + (K259 / 0.46) * (48 - 28), 1),
  AND(C259="Monsoon", J259="Heavy Rainfall"), ROUND(22 + (K259 / 0.46) * (28 - 22), 1),
  AND(C259="Monsoon", J259="Intermittent Showers"), ROUND(24 + (K259 / 0.46) * (32 - 24), 1),
  AND(C259="Monsoon", J259="Overcast &amp; Humid"), ROUND(25 + (K259 / 0.46) * (33 - 25), 1),
  AND(C259="Monsoon", J259="Thunderstorms with Rain"), ROUND(23 + (K259 / 0.46) * (30 - 23), 1),
  AND(C259="Autumn", J259="Clear"), ROUND(20 + (K259 / 0.46) * (30 - 20), 1),
  AND(C259="Autumn", J259="Dry &amp; Breezy"), ROUND(18 + (K259 / 0.46) * (28 - 18), 1),
  AND(C259="Autumn", J259="Atmospheric Haze"), ROUND(16 + (K259 / 0.46) * (26 - 16), 1),
  AND(C259="Autumn", J259="Chilly Dusk"), ROUND(15 + (K259 / 0.46) * (25 - 15), 1),
  TRUE, "No match found"
)</f>
        <v>14.6</v>
      </c>
      <c r="M259" s="8">
        <v>0.86</v>
      </c>
      <c r="N259" s="8">
        <f>ROUND(DS_1_2_3_appended[[#This Row],[NormalizedHumidity]] * 100, 1)</f>
        <v>86</v>
      </c>
      <c r="O259" s="8" t="str" cm="1">
        <f t="array" ref="O259">_xlfn.IFS(
  N259&lt;=10, "Extremely Dry",
  N259&lt;=20, "Very Dry",
  N259&lt;=30, "Dry",
  N259&lt;=40, "Low Comfortable",
  N259&lt;=50, "Comfortable",
  N259&lt;=60, "Moderate Humid",
  N259&lt;=70, "Humid",
  N259&lt;=80, "Very Humid",
  N259&lt;=90, "Highly Humid",
  N259&lt;=100, "Saturated / Rain-Likely"
)</f>
        <v>Highly Humid</v>
      </c>
      <c r="P259" s="8">
        <v>0.1343</v>
      </c>
      <c r="Q259" s="8">
        <f>ROUND(DS_1_2_3_appended[[#This Row],[NormalizedWindspeed]]* 118, 1)</f>
        <v>15.8</v>
      </c>
      <c r="R259" s="8">
        <v>0</v>
      </c>
      <c r="S259" s="8">
        <v>1</v>
      </c>
      <c r="T259" s="8">
        <f>SUM(DS_1_2_3_appended[[#This Row],[CasualRiders]], DS_1_2_3_appended[[#This Row],[RegisteredRiders]])</f>
        <v>1</v>
      </c>
    </row>
    <row r="260" spans="1:20">
      <c r="A260" s="16">
        <v>259</v>
      </c>
      <c r="B260" s="11">
        <v>40555</v>
      </c>
      <c r="C260" s="8" t="str" cm="1">
        <f t="array" ref="C260">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60" s="8">
        <f>YEAR(DS_1_2_3_appended[[#This Row],[DateOfEntry]])</f>
        <v>2011</v>
      </c>
      <c r="E260" s="8" t="str">
        <f>TEXT(DS_1_2_3_appended[[#This Row],[DateOfEntry]], "mmmm")</f>
        <v>January</v>
      </c>
      <c r="F260" s="15">
        <v>10.75</v>
      </c>
      <c r="G260" s="8" t="str">
        <f>IF(dataset_1!G260, "YES", "NO")</f>
        <v>NO</v>
      </c>
      <c r="H260" s="8" t="str">
        <f>CHOOSE(WEEKDAY(DS_1_2_3_appended[[#This Row],[DateOfEntry]]), "Sunday", "Monday", "Tuesday", "Wednesday", "Thursday", "Friday", "Saturday")</f>
        <v>Wednesday</v>
      </c>
      <c r="I260" s="8">
        <v>1</v>
      </c>
      <c r="J260" s="8" t="str" cm="1">
        <f t="array" ref="J260">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260" s="8">
        <v>0.14000000000000001</v>
      </c>
      <c r="L260" s="8" cm="1">
        <f t="array" ref="L260">_xlfn.IFS(
  AND(C260="Winter", J260="Clear Sky"), ROUND(10 + (K260 / 0.46) * (25 - 10), 1),
  AND(C260="Winter", J260="Foggy / Misty"), ROUND(0 + (K260 / 0.46) * (15 - 0), 1),
  AND(C260="Winter", J260="Light Snow / Rain"), ROUND(-5 + (K260 / 0.46) * (10 - (-5)), 1),
  AND(C260="Winter", J260="Western Disturbance"), ROUND(5 + (K260 / 0.46) * (20 - 5), 1),
  AND(C260="Summer", J260="Clear / Sunny"), ROUND(30 + (K260 / 0.46) * (53 - 30), 1),
  AND(C260="Summer", J260="Hot &amp; Humid"), ROUND(26 + (K260 / 0.46) * (45 - 26), 1),
  AND(C260="Summer", J260="Dust Storm / Loo Winds"), ROUND(35 + (K260 / 0.46) * (50 - 35), 1),
  AND(C260="Summer", J260="Pre-Monsoon Thunderstorm"), ROUND(28 + (K260 / 0.46) * (48 - 28), 1),
  AND(C260="Monsoon", J260="Heavy Rainfall"), ROUND(22 + (K260 / 0.46) * (28 - 22), 1),
  AND(C260="Monsoon", J260="Intermittent Showers"), ROUND(24 + (K260 / 0.46) * (32 - 24), 1),
  AND(C260="Monsoon", J260="Overcast &amp; Humid"), ROUND(25 + (K260 / 0.46) * (33 - 25), 1),
  AND(C260="Monsoon", J260="Thunderstorms with Rain"), ROUND(23 + (K260 / 0.46) * (30 - 23), 1),
  AND(C260="Autumn", J260="Clear"), ROUND(20 + (K260 / 0.46) * (30 - 20), 1),
  AND(C260="Autumn", J260="Dry &amp; Breezy"), ROUND(18 + (K260 / 0.46) * (28 - 18), 1),
  AND(C260="Autumn", J260="Atmospheric Haze"), ROUND(16 + (K260 / 0.46) * (26 - 16), 1),
  AND(C260="Autumn", J260="Chilly Dusk"), ROUND(15 + (K260 / 0.46) * (25 - 15), 1),
  TRUE, "No match found"
)</f>
        <v>14.6</v>
      </c>
      <c r="M260" s="8">
        <v>0.86</v>
      </c>
      <c r="N260" s="8">
        <f>ROUND(DS_1_2_3_appended[[#This Row],[NormalizedHumidity]] * 100, 1)</f>
        <v>86</v>
      </c>
      <c r="O260" s="8" t="str" cm="1">
        <f t="array" ref="O260">_xlfn.IFS(
  N260&lt;=10, "Extremely Dry",
  N260&lt;=20, "Very Dry",
  N260&lt;=30, "Dry",
  N260&lt;=40, "Low Comfortable",
  N260&lt;=50, "Comfortable",
  N260&lt;=60, "Moderate Humid",
  N260&lt;=70, "Humid",
  N260&lt;=80, "Very Humid",
  N260&lt;=90, "Highly Humid",
  N260&lt;=100, "Saturated / Rain-Likely"
)</f>
        <v>Highly Humid</v>
      </c>
      <c r="P260" s="8">
        <v>0.16420000000000001</v>
      </c>
      <c r="Q260" s="8">
        <f>ROUND(DS_1_2_3_appended[[#This Row],[NormalizedWindspeed]]* 118, 1)</f>
        <v>19.399999999999999</v>
      </c>
      <c r="R260" s="8">
        <v>0</v>
      </c>
      <c r="S260" s="8">
        <v>5</v>
      </c>
      <c r="T260" s="8">
        <f>SUM(DS_1_2_3_appended[[#This Row],[CasualRiders]], DS_1_2_3_appended[[#This Row],[RegisteredRiders]])</f>
        <v>5</v>
      </c>
    </row>
    <row r="261" spans="1:20">
      <c r="A261" s="16">
        <v>260</v>
      </c>
      <c r="B261" s="11">
        <v>40555</v>
      </c>
      <c r="C261" s="8" t="str" cm="1">
        <f t="array" ref="C261">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61" s="8">
        <f>YEAR(DS_1_2_3_appended[[#This Row],[DateOfEntry]])</f>
        <v>2011</v>
      </c>
      <c r="E261" s="8" t="str">
        <f>TEXT(DS_1_2_3_appended[[#This Row],[DateOfEntry]], "mmmm")</f>
        <v>January</v>
      </c>
      <c r="F261" s="15">
        <v>10.7916666666667</v>
      </c>
      <c r="G261" s="8" t="str">
        <f>IF(dataset_1!G261, "YES", "NO")</f>
        <v>NO</v>
      </c>
      <c r="H261" s="8" t="str">
        <f>CHOOSE(WEEKDAY(DS_1_2_3_appended[[#This Row],[DateOfEntry]]), "Sunday", "Monday", "Tuesday", "Wednesday", "Thursday", "Friday", "Saturday")</f>
        <v>Wednesday</v>
      </c>
      <c r="I261" s="8">
        <v>1</v>
      </c>
      <c r="J261" s="8" t="str" cm="1">
        <f t="array" ref="J261">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261" s="8">
        <v>0.12</v>
      </c>
      <c r="L261" s="8" cm="1">
        <f t="array" ref="L261">_xlfn.IFS(
  AND(C261="Winter", J261="Clear Sky"), ROUND(10 + (K261 / 0.46) * (25 - 10), 1),
  AND(C261="Winter", J261="Foggy / Misty"), ROUND(0 + (K261 / 0.46) * (15 - 0), 1),
  AND(C261="Winter", J261="Light Snow / Rain"), ROUND(-5 + (K261 / 0.46) * (10 - (-5)), 1),
  AND(C261="Winter", J261="Western Disturbance"), ROUND(5 + (K261 / 0.46) * (20 - 5), 1),
  AND(C261="Summer", J261="Clear / Sunny"), ROUND(30 + (K261 / 0.46) * (53 - 30), 1),
  AND(C261="Summer", J261="Hot &amp; Humid"), ROUND(26 + (K261 / 0.46) * (45 - 26), 1),
  AND(C261="Summer", J261="Dust Storm / Loo Winds"), ROUND(35 + (K261 / 0.46) * (50 - 35), 1),
  AND(C261="Summer", J261="Pre-Monsoon Thunderstorm"), ROUND(28 + (K261 / 0.46) * (48 - 28), 1),
  AND(C261="Monsoon", J261="Heavy Rainfall"), ROUND(22 + (K261 / 0.46) * (28 - 22), 1),
  AND(C261="Monsoon", J261="Intermittent Showers"), ROUND(24 + (K261 / 0.46) * (32 - 24), 1),
  AND(C261="Monsoon", J261="Overcast &amp; Humid"), ROUND(25 + (K261 / 0.46) * (33 - 25), 1),
  AND(C261="Monsoon", J261="Thunderstorms with Rain"), ROUND(23 + (K261 / 0.46) * (30 - 23), 1),
  AND(C261="Autumn", J261="Clear"), ROUND(20 + (K261 / 0.46) * (30 - 20), 1),
  AND(C261="Autumn", J261="Dry &amp; Breezy"), ROUND(18 + (K261 / 0.46) * (28 - 18), 1),
  AND(C261="Autumn", J261="Atmospheric Haze"), ROUND(16 + (K261 / 0.46) * (26 - 16), 1),
  AND(C261="Autumn", J261="Chilly Dusk"), ROUND(15 + (K261 / 0.46) * (25 - 15), 1),
  TRUE, "No match found"
)</f>
        <v>13.9</v>
      </c>
      <c r="M261" s="8">
        <v>0.93</v>
      </c>
      <c r="N261" s="8">
        <f>ROUND(DS_1_2_3_appended[[#This Row],[NormalizedHumidity]] * 100, 1)</f>
        <v>93</v>
      </c>
      <c r="O261" s="8" t="str" cm="1">
        <f t="array" ref="O261">_xlfn.IFS(
  N261&lt;=10, "Extremely Dry",
  N261&lt;=20, "Very Dry",
  N261&lt;=30, "Dry",
  N261&lt;=40, "Low Comfortable",
  N261&lt;=50, "Comfortable",
  N261&lt;=60, "Moderate Humid",
  N261&lt;=70, "Humid",
  N261&lt;=80, "Very Humid",
  N261&lt;=90, "Highly Humid",
  N261&lt;=100, "Saturated / Rain-Likely"
)</f>
        <v>Saturated / Rain-Likely</v>
      </c>
      <c r="P261" s="8">
        <v>0.1343</v>
      </c>
      <c r="Q261" s="8">
        <f>ROUND(DS_1_2_3_appended[[#This Row],[NormalizedWindspeed]]* 118, 1)</f>
        <v>15.8</v>
      </c>
      <c r="R261" s="8">
        <v>0</v>
      </c>
      <c r="S261" s="8">
        <v>16</v>
      </c>
      <c r="T261" s="8">
        <f>SUM(DS_1_2_3_appended[[#This Row],[CasualRiders]], DS_1_2_3_appended[[#This Row],[RegisteredRiders]])</f>
        <v>16</v>
      </c>
    </row>
    <row r="262" spans="1:20">
      <c r="A262" s="16">
        <v>261</v>
      </c>
      <c r="B262" s="11">
        <v>40555</v>
      </c>
      <c r="C262" s="8" t="str" cm="1">
        <f t="array" ref="C262">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62" s="8">
        <f>YEAR(DS_1_2_3_appended[[#This Row],[DateOfEntry]])</f>
        <v>2011</v>
      </c>
      <c r="E262" s="8" t="str">
        <f>TEXT(DS_1_2_3_appended[[#This Row],[DateOfEntry]], "mmmm")</f>
        <v>January</v>
      </c>
      <c r="F262" s="15">
        <v>10.8333333333333</v>
      </c>
      <c r="G262" s="8" t="str">
        <f>IF(dataset_1!G262, "YES", "NO")</f>
        <v>NO</v>
      </c>
      <c r="H262" s="8" t="str">
        <f>CHOOSE(WEEKDAY(DS_1_2_3_appended[[#This Row],[DateOfEntry]]), "Sunday", "Monday", "Tuesday", "Wednesday", "Thursday", "Friday", "Saturday")</f>
        <v>Wednesday</v>
      </c>
      <c r="I262" s="8">
        <v>1</v>
      </c>
      <c r="J262" s="8" t="str" cm="1">
        <f t="array" ref="J262">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262" s="8">
        <v>0.14000000000000001</v>
      </c>
      <c r="L262" s="8" cm="1">
        <f t="array" ref="L262">_xlfn.IFS(
  AND(C262="Winter", J262="Clear Sky"), ROUND(10 + (K262 / 0.46) * (25 - 10), 1),
  AND(C262="Winter", J262="Foggy / Misty"), ROUND(0 + (K262 / 0.46) * (15 - 0), 1),
  AND(C262="Winter", J262="Light Snow / Rain"), ROUND(-5 + (K262 / 0.46) * (10 - (-5)), 1),
  AND(C262="Winter", J262="Western Disturbance"), ROUND(5 + (K262 / 0.46) * (20 - 5), 1),
  AND(C262="Summer", J262="Clear / Sunny"), ROUND(30 + (K262 / 0.46) * (53 - 30), 1),
  AND(C262="Summer", J262="Hot &amp; Humid"), ROUND(26 + (K262 / 0.46) * (45 - 26), 1),
  AND(C262="Summer", J262="Dust Storm / Loo Winds"), ROUND(35 + (K262 / 0.46) * (50 - 35), 1),
  AND(C262="Summer", J262="Pre-Monsoon Thunderstorm"), ROUND(28 + (K262 / 0.46) * (48 - 28), 1),
  AND(C262="Monsoon", J262="Heavy Rainfall"), ROUND(22 + (K262 / 0.46) * (28 - 22), 1),
  AND(C262="Monsoon", J262="Intermittent Showers"), ROUND(24 + (K262 / 0.46) * (32 - 24), 1),
  AND(C262="Monsoon", J262="Overcast &amp; Humid"), ROUND(25 + (K262 / 0.46) * (33 - 25), 1),
  AND(C262="Monsoon", J262="Thunderstorms with Rain"), ROUND(23 + (K262 / 0.46) * (30 - 23), 1),
  AND(C262="Autumn", J262="Clear"), ROUND(20 + (K262 / 0.46) * (30 - 20), 1),
  AND(C262="Autumn", J262="Dry &amp; Breezy"), ROUND(18 + (K262 / 0.46) * (28 - 18), 1),
  AND(C262="Autumn", J262="Atmospheric Haze"), ROUND(16 + (K262 / 0.46) * (26 - 16), 1),
  AND(C262="Autumn", J262="Chilly Dusk"), ROUND(15 + (K262 / 0.46) * (25 - 15), 1),
  TRUE, "No match found"
)</f>
        <v>14.6</v>
      </c>
      <c r="M262" s="8">
        <v>0.69</v>
      </c>
      <c r="N262" s="8">
        <f>ROUND(DS_1_2_3_appended[[#This Row],[NormalizedHumidity]] * 100, 1)</f>
        <v>69</v>
      </c>
      <c r="O262" s="8" t="str" cm="1">
        <f t="array" ref="O262">_xlfn.IFS(
  N262&lt;=10, "Extremely Dry",
  N262&lt;=20, "Very Dry",
  N262&lt;=30, "Dry",
  N262&lt;=40, "Low Comfortable",
  N262&lt;=50, "Comfortable",
  N262&lt;=60, "Moderate Humid",
  N262&lt;=70, "Humid",
  N262&lt;=80, "Very Humid",
  N262&lt;=90, "Highly Humid",
  N262&lt;=100, "Saturated / Rain-Likely"
)</f>
        <v>Humid</v>
      </c>
      <c r="P262" s="8">
        <v>0.1343</v>
      </c>
      <c r="Q262" s="8">
        <f>ROUND(DS_1_2_3_appended[[#This Row],[NormalizedWindspeed]]* 118, 1)</f>
        <v>15.8</v>
      </c>
      <c r="R262" s="8">
        <v>0</v>
      </c>
      <c r="S262" s="8">
        <v>54</v>
      </c>
      <c r="T262" s="8">
        <f>SUM(DS_1_2_3_appended[[#This Row],[CasualRiders]], DS_1_2_3_appended[[#This Row],[RegisteredRiders]])</f>
        <v>54</v>
      </c>
    </row>
    <row r="263" spans="1:20">
      <c r="A263" s="16">
        <v>262</v>
      </c>
      <c r="B263" s="11">
        <v>40555</v>
      </c>
      <c r="C263" s="8" t="str" cm="1">
        <f t="array" ref="C263">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63" s="8">
        <f>YEAR(DS_1_2_3_appended[[#This Row],[DateOfEntry]])</f>
        <v>2011</v>
      </c>
      <c r="E263" s="8" t="str">
        <f>TEXT(DS_1_2_3_appended[[#This Row],[DateOfEntry]], "mmmm")</f>
        <v>January</v>
      </c>
      <c r="F263" s="15">
        <v>10.875</v>
      </c>
      <c r="G263" s="8" t="str">
        <f>IF(dataset_1!G263, "YES", "NO")</f>
        <v>NO</v>
      </c>
      <c r="H263" s="8" t="str">
        <f>CHOOSE(WEEKDAY(DS_1_2_3_appended[[#This Row],[DateOfEntry]]), "Sunday", "Monday", "Tuesday", "Wednesday", "Thursday", "Friday", "Saturday")</f>
        <v>Wednesday</v>
      </c>
      <c r="I263" s="8">
        <v>1</v>
      </c>
      <c r="J263" s="8" t="str" cm="1">
        <f t="array" ref="J263">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263" s="8">
        <v>0.16</v>
      </c>
      <c r="L263" s="8" cm="1">
        <f t="array" ref="L263">_xlfn.IFS(
  AND(C263="Winter", J263="Clear Sky"), ROUND(10 + (K263 / 0.46) * (25 - 10), 1),
  AND(C263="Winter", J263="Foggy / Misty"), ROUND(0 + (K263 / 0.46) * (15 - 0), 1),
  AND(C263="Winter", J263="Light Snow / Rain"), ROUND(-5 + (K263 / 0.46) * (10 - (-5)), 1),
  AND(C263="Winter", J263="Western Disturbance"), ROUND(5 + (K263 / 0.46) * (20 - 5), 1),
  AND(C263="Summer", J263="Clear / Sunny"), ROUND(30 + (K263 / 0.46) * (53 - 30), 1),
  AND(C263="Summer", J263="Hot &amp; Humid"), ROUND(26 + (K263 / 0.46) * (45 - 26), 1),
  AND(C263="Summer", J263="Dust Storm / Loo Winds"), ROUND(35 + (K263 / 0.46) * (50 - 35), 1),
  AND(C263="Summer", J263="Pre-Monsoon Thunderstorm"), ROUND(28 + (K263 / 0.46) * (48 - 28), 1),
  AND(C263="Monsoon", J263="Heavy Rainfall"), ROUND(22 + (K263 / 0.46) * (28 - 22), 1),
  AND(C263="Monsoon", J263="Intermittent Showers"), ROUND(24 + (K263 / 0.46) * (32 - 24), 1),
  AND(C263="Monsoon", J263="Overcast &amp; Humid"), ROUND(25 + (K263 / 0.46) * (33 - 25), 1),
  AND(C263="Monsoon", J263="Thunderstorms with Rain"), ROUND(23 + (K263 / 0.46) * (30 - 23), 1),
  AND(C263="Autumn", J263="Clear"), ROUND(20 + (K263 / 0.46) * (30 - 20), 1),
  AND(C263="Autumn", J263="Dry &amp; Breezy"), ROUND(18 + (K263 / 0.46) * (28 - 18), 1),
  AND(C263="Autumn", J263="Atmospheric Haze"), ROUND(16 + (K263 / 0.46) * (26 - 16), 1),
  AND(C263="Autumn", J263="Chilly Dusk"), ROUND(15 + (K263 / 0.46) * (25 - 15), 1),
  TRUE, "No match found"
)</f>
        <v>15.2</v>
      </c>
      <c r="M263" s="8">
        <v>0.59</v>
      </c>
      <c r="N263" s="8">
        <f>ROUND(DS_1_2_3_appended[[#This Row],[NormalizedHumidity]] * 100, 1)</f>
        <v>59</v>
      </c>
      <c r="O263" s="8" t="str" cm="1">
        <f t="array" ref="O263">_xlfn.IFS(
  N263&lt;=10, "Extremely Dry",
  N263&lt;=20, "Very Dry",
  N263&lt;=30, "Dry",
  N263&lt;=40, "Low Comfortable",
  N263&lt;=50, "Comfortable",
  N263&lt;=60, "Moderate Humid",
  N263&lt;=70, "Humid",
  N263&lt;=80, "Very Humid",
  N263&lt;=90, "Highly Humid",
  N263&lt;=100, "Saturated / Rain-Likely"
)</f>
        <v>Moderate Humid</v>
      </c>
      <c r="P263" s="8">
        <v>0.16420000000000001</v>
      </c>
      <c r="Q263" s="8">
        <f>ROUND(DS_1_2_3_appended[[#This Row],[NormalizedWindspeed]]* 118, 1)</f>
        <v>19.399999999999999</v>
      </c>
      <c r="R263" s="8">
        <v>3</v>
      </c>
      <c r="S263" s="8">
        <v>125</v>
      </c>
      <c r="T263" s="8">
        <f>SUM(DS_1_2_3_appended[[#This Row],[CasualRiders]], DS_1_2_3_appended[[#This Row],[RegisteredRiders]])</f>
        <v>128</v>
      </c>
    </row>
    <row r="264" spans="1:20">
      <c r="A264" s="16">
        <v>263</v>
      </c>
      <c r="B264" s="11">
        <v>40555</v>
      </c>
      <c r="C264" s="8" t="str" cm="1">
        <f t="array" ref="C264">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64" s="8">
        <f>YEAR(DS_1_2_3_appended[[#This Row],[DateOfEntry]])</f>
        <v>2011</v>
      </c>
      <c r="E264" s="8" t="str">
        <f>TEXT(DS_1_2_3_appended[[#This Row],[DateOfEntry]], "mmmm")</f>
        <v>January</v>
      </c>
      <c r="F264" s="15">
        <v>10.9166666666667</v>
      </c>
      <c r="G264" s="8" t="str">
        <f>IF(dataset_1!G264, "YES", "NO")</f>
        <v>NO</v>
      </c>
      <c r="H264" s="8" t="str">
        <f>CHOOSE(WEEKDAY(DS_1_2_3_appended[[#This Row],[DateOfEntry]]), "Sunday", "Monday", "Tuesday", "Wednesday", "Thursday", "Friday", "Saturday")</f>
        <v>Wednesday</v>
      </c>
      <c r="I264" s="8">
        <v>1</v>
      </c>
      <c r="J264" s="8" t="str" cm="1">
        <f t="array" ref="J264">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264" s="8">
        <v>0.16</v>
      </c>
      <c r="L264" s="8" cm="1">
        <f t="array" ref="L264">_xlfn.IFS(
  AND(C264="Winter", J264="Clear Sky"), ROUND(10 + (K264 / 0.46) * (25 - 10), 1),
  AND(C264="Winter", J264="Foggy / Misty"), ROUND(0 + (K264 / 0.46) * (15 - 0), 1),
  AND(C264="Winter", J264="Light Snow / Rain"), ROUND(-5 + (K264 / 0.46) * (10 - (-5)), 1),
  AND(C264="Winter", J264="Western Disturbance"), ROUND(5 + (K264 / 0.46) * (20 - 5), 1),
  AND(C264="Summer", J264="Clear / Sunny"), ROUND(30 + (K264 / 0.46) * (53 - 30), 1),
  AND(C264="Summer", J264="Hot &amp; Humid"), ROUND(26 + (K264 / 0.46) * (45 - 26), 1),
  AND(C264="Summer", J264="Dust Storm / Loo Winds"), ROUND(35 + (K264 / 0.46) * (50 - 35), 1),
  AND(C264="Summer", J264="Pre-Monsoon Thunderstorm"), ROUND(28 + (K264 / 0.46) * (48 - 28), 1),
  AND(C264="Monsoon", J264="Heavy Rainfall"), ROUND(22 + (K264 / 0.46) * (28 - 22), 1),
  AND(C264="Monsoon", J264="Intermittent Showers"), ROUND(24 + (K264 / 0.46) * (32 - 24), 1),
  AND(C264="Monsoon", J264="Overcast &amp; Humid"), ROUND(25 + (K264 / 0.46) * (33 - 25), 1),
  AND(C264="Monsoon", J264="Thunderstorms with Rain"), ROUND(23 + (K264 / 0.46) * (30 - 23), 1),
  AND(C264="Autumn", J264="Clear"), ROUND(20 + (K264 / 0.46) * (30 - 20), 1),
  AND(C264="Autumn", J264="Dry &amp; Breezy"), ROUND(18 + (K264 / 0.46) * (28 - 18), 1),
  AND(C264="Autumn", J264="Atmospheric Haze"), ROUND(16 + (K264 / 0.46) * (26 - 16), 1),
  AND(C264="Autumn", J264="Chilly Dusk"), ROUND(15 + (K264 / 0.46) * (25 - 15), 1),
  TRUE, "No match found"
)</f>
        <v>15.2</v>
      </c>
      <c r="M264" s="8">
        <v>0.59</v>
      </c>
      <c r="N264" s="8">
        <f>ROUND(DS_1_2_3_appended[[#This Row],[NormalizedHumidity]] * 100, 1)</f>
        <v>59</v>
      </c>
      <c r="O264" s="8" t="str" cm="1">
        <f t="array" ref="O264">_xlfn.IFS(
  N264&lt;=10, "Extremely Dry",
  N264&lt;=20, "Very Dry",
  N264&lt;=30, "Dry",
  N264&lt;=40, "Low Comfortable",
  N264&lt;=50, "Comfortable",
  N264&lt;=60, "Moderate Humid",
  N264&lt;=70, "Humid",
  N264&lt;=80, "Very Humid",
  N264&lt;=90, "Highly Humid",
  N264&lt;=100, "Saturated / Rain-Likely"
)</f>
        <v>Moderate Humid</v>
      </c>
      <c r="P264" s="8">
        <v>0.32840000000000003</v>
      </c>
      <c r="Q264" s="8">
        <f>ROUND(DS_1_2_3_appended[[#This Row],[NormalizedWindspeed]]* 118, 1)</f>
        <v>38.799999999999997</v>
      </c>
      <c r="R264" s="8">
        <v>3</v>
      </c>
      <c r="S264" s="8">
        <v>78</v>
      </c>
      <c r="T264" s="8">
        <f>SUM(DS_1_2_3_appended[[#This Row],[CasualRiders]], DS_1_2_3_appended[[#This Row],[RegisteredRiders]])</f>
        <v>81</v>
      </c>
    </row>
    <row r="265" spans="1:20">
      <c r="A265" s="16">
        <v>264</v>
      </c>
      <c r="B265" s="11">
        <v>40555</v>
      </c>
      <c r="C265" s="8" t="str" cm="1">
        <f t="array" ref="C265">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65" s="8">
        <f>YEAR(DS_1_2_3_appended[[#This Row],[DateOfEntry]])</f>
        <v>2011</v>
      </c>
      <c r="E265" s="8" t="str">
        <f>TEXT(DS_1_2_3_appended[[#This Row],[DateOfEntry]], "mmmm")</f>
        <v>January</v>
      </c>
      <c r="F265" s="15">
        <v>10.9583333333333</v>
      </c>
      <c r="G265" s="8" t="str">
        <f>IF(dataset_1!G265, "YES", "NO")</f>
        <v>NO</v>
      </c>
      <c r="H265" s="8" t="str">
        <f>CHOOSE(WEEKDAY(DS_1_2_3_appended[[#This Row],[DateOfEntry]]), "Sunday", "Monday", "Tuesday", "Wednesday", "Thursday", "Friday", "Saturday")</f>
        <v>Wednesday</v>
      </c>
      <c r="I265" s="8">
        <v>1</v>
      </c>
      <c r="J265" s="8" t="str" cm="1">
        <f t="array" ref="J265">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265" s="8">
        <v>0.18</v>
      </c>
      <c r="L265" s="8" cm="1">
        <f t="array" ref="L265">_xlfn.IFS(
  AND(C265="Winter", J265="Clear Sky"), ROUND(10 + (K265 / 0.46) * (25 - 10), 1),
  AND(C265="Winter", J265="Foggy / Misty"), ROUND(0 + (K265 / 0.46) * (15 - 0), 1),
  AND(C265="Winter", J265="Light Snow / Rain"), ROUND(-5 + (K265 / 0.46) * (10 - (-5)), 1),
  AND(C265="Winter", J265="Western Disturbance"), ROUND(5 + (K265 / 0.46) * (20 - 5), 1),
  AND(C265="Summer", J265="Clear / Sunny"), ROUND(30 + (K265 / 0.46) * (53 - 30), 1),
  AND(C265="Summer", J265="Hot &amp; Humid"), ROUND(26 + (K265 / 0.46) * (45 - 26), 1),
  AND(C265="Summer", J265="Dust Storm / Loo Winds"), ROUND(35 + (K265 / 0.46) * (50 - 35), 1),
  AND(C265="Summer", J265="Pre-Monsoon Thunderstorm"), ROUND(28 + (K265 / 0.46) * (48 - 28), 1),
  AND(C265="Monsoon", J265="Heavy Rainfall"), ROUND(22 + (K265 / 0.46) * (28 - 22), 1),
  AND(C265="Monsoon", J265="Intermittent Showers"), ROUND(24 + (K265 / 0.46) * (32 - 24), 1),
  AND(C265="Monsoon", J265="Overcast &amp; Humid"), ROUND(25 + (K265 / 0.46) * (33 - 25), 1),
  AND(C265="Monsoon", J265="Thunderstorms with Rain"), ROUND(23 + (K265 / 0.46) * (30 - 23), 1),
  AND(C265="Autumn", J265="Clear"), ROUND(20 + (K265 / 0.46) * (30 - 20), 1),
  AND(C265="Autumn", J265="Dry &amp; Breezy"), ROUND(18 + (K265 / 0.46) * (28 - 18), 1),
  AND(C265="Autumn", J265="Atmospheric Haze"), ROUND(16 + (K265 / 0.46) * (26 - 16), 1),
  AND(C265="Autumn", J265="Chilly Dusk"), ROUND(15 + (K265 / 0.46) * (25 - 15), 1),
  TRUE, "No match found"
)</f>
        <v>15.9</v>
      </c>
      <c r="M265" s="8">
        <v>0.55000000000000004</v>
      </c>
      <c r="N265" s="8">
        <f>ROUND(DS_1_2_3_appended[[#This Row],[NormalizedHumidity]] * 100, 1)</f>
        <v>55</v>
      </c>
      <c r="O265" s="8" t="str" cm="1">
        <f t="array" ref="O265">_xlfn.IFS(
  N265&lt;=10, "Extremely Dry",
  N265&lt;=20, "Very Dry",
  N265&lt;=30, "Dry",
  N265&lt;=40, "Low Comfortable",
  N265&lt;=50, "Comfortable",
  N265&lt;=60, "Moderate Humid",
  N265&lt;=70, "Humid",
  N265&lt;=80, "Very Humid",
  N265&lt;=90, "Highly Humid",
  N265&lt;=100, "Saturated / Rain-Likely"
)</f>
        <v>Moderate Humid</v>
      </c>
      <c r="P265" s="8">
        <v>0.22389999999999999</v>
      </c>
      <c r="Q265" s="8">
        <f>ROUND(DS_1_2_3_appended[[#This Row],[NormalizedWindspeed]]* 118, 1)</f>
        <v>26.4</v>
      </c>
      <c r="R265" s="8">
        <v>0</v>
      </c>
      <c r="S265" s="8">
        <v>39</v>
      </c>
      <c r="T265" s="8">
        <f>SUM(DS_1_2_3_appended[[#This Row],[CasualRiders]], DS_1_2_3_appended[[#This Row],[RegisteredRiders]])</f>
        <v>39</v>
      </c>
    </row>
    <row r="266" spans="1:20">
      <c r="A266" s="16">
        <v>265</v>
      </c>
      <c r="B266" s="11">
        <v>40555</v>
      </c>
      <c r="C266" s="8" t="str" cm="1">
        <f t="array" ref="C266">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66" s="8">
        <f>YEAR(DS_1_2_3_appended[[#This Row],[DateOfEntry]])</f>
        <v>2011</v>
      </c>
      <c r="E266" s="8" t="str">
        <f>TEXT(DS_1_2_3_appended[[#This Row],[DateOfEntry]], "mmmm")</f>
        <v>January</v>
      </c>
      <c r="F266" s="15">
        <v>11</v>
      </c>
      <c r="G266" s="8" t="str">
        <f>IF(dataset_1!G266, "YES", "NO")</f>
        <v>NO</v>
      </c>
      <c r="H266" s="8" t="str">
        <f>CHOOSE(WEEKDAY(DS_1_2_3_appended[[#This Row],[DateOfEntry]]), "Sunday", "Monday", "Tuesday", "Wednesday", "Thursday", "Friday", "Saturday")</f>
        <v>Wednesday</v>
      </c>
      <c r="I266" s="8">
        <v>1</v>
      </c>
      <c r="J266" s="8" t="str" cm="1">
        <f t="array" ref="J266">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266" s="8">
        <v>0.2</v>
      </c>
      <c r="L266" s="8" cm="1">
        <f t="array" ref="L266">_xlfn.IFS(
  AND(C266="Winter", J266="Clear Sky"), ROUND(10 + (K266 / 0.46) * (25 - 10), 1),
  AND(C266="Winter", J266="Foggy / Misty"), ROUND(0 + (K266 / 0.46) * (15 - 0), 1),
  AND(C266="Winter", J266="Light Snow / Rain"), ROUND(-5 + (K266 / 0.46) * (10 - (-5)), 1),
  AND(C266="Winter", J266="Western Disturbance"), ROUND(5 + (K266 / 0.46) * (20 - 5), 1),
  AND(C266="Summer", J266="Clear / Sunny"), ROUND(30 + (K266 / 0.46) * (53 - 30), 1),
  AND(C266="Summer", J266="Hot &amp; Humid"), ROUND(26 + (K266 / 0.46) * (45 - 26), 1),
  AND(C266="Summer", J266="Dust Storm / Loo Winds"), ROUND(35 + (K266 / 0.46) * (50 - 35), 1),
  AND(C266="Summer", J266="Pre-Monsoon Thunderstorm"), ROUND(28 + (K266 / 0.46) * (48 - 28), 1),
  AND(C266="Monsoon", J266="Heavy Rainfall"), ROUND(22 + (K266 / 0.46) * (28 - 22), 1),
  AND(C266="Monsoon", J266="Intermittent Showers"), ROUND(24 + (K266 / 0.46) * (32 - 24), 1),
  AND(C266="Monsoon", J266="Overcast &amp; Humid"), ROUND(25 + (K266 / 0.46) * (33 - 25), 1),
  AND(C266="Monsoon", J266="Thunderstorms with Rain"), ROUND(23 + (K266 / 0.46) * (30 - 23), 1),
  AND(C266="Autumn", J266="Clear"), ROUND(20 + (K266 / 0.46) * (30 - 20), 1),
  AND(C266="Autumn", J266="Dry &amp; Breezy"), ROUND(18 + (K266 / 0.46) * (28 - 18), 1),
  AND(C266="Autumn", J266="Atmospheric Haze"), ROUND(16 + (K266 / 0.46) * (26 - 16), 1),
  AND(C266="Autumn", J266="Chilly Dusk"), ROUND(15 + (K266 / 0.46) * (25 - 15), 1),
  TRUE, "No match found"
)</f>
        <v>16.5</v>
      </c>
      <c r="M266" s="8">
        <v>0.51</v>
      </c>
      <c r="N266" s="8">
        <f>ROUND(DS_1_2_3_appended[[#This Row],[NormalizedHumidity]] * 100, 1)</f>
        <v>51</v>
      </c>
      <c r="O266" s="8" t="str" cm="1">
        <f t="array" ref="O266">_xlfn.IFS(
  N266&lt;=10, "Extremely Dry",
  N266&lt;=20, "Very Dry",
  N266&lt;=30, "Dry",
  N266&lt;=40, "Low Comfortable",
  N266&lt;=50, "Comfortable",
  N266&lt;=60, "Moderate Humid",
  N266&lt;=70, "Humid",
  N266&lt;=80, "Very Humid",
  N266&lt;=90, "Highly Humid",
  N266&lt;=100, "Saturated / Rain-Likely"
)</f>
        <v>Moderate Humid</v>
      </c>
      <c r="P266" s="8">
        <v>0.3881</v>
      </c>
      <c r="Q266" s="8">
        <f>ROUND(DS_1_2_3_appended[[#This Row],[NormalizedWindspeed]]* 118, 1)</f>
        <v>45.8</v>
      </c>
      <c r="R266" s="8">
        <v>3</v>
      </c>
      <c r="S266" s="8">
        <v>32</v>
      </c>
      <c r="T266" s="8">
        <f>SUM(DS_1_2_3_appended[[#This Row],[CasualRiders]], DS_1_2_3_appended[[#This Row],[RegisteredRiders]])</f>
        <v>35</v>
      </c>
    </row>
    <row r="267" spans="1:20">
      <c r="A267" s="16">
        <v>266</v>
      </c>
      <c r="B267" s="11">
        <v>40555</v>
      </c>
      <c r="C267" s="8" t="str" cm="1">
        <f t="array" ref="C267">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67" s="8">
        <f>YEAR(DS_1_2_3_appended[[#This Row],[DateOfEntry]])</f>
        <v>2011</v>
      </c>
      <c r="E267" s="8" t="str">
        <f>TEXT(DS_1_2_3_appended[[#This Row],[DateOfEntry]], "mmmm")</f>
        <v>January</v>
      </c>
      <c r="F267" s="15">
        <v>11.0416666666667</v>
      </c>
      <c r="G267" s="8" t="str">
        <f>IF(dataset_1!G267, "YES", "NO")</f>
        <v>NO</v>
      </c>
      <c r="H267" s="8" t="str">
        <f>CHOOSE(WEEKDAY(DS_1_2_3_appended[[#This Row],[DateOfEntry]]), "Sunday", "Monday", "Tuesday", "Wednesday", "Thursday", "Friday", "Saturday")</f>
        <v>Wednesday</v>
      </c>
      <c r="I267" s="8">
        <v>1</v>
      </c>
      <c r="J267" s="8" t="str" cm="1">
        <f t="array" ref="J267">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267" s="8">
        <v>0.2</v>
      </c>
      <c r="L267" s="8" cm="1">
        <f t="array" ref="L267">_xlfn.IFS(
  AND(C267="Winter", J267="Clear Sky"), ROUND(10 + (K267 / 0.46) * (25 - 10), 1),
  AND(C267="Winter", J267="Foggy / Misty"), ROUND(0 + (K267 / 0.46) * (15 - 0), 1),
  AND(C267="Winter", J267="Light Snow / Rain"), ROUND(-5 + (K267 / 0.46) * (10 - (-5)), 1),
  AND(C267="Winter", J267="Western Disturbance"), ROUND(5 + (K267 / 0.46) * (20 - 5), 1),
  AND(C267="Summer", J267="Clear / Sunny"), ROUND(30 + (K267 / 0.46) * (53 - 30), 1),
  AND(C267="Summer", J267="Hot &amp; Humid"), ROUND(26 + (K267 / 0.46) * (45 - 26), 1),
  AND(C267="Summer", J267="Dust Storm / Loo Winds"), ROUND(35 + (K267 / 0.46) * (50 - 35), 1),
  AND(C267="Summer", J267="Pre-Monsoon Thunderstorm"), ROUND(28 + (K267 / 0.46) * (48 - 28), 1),
  AND(C267="Monsoon", J267="Heavy Rainfall"), ROUND(22 + (K267 / 0.46) * (28 - 22), 1),
  AND(C267="Monsoon", J267="Intermittent Showers"), ROUND(24 + (K267 / 0.46) * (32 - 24), 1),
  AND(C267="Monsoon", J267="Overcast &amp; Humid"), ROUND(25 + (K267 / 0.46) * (33 - 25), 1),
  AND(C267="Monsoon", J267="Thunderstorms with Rain"), ROUND(23 + (K267 / 0.46) * (30 - 23), 1),
  AND(C267="Autumn", J267="Clear"), ROUND(20 + (K267 / 0.46) * (30 - 20), 1),
  AND(C267="Autumn", J267="Dry &amp; Breezy"), ROUND(18 + (K267 / 0.46) * (28 - 18), 1),
  AND(C267="Autumn", J267="Atmospheric Haze"), ROUND(16 + (K267 / 0.46) * (26 - 16), 1),
  AND(C267="Autumn", J267="Chilly Dusk"), ROUND(15 + (K267 / 0.46) * (25 - 15), 1),
  TRUE, "No match found"
)</f>
        <v>16.5</v>
      </c>
      <c r="M267" s="8">
        <v>0.47</v>
      </c>
      <c r="N267" s="8">
        <f>ROUND(DS_1_2_3_appended[[#This Row],[NormalizedHumidity]] * 100, 1)</f>
        <v>47</v>
      </c>
      <c r="O267" s="8" t="str" cm="1">
        <f t="array" ref="O267">_xlfn.IFS(
  N267&lt;=10, "Extremely Dry",
  N267&lt;=20, "Very Dry",
  N267&lt;=30, "Dry",
  N267&lt;=40, "Low Comfortable",
  N267&lt;=50, "Comfortable",
  N267&lt;=60, "Moderate Humid",
  N267&lt;=70, "Humid",
  N267&lt;=80, "Very Humid",
  N267&lt;=90, "Highly Humid",
  N267&lt;=100, "Saturated / Rain-Likely"
)</f>
        <v>Comfortable</v>
      </c>
      <c r="P267" s="8">
        <v>0.58209999999999995</v>
      </c>
      <c r="Q267" s="8">
        <f>ROUND(DS_1_2_3_appended[[#This Row],[NormalizedWindspeed]]* 118, 1)</f>
        <v>68.7</v>
      </c>
      <c r="R267" s="8">
        <v>3</v>
      </c>
      <c r="S267" s="8">
        <v>52</v>
      </c>
      <c r="T267" s="8">
        <f>SUM(DS_1_2_3_appended[[#This Row],[CasualRiders]], DS_1_2_3_appended[[#This Row],[RegisteredRiders]])</f>
        <v>55</v>
      </c>
    </row>
    <row r="268" spans="1:20">
      <c r="A268" s="16">
        <v>267</v>
      </c>
      <c r="B268" s="11">
        <v>40555</v>
      </c>
      <c r="C268" s="8" t="str" cm="1">
        <f t="array" ref="C268">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68" s="8">
        <f>YEAR(DS_1_2_3_appended[[#This Row],[DateOfEntry]])</f>
        <v>2011</v>
      </c>
      <c r="E268" s="8" t="str">
        <f>TEXT(DS_1_2_3_appended[[#This Row],[DateOfEntry]], "mmmm")</f>
        <v>January</v>
      </c>
      <c r="F268" s="15">
        <v>11.0833333333333</v>
      </c>
      <c r="G268" s="8" t="str">
        <f>IF(dataset_1!G268, "YES", "NO")</f>
        <v>NO</v>
      </c>
      <c r="H268" s="8" t="str">
        <f>CHOOSE(WEEKDAY(DS_1_2_3_appended[[#This Row],[DateOfEntry]]), "Sunday", "Monday", "Tuesday", "Wednesday", "Thursday", "Friday", "Saturday")</f>
        <v>Wednesday</v>
      </c>
      <c r="I268" s="8">
        <v>1</v>
      </c>
      <c r="J268" s="8" t="str" cm="1">
        <f t="array" ref="J268">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268" s="8">
        <v>0.22</v>
      </c>
      <c r="L268" s="8" cm="1">
        <f t="array" ref="L268">_xlfn.IFS(
  AND(C268="Winter", J268="Clear Sky"), ROUND(10 + (K268 / 0.46) * (25 - 10), 1),
  AND(C268="Winter", J268="Foggy / Misty"), ROUND(0 + (K268 / 0.46) * (15 - 0), 1),
  AND(C268="Winter", J268="Light Snow / Rain"), ROUND(-5 + (K268 / 0.46) * (10 - (-5)), 1),
  AND(C268="Winter", J268="Western Disturbance"), ROUND(5 + (K268 / 0.46) * (20 - 5), 1),
  AND(C268="Summer", J268="Clear / Sunny"), ROUND(30 + (K268 / 0.46) * (53 - 30), 1),
  AND(C268="Summer", J268="Hot &amp; Humid"), ROUND(26 + (K268 / 0.46) * (45 - 26), 1),
  AND(C268="Summer", J268="Dust Storm / Loo Winds"), ROUND(35 + (K268 / 0.46) * (50 - 35), 1),
  AND(C268="Summer", J268="Pre-Monsoon Thunderstorm"), ROUND(28 + (K268 / 0.46) * (48 - 28), 1),
  AND(C268="Monsoon", J268="Heavy Rainfall"), ROUND(22 + (K268 / 0.46) * (28 - 22), 1),
  AND(C268="Monsoon", J268="Intermittent Showers"), ROUND(24 + (K268 / 0.46) * (32 - 24), 1),
  AND(C268="Monsoon", J268="Overcast &amp; Humid"), ROUND(25 + (K268 / 0.46) * (33 - 25), 1),
  AND(C268="Monsoon", J268="Thunderstorms with Rain"), ROUND(23 + (K268 / 0.46) * (30 - 23), 1),
  AND(C268="Autumn", J268="Clear"), ROUND(20 + (K268 / 0.46) * (30 - 20), 1),
  AND(C268="Autumn", J268="Dry &amp; Breezy"), ROUND(18 + (K268 / 0.46) * (28 - 18), 1),
  AND(C268="Autumn", J268="Atmospheric Haze"), ROUND(16 + (K268 / 0.46) * (26 - 16), 1),
  AND(C268="Autumn", J268="Chilly Dusk"), ROUND(15 + (K268 / 0.46) * (25 - 15), 1),
  TRUE, "No match found"
)</f>
        <v>17.2</v>
      </c>
      <c r="M268" s="8">
        <v>0.44</v>
      </c>
      <c r="N268" s="8">
        <f>ROUND(DS_1_2_3_appended[[#This Row],[NormalizedHumidity]] * 100, 1)</f>
        <v>44</v>
      </c>
      <c r="O268" s="8" t="str" cm="1">
        <f t="array" ref="O268">_xlfn.IFS(
  N268&lt;=10, "Extremely Dry",
  N268&lt;=20, "Very Dry",
  N268&lt;=30, "Dry",
  N268&lt;=40, "Low Comfortable",
  N268&lt;=50, "Comfortable",
  N268&lt;=60, "Moderate Humid",
  N268&lt;=70, "Humid",
  N268&lt;=80, "Very Humid",
  N268&lt;=90, "Highly Humid",
  N268&lt;=100, "Saturated / Rain-Likely"
)</f>
        <v>Comfortable</v>
      </c>
      <c r="P268" s="8">
        <v>0.35820000000000002</v>
      </c>
      <c r="Q268" s="8">
        <f>ROUND(DS_1_2_3_appended[[#This Row],[NormalizedWindspeed]]* 118, 1)</f>
        <v>42.3</v>
      </c>
      <c r="R268" s="8">
        <v>0</v>
      </c>
      <c r="S268" s="8">
        <v>49</v>
      </c>
      <c r="T268" s="8">
        <f>SUM(DS_1_2_3_appended[[#This Row],[CasualRiders]], DS_1_2_3_appended[[#This Row],[RegisteredRiders]])</f>
        <v>49</v>
      </c>
    </row>
    <row r="269" spans="1:20">
      <c r="A269" s="16">
        <v>268</v>
      </c>
      <c r="B269" s="11">
        <v>40555</v>
      </c>
      <c r="C269" s="8" t="str" cm="1">
        <f t="array" ref="C269">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69" s="8">
        <f>YEAR(DS_1_2_3_appended[[#This Row],[DateOfEntry]])</f>
        <v>2011</v>
      </c>
      <c r="E269" s="8" t="str">
        <f>TEXT(DS_1_2_3_appended[[#This Row],[DateOfEntry]], "mmmm")</f>
        <v>January</v>
      </c>
      <c r="F269" s="15">
        <v>11.125</v>
      </c>
      <c r="G269" s="8" t="str">
        <f>IF(dataset_1!G269, "YES", "NO")</f>
        <v>NO</v>
      </c>
      <c r="H269" s="8" t="str">
        <f>CHOOSE(WEEKDAY(DS_1_2_3_appended[[#This Row],[DateOfEntry]]), "Sunday", "Monday", "Tuesday", "Wednesday", "Thursday", "Friday", "Saturday")</f>
        <v>Wednesday</v>
      </c>
      <c r="I269" s="8">
        <v>1</v>
      </c>
      <c r="J269" s="8" t="str" cm="1">
        <f t="array" ref="J269">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269" s="8">
        <v>0.2</v>
      </c>
      <c r="L269" s="8" cm="1">
        <f t="array" ref="L269">_xlfn.IFS(
  AND(C269="Winter", J269="Clear Sky"), ROUND(10 + (K269 / 0.46) * (25 - 10), 1),
  AND(C269="Winter", J269="Foggy / Misty"), ROUND(0 + (K269 / 0.46) * (15 - 0), 1),
  AND(C269="Winter", J269="Light Snow / Rain"), ROUND(-5 + (K269 / 0.46) * (10 - (-5)), 1),
  AND(C269="Winter", J269="Western Disturbance"), ROUND(5 + (K269 / 0.46) * (20 - 5), 1),
  AND(C269="Summer", J269="Clear / Sunny"), ROUND(30 + (K269 / 0.46) * (53 - 30), 1),
  AND(C269="Summer", J269="Hot &amp; Humid"), ROUND(26 + (K269 / 0.46) * (45 - 26), 1),
  AND(C269="Summer", J269="Dust Storm / Loo Winds"), ROUND(35 + (K269 / 0.46) * (50 - 35), 1),
  AND(C269="Summer", J269="Pre-Monsoon Thunderstorm"), ROUND(28 + (K269 / 0.46) * (48 - 28), 1),
  AND(C269="Monsoon", J269="Heavy Rainfall"), ROUND(22 + (K269 / 0.46) * (28 - 22), 1),
  AND(C269="Monsoon", J269="Intermittent Showers"), ROUND(24 + (K269 / 0.46) * (32 - 24), 1),
  AND(C269="Monsoon", J269="Overcast &amp; Humid"), ROUND(25 + (K269 / 0.46) * (33 - 25), 1),
  AND(C269="Monsoon", J269="Thunderstorms with Rain"), ROUND(23 + (K269 / 0.46) * (30 - 23), 1),
  AND(C269="Autumn", J269="Clear"), ROUND(20 + (K269 / 0.46) * (30 - 20), 1),
  AND(C269="Autumn", J269="Dry &amp; Breezy"), ROUND(18 + (K269 / 0.46) * (28 - 18), 1),
  AND(C269="Autumn", J269="Atmospheric Haze"), ROUND(16 + (K269 / 0.46) * (26 - 16), 1),
  AND(C269="Autumn", J269="Chilly Dusk"), ROUND(15 + (K269 / 0.46) * (25 - 15), 1),
  TRUE, "No match found"
)</f>
        <v>16.5</v>
      </c>
      <c r="M269" s="8">
        <v>0.47</v>
      </c>
      <c r="N269" s="8">
        <f>ROUND(DS_1_2_3_appended[[#This Row],[NormalizedHumidity]] * 100, 1)</f>
        <v>47</v>
      </c>
      <c r="O269" s="8" t="str" cm="1">
        <f t="array" ref="O269">_xlfn.IFS(
  N269&lt;=10, "Extremely Dry",
  N269&lt;=20, "Very Dry",
  N269&lt;=30, "Dry",
  N269&lt;=40, "Low Comfortable",
  N269&lt;=50, "Comfortable",
  N269&lt;=60, "Moderate Humid",
  N269&lt;=70, "Humid",
  N269&lt;=80, "Very Humid",
  N269&lt;=90, "Highly Humid",
  N269&lt;=100, "Saturated / Rain-Likely"
)</f>
        <v>Comfortable</v>
      </c>
      <c r="P269" s="8">
        <v>0.32840000000000003</v>
      </c>
      <c r="Q269" s="8">
        <f>ROUND(DS_1_2_3_appended[[#This Row],[NormalizedWindspeed]]* 118, 1)</f>
        <v>38.799999999999997</v>
      </c>
      <c r="R269" s="8">
        <v>0</v>
      </c>
      <c r="S269" s="8">
        <v>44</v>
      </c>
      <c r="T269" s="8">
        <f>SUM(DS_1_2_3_appended[[#This Row],[CasualRiders]], DS_1_2_3_appended[[#This Row],[RegisteredRiders]])</f>
        <v>44</v>
      </c>
    </row>
    <row r="270" spans="1:20">
      <c r="A270" s="16">
        <v>269</v>
      </c>
      <c r="B270" s="11">
        <v>40555</v>
      </c>
      <c r="C270" s="8" t="str" cm="1">
        <f t="array" ref="C270">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70" s="8">
        <f>YEAR(DS_1_2_3_appended[[#This Row],[DateOfEntry]])</f>
        <v>2011</v>
      </c>
      <c r="E270" s="8" t="str">
        <f>TEXT(DS_1_2_3_appended[[#This Row],[DateOfEntry]], "mmmm")</f>
        <v>January</v>
      </c>
      <c r="F270" s="15">
        <v>11.1666666666667</v>
      </c>
      <c r="G270" s="8" t="str">
        <f>IF(dataset_1!G270, "YES", "NO")</f>
        <v>NO</v>
      </c>
      <c r="H270" s="8" t="str">
        <f>CHOOSE(WEEKDAY(DS_1_2_3_appended[[#This Row],[DateOfEntry]]), "Sunday", "Monday", "Tuesday", "Wednesday", "Thursday", "Friday", "Saturday")</f>
        <v>Wednesday</v>
      </c>
      <c r="I270" s="8">
        <v>1</v>
      </c>
      <c r="J270" s="8" t="str" cm="1">
        <f t="array" ref="J270">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270" s="8">
        <v>0.2</v>
      </c>
      <c r="L270" s="8" cm="1">
        <f t="array" ref="L270">_xlfn.IFS(
  AND(C270="Winter", J270="Clear Sky"), ROUND(10 + (K270 / 0.46) * (25 - 10), 1),
  AND(C270="Winter", J270="Foggy / Misty"), ROUND(0 + (K270 / 0.46) * (15 - 0), 1),
  AND(C270="Winter", J270="Light Snow / Rain"), ROUND(-5 + (K270 / 0.46) * (10 - (-5)), 1),
  AND(C270="Winter", J270="Western Disturbance"), ROUND(5 + (K270 / 0.46) * (20 - 5), 1),
  AND(C270="Summer", J270="Clear / Sunny"), ROUND(30 + (K270 / 0.46) * (53 - 30), 1),
  AND(C270="Summer", J270="Hot &amp; Humid"), ROUND(26 + (K270 / 0.46) * (45 - 26), 1),
  AND(C270="Summer", J270="Dust Storm / Loo Winds"), ROUND(35 + (K270 / 0.46) * (50 - 35), 1),
  AND(C270="Summer", J270="Pre-Monsoon Thunderstorm"), ROUND(28 + (K270 / 0.46) * (48 - 28), 1),
  AND(C270="Monsoon", J270="Heavy Rainfall"), ROUND(22 + (K270 / 0.46) * (28 - 22), 1),
  AND(C270="Monsoon", J270="Intermittent Showers"), ROUND(24 + (K270 / 0.46) * (32 - 24), 1),
  AND(C270="Monsoon", J270="Overcast &amp; Humid"), ROUND(25 + (K270 / 0.46) * (33 - 25), 1),
  AND(C270="Monsoon", J270="Thunderstorms with Rain"), ROUND(23 + (K270 / 0.46) * (30 - 23), 1),
  AND(C270="Autumn", J270="Clear"), ROUND(20 + (K270 / 0.46) * (30 - 20), 1),
  AND(C270="Autumn", J270="Dry &amp; Breezy"), ROUND(18 + (K270 / 0.46) * (28 - 18), 1),
  AND(C270="Autumn", J270="Atmospheric Haze"), ROUND(16 + (K270 / 0.46) * (26 - 16), 1),
  AND(C270="Autumn", J270="Chilly Dusk"), ROUND(15 + (K270 / 0.46) * (25 - 15), 1),
  TRUE, "No match found"
)</f>
        <v>16.5</v>
      </c>
      <c r="M270" s="8">
        <v>0.47</v>
      </c>
      <c r="N270" s="8">
        <f>ROUND(DS_1_2_3_appended[[#This Row],[NormalizedHumidity]] * 100, 1)</f>
        <v>47</v>
      </c>
      <c r="O270" s="8" t="str" cm="1">
        <f t="array" ref="O270">_xlfn.IFS(
  N270&lt;=10, "Extremely Dry",
  N270&lt;=20, "Very Dry",
  N270&lt;=30, "Dry",
  N270&lt;=40, "Low Comfortable",
  N270&lt;=50, "Comfortable",
  N270&lt;=60, "Moderate Humid",
  N270&lt;=70, "Humid",
  N270&lt;=80, "Very Humid",
  N270&lt;=90, "Highly Humid",
  N270&lt;=100, "Saturated / Rain-Likely"
)</f>
        <v>Comfortable</v>
      </c>
      <c r="P270" s="8">
        <v>0.41789999999999999</v>
      </c>
      <c r="Q270" s="8">
        <f>ROUND(DS_1_2_3_appended[[#This Row],[NormalizedWindspeed]]* 118, 1)</f>
        <v>49.3</v>
      </c>
      <c r="R270" s="8">
        <v>1</v>
      </c>
      <c r="S270" s="8">
        <v>48</v>
      </c>
      <c r="T270" s="8">
        <f>SUM(DS_1_2_3_appended[[#This Row],[CasualRiders]], DS_1_2_3_appended[[#This Row],[RegisteredRiders]])</f>
        <v>49</v>
      </c>
    </row>
    <row r="271" spans="1:20">
      <c r="A271" s="16">
        <v>270</v>
      </c>
      <c r="B271" s="11">
        <v>40555</v>
      </c>
      <c r="C271" s="8" t="str" cm="1">
        <f t="array" ref="C271">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71" s="8">
        <f>YEAR(DS_1_2_3_appended[[#This Row],[DateOfEntry]])</f>
        <v>2011</v>
      </c>
      <c r="E271" s="8" t="str">
        <f>TEXT(DS_1_2_3_appended[[#This Row],[DateOfEntry]], "mmmm")</f>
        <v>January</v>
      </c>
      <c r="F271" s="15">
        <v>11.2083333333333</v>
      </c>
      <c r="G271" s="8" t="str">
        <f>IF(dataset_1!G271, "YES", "NO")</f>
        <v>NO</v>
      </c>
      <c r="H271" s="8" t="str">
        <f>CHOOSE(WEEKDAY(DS_1_2_3_appended[[#This Row],[DateOfEntry]]), "Sunday", "Monday", "Tuesday", "Wednesday", "Thursday", "Friday", "Saturday")</f>
        <v>Wednesday</v>
      </c>
      <c r="I271" s="8">
        <v>1</v>
      </c>
      <c r="J271" s="8" t="str" cm="1">
        <f t="array" ref="J271">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271" s="8">
        <v>0.22</v>
      </c>
      <c r="L271" s="8" cm="1">
        <f t="array" ref="L271">_xlfn.IFS(
  AND(C271="Winter", J271="Clear Sky"), ROUND(10 + (K271 / 0.46) * (25 - 10), 1),
  AND(C271="Winter", J271="Foggy / Misty"), ROUND(0 + (K271 / 0.46) * (15 - 0), 1),
  AND(C271="Winter", J271="Light Snow / Rain"), ROUND(-5 + (K271 / 0.46) * (10 - (-5)), 1),
  AND(C271="Winter", J271="Western Disturbance"), ROUND(5 + (K271 / 0.46) * (20 - 5), 1),
  AND(C271="Summer", J271="Clear / Sunny"), ROUND(30 + (K271 / 0.46) * (53 - 30), 1),
  AND(C271="Summer", J271="Hot &amp; Humid"), ROUND(26 + (K271 / 0.46) * (45 - 26), 1),
  AND(C271="Summer", J271="Dust Storm / Loo Winds"), ROUND(35 + (K271 / 0.46) * (50 - 35), 1),
  AND(C271="Summer", J271="Pre-Monsoon Thunderstorm"), ROUND(28 + (K271 / 0.46) * (48 - 28), 1),
  AND(C271="Monsoon", J271="Heavy Rainfall"), ROUND(22 + (K271 / 0.46) * (28 - 22), 1),
  AND(C271="Monsoon", J271="Intermittent Showers"), ROUND(24 + (K271 / 0.46) * (32 - 24), 1),
  AND(C271="Monsoon", J271="Overcast &amp; Humid"), ROUND(25 + (K271 / 0.46) * (33 - 25), 1),
  AND(C271="Monsoon", J271="Thunderstorms with Rain"), ROUND(23 + (K271 / 0.46) * (30 - 23), 1),
  AND(C271="Autumn", J271="Clear"), ROUND(20 + (K271 / 0.46) * (30 - 20), 1),
  AND(C271="Autumn", J271="Dry &amp; Breezy"), ROUND(18 + (K271 / 0.46) * (28 - 18), 1),
  AND(C271="Autumn", J271="Atmospheric Haze"), ROUND(16 + (K271 / 0.46) * (26 - 16), 1),
  AND(C271="Autumn", J271="Chilly Dusk"), ROUND(15 + (K271 / 0.46) * (25 - 15), 1),
  TRUE, "No match found"
)</f>
        <v>17.2</v>
      </c>
      <c r="M271" s="8">
        <v>0.44</v>
      </c>
      <c r="N271" s="8">
        <f>ROUND(DS_1_2_3_appended[[#This Row],[NormalizedHumidity]] * 100, 1)</f>
        <v>44</v>
      </c>
      <c r="O271" s="8" t="str" cm="1">
        <f t="array" ref="O271">_xlfn.IFS(
  N271&lt;=10, "Extremely Dry",
  N271&lt;=20, "Very Dry",
  N271&lt;=30, "Dry",
  N271&lt;=40, "Low Comfortable",
  N271&lt;=50, "Comfortable",
  N271&lt;=60, "Moderate Humid",
  N271&lt;=70, "Humid",
  N271&lt;=80, "Very Humid",
  N271&lt;=90, "Highly Humid",
  N271&lt;=100, "Saturated / Rain-Likely"
)</f>
        <v>Comfortable</v>
      </c>
      <c r="P271" s="8">
        <v>0.32840000000000003</v>
      </c>
      <c r="Q271" s="8">
        <f>ROUND(DS_1_2_3_appended[[#This Row],[NormalizedWindspeed]]* 118, 1)</f>
        <v>38.799999999999997</v>
      </c>
      <c r="R271" s="8">
        <v>5</v>
      </c>
      <c r="S271" s="8">
        <v>63</v>
      </c>
      <c r="T271" s="8">
        <f>SUM(DS_1_2_3_appended[[#This Row],[CasualRiders]], DS_1_2_3_appended[[#This Row],[RegisteredRiders]])</f>
        <v>68</v>
      </c>
    </row>
    <row r="272" spans="1:20">
      <c r="A272" s="16">
        <v>271</v>
      </c>
      <c r="B272" s="11">
        <v>40555</v>
      </c>
      <c r="C272" s="8" t="str" cm="1">
        <f t="array" ref="C272">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72" s="8">
        <f>YEAR(DS_1_2_3_appended[[#This Row],[DateOfEntry]])</f>
        <v>2011</v>
      </c>
      <c r="E272" s="8" t="str">
        <f>TEXT(DS_1_2_3_appended[[#This Row],[DateOfEntry]], "mmmm")</f>
        <v>January</v>
      </c>
      <c r="F272" s="15">
        <v>11.25</v>
      </c>
      <c r="G272" s="8" t="str">
        <f>IF(dataset_1!G272, "YES", "NO")</f>
        <v>NO</v>
      </c>
      <c r="H272" s="8" t="str">
        <f>CHOOSE(WEEKDAY(DS_1_2_3_appended[[#This Row],[DateOfEntry]]), "Sunday", "Monday", "Tuesday", "Wednesday", "Thursday", "Friday", "Saturday")</f>
        <v>Wednesday</v>
      </c>
      <c r="I272" s="8">
        <v>1</v>
      </c>
      <c r="J272" s="8" t="str" cm="1">
        <f t="array" ref="J272">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272" s="8">
        <v>0.2</v>
      </c>
      <c r="L272" s="8" cm="1">
        <f t="array" ref="L272">_xlfn.IFS(
  AND(C272="Winter", J272="Clear Sky"), ROUND(10 + (K272 / 0.46) * (25 - 10), 1),
  AND(C272="Winter", J272="Foggy / Misty"), ROUND(0 + (K272 / 0.46) * (15 - 0), 1),
  AND(C272="Winter", J272="Light Snow / Rain"), ROUND(-5 + (K272 / 0.46) * (10 - (-5)), 1),
  AND(C272="Winter", J272="Western Disturbance"), ROUND(5 + (K272 / 0.46) * (20 - 5), 1),
  AND(C272="Summer", J272="Clear / Sunny"), ROUND(30 + (K272 / 0.46) * (53 - 30), 1),
  AND(C272="Summer", J272="Hot &amp; Humid"), ROUND(26 + (K272 / 0.46) * (45 - 26), 1),
  AND(C272="Summer", J272="Dust Storm / Loo Winds"), ROUND(35 + (K272 / 0.46) * (50 - 35), 1),
  AND(C272="Summer", J272="Pre-Monsoon Thunderstorm"), ROUND(28 + (K272 / 0.46) * (48 - 28), 1),
  AND(C272="Monsoon", J272="Heavy Rainfall"), ROUND(22 + (K272 / 0.46) * (28 - 22), 1),
  AND(C272="Monsoon", J272="Intermittent Showers"), ROUND(24 + (K272 / 0.46) * (32 - 24), 1),
  AND(C272="Monsoon", J272="Overcast &amp; Humid"), ROUND(25 + (K272 / 0.46) * (33 - 25), 1),
  AND(C272="Monsoon", J272="Thunderstorms with Rain"), ROUND(23 + (K272 / 0.46) * (30 - 23), 1),
  AND(C272="Autumn", J272="Clear"), ROUND(20 + (K272 / 0.46) * (30 - 20), 1),
  AND(C272="Autumn", J272="Dry &amp; Breezy"), ROUND(18 + (K272 / 0.46) * (28 - 18), 1),
  AND(C272="Autumn", J272="Atmospheric Haze"), ROUND(16 + (K272 / 0.46) * (26 - 16), 1),
  AND(C272="Autumn", J272="Chilly Dusk"), ROUND(15 + (K272 / 0.46) * (25 - 15), 1),
  TRUE, "No match found"
)</f>
        <v>16.5</v>
      </c>
      <c r="M272" s="8">
        <v>0.47</v>
      </c>
      <c r="N272" s="8">
        <f>ROUND(DS_1_2_3_appended[[#This Row],[NormalizedHumidity]] * 100, 1)</f>
        <v>47</v>
      </c>
      <c r="O272" s="8" t="str" cm="1">
        <f t="array" ref="O272">_xlfn.IFS(
  N272&lt;=10, "Extremely Dry",
  N272&lt;=20, "Very Dry",
  N272&lt;=30, "Dry",
  N272&lt;=40, "Low Comfortable",
  N272&lt;=50, "Comfortable",
  N272&lt;=60, "Moderate Humid",
  N272&lt;=70, "Humid",
  N272&lt;=80, "Very Humid",
  N272&lt;=90, "Highly Humid",
  N272&lt;=100, "Saturated / Rain-Likely"
)</f>
        <v>Comfortable</v>
      </c>
      <c r="P272" s="8">
        <v>0.35820000000000002</v>
      </c>
      <c r="Q272" s="8">
        <f>ROUND(DS_1_2_3_appended[[#This Row],[NormalizedWindspeed]]* 118, 1)</f>
        <v>42.3</v>
      </c>
      <c r="R272" s="8">
        <v>0</v>
      </c>
      <c r="S272" s="8">
        <v>139</v>
      </c>
      <c r="T272" s="8">
        <f>SUM(DS_1_2_3_appended[[#This Row],[CasualRiders]], DS_1_2_3_appended[[#This Row],[RegisteredRiders]])</f>
        <v>139</v>
      </c>
    </row>
    <row r="273" spans="1:20">
      <c r="A273" s="16">
        <v>272</v>
      </c>
      <c r="B273" s="11">
        <v>40555</v>
      </c>
      <c r="C273" s="8" t="str" cm="1">
        <f t="array" ref="C273">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73" s="8">
        <f>YEAR(DS_1_2_3_appended[[#This Row],[DateOfEntry]])</f>
        <v>2011</v>
      </c>
      <c r="E273" s="8" t="str">
        <f>TEXT(DS_1_2_3_appended[[#This Row],[DateOfEntry]], "mmmm")</f>
        <v>January</v>
      </c>
      <c r="F273" s="15">
        <v>11.2916666666667</v>
      </c>
      <c r="G273" s="8" t="str">
        <f>IF(dataset_1!G273, "YES", "NO")</f>
        <v>NO</v>
      </c>
      <c r="H273" s="8" t="str">
        <f>CHOOSE(WEEKDAY(DS_1_2_3_appended[[#This Row],[DateOfEntry]]), "Sunday", "Monday", "Tuesday", "Wednesday", "Thursday", "Friday", "Saturday")</f>
        <v>Wednesday</v>
      </c>
      <c r="I273" s="8">
        <v>1</v>
      </c>
      <c r="J273" s="8" t="str" cm="1">
        <f t="array" ref="J273">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273" s="8">
        <v>0.2</v>
      </c>
      <c r="L273" s="8" cm="1">
        <f t="array" ref="L273">_xlfn.IFS(
  AND(C273="Winter", J273="Clear Sky"), ROUND(10 + (K273 / 0.46) * (25 - 10), 1),
  AND(C273="Winter", J273="Foggy / Misty"), ROUND(0 + (K273 / 0.46) * (15 - 0), 1),
  AND(C273="Winter", J273="Light Snow / Rain"), ROUND(-5 + (K273 / 0.46) * (10 - (-5)), 1),
  AND(C273="Winter", J273="Western Disturbance"), ROUND(5 + (K273 / 0.46) * (20 - 5), 1),
  AND(C273="Summer", J273="Clear / Sunny"), ROUND(30 + (K273 / 0.46) * (53 - 30), 1),
  AND(C273="Summer", J273="Hot &amp; Humid"), ROUND(26 + (K273 / 0.46) * (45 - 26), 1),
  AND(C273="Summer", J273="Dust Storm / Loo Winds"), ROUND(35 + (K273 / 0.46) * (50 - 35), 1),
  AND(C273="Summer", J273="Pre-Monsoon Thunderstorm"), ROUND(28 + (K273 / 0.46) * (48 - 28), 1),
  AND(C273="Monsoon", J273="Heavy Rainfall"), ROUND(22 + (K273 / 0.46) * (28 - 22), 1),
  AND(C273="Monsoon", J273="Intermittent Showers"), ROUND(24 + (K273 / 0.46) * (32 - 24), 1),
  AND(C273="Monsoon", J273="Overcast &amp; Humid"), ROUND(25 + (K273 / 0.46) * (33 - 25), 1),
  AND(C273="Monsoon", J273="Thunderstorms with Rain"), ROUND(23 + (K273 / 0.46) * (30 - 23), 1),
  AND(C273="Autumn", J273="Clear"), ROUND(20 + (K273 / 0.46) * (30 - 20), 1),
  AND(C273="Autumn", J273="Dry &amp; Breezy"), ROUND(18 + (K273 / 0.46) * (28 - 18), 1),
  AND(C273="Autumn", J273="Atmospheric Haze"), ROUND(16 + (K273 / 0.46) * (26 - 16), 1),
  AND(C273="Autumn", J273="Chilly Dusk"), ROUND(15 + (K273 / 0.46) * (25 - 15), 1),
  TRUE, "No match found"
)</f>
        <v>16.5</v>
      </c>
      <c r="M273" s="8">
        <v>0.47</v>
      </c>
      <c r="N273" s="8">
        <f>ROUND(DS_1_2_3_appended[[#This Row],[NormalizedHumidity]] * 100, 1)</f>
        <v>47</v>
      </c>
      <c r="O273" s="8" t="str" cm="1">
        <f t="array" ref="O273">_xlfn.IFS(
  N273&lt;=10, "Extremely Dry",
  N273&lt;=20, "Very Dry",
  N273&lt;=30, "Dry",
  N273&lt;=40, "Low Comfortable",
  N273&lt;=50, "Comfortable",
  N273&lt;=60, "Moderate Humid",
  N273&lt;=70, "Humid",
  N273&lt;=80, "Very Humid",
  N273&lt;=90, "Highly Humid",
  N273&lt;=100, "Saturated / Rain-Likely"
)</f>
        <v>Comfortable</v>
      </c>
      <c r="P273" s="8">
        <v>0.52239999999999998</v>
      </c>
      <c r="Q273" s="8">
        <f>ROUND(DS_1_2_3_appended[[#This Row],[NormalizedWindspeed]]* 118, 1)</f>
        <v>61.6</v>
      </c>
      <c r="R273" s="8">
        <v>2</v>
      </c>
      <c r="S273" s="8">
        <v>135</v>
      </c>
      <c r="T273" s="8">
        <f>SUM(DS_1_2_3_appended[[#This Row],[CasualRiders]], DS_1_2_3_appended[[#This Row],[RegisteredRiders]])</f>
        <v>137</v>
      </c>
    </row>
    <row r="274" spans="1:20">
      <c r="A274" s="16">
        <v>273</v>
      </c>
      <c r="B274" s="11">
        <v>40555</v>
      </c>
      <c r="C274" s="8" t="str" cm="1">
        <f t="array" ref="C274">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74" s="8">
        <f>YEAR(DS_1_2_3_appended[[#This Row],[DateOfEntry]])</f>
        <v>2011</v>
      </c>
      <c r="E274" s="8" t="str">
        <f>TEXT(DS_1_2_3_appended[[#This Row],[DateOfEntry]], "mmmm")</f>
        <v>January</v>
      </c>
      <c r="F274" s="15">
        <v>11.3333333333333</v>
      </c>
      <c r="G274" s="8" t="str">
        <f>IF(dataset_1!G274, "YES", "NO")</f>
        <v>NO</v>
      </c>
      <c r="H274" s="8" t="str">
        <f>CHOOSE(WEEKDAY(DS_1_2_3_appended[[#This Row],[DateOfEntry]]), "Sunday", "Monday", "Tuesday", "Wednesday", "Thursday", "Friday", "Saturday")</f>
        <v>Wednesday</v>
      </c>
      <c r="I274" s="8">
        <v>1</v>
      </c>
      <c r="J274" s="8" t="str" cm="1">
        <f t="array" ref="J274">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274" s="8">
        <v>0.18</v>
      </c>
      <c r="L274" s="8" cm="1">
        <f t="array" ref="L274">_xlfn.IFS(
  AND(C274="Winter", J274="Clear Sky"), ROUND(10 + (K274 / 0.46) * (25 - 10), 1),
  AND(C274="Winter", J274="Foggy / Misty"), ROUND(0 + (K274 / 0.46) * (15 - 0), 1),
  AND(C274="Winter", J274="Light Snow / Rain"), ROUND(-5 + (K274 / 0.46) * (10 - (-5)), 1),
  AND(C274="Winter", J274="Western Disturbance"), ROUND(5 + (K274 / 0.46) * (20 - 5), 1),
  AND(C274="Summer", J274="Clear / Sunny"), ROUND(30 + (K274 / 0.46) * (53 - 30), 1),
  AND(C274="Summer", J274="Hot &amp; Humid"), ROUND(26 + (K274 / 0.46) * (45 - 26), 1),
  AND(C274="Summer", J274="Dust Storm / Loo Winds"), ROUND(35 + (K274 / 0.46) * (50 - 35), 1),
  AND(C274="Summer", J274="Pre-Monsoon Thunderstorm"), ROUND(28 + (K274 / 0.46) * (48 - 28), 1),
  AND(C274="Monsoon", J274="Heavy Rainfall"), ROUND(22 + (K274 / 0.46) * (28 - 22), 1),
  AND(C274="Monsoon", J274="Intermittent Showers"), ROUND(24 + (K274 / 0.46) * (32 - 24), 1),
  AND(C274="Monsoon", J274="Overcast &amp; Humid"), ROUND(25 + (K274 / 0.46) * (33 - 25), 1),
  AND(C274="Monsoon", J274="Thunderstorms with Rain"), ROUND(23 + (K274 / 0.46) * (30 - 23), 1),
  AND(C274="Autumn", J274="Clear"), ROUND(20 + (K274 / 0.46) * (30 - 20), 1),
  AND(C274="Autumn", J274="Dry &amp; Breezy"), ROUND(18 + (K274 / 0.46) * (28 - 18), 1),
  AND(C274="Autumn", J274="Atmospheric Haze"), ROUND(16 + (K274 / 0.46) * (26 - 16), 1),
  AND(C274="Autumn", J274="Chilly Dusk"), ROUND(15 + (K274 / 0.46) * (25 - 15), 1),
  TRUE, "No match found"
)</f>
        <v>15.9</v>
      </c>
      <c r="M274" s="8">
        <v>0.47</v>
      </c>
      <c r="N274" s="8">
        <f>ROUND(DS_1_2_3_appended[[#This Row],[NormalizedHumidity]] * 100, 1)</f>
        <v>47</v>
      </c>
      <c r="O274" s="8" t="str" cm="1">
        <f t="array" ref="O274">_xlfn.IFS(
  N274&lt;=10, "Extremely Dry",
  N274&lt;=20, "Very Dry",
  N274&lt;=30, "Dry",
  N274&lt;=40, "Low Comfortable",
  N274&lt;=50, "Comfortable",
  N274&lt;=60, "Moderate Humid",
  N274&lt;=70, "Humid",
  N274&lt;=80, "Very Humid",
  N274&lt;=90, "Highly Humid",
  N274&lt;=100, "Saturated / Rain-Likely"
)</f>
        <v>Comfortable</v>
      </c>
      <c r="P274" s="8">
        <v>0.41789999999999999</v>
      </c>
      <c r="Q274" s="8">
        <f>ROUND(DS_1_2_3_appended[[#This Row],[NormalizedWindspeed]]* 118, 1)</f>
        <v>49.3</v>
      </c>
      <c r="R274" s="8">
        <v>1</v>
      </c>
      <c r="S274" s="8">
        <v>82</v>
      </c>
      <c r="T274" s="8">
        <f>SUM(DS_1_2_3_appended[[#This Row],[CasualRiders]], DS_1_2_3_appended[[#This Row],[RegisteredRiders]])</f>
        <v>83</v>
      </c>
    </row>
    <row r="275" spans="1:20">
      <c r="A275" s="16">
        <v>274</v>
      </c>
      <c r="B275" s="11">
        <v>40555</v>
      </c>
      <c r="C275" s="8" t="str" cm="1">
        <f t="array" ref="C275">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75" s="8">
        <f>YEAR(DS_1_2_3_appended[[#This Row],[DateOfEntry]])</f>
        <v>2011</v>
      </c>
      <c r="E275" s="8" t="str">
        <f>TEXT(DS_1_2_3_appended[[#This Row],[DateOfEntry]], "mmmm")</f>
        <v>January</v>
      </c>
      <c r="F275" s="15">
        <v>11.375</v>
      </c>
      <c r="G275" s="8" t="str">
        <f>IF(dataset_1!G275, "YES", "NO")</f>
        <v>NO</v>
      </c>
      <c r="H275" s="8" t="str">
        <f>CHOOSE(WEEKDAY(DS_1_2_3_appended[[#This Row],[DateOfEntry]]), "Sunday", "Monday", "Tuesday", "Wednesday", "Thursday", "Friday", "Saturday")</f>
        <v>Wednesday</v>
      </c>
      <c r="I275" s="8">
        <v>1</v>
      </c>
      <c r="J275" s="8" t="str" cm="1">
        <f t="array" ref="J275">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275" s="8">
        <v>0.16</v>
      </c>
      <c r="L275" s="8" cm="1">
        <f t="array" ref="L275">_xlfn.IFS(
  AND(C275="Winter", J275="Clear Sky"), ROUND(10 + (K275 / 0.46) * (25 - 10), 1),
  AND(C275="Winter", J275="Foggy / Misty"), ROUND(0 + (K275 / 0.46) * (15 - 0), 1),
  AND(C275="Winter", J275="Light Snow / Rain"), ROUND(-5 + (K275 / 0.46) * (10 - (-5)), 1),
  AND(C275="Winter", J275="Western Disturbance"), ROUND(5 + (K275 / 0.46) * (20 - 5), 1),
  AND(C275="Summer", J275="Clear / Sunny"), ROUND(30 + (K275 / 0.46) * (53 - 30), 1),
  AND(C275="Summer", J275="Hot &amp; Humid"), ROUND(26 + (K275 / 0.46) * (45 - 26), 1),
  AND(C275="Summer", J275="Dust Storm / Loo Winds"), ROUND(35 + (K275 / 0.46) * (50 - 35), 1),
  AND(C275="Summer", J275="Pre-Monsoon Thunderstorm"), ROUND(28 + (K275 / 0.46) * (48 - 28), 1),
  AND(C275="Monsoon", J275="Heavy Rainfall"), ROUND(22 + (K275 / 0.46) * (28 - 22), 1),
  AND(C275="Monsoon", J275="Intermittent Showers"), ROUND(24 + (K275 / 0.46) * (32 - 24), 1),
  AND(C275="Monsoon", J275="Overcast &amp; Humid"), ROUND(25 + (K275 / 0.46) * (33 - 25), 1),
  AND(C275="Monsoon", J275="Thunderstorms with Rain"), ROUND(23 + (K275 / 0.46) * (30 - 23), 1),
  AND(C275="Autumn", J275="Clear"), ROUND(20 + (K275 / 0.46) * (30 - 20), 1),
  AND(C275="Autumn", J275="Dry &amp; Breezy"), ROUND(18 + (K275 / 0.46) * (28 - 18), 1),
  AND(C275="Autumn", J275="Atmospheric Haze"), ROUND(16 + (K275 / 0.46) * (26 - 16), 1),
  AND(C275="Autumn", J275="Chilly Dusk"), ROUND(15 + (K275 / 0.46) * (25 - 15), 1),
  TRUE, "No match found"
)</f>
        <v>15.2</v>
      </c>
      <c r="M275" s="8">
        <v>0.5</v>
      </c>
      <c r="N275" s="8">
        <f>ROUND(DS_1_2_3_appended[[#This Row],[NormalizedHumidity]] * 100, 1)</f>
        <v>50</v>
      </c>
      <c r="O275" s="8" t="str" cm="1">
        <f t="array" ref="O275">_xlfn.IFS(
  N275&lt;=10, "Extremely Dry",
  N275&lt;=20, "Very Dry",
  N275&lt;=30, "Dry",
  N275&lt;=40, "Low Comfortable",
  N275&lt;=50, "Comfortable",
  N275&lt;=60, "Moderate Humid",
  N275&lt;=70, "Humid",
  N275&lt;=80, "Very Humid",
  N275&lt;=90, "Highly Humid",
  N275&lt;=100, "Saturated / Rain-Likely"
)</f>
        <v>Comfortable</v>
      </c>
      <c r="P275" s="8">
        <v>0.32840000000000003</v>
      </c>
      <c r="Q275" s="8">
        <f>ROUND(DS_1_2_3_appended[[#This Row],[NormalizedWindspeed]]* 118, 1)</f>
        <v>38.799999999999997</v>
      </c>
      <c r="R275" s="8">
        <v>2</v>
      </c>
      <c r="S275" s="8">
        <v>54</v>
      </c>
      <c r="T275" s="8">
        <f>SUM(DS_1_2_3_appended[[#This Row],[CasualRiders]], DS_1_2_3_appended[[#This Row],[RegisteredRiders]])</f>
        <v>56</v>
      </c>
    </row>
    <row r="276" spans="1:20">
      <c r="A276" s="16">
        <v>275</v>
      </c>
      <c r="B276" s="11">
        <v>40555</v>
      </c>
      <c r="C276" s="8" t="str" cm="1">
        <f t="array" ref="C276">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76" s="8">
        <f>YEAR(DS_1_2_3_appended[[#This Row],[DateOfEntry]])</f>
        <v>2011</v>
      </c>
      <c r="E276" s="8" t="str">
        <f>TEXT(DS_1_2_3_appended[[#This Row],[DateOfEntry]], "mmmm")</f>
        <v>January</v>
      </c>
      <c r="F276" s="15">
        <v>11.4166666666667</v>
      </c>
      <c r="G276" s="8" t="str">
        <f>IF(dataset_1!G276, "YES", "NO")</f>
        <v>NO</v>
      </c>
      <c r="H276" s="8" t="str">
        <f>CHOOSE(WEEKDAY(DS_1_2_3_appended[[#This Row],[DateOfEntry]]), "Sunday", "Monday", "Tuesday", "Wednesday", "Thursday", "Friday", "Saturday")</f>
        <v>Wednesday</v>
      </c>
      <c r="I276" s="8">
        <v>1</v>
      </c>
      <c r="J276" s="8" t="str" cm="1">
        <f t="array" ref="J276">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276" s="8">
        <v>0.16</v>
      </c>
      <c r="L276" s="8" cm="1">
        <f t="array" ref="L276">_xlfn.IFS(
  AND(C276="Winter", J276="Clear Sky"), ROUND(10 + (K276 / 0.46) * (25 - 10), 1),
  AND(C276="Winter", J276="Foggy / Misty"), ROUND(0 + (K276 / 0.46) * (15 - 0), 1),
  AND(C276="Winter", J276="Light Snow / Rain"), ROUND(-5 + (K276 / 0.46) * (10 - (-5)), 1),
  AND(C276="Winter", J276="Western Disturbance"), ROUND(5 + (K276 / 0.46) * (20 - 5), 1),
  AND(C276="Summer", J276="Clear / Sunny"), ROUND(30 + (K276 / 0.46) * (53 - 30), 1),
  AND(C276="Summer", J276="Hot &amp; Humid"), ROUND(26 + (K276 / 0.46) * (45 - 26), 1),
  AND(C276="Summer", J276="Dust Storm / Loo Winds"), ROUND(35 + (K276 / 0.46) * (50 - 35), 1),
  AND(C276="Summer", J276="Pre-Monsoon Thunderstorm"), ROUND(28 + (K276 / 0.46) * (48 - 28), 1),
  AND(C276="Monsoon", J276="Heavy Rainfall"), ROUND(22 + (K276 / 0.46) * (28 - 22), 1),
  AND(C276="Monsoon", J276="Intermittent Showers"), ROUND(24 + (K276 / 0.46) * (32 - 24), 1),
  AND(C276="Monsoon", J276="Overcast &amp; Humid"), ROUND(25 + (K276 / 0.46) * (33 - 25), 1),
  AND(C276="Monsoon", J276="Thunderstorms with Rain"), ROUND(23 + (K276 / 0.46) * (30 - 23), 1),
  AND(C276="Autumn", J276="Clear"), ROUND(20 + (K276 / 0.46) * (30 - 20), 1),
  AND(C276="Autumn", J276="Dry &amp; Breezy"), ROUND(18 + (K276 / 0.46) * (28 - 18), 1),
  AND(C276="Autumn", J276="Atmospheric Haze"), ROUND(16 + (K276 / 0.46) * (26 - 16), 1),
  AND(C276="Autumn", J276="Chilly Dusk"), ROUND(15 + (K276 / 0.46) * (25 - 15), 1),
  TRUE, "No match found"
)</f>
        <v>15.2</v>
      </c>
      <c r="M276" s="8">
        <v>0.55000000000000004</v>
      </c>
      <c r="N276" s="8">
        <f>ROUND(DS_1_2_3_appended[[#This Row],[NormalizedHumidity]] * 100, 1)</f>
        <v>55</v>
      </c>
      <c r="O276" s="8" t="str" cm="1">
        <f t="array" ref="O276">_xlfn.IFS(
  N276&lt;=10, "Extremely Dry",
  N276&lt;=20, "Very Dry",
  N276&lt;=30, "Dry",
  N276&lt;=40, "Low Comfortable",
  N276&lt;=50, "Comfortable",
  N276&lt;=60, "Moderate Humid",
  N276&lt;=70, "Humid",
  N276&lt;=80, "Very Humid",
  N276&lt;=90, "Highly Humid",
  N276&lt;=100, "Saturated / Rain-Likely"
)</f>
        <v>Moderate Humid</v>
      </c>
      <c r="P276" s="8">
        <v>0.32840000000000003</v>
      </c>
      <c r="Q276" s="8">
        <f>ROUND(DS_1_2_3_appended[[#This Row],[NormalizedWindspeed]]* 118, 1)</f>
        <v>38.799999999999997</v>
      </c>
      <c r="R276" s="8">
        <v>0</v>
      </c>
      <c r="S276" s="8">
        <v>57</v>
      </c>
      <c r="T276" s="8">
        <f>SUM(DS_1_2_3_appended[[#This Row],[CasualRiders]], DS_1_2_3_appended[[#This Row],[RegisteredRiders]])</f>
        <v>57</v>
      </c>
    </row>
    <row r="277" spans="1:20">
      <c r="A277" s="16">
        <v>276</v>
      </c>
      <c r="B277" s="11">
        <v>40555</v>
      </c>
      <c r="C277" s="8" t="str" cm="1">
        <f t="array" ref="C277">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77" s="8">
        <f>YEAR(DS_1_2_3_appended[[#This Row],[DateOfEntry]])</f>
        <v>2011</v>
      </c>
      <c r="E277" s="8" t="str">
        <f>TEXT(DS_1_2_3_appended[[#This Row],[DateOfEntry]], "mmmm")</f>
        <v>January</v>
      </c>
      <c r="F277" s="15">
        <v>11.4583333333333</v>
      </c>
      <c r="G277" s="8" t="str">
        <f>IF(dataset_1!G277, "YES", "NO")</f>
        <v>NO</v>
      </c>
      <c r="H277" s="8" t="str">
        <f>CHOOSE(WEEKDAY(DS_1_2_3_appended[[#This Row],[DateOfEntry]]), "Sunday", "Monday", "Tuesday", "Wednesday", "Thursday", "Friday", "Saturday")</f>
        <v>Wednesday</v>
      </c>
      <c r="I277" s="8">
        <v>1</v>
      </c>
      <c r="J277" s="8" t="str" cm="1">
        <f t="array" ref="J277">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277" s="8">
        <v>0.16</v>
      </c>
      <c r="L277" s="8" cm="1">
        <f t="array" ref="L277">_xlfn.IFS(
  AND(C277="Winter", J277="Clear Sky"), ROUND(10 + (K277 / 0.46) * (25 - 10), 1),
  AND(C277="Winter", J277="Foggy / Misty"), ROUND(0 + (K277 / 0.46) * (15 - 0), 1),
  AND(C277="Winter", J277="Light Snow / Rain"), ROUND(-5 + (K277 / 0.46) * (10 - (-5)), 1),
  AND(C277="Winter", J277="Western Disturbance"), ROUND(5 + (K277 / 0.46) * (20 - 5), 1),
  AND(C277="Summer", J277="Clear / Sunny"), ROUND(30 + (K277 / 0.46) * (53 - 30), 1),
  AND(C277="Summer", J277="Hot &amp; Humid"), ROUND(26 + (K277 / 0.46) * (45 - 26), 1),
  AND(C277="Summer", J277="Dust Storm / Loo Winds"), ROUND(35 + (K277 / 0.46) * (50 - 35), 1),
  AND(C277="Summer", J277="Pre-Monsoon Thunderstorm"), ROUND(28 + (K277 / 0.46) * (48 - 28), 1),
  AND(C277="Monsoon", J277="Heavy Rainfall"), ROUND(22 + (K277 / 0.46) * (28 - 22), 1),
  AND(C277="Monsoon", J277="Intermittent Showers"), ROUND(24 + (K277 / 0.46) * (32 - 24), 1),
  AND(C277="Monsoon", J277="Overcast &amp; Humid"), ROUND(25 + (K277 / 0.46) * (33 - 25), 1),
  AND(C277="Monsoon", J277="Thunderstorms with Rain"), ROUND(23 + (K277 / 0.46) * (30 - 23), 1),
  AND(C277="Autumn", J277="Clear"), ROUND(20 + (K277 / 0.46) * (30 - 20), 1),
  AND(C277="Autumn", J277="Dry &amp; Breezy"), ROUND(18 + (K277 / 0.46) * (28 - 18), 1),
  AND(C277="Autumn", J277="Atmospheric Haze"), ROUND(16 + (K277 / 0.46) * (26 - 16), 1),
  AND(C277="Autumn", J277="Chilly Dusk"), ROUND(15 + (K277 / 0.46) * (25 - 15), 1),
  TRUE, "No match found"
)</f>
        <v>15.2</v>
      </c>
      <c r="M277" s="8">
        <v>0.55000000000000004</v>
      </c>
      <c r="N277" s="8">
        <f>ROUND(DS_1_2_3_appended[[#This Row],[NormalizedHumidity]] * 100, 1)</f>
        <v>55</v>
      </c>
      <c r="O277" s="8" t="str" cm="1">
        <f t="array" ref="O277">_xlfn.IFS(
  N277&lt;=10, "Extremely Dry",
  N277&lt;=20, "Very Dry",
  N277&lt;=30, "Dry",
  N277&lt;=40, "Low Comfortable",
  N277&lt;=50, "Comfortable",
  N277&lt;=60, "Moderate Humid",
  N277&lt;=70, "Humid",
  N277&lt;=80, "Very Humid",
  N277&lt;=90, "Highly Humid",
  N277&lt;=100, "Saturated / Rain-Likely"
)</f>
        <v>Moderate Humid</v>
      </c>
      <c r="P277" s="8">
        <v>0.44779999999999998</v>
      </c>
      <c r="Q277" s="8">
        <f>ROUND(DS_1_2_3_appended[[#This Row],[NormalizedWindspeed]]* 118, 1)</f>
        <v>52.8</v>
      </c>
      <c r="R277" s="8">
        <v>1</v>
      </c>
      <c r="S277" s="8">
        <v>32</v>
      </c>
      <c r="T277" s="8">
        <f>SUM(DS_1_2_3_appended[[#This Row],[CasualRiders]], DS_1_2_3_appended[[#This Row],[RegisteredRiders]])</f>
        <v>33</v>
      </c>
    </row>
    <row r="278" spans="1:20">
      <c r="A278" s="16">
        <v>277</v>
      </c>
      <c r="B278" s="11">
        <v>40555</v>
      </c>
      <c r="C278" s="8" t="str" cm="1">
        <f t="array" ref="C278">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78" s="8">
        <f>YEAR(DS_1_2_3_appended[[#This Row],[DateOfEntry]])</f>
        <v>2011</v>
      </c>
      <c r="E278" s="8" t="str">
        <f>TEXT(DS_1_2_3_appended[[#This Row],[DateOfEntry]], "mmmm")</f>
        <v>January</v>
      </c>
      <c r="F278" s="15">
        <v>11.5</v>
      </c>
      <c r="G278" s="8" t="str">
        <f>IF(dataset_1!G278, "YES", "NO")</f>
        <v>NO</v>
      </c>
      <c r="H278" s="8" t="str">
        <f>CHOOSE(WEEKDAY(DS_1_2_3_appended[[#This Row],[DateOfEntry]]), "Sunday", "Monday", "Tuesday", "Wednesday", "Thursday", "Friday", "Saturday")</f>
        <v>Wednesday</v>
      </c>
      <c r="I278" s="8">
        <v>1</v>
      </c>
      <c r="J278" s="8" t="str" cm="1">
        <f t="array" ref="J278">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278" s="8">
        <v>0.14000000000000001</v>
      </c>
      <c r="L278" s="8" cm="1">
        <f t="array" ref="L278">_xlfn.IFS(
  AND(C278="Winter", J278="Clear Sky"), ROUND(10 + (K278 / 0.46) * (25 - 10), 1),
  AND(C278="Winter", J278="Foggy / Misty"), ROUND(0 + (K278 / 0.46) * (15 - 0), 1),
  AND(C278="Winter", J278="Light Snow / Rain"), ROUND(-5 + (K278 / 0.46) * (10 - (-5)), 1),
  AND(C278="Winter", J278="Western Disturbance"), ROUND(5 + (K278 / 0.46) * (20 - 5), 1),
  AND(C278="Summer", J278="Clear / Sunny"), ROUND(30 + (K278 / 0.46) * (53 - 30), 1),
  AND(C278="Summer", J278="Hot &amp; Humid"), ROUND(26 + (K278 / 0.46) * (45 - 26), 1),
  AND(C278="Summer", J278="Dust Storm / Loo Winds"), ROUND(35 + (K278 / 0.46) * (50 - 35), 1),
  AND(C278="Summer", J278="Pre-Monsoon Thunderstorm"), ROUND(28 + (K278 / 0.46) * (48 - 28), 1),
  AND(C278="Monsoon", J278="Heavy Rainfall"), ROUND(22 + (K278 / 0.46) * (28 - 22), 1),
  AND(C278="Monsoon", J278="Intermittent Showers"), ROUND(24 + (K278 / 0.46) * (32 - 24), 1),
  AND(C278="Monsoon", J278="Overcast &amp; Humid"), ROUND(25 + (K278 / 0.46) * (33 - 25), 1),
  AND(C278="Monsoon", J278="Thunderstorms with Rain"), ROUND(23 + (K278 / 0.46) * (30 - 23), 1),
  AND(C278="Autumn", J278="Clear"), ROUND(20 + (K278 / 0.46) * (30 - 20), 1),
  AND(C278="Autumn", J278="Dry &amp; Breezy"), ROUND(18 + (K278 / 0.46) * (28 - 18), 1),
  AND(C278="Autumn", J278="Atmospheric Haze"), ROUND(16 + (K278 / 0.46) * (26 - 16), 1),
  AND(C278="Autumn", J278="Chilly Dusk"), ROUND(15 + (K278 / 0.46) * (25 - 15), 1),
  TRUE, "No match found"
)</f>
        <v>14.6</v>
      </c>
      <c r="M278" s="8">
        <v>0.59</v>
      </c>
      <c r="N278" s="8">
        <f>ROUND(DS_1_2_3_appended[[#This Row],[NormalizedHumidity]] * 100, 1)</f>
        <v>59</v>
      </c>
      <c r="O278" s="8" t="str" cm="1">
        <f t="array" ref="O278">_xlfn.IFS(
  N278&lt;=10, "Extremely Dry",
  N278&lt;=20, "Very Dry",
  N278&lt;=30, "Dry",
  N278&lt;=40, "Low Comfortable",
  N278&lt;=50, "Comfortable",
  N278&lt;=60, "Moderate Humid",
  N278&lt;=70, "Humid",
  N278&lt;=80, "Very Humid",
  N278&lt;=90, "Highly Humid",
  N278&lt;=100, "Saturated / Rain-Likely"
)</f>
        <v>Moderate Humid</v>
      </c>
      <c r="P278" s="8">
        <v>0.41789999999999999</v>
      </c>
      <c r="Q278" s="8">
        <f>ROUND(DS_1_2_3_appended[[#This Row],[NormalizedWindspeed]]* 118, 1)</f>
        <v>49.3</v>
      </c>
      <c r="R278" s="8">
        <v>1</v>
      </c>
      <c r="S278" s="8">
        <v>19</v>
      </c>
      <c r="T278" s="8">
        <f>SUM(DS_1_2_3_appended[[#This Row],[CasualRiders]], DS_1_2_3_appended[[#This Row],[RegisteredRiders]])</f>
        <v>20</v>
      </c>
    </row>
    <row r="279" spans="1:20">
      <c r="A279" s="16">
        <v>278</v>
      </c>
      <c r="B279" s="11">
        <v>40556</v>
      </c>
      <c r="C279" s="8" t="str" cm="1">
        <f t="array" ref="C279">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79" s="8">
        <f>YEAR(DS_1_2_3_appended[[#This Row],[DateOfEntry]])</f>
        <v>2011</v>
      </c>
      <c r="E279" s="8" t="str">
        <f>TEXT(DS_1_2_3_appended[[#This Row],[DateOfEntry]], "mmmm")</f>
        <v>January</v>
      </c>
      <c r="F279" s="15">
        <v>11.5416666666667</v>
      </c>
      <c r="G279" s="8" t="str">
        <f>IF(dataset_1!G279, "YES", "NO")</f>
        <v>NO</v>
      </c>
      <c r="H279" s="8" t="str">
        <f>CHOOSE(WEEKDAY(DS_1_2_3_appended[[#This Row],[DateOfEntry]]), "Sunday", "Monday", "Tuesday", "Wednesday", "Thursday", "Friday", "Saturday")</f>
        <v>Thursday</v>
      </c>
      <c r="I279" s="8">
        <v>1</v>
      </c>
      <c r="J279" s="8" t="str" cm="1">
        <f t="array" ref="J279">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279" s="8">
        <v>0.14000000000000001</v>
      </c>
      <c r="L279" s="8" cm="1">
        <f t="array" ref="L279">_xlfn.IFS(
  AND(C279="Winter", J279="Clear Sky"), ROUND(10 + (K279 / 0.46) * (25 - 10), 1),
  AND(C279="Winter", J279="Foggy / Misty"), ROUND(0 + (K279 / 0.46) * (15 - 0), 1),
  AND(C279="Winter", J279="Light Snow / Rain"), ROUND(-5 + (K279 / 0.46) * (10 - (-5)), 1),
  AND(C279="Winter", J279="Western Disturbance"), ROUND(5 + (K279 / 0.46) * (20 - 5), 1),
  AND(C279="Summer", J279="Clear / Sunny"), ROUND(30 + (K279 / 0.46) * (53 - 30), 1),
  AND(C279="Summer", J279="Hot &amp; Humid"), ROUND(26 + (K279 / 0.46) * (45 - 26), 1),
  AND(C279="Summer", J279="Dust Storm / Loo Winds"), ROUND(35 + (K279 / 0.46) * (50 - 35), 1),
  AND(C279="Summer", J279="Pre-Monsoon Thunderstorm"), ROUND(28 + (K279 / 0.46) * (48 - 28), 1),
  AND(C279="Monsoon", J279="Heavy Rainfall"), ROUND(22 + (K279 / 0.46) * (28 - 22), 1),
  AND(C279="Monsoon", J279="Intermittent Showers"), ROUND(24 + (K279 / 0.46) * (32 - 24), 1),
  AND(C279="Monsoon", J279="Overcast &amp; Humid"), ROUND(25 + (K279 / 0.46) * (33 - 25), 1),
  AND(C279="Monsoon", J279="Thunderstorms with Rain"), ROUND(23 + (K279 / 0.46) * (30 - 23), 1),
  AND(C279="Autumn", J279="Clear"), ROUND(20 + (K279 / 0.46) * (30 - 20), 1),
  AND(C279="Autumn", J279="Dry &amp; Breezy"), ROUND(18 + (K279 / 0.46) * (28 - 18), 1),
  AND(C279="Autumn", J279="Atmospheric Haze"), ROUND(16 + (K279 / 0.46) * (26 - 16), 1),
  AND(C279="Autumn", J279="Chilly Dusk"), ROUND(15 + (K279 / 0.46) * (25 - 15), 1),
  TRUE, "No match found"
)</f>
        <v>14.6</v>
      </c>
      <c r="M279" s="8">
        <v>0.59</v>
      </c>
      <c r="N279" s="8">
        <f>ROUND(DS_1_2_3_appended[[#This Row],[NormalizedHumidity]] * 100, 1)</f>
        <v>59</v>
      </c>
      <c r="O279" s="8" t="str" cm="1">
        <f t="array" ref="O279">_xlfn.IFS(
  N279&lt;=10, "Extremely Dry",
  N279&lt;=20, "Very Dry",
  N279&lt;=30, "Dry",
  N279&lt;=40, "Low Comfortable",
  N279&lt;=50, "Comfortable",
  N279&lt;=60, "Moderate Humid",
  N279&lt;=70, "Humid",
  N279&lt;=80, "Very Humid",
  N279&lt;=90, "Highly Humid",
  N279&lt;=100, "Saturated / Rain-Likely"
)</f>
        <v>Moderate Humid</v>
      </c>
      <c r="P279" s="8">
        <v>0.28360000000000002</v>
      </c>
      <c r="Q279" s="8">
        <f>ROUND(DS_1_2_3_appended[[#This Row],[NormalizedWindspeed]]* 118, 1)</f>
        <v>33.5</v>
      </c>
      <c r="R279" s="8">
        <v>1</v>
      </c>
      <c r="S279" s="8">
        <v>6</v>
      </c>
      <c r="T279" s="8">
        <f>SUM(DS_1_2_3_appended[[#This Row],[CasualRiders]], DS_1_2_3_appended[[#This Row],[RegisteredRiders]])</f>
        <v>7</v>
      </c>
    </row>
    <row r="280" spans="1:20">
      <c r="A280" s="16">
        <v>279</v>
      </c>
      <c r="B280" s="11">
        <v>40556</v>
      </c>
      <c r="C280" s="8" t="str" cm="1">
        <f t="array" ref="C280">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80" s="8">
        <f>YEAR(DS_1_2_3_appended[[#This Row],[DateOfEntry]])</f>
        <v>2011</v>
      </c>
      <c r="E280" s="8" t="str">
        <f>TEXT(DS_1_2_3_appended[[#This Row],[DateOfEntry]], "mmmm")</f>
        <v>January</v>
      </c>
      <c r="F280" s="15">
        <v>11.5833333333333</v>
      </c>
      <c r="G280" s="8" t="str">
        <f>IF(dataset_1!G280, "YES", "NO")</f>
        <v>NO</v>
      </c>
      <c r="H280" s="8" t="str">
        <f>CHOOSE(WEEKDAY(DS_1_2_3_appended[[#This Row],[DateOfEntry]]), "Sunday", "Monday", "Tuesday", "Wednesday", "Thursday", "Friday", "Saturday")</f>
        <v>Thursday</v>
      </c>
      <c r="I280" s="8">
        <v>1</v>
      </c>
      <c r="J280" s="8" t="str" cm="1">
        <f t="array" ref="J280">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280" s="8">
        <v>0.14000000000000001</v>
      </c>
      <c r="L280" s="8" cm="1">
        <f t="array" ref="L280">_xlfn.IFS(
  AND(C280="Winter", J280="Clear Sky"), ROUND(10 + (K280 / 0.46) * (25 - 10), 1),
  AND(C280="Winter", J280="Foggy / Misty"), ROUND(0 + (K280 / 0.46) * (15 - 0), 1),
  AND(C280="Winter", J280="Light Snow / Rain"), ROUND(-5 + (K280 / 0.46) * (10 - (-5)), 1),
  AND(C280="Winter", J280="Western Disturbance"), ROUND(5 + (K280 / 0.46) * (20 - 5), 1),
  AND(C280="Summer", J280="Clear / Sunny"), ROUND(30 + (K280 / 0.46) * (53 - 30), 1),
  AND(C280="Summer", J280="Hot &amp; Humid"), ROUND(26 + (K280 / 0.46) * (45 - 26), 1),
  AND(C280="Summer", J280="Dust Storm / Loo Winds"), ROUND(35 + (K280 / 0.46) * (50 - 35), 1),
  AND(C280="Summer", J280="Pre-Monsoon Thunderstorm"), ROUND(28 + (K280 / 0.46) * (48 - 28), 1),
  AND(C280="Monsoon", J280="Heavy Rainfall"), ROUND(22 + (K280 / 0.46) * (28 - 22), 1),
  AND(C280="Monsoon", J280="Intermittent Showers"), ROUND(24 + (K280 / 0.46) * (32 - 24), 1),
  AND(C280="Monsoon", J280="Overcast &amp; Humid"), ROUND(25 + (K280 / 0.46) * (33 - 25), 1),
  AND(C280="Monsoon", J280="Thunderstorms with Rain"), ROUND(23 + (K280 / 0.46) * (30 - 23), 1),
  AND(C280="Autumn", J280="Clear"), ROUND(20 + (K280 / 0.46) * (30 - 20), 1),
  AND(C280="Autumn", J280="Dry &amp; Breezy"), ROUND(18 + (K280 / 0.46) * (28 - 18), 1),
  AND(C280="Autumn", J280="Atmospheric Haze"), ROUND(16 + (K280 / 0.46) * (26 - 16), 1),
  AND(C280="Autumn", J280="Chilly Dusk"), ROUND(15 + (K280 / 0.46) * (25 - 15), 1),
  TRUE, "No match found"
)</f>
        <v>14.6</v>
      </c>
      <c r="M280" s="8">
        <v>0.5</v>
      </c>
      <c r="N280" s="8">
        <f>ROUND(DS_1_2_3_appended[[#This Row],[NormalizedHumidity]] * 100, 1)</f>
        <v>50</v>
      </c>
      <c r="O280" s="8" t="str" cm="1">
        <f t="array" ref="O280">_xlfn.IFS(
  N280&lt;=10, "Extremely Dry",
  N280&lt;=20, "Very Dry",
  N280&lt;=30, "Dry",
  N280&lt;=40, "Low Comfortable",
  N280&lt;=50, "Comfortable",
  N280&lt;=60, "Moderate Humid",
  N280&lt;=70, "Humid",
  N280&lt;=80, "Very Humid",
  N280&lt;=90, "Highly Humid",
  N280&lt;=100, "Saturated / Rain-Likely"
)</f>
        <v>Comfortable</v>
      </c>
      <c r="P280" s="8">
        <v>0.28360000000000002</v>
      </c>
      <c r="Q280" s="8">
        <f>ROUND(DS_1_2_3_appended[[#This Row],[NormalizedWindspeed]]* 118, 1)</f>
        <v>33.5</v>
      </c>
      <c r="R280" s="8">
        <v>0</v>
      </c>
      <c r="S280" s="8">
        <v>2</v>
      </c>
      <c r="T280" s="8">
        <f>SUM(DS_1_2_3_appended[[#This Row],[CasualRiders]], DS_1_2_3_appended[[#This Row],[RegisteredRiders]])</f>
        <v>2</v>
      </c>
    </row>
    <row r="281" spans="1:20">
      <c r="A281" s="16">
        <v>280</v>
      </c>
      <c r="B281" s="11">
        <v>40556</v>
      </c>
      <c r="C281" s="8" t="str" cm="1">
        <f t="array" ref="C281">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81" s="8">
        <f>YEAR(DS_1_2_3_appended[[#This Row],[DateOfEntry]])</f>
        <v>2011</v>
      </c>
      <c r="E281" s="8" t="str">
        <f>TEXT(DS_1_2_3_appended[[#This Row],[DateOfEntry]], "mmmm")</f>
        <v>January</v>
      </c>
      <c r="F281" s="15">
        <v>11.625</v>
      </c>
      <c r="G281" s="8" t="str">
        <f>IF(dataset_1!G281, "YES", "NO")</f>
        <v>NO</v>
      </c>
      <c r="H281" s="8" t="str">
        <f>CHOOSE(WEEKDAY(DS_1_2_3_appended[[#This Row],[DateOfEntry]]), "Sunday", "Monday", "Tuesday", "Wednesday", "Thursday", "Friday", "Saturday")</f>
        <v>Thursday</v>
      </c>
      <c r="I281" s="8">
        <v>1</v>
      </c>
      <c r="J281" s="8" t="str" cm="1">
        <f t="array" ref="J281">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281" s="8">
        <v>0.14000000000000001</v>
      </c>
      <c r="L281" s="8" cm="1">
        <f t="array" ref="L281">_xlfn.IFS(
  AND(C281="Winter", J281="Clear Sky"), ROUND(10 + (K281 / 0.46) * (25 - 10), 1),
  AND(C281="Winter", J281="Foggy / Misty"), ROUND(0 + (K281 / 0.46) * (15 - 0), 1),
  AND(C281="Winter", J281="Light Snow / Rain"), ROUND(-5 + (K281 / 0.46) * (10 - (-5)), 1),
  AND(C281="Winter", J281="Western Disturbance"), ROUND(5 + (K281 / 0.46) * (20 - 5), 1),
  AND(C281="Summer", J281="Clear / Sunny"), ROUND(30 + (K281 / 0.46) * (53 - 30), 1),
  AND(C281="Summer", J281="Hot &amp; Humid"), ROUND(26 + (K281 / 0.46) * (45 - 26), 1),
  AND(C281="Summer", J281="Dust Storm / Loo Winds"), ROUND(35 + (K281 / 0.46) * (50 - 35), 1),
  AND(C281="Summer", J281="Pre-Monsoon Thunderstorm"), ROUND(28 + (K281 / 0.46) * (48 - 28), 1),
  AND(C281="Monsoon", J281="Heavy Rainfall"), ROUND(22 + (K281 / 0.46) * (28 - 22), 1),
  AND(C281="Monsoon", J281="Intermittent Showers"), ROUND(24 + (K281 / 0.46) * (32 - 24), 1),
  AND(C281="Monsoon", J281="Overcast &amp; Humid"), ROUND(25 + (K281 / 0.46) * (33 - 25), 1),
  AND(C281="Monsoon", J281="Thunderstorms with Rain"), ROUND(23 + (K281 / 0.46) * (30 - 23), 1),
  AND(C281="Autumn", J281="Clear"), ROUND(20 + (K281 / 0.46) * (30 - 20), 1),
  AND(C281="Autumn", J281="Dry &amp; Breezy"), ROUND(18 + (K281 / 0.46) * (28 - 18), 1),
  AND(C281="Autumn", J281="Atmospheric Haze"), ROUND(16 + (K281 / 0.46) * (26 - 16), 1),
  AND(C281="Autumn", J281="Chilly Dusk"), ROUND(15 + (K281 / 0.46) * (25 - 15), 1),
  TRUE, "No match found"
)</f>
        <v>14.6</v>
      </c>
      <c r="M281" s="8">
        <v>0.5</v>
      </c>
      <c r="N281" s="8">
        <f>ROUND(DS_1_2_3_appended[[#This Row],[NormalizedHumidity]] * 100, 1)</f>
        <v>50</v>
      </c>
      <c r="O281" s="8" t="str" cm="1">
        <f t="array" ref="O281">_xlfn.IFS(
  N281&lt;=10, "Extremely Dry",
  N281&lt;=20, "Very Dry",
  N281&lt;=30, "Dry",
  N281&lt;=40, "Low Comfortable",
  N281&lt;=50, "Comfortable",
  N281&lt;=60, "Moderate Humid",
  N281&lt;=70, "Humid",
  N281&lt;=80, "Very Humid",
  N281&lt;=90, "Highly Humid",
  N281&lt;=100, "Saturated / Rain-Likely"
)</f>
        <v>Comfortable</v>
      </c>
      <c r="P281" s="8">
        <v>0.35820000000000002</v>
      </c>
      <c r="Q281" s="8">
        <f>ROUND(DS_1_2_3_appended[[#This Row],[NormalizedWindspeed]]* 118, 1)</f>
        <v>42.3</v>
      </c>
      <c r="R281" s="8">
        <v>0</v>
      </c>
      <c r="S281" s="8">
        <v>2</v>
      </c>
      <c r="T281" s="8">
        <f>SUM(DS_1_2_3_appended[[#This Row],[CasualRiders]], DS_1_2_3_appended[[#This Row],[RegisteredRiders]])</f>
        <v>2</v>
      </c>
    </row>
    <row r="282" spans="1:20">
      <c r="A282" s="16">
        <v>281</v>
      </c>
      <c r="B282" s="11">
        <v>40556</v>
      </c>
      <c r="C282" s="8" t="str" cm="1">
        <f t="array" ref="C282">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82" s="8">
        <f>YEAR(DS_1_2_3_appended[[#This Row],[DateOfEntry]])</f>
        <v>2011</v>
      </c>
      <c r="E282" s="8" t="str">
        <f>TEXT(DS_1_2_3_appended[[#This Row],[DateOfEntry]], "mmmm")</f>
        <v>January</v>
      </c>
      <c r="F282" s="15">
        <v>11.6666666666667</v>
      </c>
      <c r="G282" s="8" t="str">
        <f>IF(dataset_1!G282, "YES", "NO")</f>
        <v>NO</v>
      </c>
      <c r="H282" s="8" t="str">
        <f>CHOOSE(WEEKDAY(DS_1_2_3_appended[[#This Row],[DateOfEntry]]), "Sunday", "Monday", "Tuesday", "Wednesday", "Thursday", "Friday", "Saturday")</f>
        <v>Thursday</v>
      </c>
      <c r="I282" s="8">
        <v>1</v>
      </c>
      <c r="J282" s="8" t="str" cm="1">
        <f t="array" ref="J282">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282" s="8">
        <v>0.14000000000000001</v>
      </c>
      <c r="L282" s="8" cm="1">
        <f t="array" ref="L282">_xlfn.IFS(
  AND(C282="Winter", J282="Clear Sky"), ROUND(10 + (K282 / 0.46) * (25 - 10), 1),
  AND(C282="Winter", J282="Foggy / Misty"), ROUND(0 + (K282 / 0.46) * (15 - 0), 1),
  AND(C282="Winter", J282="Light Snow / Rain"), ROUND(-5 + (K282 / 0.46) * (10 - (-5)), 1),
  AND(C282="Winter", J282="Western Disturbance"), ROUND(5 + (K282 / 0.46) * (20 - 5), 1),
  AND(C282="Summer", J282="Clear / Sunny"), ROUND(30 + (K282 / 0.46) * (53 - 30), 1),
  AND(C282="Summer", J282="Hot &amp; Humid"), ROUND(26 + (K282 / 0.46) * (45 - 26), 1),
  AND(C282="Summer", J282="Dust Storm / Loo Winds"), ROUND(35 + (K282 / 0.46) * (50 - 35), 1),
  AND(C282="Summer", J282="Pre-Monsoon Thunderstorm"), ROUND(28 + (K282 / 0.46) * (48 - 28), 1),
  AND(C282="Monsoon", J282="Heavy Rainfall"), ROUND(22 + (K282 / 0.46) * (28 - 22), 1),
  AND(C282="Monsoon", J282="Intermittent Showers"), ROUND(24 + (K282 / 0.46) * (32 - 24), 1),
  AND(C282="Monsoon", J282="Overcast &amp; Humid"), ROUND(25 + (K282 / 0.46) * (33 - 25), 1),
  AND(C282="Monsoon", J282="Thunderstorms with Rain"), ROUND(23 + (K282 / 0.46) * (30 - 23), 1),
  AND(C282="Autumn", J282="Clear"), ROUND(20 + (K282 / 0.46) * (30 - 20), 1),
  AND(C282="Autumn", J282="Dry &amp; Breezy"), ROUND(18 + (K282 / 0.46) * (28 - 18), 1),
  AND(C282="Autumn", J282="Atmospheric Haze"), ROUND(16 + (K282 / 0.46) * (26 - 16), 1),
  AND(C282="Autumn", J282="Chilly Dusk"), ROUND(15 + (K282 / 0.46) * (25 - 15), 1),
  TRUE, "No match found"
)</f>
        <v>14.6</v>
      </c>
      <c r="M282" s="8">
        <v>0.5</v>
      </c>
      <c r="N282" s="8">
        <f>ROUND(DS_1_2_3_appended[[#This Row],[NormalizedHumidity]] * 100, 1)</f>
        <v>50</v>
      </c>
      <c r="O282" s="8" t="str" cm="1">
        <f t="array" ref="O282">_xlfn.IFS(
  N282&lt;=10, "Extremely Dry",
  N282&lt;=20, "Very Dry",
  N282&lt;=30, "Dry",
  N282&lt;=40, "Low Comfortable",
  N282&lt;=50, "Comfortable",
  N282&lt;=60, "Moderate Humid",
  N282&lt;=70, "Humid",
  N282&lt;=80, "Very Humid",
  N282&lt;=90, "Highly Humid",
  N282&lt;=100, "Saturated / Rain-Likely"
)</f>
        <v>Comfortable</v>
      </c>
      <c r="P282" s="8">
        <v>0.32840000000000003</v>
      </c>
      <c r="Q282" s="8">
        <f>ROUND(DS_1_2_3_appended[[#This Row],[NormalizedWindspeed]]* 118, 1)</f>
        <v>38.799999999999997</v>
      </c>
      <c r="R282" s="8">
        <v>0</v>
      </c>
      <c r="S282" s="8">
        <v>3</v>
      </c>
      <c r="T282" s="8">
        <f>SUM(DS_1_2_3_appended[[#This Row],[CasualRiders]], DS_1_2_3_appended[[#This Row],[RegisteredRiders]])</f>
        <v>3</v>
      </c>
    </row>
    <row r="283" spans="1:20">
      <c r="A283" s="16">
        <v>282</v>
      </c>
      <c r="B283" s="11">
        <v>40556</v>
      </c>
      <c r="C283" s="8" t="str" cm="1">
        <f t="array" ref="C283">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83" s="8">
        <f>YEAR(DS_1_2_3_appended[[#This Row],[DateOfEntry]])</f>
        <v>2011</v>
      </c>
      <c r="E283" s="8" t="str">
        <f>TEXT(DS_1_2_3_appended[[#This Row],[DateOfEntry]], "mmmm")</f>
        <v>January</v>
      </c>
      <c r="F283" s="15">
        <v>11.7083333333333</v>
      </c>
      <c r="G283" s="8" t="str">
        <f>IF(dataset_1!G283, "YES", "NO")</f>
        <v>NO</v>
      </c>
      <c r="H283" s="8" t="str">
        <f>CHOOSE(WEEKDAY(DS_1_2_3_appended[[#This Row],[DateOfEntry]]), "Sunday", "Monday", "Tuesday", "Wednesday", "Thursday", "Friday", "Saturday")</f>
        <v>Thursday</v>
      </c>
      <c r="I283" s="8">
        <v>1</v>
      </c>
      <c r="J283" s="8" t="str" cm="1">
        <f t="array" ref="J283">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283" s="8">
        <v>0.14000000000000001</v>
      </c>
      <c r="L283" s="8" cm="1">
        <f t="array" ref="L283">_xlfn.IFS(
  AND(C283="Winter", J283="Clear Sky"), ROUND(10 + (K283 / 0.46) * (25 - 10), 1),
  AND(C283="Winter", J283="Foggy / Misty"), ROUND(0 + (K283 / 0.46) * (15 - 0), 1),
  AND(C283="Winter", J283="Light Snow / Rain"), ROUND(-5 + (K283 / 0.46) * (10 - (-5)), 1),
  AND(C283="Winter", J283="Western Disturbance"), ROUND(5 + (K283 / 0.46) * (20 - 5), 1),
  AND(C283="Summer", J283="Clear / Sunny"), ROUND(30 + (K283 / 0.46) * (53 - 30), 1),
  AND(C283="Summer", J283="Hot &amp; Humid"), ROUND(26 + (K283 / 0.46) * (45 - 26), 1),
  AND(C283="Summer", J283="Dust Storm / Loo Winds"), ROUND(35 + (K283 / 0.46) * (50 - 35), 1),
  AND(C283="Summer", J283="Pre-Monsoon Thunderstorm"), ROUND(28 + (K283 / 0.46) * (48 - 28), 1),
  AND(C283="Monsoon", J283="Heavy Rainfall"), ROUND(22 + (K283 / 0.46) * (28 - 22), 1),
  AND(C283="Monsoon", J283="Intermittent Showers"), ROUND(24 + (K283 / 0.46) * (32 - 24), 1),
  AND(C283="Monsoon", J283="Overcast &amp; Humid"), ROUND(25 + (K283 / 0.46) * (33 - 25), 1),
  AND(C283="Monsoon", J283="Thunderstorms with Rain"), ROUND(23 + (K283 / 0.46) * (30 - 23), 1),
  AND(C283="Autumn", J283="Clear"), ROUND(20 + (K283 / 0.46) * (30 - 20), 1),
  AND(C283="Autumn", J283="Dry &amp; Breezy"), ROUND(18 + (K283 / 0.46) * (28 - 18), 1),
  AND(C283="Autumn", J283="Atmospheric Haze"), ROUND(16 + (K283 / 0.46) * (26 - 16), 1),
  AND(C283="Autumn", J283="Chilly Dusk"), ROUND(15 + (K283 / 0.46) * (25 - 15), 1),
  TRUE, "No match found"
)</f>
        <v>14.6</v>
      </c>
      <c r="M283" s="8">
        <v>0.5</v>
      </c>
      <c r="N283" s="8">
        <f>ROUND(DS_1_2_3_appended[[#This Row],[NormalizedHumidity]] * 100, 1)</f>
        <v>50</v>
      </c>
      <c r="O283" s="8" t="str" cm="1">
        <f t="array" ref="O283">_xlfn.IFS(
  N283&lt;=10, "Extremely Dry",
  N283&lt;=20, "Very Dry",
  N283&lt;=30, "Dry",
  N283&lt;=40, "Low Comfortable",
  N283&lt;=50, "Comfortable",
  N283&lt;=60, "Moderate Humid",
  N283&lt;=70, "Humid",
  N283&lt;=80, "Very Humid",
  N283&lt;=90, "Highly Humid",
  N283&lt;=100, "Saturated / Rain-Likely"
)</f>
        <v>Comfortable</v>
      </c>
      <c r="P283" s="8">
        <v>0.25369999999999998</v>
      </c>
      <c r="Q283" s="8">
        <f>ROUND(DS_1_2_3_appended[[#This Row],[NormalizedWindspeed]]* 118, 1)</f>
        <v>29.9</v>
      </c>
      <c r="R283" s="8">
        <v>0</v>
      </c>
      <c r="S283" s="8">
        <v>4</v>
      </c>
      <c r="T283" s="8">
        <f>SUM(DS_1_2_3_appended[[#This Row],[CasualRiders]], DS_1_2_3_appended[[#This Row],[RegisteredRiders]])</f>
        <v>4</v>
      </c>
    </row>
    <row r="284" spans="1:20">
      <c r="A284" s="16">
        <v>283</v>
      </c>
      <c r="B284" s="11">
        <v>40556</v>
      </c>
      <c r="C284" s="8" t="str" cm="1">
        <f t="array" ref="C284">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84" s="8">
        <f>YEAR(DS_1_2_3_appended[[#This Row],[DateOfEntry]])</f>
        <v>2011</v>
      </c>
      <c r="E284" s="8" t="str">
        <f>TEXT(DS_1_2_3_appended[[#This Row],[DateOfEntry]], "mmmm")</f>
        <v>January</v>
      </c>
      <c r="F284" s="15">
        <v>11.75</v>
      </c>
      <c r="G284" s="8" t="str">
        <f>IF(dataset_1!G284, "YES", "NO")</f>
        <v>NO</v>
      </c>
      <c r="H284" s="8" t="str">
        <f>CHOOSE(WEEKDAY(DS_1_2_3_appended[[#This Row],[DateOfEntry]]), "Sunday", "Monday", "Tuesday", "Wednesday", "Thursday", "Friday", "Saturday")</f>
        <v>Thursday</v>
      </c>
      <c r="I284" s="8">
        <v>1</v>
      </c>
      <c r="J284" s="8" t="str" cm="1">
        <f t="array" ref="J284">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284" s="8">
        <v>0.14000000000000001</v>
      </c>
      <c r="L284" s="8" cm="1">
        <f t="array" ref="L284">_xlfn.IFS(
  AND(C284="Winter", J284="Clear Sky"), ROUND(10 + (K284 / 0.46) * (25 - 10), 1),
  AND(C284="Winter", J284="Foggy / Misty"), ROUND(0 + (K284 / 0.46) * (15 - 0), 1),
  AND(C284="Winter", J284="Light Snow / Rain"), ROUND(-5 + (K284 / 0.46) * (10 - (-5)), 1),
  AND(C284="Winter", J284="Western Disturbance"), ROUND(5 + (K284 / 0.46) * (20 - 5), 1),
  AND(C284="Summer", J284="Clear / Sunny"), ROUND(30 + (K284 / 0.46) * (53 - 30), 1),
  AND(C284="Summer", J284="Hot &amp; Humid"), ROUND(26 + (K284 / 0.46) * (45 - 26), 1),
  AND(C284="Summer", J284="Dust Storm / Loo Winds"), ROUND(35 + (K284 / 0.46) * (50 - 35), 1),
  AND(C284="Summer", J284="Pre-Monsoon Thunderstorm"), ROUND(28 + (K284 / 0.46) * (48 - 28), 1),
  AND(C284="Monsoon", J284="Heavy Rainfall"), ROUND(22 + (K284 / 0.46) * (28 - 22), 1),
  AND(C284="Monsoon", J284="Intermittent Showers"), ROUND(24 + (K284 / 0.46) * (32 - 24), 1),
  AND(C284="Monsoon", J284="Overcast &amp; Humid"), ROUND(25 + (K284 / 0.46) * (33 - 25), 1),
  AND(C284="Monsoon", J284="Thunderstorms with Rain"), ROUND(23 + (K284 / 0.46) * (30 - 23), 1),
  AND(C284="Autumn", J284="Clear"), ROUND(20 + (K284 / 0.46) * (30 - 20), 1),
  AND(C284="Autumn", J284="Dry &amp; Breezy"), ROUND(18 + (K284 / 0.46) * (28 - 18), 1),
  AND(C284="Autumn", J284="Atmospheric Haze"), ROUND(16 + (K284 / 0.46) * (26 - 16), 1),
  AND(C284="Autumn", J284="Chilly Dusk"), ROUND(15 + (K284 / 0.46) * (25 - 15), 1),
  TRUE, "No match found"
)</f>
        <v>14.6</v>
      </c>
      <c r="M284" s="8">
        <v>0.5</v>
      </c>
      <c r="N284" s="8">
        <f>ROUND(DS_1_2_3_appended[[#This Row],[NormalizedHumidity]] * 100, 1)</f>
        <v>50</v>
      </c>
      <c r="O284" s="8" t="str" cm="1">
        <f t="array" ref="O284">_xlfn.IFS(
  N284&lt;=10, "Extremely Dry",
  N284&lt;=20, "Very Dry",
  N284&lt;=30, "Dry",
  N284&lt;=40, "Low Comfortable",
  N284&lt;=50, "Comfortable",
  N284&lt;=60, "Moderate Humid",
  N284&lt;=70, "Humid",
  N284&lt;=80, "Very Humid",
  N284&lt;=90, "Highly Humid",
  N284&lt;=100, "Saturated / Rain-Likely"
)</f>
        <v>Comfortable</v>
      </c>
      <c r="P284" s="8">
        <v>0.29849999999999999</v>
      </c>
      <c r="Q284" s="8">
        <f>ROUND(DS_1_2_3_appended[[#This Row],[NormalizedWindspeed]]* 118, 1)</f>
        <v>35.200000000000003</v>
      </c>
      <c r="R284" s="8">
        <v>0</v>
      </c>
      <c r="S284" s="8">
        <v>3</v>
      </c>
      <c r="T284" s="8">
        <f>SUM(DS_1_2_3_appended[[#This Row],[CasualRiders]], DS_1_2_3_appended[[#This Row],[RegisteredRiders]])</f>
        <v>3</v>
      </c>
    </row>
    <row r="285" spans="1:20">
      <c r="A285" s="16">
        <v>284</v>
      </c>
      <c r="B285" s="11">
        <v>40556</v>
      </c>
      <c r="C285" s="8" t="str" cm="1">
        <f t="array" ref="C285">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85" s="8">
        <f>YEAR(DS_1_2_3_appended[[#This Row],[DateOfEntry]])</f>
        <v>2011</v>
      </c>
      <c r="E285" s="8" t="str">
        <f>TEXT(DS_1_2_3_appended[[#This Row],[DateOfEntry]], "mmmm")</f>
        <v>January</v>
      </c>
      <c r="F285" s="15">
        <v>11.7916666666667</v>
      </c>
      <c r="G285" s="8" t="str">
        <f>IF(dataset_1!G285, "YES", "NO")</f>
        <v>NO</v>
      </c>
      <c r="H285" s="8" t="str">
        <f>CHOOSE(WEEKDAY(DS_1_2_3_appended[[#This Row],[DateOfEntry]]), "Sunday", "Monday", "Tuesday", "Wednesday", "Thursday", "Friday", "Saturday")</f>
        <v>Thursday</v>
      </c>
      <c r="I285" s="8">
        <v>1</v>
      </c>
      <c r="J285" s="8" t="str" cm="1">
        <f t="array" ref="J285">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285" s="8">
        <v>0.12</v>
      </c>
      <c r="L285" s="8" cm="1">
        <f t="array" ref="L285">_xlfn.IFS(
  AND(C285="Winter", J285="Clear Sky"), ROUND(10 + (K285 / 0.46) * (25 - 10), 1),
  AND(C285="Winter", J285="Foggy / Misty"), ROUND(0 + (K285 / 0.46) * (15 - 0), 1),
  AND(C285="Winter", J285="Light Snow / Rain"), ROUND(-5 + (K285 / 0.46) * (10 - (-5)), 1),
  AND(C285="Winter", J285="Western Disturbance"), ROUND(5 + (K285 / 0.46) * (20 - 5), 1),
  AND(C285="Summer", J285="Clear / Sunny"), ROUND(30 + (K285 / 0.46) * (53 - 30), 1),
  AND(C285="Summer", J285="Hot &amp; Humid"), ROUND(26 + (K285 / 0.46) * (45 - 26), 1),
  AND(C285="Summer", J285="Dust Storm / Loo Winds"), ROUND(35 + (K285 / 0.46) * (50 - 35), 1),
  AND(C285="Summer", J285="Pre-Monsoon Thunderstorm"), ROUND(28 + (K285 / 0.46) * (48 - 28), 1),
  AND(C285="Monsoon", J285="Heavy Rainfall"), ROUND(22 + (K285 / 0.46) * (28 - 22), 1),
  AND(C285="Monsoon", J285="Intermittent Showers"), ROUND(24 + (K285 / 0.46) * (32 - 24), 1),
  AND(C285="Monsoon", J285="Overcast &amp; Humid"), ROUND(25 + (K285 / 0.46) * (33 - 25), 1),
  AND(C285="Monsoon", J285="Thunderstorms with Rain"), ROUND(23 + (K285 / 0.46) * (30 - 23), 1),
  AND(C285="Autumn", J285="Clear"), ROUND(20 + (K285 / 0.46) * (30 - 20), 1),
  AND(C285="Autumn", J285="Dry &amp; Breezy"), ROUND(18 + (K285 / 0.46) * (28 - 18), 1),
  AND(C285="Autumn", J285="Atmospheric Haze"), ROUND(16 + (K285 / 0.46) * (26 - 16), 1),
  AND(C285="Autumn", J285="Chilly Dusk"), ROUND(15 + (K285 / 0.46) * (25 - 15), 1),
  TRUE, "No match found"
)</f>
        <v>13.9</v>
      </c>
      <c r="M285" s="8">
        <v>0.54</v>
      </c>
      <c r="N285" s="8">
        <f>ROUND(DS_1_2_3_appended[[#This Row],[NormalizedHumidity]] * 100, 1)</f>
        <v>54</v>
      </c>
      <c r="O285" s="8" t="str" cm="1">
        <f t="array" ref="O285">_xlfn.IFS(
  N285&lt;=10, "Extremely Dry",
  N285&lt;=20, "Very Dry",
  N285&lt;=30, "Dry",
  N285&lt;=40, "Low Comfortable",
  N285&lt;=50, "Comfortable",
  N285&lt;=60, "Moderate Humid",
  N285&lt;=70, "Humid",
  N285&lt;=80, "Very Humid",
  N285&lt;=90, "Highly Humid",
  N285&lt;=100, "Saturated / Rain-Likely"
)</f>
        <v>Moderate Humid</v>
      </c>
      <c r="P285" s="8">
        <v>0.1343</v>
      </c>
      <c r="Q285" s="8">
        <f>ROUND(DS_1_2_3_appended[[#This Row],[NormalizedWindspeed]]* 118, 1)</f>
        <v>15.8</v>
      </c>
      <c r="R285" s="8">
        <v>0</v>
      </c>
      <c r="S285" s="8">
        <v>28</v>
      </c>
      <c r="T285" s="8">
        <f>SUM(DS_1_2_3_appended[[#This Row],[CasualRiders]], DS_1_2_3_appended[[#This Row],[RegisteredRiders]])</f>
        <v>28</v>
      </c>
    </row>
    <row r="286" spans="1:20">
      <c r="A286" s="16">
        <v>285</v>
      </c>
      <c r="B286" s="11">
        <v>40556</v>
      </c>
      <c r="C286" s="8" t="str" cm="1">
        <f t="array" ref="C286">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86" s="8">
        <f>YEAR(DS_1_2_3_appended[[#This Row],[DateOfEntry]])</f>
        <v>2011</v>
      </c>
      <c r="E286" s="8" t="str">
        <f>TEXT(DS_1_2_3_appended[[#This Row],[DateOfEntry]], "mmmm")</f>
        <v>January</v>
      </c>
      <c r="F286" s="15">
        <v>11.8333333333333</v>
      </c>
      <c r="G286" s="8" t="str">
        <f>IF(dataset_1!G286, "YES", "NO")</f>
        <v>NO</v>
      </c>
      <c r="H286" s="8" t="str">
        <f>CHOOSE(WEEKDAY(DS_1_2_3_appended[[#This Row],[DateOfEntry]]), "Sunday", "Monday", "Tuesday", "Wednesday", "Thursday", "Friday", "Saturday")</f>
        <v>Thursday</v>
      </c>
      <c r="I286" s="8">
        <v>1</v>
      </c>
      <c r="J286" s="8" t="str" cm="1">
        <f t="array" ref="J286">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286" s="8">
        <v>0.12</v>
      </c>
      <c r="L286" s="8" cm="1">
        <f t="array" ref="L286">_xlfn.IFS(
  AND(C286="Winter", J286="Clear Sky"), ROUND(10 + (K286 / 0.46) * (25 - 10), 1),
  AND(C286="Winter", J286="Foggy / Misty"), ROUND(0 + (K286 / 0.46) * (15 - 0), 1),
  AND(C286="Winter", J286="Light Snow / Rain"), ROUND(-5 + (K286 / 0.46) * (10 - (-5)), 1),
  AND(C286="Winter", J286="Western Disturbance"), ROUND(5 + (K286 / 0.46) * (20 - 5), 1),
  AND(C286="Summer", J286="Clear / Sunny"), ROUND(30 + (K286 / 0.46) * (53 - 30), 1),
  AND(C286="Summer", J286="Hot &amp; Humid"), ROUND(26 + (K286 / 0.46) * (45 - 26), 1),
  AND(C286="Summer", J286="Dust Storm / Loo Winds"), ROUND(35 + (K286 / 0.46) * (50 - 35), 1),
  AND(C286="Summer", J286="Pre-Monsoon Thunderstorm"), ROUND(28 + (K286 / 0.46) * (48 - 28), 1),
  AND(C286="Monsoon", J286="Heavy Rainfall"), ROUND(22 + (K286 / 0.46) * (28 - 22), 1),
  AND(C286="Monsoon", J286="Intermittent Showers"), ROUND(24 + (K286 / 0.46) * (32 - 24), 1),
  AND(C286="Monsoon", J286="Overcast &amp; Humid"), ROUND(25 + (K286 / 0.46) * (33 - 25), 1),
  AND(C286="Monsoon", J286="Thunderstorms with Rain"), ROUND(23 + (K286 / 0.46) * (30 - 23), 1),
  AND(C286="Autumn", J286="Clear"), ROUND(20 + (K286 / 0.46) * (30 - 20), 1),
  AND(C286="Autumn", J286="Dry &amp; Breezy"), ROUND(18 + (K286 / 0.46) * (28 - 18), 1),
  AND(C286="Autumn", J286="Atmospheric Haze"), ROUND(16 + (K286 / 0.46) * (26 - 16), 1),
  AND(C286="Autumn", J286="Chilly Dusk"), ROUND(15 + (K286 / 0.46) * (25 - 15), 1),
  TRUE, "No match found"
)</f>
        <v>13.9</v>
      </c>
      <c r="M286" s="8">
        <v>0.54</v>
      </c>
      <c r="N286" s="8">
        <f>ROUND(DS_1_2_3_appended[[#This Row],[NormalizedHumidity]] * 100, 1)</f>
        <v>54</v>
      </c>
      <c r="O286" s="8" t="str" cm="1">
        <f t="array" ref="O286">_xlfn.IFS(
  N286&lt;=10, "Extremely Dry",
  N286&lt;=20, "Very Dry",
  N286&lt;=30, "Dry",
  N286&lt;=40, "Low Comfortable",
  N286&lt;=50, "Comfortable",
  N286&lt;=60, "Moderate Humid",
  N286&lt;=70, "Humid",
  N286&lt;=80, "Very Humid",
  N286&lt;=90, "Highly Humid",
  N286&lt;=100, "Saturated / Rain-Likely"
)</f>
        <v>Moderate Humid</v>
      </c>
      <c r="P286" s="8">
        <v>0.1343</v>
      </c>
      <c r="Q286" s="8">
        <f>ROUND(DS_1_2_3_appended[[#This Row],[NormalizedWindspeed]]* 118, 1)</f>
        <v>15.8</v>
      </c>
      <c r="R286" s="8">
        <v>0</v>
      </c>
      <c r="S286" s="8">
        <v>72</v>
      </c>
      <c r="T286" s="8">
        <f>SUM(DS_1_2_3_appended[[#This Row],[CasualRiders]], DS_1_2_3_appended[[#This Row],[RegisteredRiders]])</f>
        <v>72</v>
      </c>
    </row>
    <row r="287" spans="1:20">
      <c r="A287" s="16">
        <v>286</v>
      </c>
      <c r="B287" s="11">
        <v>40556</v>
      </c>
      <c r="C287" s="8" t="str" cm="1">
        <f t="array" ref="C287">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87" s="8">
        <f>YEAR(DS_1_2_3_appended[[#This Row],[DateOfEntry]])</f>
        <v>2011</v>
      </c>
      <c r="E287" s="8" t="str">
        <f>TEXT(DS_1_2_3_appended[[#This Row],[DateOfEntry]], "mmmm")</f>
        <v>January</v>
      </c>
      <c r="F287" s="15">
        <v>11.875</v>
      </c>
      <c r="G287" s="8" t="str">
        <f>IF(dataset_1!G287, "YES", "NO")</f>
        <v>NO</v>
      </c>
      <c r="H287" s="8" t="str">
        <f>CHOOSE(WEEKDAY(DS_1_2_3_appended[[#This Row],[DateOfEntry]]), "Sunday", "Monday", "Tuesday", "Wednesday", "Thursday", "Friday", "Saturday")</f>
        <v>Thursday</v>
      </c>
      <c r="I287" s="8">
        <v>1</v>
      </c>
      <c r="J287" s="8" t="str" cm="1">
        <f t="array" ref="J287">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287" s="8">
        <v>0.14000000000000001</v>
      </c>
      <c r="L287" s="8" cm="1">
        <f t="array" ref="L287">_xlfn.IFS(
  AND(C287="Winter", J287="Clear Sky"), ROUND(10 + (K287 / 0.46) * (25 - 10), 1),
  AND(C287="Winter", J287="Foggy / Misty"), ROUND(0 + (K287 / 0.46) * (15 - 0), 1),
  AND(C287="Winter", J287="Light Snow / Rain"), ROUND(-5 + (K287 / 0.46) * (10 - (-5)), 1),
  AND(C287="Winter", J287="Western Disturbance"), ROUND(5 + (K287 / 0.46) * (20 - 5), 1),
  AND(C287="Summer", J287="Clear / Sunny"), ROUND(30 + (K287 / 0.46) * (53 - 30), 1),
  AND(C287="Summer", J287="Hot &amp; Humid"), ROUND(26 + (K287 / 0.46) * (45 - 26), 1),
  AND(C287="Summer", J287="Dust Storm / Loo Winds"), ROUND(35 + (K287 / 0.46) * (50 - 35), 1),
  AND(C287="Summer", J287="Pre-Monsoon Thunderstorm"), ROUND(28 + (K287 / 0.46) * (48 - 28), 1),
  AND(C287="Monsoon", J287="Heavy Rainfall"), ROUND(22 + (K287 / 0.46) * (28 - 22), 1),
  AND(C287="Monsoon", J287="Intermittent Showers"), ROUND(24 + (K287 / 0.46) * (32 - 24), 1),
  AND(C287="Monsoon", J287="Overcast &amp; Humid"), ROUND(25 + (K287 / 0.46) * (33 - 25), 1),
  AND(C287="Monsoon", J287="Thunderstorms with Rain"), ROUND(23 + (K287 / 0.46) * (30 - 23), 1),
  AND(C287="Autumn", J287="Clear"), ROUND(20 + (K287 / 0.46) * (30 - 20), 1),
  AND(C287="Autumn", J287="Dry &amp; Breezy"), ROUND(18 + (K287 / 0.46) * (28 - 18), 1),
  AND(C287="Autumn", J287="Atmospheric Haze"), ROUND(16 + (K287 / 0.46) * (26 - 16), 1),
  AND(C287="Autumn", J287="Chilly Dusk"), ROUND(15 + (K287 / 0.46) * (25 - 15), 1),
  TRUE, "No match found"
)</f>
        <v>14.6</v>
      </c>
      <c r="M287" s="8">
        <v>0.5</v>
      </c>
      <c r="N287" s="8">
        <f>ROUND(DS_1_2_3_appended[[#This Row],[NormalizedHumidity]] * 100, 1)</f>
        <v>50</v>
      </c>
      <c r="O287" s="8" t="str" cm="1">
        <f t="array" ref="O287">_xlfn.IFS(
  N287&lt;=10, "Extremely Dry",
  N287&lt;=20, "Very Dry",
  N287&lt;=30, "Dry",
  N287&lt;=40, "Low Comfortable",
  N287&lt;=50, "Comfortable",
  N287&lt;=60, "Moderate Humid",
  N287&lt;=70, "Humid",
  N287&lt;=80, "Very Humid",
  N287&lt;=90, "Highly Humid",
  N287&lt;=100, "Saturated / Rain-Likely"
)</f>
        <v>Comfortable</v>
      </c>
      <c r="P287" s="8">
        <v>0.19400000000000001</v>
      </c>
      <c r="Q287" s="8">
        <f>ROUND(DS_1_2_3_appended[[#This Row],[NormalizedWindspeed]]* 118, 1)</f>
        <v>22.9</v>
      </c>
      <c r="R287" s="8">
        <v>5</v>
      </c>
      <c r="S287" s="8">
        <v>197</v>
      </c>
      <c r="T287" s="8">
        <f>SUM(DS_1_2_3_appended[[#This Row],[CasualRiders]], DS_1_2_3_appended[[#This Row],[RegisteredRiders]])</f>
        <v>202</v>
      </c>
    </row>
    <row r="288" spans="1:20">
      <c r="A288" s="16">
        <v>287</v>
      </c>
      <c r="B288" s="11">
        <v>40556</v>
      </c>
      <c r="C288" s="8" t="str" cm="1">
        <f t="array" ref="C288">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88" s="8">
        <f>YEAR(DS_1_2_3_appended[[#This Row],[DateOfEntry]])</f>
        <v>2011</v>
      </c>
      <c r="E288" s="8" t="str">
        <f>TEXT(DS_1_2_3_appended[[#This Row],[DateOfEntry]], "mmmm")</f>
        <v>January</v>
      </c>
      <c r="F288" s="15">
        <v>11.9166666666667</v>
      </c>
      <c r="G288" s="8" t="str">
        <f>IF(dataset_1!G288, "YES", "NO")</f>
        <v>NO</v>
      </c>
      <c r="H288" s="8" t="str">
        <f>CHOOSE(WEEKDAY(DS_1_2_3_appended[[#This Row],[DateOfEntry]]), "Sunday", "Monday", "Tuesday", "Wednesday", "Thursday", "Friday", "Saturday")</f>
        <v>Thursday</v>
      </c>
      <c r="I288" s="8">
        <v>1</v>
      </c>
      <c r="J288" s="8" t="str" cm="1">
        <f t="array" ref="J288">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288" s="8">
        <v>0.14000000000000001</v>
      </c>
      <c r="L288" s="8" cm="1">
        <f t="array" ref="L288">_xlfn.IFS(
  AND(C288="Winter", J288="Clear Sky"), ROUND(10 + (K288 / 0.46) * (25 - 10), 1),
  AND(C288="Winter", J288="Foggy / Misty"), ROUND(0 + (K288 / 0.46) * (15 - 0), 1),
  AND(C288="Winter", J288="Light Snow / Rain"), ROUND(-5 + (K288 / 0.46) * (10 - (-5)), 1),
  AND(C288="Winter", J288="Western Disturbance"), ROUND(5 + (K288 / 0.46) * (20 - 5), 1),
  AND(C288="Summer", J288="Clear / Sunny"), ROUND(30 + (K288 / 0.46) * (53 - 30), 1),
  AND(C288="Summer", J288="Hot &amp; Humid"), ROUND(26 + (K288 / 0.46) * (45 - 26), 1),
  AND(C288="Summer", J288="Dust Storm / Loo Winds"), ROUND(35 + (K288 / 0.46) * (50 - 35), 1),
  AND(C288="Summer", J288="Pre-Monsoon Thunderstorm"), ROUND(28 + (K288 / 0.46) * (48 - 28), 1),
  AND(C288="Monsoon", J288="Heavy Rainfall"), ROUND(22 + (K288 / 0.46) * (28 - 22), 1),
  AND(C288="Monsoon", J288="Intermittent Showers"), ROUND(24 + (K288 / 0.46) * (32 - 24), 1),
  AND(C288="Monsoon", J288="Overcast &amp; Humid"), ROUND(25 + (K288 / 0.46) * (33 - 25), 1),
  AND(C288="Monsoon", J288="Thunderstorms with Rain"), ROUND(23 + (K288 / 0.46) * (30 - 23), 1),
  AND(C288="Autumn", J288="Clear"), ROUND(20 + (K288 / 0.46) * (30 - 20), 1),
  AND(C288="Autumn", J288="Dry &amp; Breezy"), ROUND(18 + (K288 / 0.46) * (28 - 18), 1),
  AND(C288="Autumn", J288="Atmospheric Haze"), ROUND(16 + (K288 / 0.46) * (26 - 16), 1),
  AND(C288="Autumn", J288="Chilly Dusk"), ROUND(15 + (K288 / 0.46) * (25 - 15), 1),
  TRUE, "No match found"
)</f>
        <v>14.6</v>
      </c>
      <c r="M288" s="8">
        <v>0.5</v>
      </c>
      <c r="N288" s="8">
        <f>ROUND(DS_1_2_3_appended[[#This Row],[NormalizedHumidity]] * 100, 1)</f>
        <v>50</v>
      </c>
      <c r="O288" s="8" t="str" cm="1">
        <f t="array" ref="O288">_xlfn.IFS(
  N288&lt;=10, "Extremely Dry",
  N288&lt;=20, "Very Dry",
  N288&lt;=30, "Dry",
  N288&lt;=40, "Low Comfortable",
  N288&lt;=50, "Comfortable",
  N288&lt;=60, "Moderate Humid",
  N288&lt;=70, "Humid",
  N288&lt;=80, "Very Humid",
  N288&lt;=90, "Highly Humid",
  N288&lt;=100, "Saturated / Rain-Likely"
)</f>
        <v>Comfortable</v>
      </c>
      <c r="P288" s="8">
        <v>0.32840000000000003</v>
      </c>
      <c r="Q288" s="8">
        <f>ROUND(DS_1_2_3_appended[[#This Row],[NormalizedWindspeed]]* 118, 1)</f>
        <v>38.799999999999997</v>
      </c>
      <c r="R288" s="8">
        <v>2</v>
      </c>
      <c r="S288" s="8">
        <v>137</v>
      </c>
      <c r="T288" s="8">
        <f>SUM(DS_1_2_3_appended[[#This Row],[CasualRiders]], DS_1_2_3_appended[[#This Row],[RegisteredRiders]])</f>
        <v>139</v>
      </c>
    </row>
    <row r="289" spans="1:20">
      <c r="A289" s="16">
        <v>288</v>
      </c>
      <c r="B289" s="11">
        <v>40556</v>
      </c>
      <c r="C289" s="8" t="str" cm="1">
        <f t="array" ref="C289">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89" s="8">
        <f>YEAR(DS_1_2_3_appended[[#This Row],[DateOfEntry]])</f>
        <v>2011</v>
      </c>
      <c r="E289" s="8" t="str">
        <f>TEXT(DS_1_2_3_appended[[#This Row],[DateOfEntry]], "mmmm")</f>
        <v>January</v>
      </c>
      <c r="F289" s="15">
        <v>11.9583333333333</v>
      </c>
      <c r="G289" s="8" t="str">
        <f>IF(dataset_1!G289, "YES", "NO")</f>
        <v>NO</v>
      </c>
      <c r="H289" s="8" t="str">
        <f>CHOOSE(WEEKDAY(DS_1_2_3_appended[[#This Row],[DateOfEntry]]), "Sunday", "Monday", "Tuesday", "Wednesday", "Thursday", "Friday", "Saturday")</f>
        <v>Thursday</v>
      </c>
      <c r="I289" s="8">
        <v>2</v>
      </c>
      <c r="J289" s="8" t="str" cm="1">
        <f t="array" ref="J289">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289" s="8">
        <v>0.16</v>
      </c>
      <c r="L289" s="8" cm="1">
        <f t="array" ref="L289">_xlfn.IFS(
  AND(C289="Winter", J289="Clear Sky"), ROUND(10 + (K289 / 0.46) * (25 - 10), 1),
  AND(C289="Winter", J289="Foggy / Misty"), ROUND(0 + (K289 / 0.46) * (15 - 0), 1),
  AND(C289="Winter", J289="Light Snow / Rain"), ROUND(-5 + (K289 / 0.46) * (10 - (-5)), 1),
  AND(C289="Winter", J289="Western Disturbance"), ROUND(5 + (K289 / 0.46) * (20 - 5), 1),
  AND(C289="Summer", J289="Clear / Sunny"), ROUND(30 + (K289 / 0.46) * (53 - 30), 1),
  AND(C289="Summer", J289="Hot &amp; Humid"), ROUND(26 + (K289 / 0.46) * (45 - 26), 1),
  AND(C289="Summer", J289="Dust Storm / Loo Winds"), ROUND(35 + (K289 / 0.46) * (50 - 35), 1),
  AND(C289="Summer", J289="Pre-Monsoon Thunderstorm"), ROUND(28 + (K289 / 0.46) * (48 - 28), 1),
  AND(C289="Monsoon", J289="Heavy Rainfall"), ROUND(22 + (K289 / 0.46) * (28 - 22), 1),
  AND(C289="Monsoon", J289="Intermittent Showers"), ROUND(24 + (K289 / 0.46) * (32 - 24), 1),
  AND(C289="Monsoon", J289="Overcast &amp; Humid"), ROUND(25 + (K289 / 0.46) * (33 - 25), 1),
  AND(C289="Monsoon", J289="Thunderstorms with Rain"), ROUND(23 + (K289 / 0.46) * (30 - 23), 1),
  AND(C289="Autumn", J289="Clear"), ROUND(20 + (K289 / 0.46) * (30 - 20), 1),
  AND(C289="Autumn", J289="Dry &amp; Breezy"), ROUND(18 + (K289 / 0.46) * (28 - 18), 1),
  AND(C289="Autumn", J289="Atmospheric Haze"), ROUND(16 + (K289 / 0.46) * (26 - 16), 1),
  AND(C289="Autumn", J289="Chilly Dusk"), ROUND(15 + (K289 / 0.46) * (25 - 15), 1),
  TRUE, "No match found"
)</f>
        <v>5.2</v>
      </c>
      <c r="M289" s="8">
        <v>0.5</v>
      </c>
      <c r="N289" s="8">
        <f>ROUND(DS_1_2_3_appended[[#This Row],[NormalizedHumidity]] * 100, 1)</f>
        <v>50</v>
      </c>
      <c r="O289" s="8" t="str" cm="1">
        <f t="array" ref="O289">_xlfn.IFS(
  N289&lt;=10, "Extremely Dry",
  N289&lt;=20, "Very Dry",
  N289&lt;=30, "Dry",
  N289&lt;=40, "Low Comfortable",
  N289&lt;=50, "Comfortable",
  N289&lt;=60, "Moderate Humid",
  N289&lt;=70, "Humid",
  N289&lt;=80, "Very Humid",
  N289&lt;=90, "Highly Humid",
  N289&lt;=100, "Saturated / Rain-Likely"
)</f>
        <v>Comfortable</v>
      </c>
      <c r="P289" s="8">
        <v>0.35820000000000002</v>
      </c>
      <c r="Q289" s="8">
        <f>ROUND(DS_1_2_3_appended[[#This Row],[NormalizedWindspeed]]* 118, 1)</f>
        <v>42.3</v>
      </c>
      <c r="R289" s="8">
        <v>2</v>
      </c>
      <c r="S289" s="8">
        <v>36</v>
      </c>
      <c r="T289" s="8">
        <f>SUM(DS_1_2_3_appended[[#This Row],[CasualRiders]], DS_1_2_3_appended[[#This Row],[RegisteredRiders]])</f>
        <v>38</v>
      </c>
    </row>
    <row r="290" spans="1:20">
      <c r="A290" s="16">
        <v>289</v>
      </c>
      <c r="B290" s="11">
        <v>40556</v>
      </c>
      <c r="C290" s="8" t="str" cm="1">
        <f t="array" ref="C290">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90" s="8">
        <f>YEAR(DS_1_2_3_appended[[#This Row],[DateOfEntry]])</f>
        <v>2011</v>
      </c>
      <c r="E290" s="8" t="str">
        <f>TEXT(DS_1_2_3_appended[[#This Row],[DateOfEntry]], "mmmm")</f>
        <v>January</v>
      </c>
      <c r="F290" s="15">
        <v>12</v>
      </c>
      <c r="G290" s="8" t="str">
        <f>IF(dataset_1!G290, "YES", "NO")</f>
        <v>NO</v>
      </c>
      <c r="H290" s="8" t="str">
        <f>CHOOSE(WEEKDAY(DS_1_2_3_appended[[#This Row],[DateOfEntry]]), "Sunday", "Monday", "Tuesday", "Wednesday", "Thursday", "Friday", "Saturday")</f>
        <v>Thursday</v>
      </c>
      <c r="I290" s="8">
        <v>2</v>
      </c>
      <c r="J290" s="8" t="str" cm="1">
        <f t="array" ref="J290">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290" s="8">
        <v>0.2</v>
      </c>
      <c r="L290" s="8" cm="1">
        <f t="array" ref="L290">_xlfn.IFS(
  AND(C290="Winter", J290="Clear Sky"), ROUND(10 + (K290 / 0.46) * (25 - 10), 1),
  AND(C290="Winter", J290="Foggy / Misty"), ROUND(0 + (K290 / 0.46) * (15 - 0), 1),
  AND(C290="Winter", J290="Light Snow / Rain"), ROUND(-5 + (K290 / 0.46) * (10 - (-5)), 1),
  AND(C290="Winter", J290="Western Disturbance"), ROUND(5 + (K290 / 0.46) * (20 - 5), 1),
  AND(C290="Summer", J290="Clear / Sunny"), ROUND(30 + (K290 / 0.46) * (53 - 30), 1),
  AND(C290="Summer", J290="Hot &amp; Humid"), ROUND(26 + (K290 / 0.46) * (45 - 26), 1),
  AND(C290="Summer", J290="Dust Storm / Loo Winds"), ROUND(35 + (K290 / 0.46) * (50 - 35), 1),
  AND(C290="Summer", J290="Pre-Monsoon Thunderstorm"), ROUND(28 + (K290 / 0.46) * (48 - 28), 1),
  AND(C290="Monsoon", J290="Heavy Rainfall"), ROUND(22 + (K290 / 0.46) * (28 - 22), 1),
  AND(C290="Monsoon", J290="Intermittent Showers"), ROUND(24 + (K290 / 0.46) * (32 - 24), 1),
  AND(C290="Monsoon", J290="Overcast &amp; Humid"), ROUND(25 + (K290 / 0.46) * (33 - 25), 1),
  AND(C290="Monsoon", J290="Thunderstorms with Rain"), ROUND(23 + (K290 / 0.46) * (30 - 23), 1),
  AND(C290="Autumn", J290="Clear"), ROUND(20 + (K290 / 0.46) * (30 - 20), 1),
  AND(C290="Autumn", J290="Dry &amp; Breezy"), ROUND(18 + (K290 / 0.46) * (28 - 18), 1),
  AND(C290="Autumn", J290="Atmospheric Haze"), ROUND(16 + (K290 / 0.46) * (26 - 16), 1),
  AND(C290="Autumn", J290="Chilly Dusk"), ROUND(15 + (K290 / 0.46) * (25 - 15), 1),
  TRUE, "No match found"
)</f>
        <v>6.5</v>
      </c>
      <c r="M290" s="8">
        <v>0.44</v>
      </c>
      <c r="N290" s="8">
        <f>ROUND(DS_1_2_3_appended[[#This Row],[NormalizedHumidity]] * 100, 1)</f>
        <v>44</v>
      </c>
      <c r="O290" s="8" t="str" cm="1">
        <f t="array" ref="O290">_xlfn.IFS(
  N290&lt;=10, "Extremely Dry",
  N290&lt;=20, "Very Dry",
  N290&lt;=30, "Dry",
  N290&lt;=40, "Low Comfortable",
  N290&lt;=50, "Comfortable",
  N290&lt;=60, "Moderate Humid",
  N290&lt;=70, "Humid",
  N290&lt;=80, "Very Humid",
  N290&lt;=90, "Highly Humid",
  N290&lt;=100, "Saturated / Rain-Likely"
)</f>
        <v>Comfortable</v>
      </c>
      <c r="P290" s="8">
        <v>0.44779999999999998</v>
      </c>
      <c r="Q290" s="8">
        <f>ROUND(DS_1_2_3_appended[[#This Row],[NormalizedWindspeed]]* 118, 1)</f>
        <v>52.8</v>
      </c>
      <c r="R290" s="8">
        <v>4</v>
      </c>
      <c r="S290" s="8">
        <v>33</v>
      </c>
      <c r="T290" s="8">
        <f>SUM(DS_1_2_3_appended[[#This Row],[CasualRiders]], DS_1_2_3_appended[[#This Row],[RegisteredRiders]])</f>
        <v>37</v>
      </c>
    </row>
    <row r="291" spans="1:20">
      <c r="A291" s="16">
        <v>290</v>
      </c>
      <c r="B291" s="11">
        <v>40556</v>
      </c>
      <c r="C291" s="8" t="str" cm="1">
        <f t="array" ref="C291">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91" s="8">
        <f>YEAR(DS_1_2_3_appended[[#This Row],[DateOfEntry]])</f>
        <v>2011</v>
      </c>
      <c r="E291" s="8" t="str">
        <f>TEXT(DS_1_2_3_appended[[#This Row],[DateOfEntry]], "mmmm")</f>
        <v>January</v>
      </c>
      <c r="F291" s="15">
        <v>12.0416666666667</v>
      </c>
      <c r="G291" s="8" t="str">
        <f>IF(dataset_1!G291, "YES", "NO")</f>
        <v>NO</v>
      </c>
      <c r="H291" s="8" t="str">
        <f>CHOOSE(WEEKDAY(DS_1_2_3_appended[[#This Row],[DateOfEntry]]), "Sunday", "Monday", "Tuesday", "Wednesday", "Thursday", "Friday", "Saturday")</f>
        <v>Thursday</v>
      </c>
      <c r="I291" s="8">
        <v>1</v>
      </c>
      <c r="J291" s="8" t="str" cm="1">
        <f t="array" ref="J291">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291" s="8">
        <v>0.2</v>
      </c>
      <c r="L291" s="8" cm="1">
        <f t="array" ref="L291">_xlfn.IFS(
  AND(C291="Winter", J291="Clear Sky"), ROUND(10 + (K291 / 0.46) * (25 - 10), 1),
  AND(C291="Winter", J291="Foggy / Misty"), ROUND(0 + (K291 / 0.46) * (15 - 0), 1),
  AND(C291="Winter", J291="Light Snow / Rain"), ROUND(-5 + (K291 / 0.46) * (10 - (-5)), 1),
  AND(C291="Winter", J291="Western Disturbance"), ROUND(5 + (K291 / 0.46) * (20 - 5), 1),
  AND(C291="Summer", J291="Clear / Sunny"), ROUND(30 + (K291 / 0.46) * (53 - 30), 1),
  AND(C291="Summer", J291="Hot &amp; Humid"), ROUND(26 + (K291 / 0.46) * (45 - 26), 1),
  AND(C291="Summer", J291="Dust Storm / Loo Winds"), ROUND(35 + (K291 / 0.46) * (50 - 35), 1),
  AND(C291="Summer", J291="Pre-Monsoon Thunderstorm"), ROUND(28 + (K291 / 0.46) * (48 - 28), 1),
  AND(C291="Monsoon", J291="Heavy Rainfall"), ROUND(22 + (K291 / 0.46) * (28 - 22), 1),
  AND(C291="Monsoon", J291="Intermittent Showers"), ROUND(24 + (K291 / 0.46) * (32 - 24), 1),
  AND(C291="Monsoon", J291="Overcast &amp; Humid"), ROUND(25 + (K291 / 0.46) * (33 - 25), 1),
  AND(C291="Monsoon", J291="Thunderstorms with Rain"), ROUND(23 + (K291 / 0.46) * (30 - 23), 1),
  AND(C291="Autumn", J291="Clear"), ROUND(20 + (K291 / 0.46) * (30 - 20), 1),
  AND(C291="Autumn", J291="Dry &amp; Breezy"), ROUND(18 + (K291 / 0.46) * (28 - 18), 1),
  AND(C291="Autumn", J291="Atmospheric Haze"), ROUND(16 + (K291 / 0.46) * (26 - 16), 1),
  AND(C291="Autumn", J291="Chilly Dusk"), ROUND(15 + (K291 / 0.46) * (25 - 15), 1),
  TRUE, "No match found"
)</f>
        <v>16.5</v>
      </c>
      <c r="M291" s="8">
        <v>0.44</v>
      </c>
      <c r="N291" s="8">
        <f>ROUND(DS_1_2_3_appended[[#This Row],[NormalizedHumidity]] * 100, 1)</f>
        <v>44</v>
      </c>
      <c r="O291" s="8" t="str" cm="1">
        <f t="array" ref="O291">_xlfn.IFS(
  N291&lt;=10, "Extremely Dry",
  N291&lt;=20, "Very Dry",
  N291&lt;=30, "Dry",
  N291&lt;=40, "Low Comfortable",
  N291&lt;=50, "Comfortable",
  N291&lt;=60, "Moderate Humid",
  N291&lt;=70, "Humid",
  N291&lt;=80, "Very Humid",
  N291&lt;=90, "Highly Humid",
  N291&lt;=100, "Saturated / Rain-Likely"
)</f>
        <v>Comfortable</v>
      </c>
      <c r="P291" s="8">
        <v>0.41789999999999999</v>
      </c>
      <c r="Q291" s="8">
        <f>ROUND(DS_1_2_3_appended[[#This Row],[NormalizedWindspeed]]* 118, 1)</f>
        <v>49.3</v>
      </c>
      <c r="R291" s="8">
        <v>3</v>
      </c>
      <c r="S291" s="8">
        <v>49</v>
      </c>
      <c r="T291" s="8">
        <f>SUM(DS_1_2_3_appended[[#This Row],[CasualRiders]], DS_1_2_3_appended[[#This Row],[RegisteredRiders]])</f>
        <v>52</v>
      </c>
    </row>
    <row r="292" spans="1:20">
      <c r="A292" s="16">
        <v>291</v>
      </c>
      <c r="B292" s="11">
        <v>40556</v>
      </c>
      <c r="C292" s="8" t="str" cm="1">
        <f t="array" ref="C292">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92" s="8">
        <f>YEAR(DS_1_2_3_appended[[#This Row],[DateOfEntry]])</f>
        <v>2011</v>
      </c>
      <c r="E292" s="8" t="str">
        <f>TEXT(DS_1_2_3_appended[[#This Row],[DateOfEntry]], "mmmm")</f>
        <v>January</v>
      </c>
      <c r="F292" s="15">
        <v>12.0833333333333</v>
      </c>
      <c r="G292" s="8" t="str">
        <f>IF(dataset_1!G292, "YES", "NO")</f>
        <v>NO</v>
      </c>
      <c r="H292" s="8" t="str">
        <f>CHOOSE(WEEKDAY(DS_1_2_3_appended[[#This Row],[DateOfEntry]]), "Sunday", "Monday", "Tuesday", "Wednesday", "Thursday", "Friday", "Saturday")</f>
        <v>Thursday</v>
      </c>
      <c r="I292" s="8">
        <v>1</v>
      </c>
      <c r="J292" s="8" t="str" cm="1">
        <f t="array" ref="J292">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292" s="8">
        <v>0.22</v>
      </c>
      <c r="L292" s="8" cm="1">
        <f t="array" ref="L292">_xlfn.IFS(
  AND(C292="Winter", J292="Clear Sky"), ROUND(10 + (K292 / 0.46) * (25 - 10), 1),
  AND(C292="Winter", J292="Foggy / Misty"), ROUND(0 + (K292 / 0.46) * (15 - 0), 1),
  AND(C292="Winter", J292="Light Snow / Rain"), ROUND(-5 + (K292 / 0.46) * (10 - (-5)), 1),
  AND(C292="Winter", J292="Western Disturbance"), ROUND(5 + (K292 / 0.46) * (20 - 5), 1),
  AND(C292="Summer", J292="Clear / Sunny"), ROUND(30 + (K292 / 0.46) * (53 - 30), 1),
  AND(C292="Summer", J292="Hot &amp; Humid"), ROUND(26 + (K292 / 0.46) * (45 - 26), 1),
  AND(C292="Summer", J292="Dust Storm / Loo Winds"), ROUND(35 + (K292 / 0.46) * (50 - 35), 1),
  AND(C292="Summer", J292="Pre-Monsoon Thunderstorm"), ROUND(28 + (K292 / 0.46) * (48 - 28), 1),
  AND(C292="Monsoon", J292="Heavy Rainfall"), ROUND(22 + (K292 / 0.46) * (28 - 22), 1),
  AND(C292="Monsoon", J292="Intermittent Showers"), ROUND(24 + (K292 / 0.46) * (32 - 24), 1),
  AND(C292="Monsoon", J292="Overcast &amp; Humid"), ROUND(25 + (K292 / 0.46) * (33 - 25), 1),
  AND(C292="Monsoon", J292="Thunderstorms with Rain"), ROUND(23 + (K292 / 0.46) * (30 - 23), 1),
  AND(C292="Autumn", J292="Clear"), ROUND(20 + (K292 / 0.46) * (30 - 20), 1),
  AND(C292="Autumn", J292="Dry &amp; Breezy"), ROUND(18 + (K292 / 0.46) * (28 - 18), 1),
  AND(C292="Autumn", J292="Atmospheric Haze"), ROUND(16 + (K292 / 0.46) * (26 - 16), 1),
  AND(C292="Autumn", J292="Chilly Dusk"), ROUND(15 + (K292 / 0.46) * (25 - 15), 1),
  TRUE, "No match found"
)</f>
        <v>17.2</v>
      </c>
      <c r="M292" s="8">
        <v>0.41</v>
      </c>
      <c r="N292" s="8">
        <f>ROUND(DS_1_2_3_appended[[#This Row],[NormalizedHumidity]] * 100, 1)</f>
        <v>41</v>
      </c>
      <c r="O292" s="8" t="str" cm="1">
        <f t="array" ref="O292">_xlfn.IFS(
  N292&lt;=10, "Extremely Dry",
  N292&lt;=20, "Very Dry",
  N292&lt;=30, "Dry",
  N292&lt;=40, "Low Comfortable",
  N292&lt;=50, "Comfortable",
  N292&lt;=60, "Moderate Humid",
  N292&lt;=70, "Humid",
  N292&lt;=80, "Very Humid",
  N292&lt;=90, "Highly Humid",
  N292&lt;=100, "Saturated / Rain-Likely"
)</f>
        <v>Comfortable</v>
      </c>
      <c r="P292" s="8">
        <v>0.44779999999999998</v>
      </c>
      <c r="Q292" s="8">
        <f>ROUND(DS_1_2_3_appended[[#This Row],[NormalizedWindspeed]]* 118, 1)</f>
        <v>52.8</v>
      </c>
      <c r="R292" s="8">
        <v>2</v>
      </c>
      <c r="S292" s="8">
        <v>81</v>
      </c>
      <c r="T292" s="8">
        <f>SUM(DS_1_2_3_appended[[#This Row],[CasualRiders]], DS_1_2_3_appended[[#This Row],[RegisteredRiders]])</f>
        <v>83</v>
      </c>
    </row>
    <row r="293" spans="1:20">
      <c r="A293" s="16">
        <v>292</v>
      </c>
      <c r="B293" s="11">
        <v>40556</v>
      </c>
      <c r="C293" s="8" t="str" cm="1">
        <f t="array" ref="C293">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93" s="8">
        <f>YEAR(DS_1_2_3_appended[[#This Row],[DateOfEntry]])</f>
        <v>2011</v>
      </c>
      <c r="E293" s="8" t="str">
        <f>TEXT(DS_1_2_3_appended[[#This Row],[DateOfEntry]], "mmmm")</f>
        <v>January</v>
      </c>
      <c r="F293" s="15">
        <v>12.125</v>
      </c>
      <c r="G293" s="8" t="str">
        <f>IF(dataset_1!G293, "YES", "NO")</f>
        <v>NO</v>
      </c>
      <c r="H293" s="8" t="str">
        <f>CHOOSE(WEEKDAY(DS_1_2_3_appended[[#This Row],[DateOfEntry]]), "Sunday", "Monday", "Tuesday", "Wednesday", "Thursday", "Friday", "Saturday")</f>
        <v>Thursday</v>
      </c>
      <c r="I293" s="8">
        <v>1</v>
      </c>
      <c r="J293" s="8" t="str" cm="1">
        <f t="array" ref="J293">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293" s="8">
        <v>0.22</v>
      </c>
      <c r="L293" s="8" cm="1">
        <f t="array" ref="L293">_xlfn.IFS(
  AND(C293="Winter", J293="Clear Sky"), ROUND(10 + (K293 / 0.46) * (25 - 10), 1),
  AND(C293="Winter", J293="Foggy / Misty"), ROUND(0 + (K293 / 0.46) * (15 - 0), 1),
  AND(C293="Winter", J293="Light Snow / Rain"), ROUND(-5 + (K293 / 0.46) * (10 - (-5)), 1),
  AND(C293="Winter", J293="Western Disturbance"), ROUND(5 + (K293 / 0.46) * (20 - 5), 1),
  AND(C293="Summer", J293="Clear / Sunny"), ROUND(30 + (K293 / 0.46) * (53 - 30), 1),
  AND(C293="Summer", J293="Hot &amp; Humid"), ROUND(26 + (K293 / 0.46) * (45 - 26), 1),
  AND(C293="Summer", J293="Dust Storm / Loo Winds"), ROUND(35 + (K293 / 0.46) * (50 - 35), 1),
  AND(C293="Summer", J293="Pre-Monsoon Thunderstorm"), ROUND(28 + (K293 / 0.46) * (48 - 28), 1),
  AND(C293="Monsoon", J293="Heavy Rainfall"), ROUND(22 + (K293 / 0.46) * (28 - 22), 1),
  AND(C293="Monsoon", J293="Intermittent Showers"), ROUND(24 + (K293 / 0.46) * (32 - 24), 1),
  AND(C293="Monsoon", J293="Overcast &amp; Humid"), ROUND(25 + (K293 / 0.46) * (33 - 25), 1),
  AND(C293="Monsoon", J293="Thunderstorms with Rain"), ROUND(23 + (K293 / 0.46) * (30 - 23), 1),
  AND(C293="Autumn", J293="Clear"), ROUND(20 + (K293 / 0.46) * (30 - 20), 1),
  AND(C293="Autumn", J293="Dry &amp; Breezy"), ROUND(18 + (K293 / 0.46) * (28 - 18), 1),
  AND(C293="Autumn", J293="Atmospheric Haze"), ROUND(16 + (K293 / 0.46) * (26 - 16), 1),
  AND(C293="Autumn", J293="Chilly Dusk"), ROUND(15 + (K293 / 0.46) * (25 - 15), 1),
  TRUE, "No match found"
)</f>
        <v>17.2</v>
      </c>
      <c r="M293" s="8">
        <v>0.41</v>
      </c>
      <c r="N293" s="8">
        <f>ROUND(DS_1_2_3_appended[[#This Row],[NormalizedHumidity]] * 100, 1)</f>
        <v>41</v>
      </c>
      <c r="O293" s="8" t="str" cm="1">
        <f t="array" ref="O293">_xlfn.IFS(
  N293&lt;=10, "Extremely Dry",
  N293&lt;=20, "Very Dry",
  N293&lt;=30, "Dry",
  N293&lt;=40, "Low Comfortable",
  N293&lt;=50, "Comfortable",
  N293&lt;=60, "Moderate Humid",
  N293&lt;=70, "Humid",
  N293&lt;=80, "Very Humid",
  N293&lt;=90, "Highly Humid",
  N293&lt;=100, "Saturated / Rain-Likely"
)</f>
        <v>Comfortable</v>
      </c>
      <c r="P293" s="8">
        <v>0.3881</v>
      </c>
      <c r="Q293" s="8">
        <f>ROUND(DS_1_2_3_appended[[#This Row],[NormalizedWindspeed]]* 118, 1)</f>
        <v>45.8</v>
      </c>
      <c r="R293" s="8">
        <v>3</v>
      </c>
      <c r="S293" s="8">
        <v>39</v>
      </c>
      <c r="T293" s="8">
        <f>SUM(DS_1_2_3_appended[[#This Row],[CasualRiders]], DS_1_2_3_appended[[#This Row],[RegisteredRiders]])</f>
        <v>42</v>
      </c>
    </row>
    <row r="294" spans="1:20">
      <c r="A294" s="16">
        <v>293</v>
      </c>
      <c r="B294" s="11">
        <v>40556</v>
      </c>
      <c r="C294" s="8" t="str" cm="1">
        <f t="array" ref="C294">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94" s="8">
        <f>YEAR(DS_1_2_3_appended[[#This Row],[DateOfEntry]])</f>
        <v>2011</v>
      </c>
      <c r="E294" s="8" t="str">
        <f>TEXT(DS_1_2_3_appended[[#This Row],[DateOfEntry]], "mmmm")</f>
        <v>January</v>
      </c>
      <c r="F294" s="15">
        <v>12.1666666666667</v>
      </c>
      <c r="G294" s="8" t="str">
        <f>IF(dataset_1!G294, "YES", "NO")</f>
        <v>NO</v>
      </c>
      <c r="H294" s="8" t="str">
        <f>CHOOSE(WEEKDAY(DS_1_2_3_appended[[#This Row],[DateOfEntry]]), "Sunday", "Monday", "Tuesday", "Wednesday", "Thursday", "Friday", "Saturday")</f>
        <v>Thursday</v>
      </c>
      <c r="I294" s="8">
        <v>1</v>
      </c>
      <c r="J294" s="8" t="str" cm="1">
        <f t="array" ref="J294">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294" s="8">
        <v>0.24</v>
      </c>
      <c r="L294" s="8" cm="1">
        <f t="array" ref="L294">_xlfn.IFS(
  AND(C294="Winter", J294="Clear Sky"), ROUND(10 + (K294 / 0.46) * (25 - 10), 1),
  AND(C294="Winter", J294="Foggy / Misty"), ROUND(0 + (K294 / 0.46) * (15 - 0), 1),
  AND(C294="Winter", J294="Light Snow / Rain"), ROUND(-5 + (K294 / 0.46) * (10 - (-5)), 1),
  AND(C294="Winter", J294="Western Disturbance"), ROUND(5 + (K294 / 0.46) * (20 - 5), 1),
  AND(C294="Summer", J294="Clear / Sunny"), ROUND(30 + (K294 / 0.46) * (53 - 30), 1),
  AND(C294="Summer", J294="Hot &amp; Humid"), ROUND(26 + (K294 / 0.46) * (45 - 26), 1),
  AND(C294="Summer", J294="Dust Storm / Loo Winds"), ROUND(35 + (K294 / 0.46) * (50 - 35), 1),
  AND(C294="Summer", J294="Pre-Monsoon Thunderstorm"), ROUND(28 + (K294 / 0.46) * (48 - 28), 1),
  AND(C294="Monsoon", J294="Heavy Rainfall"), ROUND(22 + (K294 / 0.46) * (28 - 22), 1),
  AND(C294="Monsoon", J294="Intermittent Showers"), ROUND(24 + (K294 / 0.46) * (32 - 24), 1),
  AND(C294="Monsoon", J294="Overcast &amp; Humid"), ROUND(25 + (K294 / 0.46) * (33 - 25), 1),
  AND(C294="Monsoon", J294="Thunderstorms with Rain"), ROUND(23 + (K294 / 0.46) * (30 - 23), 1),
  AND(C294="Autumn", J294="Clear"), ROUND(20 + (K294 / 0.46) * (30 - 20), 1),
  AND(C294="Autumn", J294="Dry &amp; Breezy"), ROUND(18 + (K294 / 0.46) * (28 - 18), 1),
  AND(C294="Autumn", J294="Atmospheric Haze"), ROUND(16 + (K294 / 0.46) * (26 - 16), 1),
  AND(C294="Autumn", J294="Chilly Dusk"), ROUND(15 + (K294 / 0.46) * (25 - 15), 1),
  TRUE, "No match found"
)</f>
        <v>17.8</v>
      </c>
      <c r="M294" s="8">
        <v>0.38</v>
      </c>
      <c r="N294" s="8">
        <f>ROUND(DS_1_2_3_appended[[#This Row],[NormalizedHumidity]] * 100, 1)</f>
        <v>38</v>
      </c>
      <c r="O294" s="8" t="str" cm="1">
        <f t="array" ref="O294">_xlfn.IFS(
  N294&lt;=10, "Extremely Dry",
  N294&lt;=20, "Very Dry",
  N294&lt;=30, "Dry",
  N294&lt;=40, "Low Comfortable",
  N294&lt;=50, "Comfortable",
  N294&lt;=60, "Moderate Humid",
  N294&lt;=70, "Humid",
  N294&lt;=80, "Very Humid",
  N294&lt;=90, "Highly Humid",
  N294&lt;=100, "Saturated / Rain-Likely"
)</f>
        <v>Low Comfortable</v>
      </c>
      <c r="P294" s="8">
        <v>0.29849999999999999</v>
      </c>
      <c r="Q294" s="8">
        <f>ROUND(DS_1_2_3_appended[[#This Row],[NormalizedWindspeed]]* 118, 1)</f>
        <v>35.200000000000003</v>
      </c>
      <c r="R294" s="8">
        <v>5</v>
      </c>
      <c r="S294" s="8">
        <v>55</v>
      </c>
      <c r="T294" s="8">
        <f>SUM(DS_1_2_3_appended[[#This Row],[CasualRiders]], DS_1_2_3_appended[[#This Row],[RegisteredRiders]])</f>
        <v>60</v>
      </c>
    </row>
    <row r="295" spans="1:20">
      <c r="A295" s="16">
        <v>294</v>
      </c>
      <c r="B295" s="11">
        <v>40556</v>
      </c>
      <c r="C295" s="8" t="str" cm="1">
        <f t="array" ref="C295">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95" s="8">
        <f>YEAR(DS_1_2_3_appended[[#This Row],[DateOfEntry]])</f>
        <v>2011</v>
      </c>
      <c r="E295" s="8" t="str">
        <f>TEXT(DS_1_2_3_appended[[#This Row],[DateOfEntry]], "mmmm")</f>
        <v>January</v>
      </c>
      <c r="F295" s="15">
        <v>12.2083333333333</v>
      </c>
      <c r="G295" s="8" t="str">
        <f>IF(dataset_1!G295, "YES", "NO")</f>
        <v>NO</v>
      </c>
      <c r="H295" s="8" t="str">
        <f>CHOOSE(WEEKDAY(DS_1_2_3_appended[[#This Row],[DateOfEntry]]), "Sunday", "Monday", "Tuesday", "Wednesday", "Thursday", "Friday", "Saturday")</f>
        <v>Thursday</v>
      </c>
      <c r="I295" s="8">
        <v>1</v>
      </c>
      <c r="J295" s="8" t="str" cm="1">
        <f t="array" ref="J295">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295" s="8">
        <v>0.24</v>
      </c>
      <c r="L295" s="8" cm="1">
        <f t="array" ref="L295">_xlfn.IFS(
  AND(C295="Winter", J295="Clear Sky"), ROUND(10 + (K295 / 0.46) * (25 - 10), 1),
  AND(C295="Winter", J295="Foggy / Misty"), ROUND(0 + (K295 / 0.46) * (15 - 0), 1),
  AND(C295="Winter", J295="Light Snow / Rain"), ROUND(-5 + (K295 / 0.46) * (10 - (-5)), 1),
  AND(C295="Winter", J295="Western Disturbance"), ROUND(5 + (K295 / 0.46) * (20 - 5), 1),
  AND(C295="Summer", J295="Clear / Sunny"), ROUND(30 + (K295 / 0.46) * (53 - 30), 1),
  AND(C295="Summer", J295="Hot &amp; Humid"), ROUND(26 + (K295 / 0.46) * (45 - 26), 1),
  AND(C295="Summer", J295="Dust Storm / Loo Winds"), ROUND(35 + (K295 / 0.46) * (50 - 35), 1),
  AND(C295="Summer", J295="Pre-Monsoon Thunderstorm"), ROUND(28 + (K295 / 0.46) * (48 - 28), 1),
  AND(C295="Monsoon", J295="Heavy Rainfall"), ROUND(22 + (K295 / 0.46) * (28 - 22), 1),
  AND(C295="Monsoon", J295="Intermittent Showers"), ROUND(24 + (K295 / 0.46) * (32 - 24), 1),
  AND(C295="Monsoon", J295="Overcast &amp; Humid"), ROUND(25 + (K295 / 0.46) * (33 - 25), 1),
  AND(C295="Monsoon", J295="Thunderstorms with Rain"), ROUND(23 + (K295 / 0.46) * (30 - 23), 1),
  AND(C295="Autumn", J295="Clear"), ROUND(20 + (K295 / 0.46) * (30 - 20), 1),
  AND(C295="Autumn", J295="Dry &amp; Breezy"), ROUND(18 + (K295 / 0.46) * (28 - 18), 1),
  AND(C295="Autumn", J295="Atmospheric Haze"), ROUND(16 + (K295 / 0.46) * (26 - 16), 1),
  AND(C295="Autumn", J295="Chilly Dusk"), ROUND(15 + (K295 / 0.46) * (25 - 15), 1),
  TRUE, "No match found"
)</f>
        <v>17.8</v>
      </c>
      <c r="M295" s="8">
        <v>0.38</v>
      </c>
      <c r="N295" s="8">
        <f>ROUND(DS_1_2_3_appended[[#This Row],[NormalizedHumidity]] * 100, 1)</f>
        <v>38</v>
      </c>
      <c r="O295" s="8" t="str" cm="1">
        <f t="array" ref="O295">_xlfn.IFS(
  N295&lt;=10, "Extremely Dry",
  N295&lt;=20, "Very Dry",
  N295&lt;=30, "Dry",
  N295&lt;=40, "Low Comfortable",
  N295&lt;=50, "Comfortable",
  N295&lt;=60, "Moderate Humid",
  N295&lt;=70, "Humid",
  N295&lt;=80, "Very Humid",
  N295&lt;=90, "Highly Humid",
  N295&lt;=100, "Saturated / Rain-Likely"
)</f>
        <v>Low Comfortable</v>
      </c>
      <c r="P295" s="8">
        <v>0.35820000000000002</v>
      </c>
      <c r="Q295" s="8">
        <f>ROUND(DS_1_2_3_appended[[#This Row],[NormalizedWindspeed]]* 118, 1)</f>
        <v>42.3</v>
      </c>
      <c r="R295" s="8">
        <v>2</v>
      </c>
      <c r="S295" s="8">
        <v>76</v>
      </c>
      <c r="T295" s="8">
        <f>SUM(DS_1_2_3_appended[[#This Row],[CasualRiders]], DS_1_2_3_appended[[#This Row],[RegisteredRiders]])</f>
        <v>78</v>
      </c>
    </row>
    <row r="296" spans="1:20">
      <c r="A296" s="16">
        <v>295</v>
      </c>
      <c r="B296" s="11">
        <v>40556</v>
      </c>
      <c r="C296" s="8" t="str" cm="1">
        <f t="array" ref="C296">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96" s="8">
        <f>YEAR(DS_1_2_3_appended[[#This Row],[DateOfEntry]])</f>
        <v>2011</v>
      </c>
      <c r="E296" s="8" t="str">
        <f>TEXT(DS_1_2_3_appended[[#This Row],[DateOfEntry]], "mmmm")</f>
        <v>January</v>
      </c>
      <c r="F296" s="15">
        <v>12.25</v>
      </c>
      <c r="G296" s="8" t="str">
        <f>IF(dataset_1!G296, "YES", "NO")</f>
        <v>NO</v>
      </c>
      <c r="H296" s="8" t="str">
        <f>CHOOSE(WEEKDAY(DS_1_2_3_appended[[#This Row],[DateOfEntry]]), "Sunday", "Monday", "Tuesday", "Wednesday", "Thursday", "Friday", "Saturday")</f>
        <v>Thursday</v>
      </c>
      <c r="I296" s="8">
        <v>1</v>
      </c>
      <c r="J296" s="8" t="str" cm="1">
        <f t="array" ref="J296">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296" s="8">
        <v>0.2</v>
      </c>
      <c r="L296" s="8" cm="1">
        <f t="array" ref="L296">_xlfn.IFS(
  AND(C296="Winter", J296="Clear Sky"), ROUND(10 + (K296 / 0.46) * (25 - 10), 1),
  AND(C296="Winter", J296="Foggy / Misty"), ROUND(0 + (K296 / 0.46) * (15 - 0), 1),
  AND(C296="Winter", J296="Light Snow / Rain"), ROUND(-5 + (K296 / 0.46) * (10 - (-5)), 1),
  AND(C296="Winter", J296="Western Disturbance"), ROUND(5 + (K296 / 0.46) * (20 - 5), 1),
  AND(C296="Summer", J296="Clear / Sunny"), ROUND(30 + (K296 / 0.46) * (53 - 30), 1),
  AND(C296="Summer", J296="Hot &amp; Humid"), ROUND(26 + (K296 / 0.46) * (45 - 26), 1),
  AND(C296="Summer", J296="Dust Storm / Loo Winds"), ROUND(35 + (K296 / 0.46) * (50 - 35), 1),
  AND(C296="Summer", J296="Pre-Monsoon Thunderstorm"), ROUND(28 + (K296 / 0.46) * (48 - 28), 1),
  AND(C296="Monsoon", J296="Heavy Rainfall"), ROUND(22 + (K296 / 0.46) * (28 - 22), 1),
  AND(C296="Monsoon", J296="Intermittent Showers"), ROUND(24 + (K296 / 0.46) * (32 - 24), 1),
  AND(C296="Monsoon", J296="Overcast &amp; Humid"), ROUND(25 + (K296 / 0.46) * (33 - 25), 1),
  AND(C296="Monsoon", J296="Thunderstorms with Rain"), ROUND(23 + (K296 / 0.46) * (30 - 23), 1),
  AND(C296="Autumn", J296="Clear"), ROUND(20 + (K296 / 0.46) * (30 - 20), 1),
  AND(C296="Autumn", J296="Dry &amp; Breezy"), ROUND(18 + (K296 / 0.46) * (28 - 18), 1),
  AND(C296="Autumn", J296="Atmospheric Haze"), ROUND(16 + (K296 / 0.46) * (26 - 16), 1),
  AND(C296="Autumn", J296="Chilly Dusk"), ROUND(15 + (K296 / 0.46) * (25 - 15), 1),
  TRUE, "No match found"
)</f>
        <v>16.5</v>
      </c>
      <c r="M296" s="8">
        <v>0.4</v>
      </c>
      <c r="N296" s="8">
        <f>ROUND(DS_1_2_3_appended[[#This Row],[NormalizedHumidity]] * 100, 1)</f>
        <v>40</v>
      </c>
      <c r="O296" s="8" t="str" cm="1">
        <f t="array" ref="O296">_xlfn.IFS(
  N296&lt;=10, "Extremely Dry",
  N296&lt;=20, "Very Dry",
  N296&lt;=30, "Dry",
  N296&lt;=40, "Low Comfortable",
  N296&lt;=50, "Comfortable",
  N296&lt;=60, "Moderate Humid",
  N296&lt;=70, "Humid",
  N296&lt;=80, "Very Humid",
  N296&lt;=90, "Highly Humid",
  N296&lt;=100, "Saturated / Rain-Likely"
)</f>
        <v>Low Comfortable</v>
      </c>
      <c r="P296" s="8">
        <v>0.28360000000000002</v>
      </c>
      <c r="Q296" s="8">
        <f>ROUND(DS_1_2_3_appended[[#This Row],[NormalizedWindspeed]]* 118, 1)</f>
        <v>33.5</v>
      </c>
      <c r="R296" s="8">
        <v>4</v>
      </c>
      <c r="S296" s="8">
        <v>158</v>
      </c>
      <c r="T296" s="8">
        <f>SUM(DS_1_2_3_appended[[#This Row],[CasualRiders]], DS_1_2_3_appended[[#This Row],[RegisteredRiders]])</f>
        <v>162</v>
      </c>
    </row>
    <row r="297" spans="1:20">
      <c r="A297" s="16">
        <v>296</v>
      </c>
      <c r="B297" s="11">
        <v>40556</v>
      </c>
      <c r="C297" s="8" t="str" cm="1">
        <f t="array" ref="C297">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97" s="8">
        <f>YEAR(DS_1_2_3_appended[[#This Row],[DateOfEntry]])</f>
        <v>2011</v>
      </c>
      <c r="E297" s="8" t="str">
        <f>TEXT(DS_1_2_3_appended[[#This Row],[DateOfEntry]], "mmmm")</f>
        <v>January</v>
      </c>
      <c r="F297" s="15">
        <v>12.2916666666667</v>
      </c>
      <c r="G297" s="8" t="str">
        <f>IF(dataset_1!G297, "YES", "NO")</f>
        <v>NO</v>
      </c>
      <c r="H297" s="8" t="str">
        <f>CHOOSE(WEEKDAY(DS_1_2_3_appended[[#This Row],[DateOfEntry]]), "Sunday", "Monday", "Tuesday", "Wednesday", "Thursday", "Friday", "Saturday")</f>
        <v>Thursday</v>
      </c>
      <c r="I297" s="8">
        <v>1</v>
      </c>
      <c r="J297" s="8" t="str" cm="1">
        <f t="array" ref="J297">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297" s="8">
        <v>0.2</v>
      </c>
      <c r="L297" s="8" cm="1">
        <f t="array" ref="L297">_xlfn.IFS(
  AND(C297="Winter", J297="Clear Sky"), ROUND(10 + (K297 / 0.46) * (25 - 10), 1),
  AND(C297="Winter", J297="Foggy / Misty"), ROUND(0 + (K297 / 0.46) * (15 - 0), 1),
  AND(C297="Winter", J297="Light Snow / Rain"), ROUND(-5 + (K297 / 0.46) * (10 - (-5)), 1),
  AND(C297="Winter", J297="Western Disturbance"), ROUND(5 + (K297 / 0.46) * (20 - 5), 1),
  AND(C297="Summer", J297="Clear / Sunny"), ROUND(30 + (K297 / 0.46) * (53 - 30), 1),
  AND(C297="Summer", J297="Hot &amp; Humid"), ROUND(26 + (K297 / 0.46) * (45 - 26), 1),
  AND(C297="Summer", J297="Dust Storm / Loo Winds"), ROUND(35 + (K297 / 0.46) * (50 - 35), 1),
  AND(C297="Summer", J297="Pre-Monsoon Thunderstorm"), ROUND(28 + (K297 / 0.46) * (48 - 28), 1),
  AND(C297="Monsoon", J297="Heavy Rainfall"), ROUND(22 + (K297 / 0.46) * (28 - 22), 1),
  AND(C297="Monsoon", J297="Intermittent Showers"), ROUND(24 + (K297 / 0.46) * (32 - 24), 1),
  AND(C297="Monsoon", J297="Overcast &amp; Humid"), ROUND(25 + (K297 / 0.46) * (33 - 25), 1),
  AND(C297="Monsoon", J297="Thunderstorms with Rain"), ROUND(23 + (K297 / 0.46) * (30 - 23), 1),
  AND(C297="Autumn", J297="Clear"), ROUND(20 + (K297 / 0.46) * (30 - 20), 1),
  AND(C297="Autumn", J297="Dry &amp; Breezy"), ROUND(18 + (K297 / 0.46) * (28 - 18), 1),
  AND(C297="Autumn", J297="Atmospheric Haze"), ROUND(16 + (K297 / 0.46) * (26 - 16), 1),
  AND(C297="Autumn", J297="Chilly Dusk"), ROUND(15 + (K297 / 0.46) * (25 - 15), 1),
  TRUE, "No match found"
)</f>
        <v>16.5</v>
      </c>
      <c r="M297" s="8">
        <v>0.4</v>
      </c>
      <c r="N297" s="8">
        <f>ROUND(DS_1_2_3_appended[[#This Row],[NormalizedHumidity]] * 100, 1)</f>
        <v>40</v>
      </c>
      <c r="O297" s="8" t="str" cm="1">
        <f t="array" ref="O297">_xlfn.IFS(
  N297&lt;=10, "Extremely Dry",
  N297&lt;=20, "Very Dry",
  N297&lt;=30, "Dry",
  N297&lt;=40, "Low Comfortable",
  N297&lt;=50, "Comfortable",
  N297&lt;=60, "Moderate Humid",
  N297&lt;=70, "Humid",
  N297&lt;=80, "Very Humid",
  N297&lt;=90, "Highly Humid",
  N297&lt;=100, "Saturated / Rain-Likely"
)</f>
        <v>Low Comfortable</v>
      </c>
      <c r="P297" s="8">
        <v>0.32840000000000003</v>
      </c>
      <c r="Q297" s="8">
        <f>ROUND(DS_1_2_3_appended[[#This Row],[NormalizedWindspeed]]* 118, 1)</f>
        <v>38.799999999999997</v>
      </c>
      <c r="R297" s="8">
        <v>3</v>
      </c>
      <c r="S297" s="8">
        <v>141</v>
      </c>
      <c r="T297" s="8">
        <f>SUM(DS_1_2_3_appended[[#This Row],[CasualRiders]], DS_1_2_3_appended[[#This Row],[RegisteredRiders]])</f>
        <v>144</v>
      </c>
    </row>
    <row r="298" spans="1:20">
      <c r="A298" s="16">
        <v>297</v>
      </c>
      <c r="B298" s="11">
        <v>40556</v>
      </c>
      <c r="C298" s="8" t="str" cm="1">
        <f t="array" ref="C298">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98" s="8">
        <f>YEAR(DS_1_2_3_appended[[#This Row],[DateOfEntry]])</f>
        <v>2011</v>
      </c>
      <c r="E298" s="8" t="str">
        <f>TEXT(DS_1_2_3_appended[[#This Row],[DateOfEntry]], "mmmm")</f>
        <v>January</v>
      </c>
      <c r="F298" s="15">
        <v>12.3333333333333</v>
      </c>
      <c r="G298" s="8" t="str">
        <f>IF(dataset_1!G298, "YES", "NO")</f>
        <v>NO</v>
      </c>
      <c r="H298" s="8" t="str">
        <f>CHOOSE(WEEKDAY(DS_1_2_3_appended[[#This Row],[DateOfEntry]]), "Sunday", "Monday", "Tuesday", "Wednesday", "Thursday", "Friday", "Saturday")</f>
        <v>Thursday</v>
      </c>
      <c r="I298" s="8">
        <v>1</v>
      </c>
      <c r="J298" s="8" t="str" cm="1">
        <f t="array" ref="J298">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298" s="8">
        <v>0.16</v>
      </c>
      <c r="L298" s="8" cm="1">
        <f t="array" ref="L298">_xlfn.IFS(
  AND(C298="Winter", J298="Clear Sky"), ROUND(10 + (K298 / 0.46) * (25 - 10), 1),
  AND(C298="Winter", J298="Foggy / Misty"), ROUND(0 + (K298 / 0.46) * (15 - 0), 1),
  AND(C298="Winter", J298="Light Snow / Rain"), ROUND(-5 + (K298 / 0.46) * (10 - (-5)), 1),
  AND(C298="Winter", J298="Western Disturbance"), ROUND(5 + (K298 / 0.46) * (20 - 5), 1),
  AND(C298="Summer", J298="Clear / Sunny"), ROUND(30 + (K298 / 0.46) * (53 - 30), 1),
  AND(C298="Summer", J298="Hot &amp; Humid"), ROUND(26 + (K298 / 0.46) * (45 - 26), 1),
  AND(C298="Summer", J298="Dust Storm / Loo Winds"), ROUND(35 + (K298 / 0.46) * (50 - 35), 1),
  AND(C298="Summer", J298="Pre-Monsoon Thunderstorm"), ROUND(28 + (K298 / 0.46) * (48 - 28), 1),
  AND(C298="Monsoon", J298="Heavy Rainfall"), ROUND(22 + (K298 / 0.46) * (28 - 22), 1),
  AND(C298="Monsoon", J298="Intermittent Showers"), ROUND(24 + (K298 / 0.46) * (32 - 24), 1),
  AND(C298="Monsoon", J298="Overcast &amp; Humid"), ROUND(25 + (K298 / 0.46) * (33 - 25), 1),
  AND(C298="Monsoon", J298="Thunderstorms with Rain"), ROUND(23 + (K298 / 0.46) * (30 - 23), 1),
  AND(C298="Autumn", J298="Clear"), ROUND(20 + (K298 / 0.46) * (30 - 20), 1),
  AND(C298="Autumn", J298="Dry &amp; Breezy"), ROUND(18 + (K298 / 0.46) * (28 - 18), 1),
  AND(C298="Autumn", J298="Atmospheric Haze"), ROUND(16 + (K298 / 0.46) * (26 - 16), 1),
  AND(C298="Autumn", J298="Chilly Dusk"), ROUND(15 + (K298 / 0.46) * (25 - 15), 1),
  TRUE, "No match found"
)</f>
        <v>15.2</v>
      </c>
      <c r="M298" s="8">
        <v>0.47</v>
      </c>
      <c r="N298" s="8">
        <f>ROUND(DS_1_2_3_appended[[#This Row],[NormalizedHumidity]] * 100, 1)</f>
        <v>47</v>
      </c>
      <c r="O298" s="8" t="str" cm="1">
        <f t="array" ref="O298">_xlfn.IFS(
  N298&lt;=10, "Extremely Dry",
  N298&lt;=20, "Very Dry",
  N298&lt;=30, "Dry",
  N298&lt;=40, "Low Comfortable",
  N298&lt;=50, "Comfortable",
  N298&lt;=60, "Moderate Humid",
  N298&lt;=70, "Humid",
  N298&lt;=80, "Very Humid",
  N298&lt;=90, "Highly Humid",
  N298&lt;=100, "Saturated / Rain-Likely"
)</f>
        <v>Comfortable</v>
      </c>
      <c r="P298" s="8">
        <v>0.25369999999999998</v>
      </c>
      <c r="Q298" s="8">
        <f>ROUND(DS_1_2_3_appended[[#This Row],[NormalizedWindspeed]]* 118, 1)</f>
        <v>29.9</v>
      </c>
      <c r="R298" s="8">
        <v>1</v>
      </c>
      <c r="S298" s="8">
        <v>98</v>
      </c>
      <c r="T298" s="8">
        <f>SUM(DS_1_2_3_appended[[#This Row],[CasualRiders]], DS_1_2_3_appended[[#This Row],[RegisteredRiders]])</f>
        <v>99</v>
      </c>
    </row>
    <row r="299" spans="1:20">
      <c r="A299" s="16">
        <v>298</v>
      </c>
      <c r="B299" s="11">
        <v>40556</v>
      </c>
      <c r="C299" s="8" t="str" cm="1">
        <f t="array" ref="C299">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299" s="8">
        <f>YEAR(DS_1_2_3_appended[[#This Row],[DateOfEntry]])</f>
        <v>2011</v>
      </c>
      <c r="E299" s="8" t="str">
        <f>TEXT(DS_1_2_3_appended[[#This Row],[DateOfEntry]], "mmmm")</f>
        <v>January</v>
      </c>
      <c r="F299" s="15">
        <v>12.375</v>
      </c>
      <c r="G299" s="8" t="str">
        <f>IF(dataset_1!G299, "YES", "NO")</f>
        <v>NO</v>
      </c>
      <c r="H299" s="8" t="str">
        <f>CHOOSE(WEEKDAY(DS_1_2_3_appended[[#This Row],[DateOfEntry]]), "Sunday", "Monday", "Tuesday", "Wednesday", "Thursday", "Friday", "Saturday")</f>
        <v>Thursday</v>
      </c>
      <c r="I299" s="8">
        <v>1</v>
      </c>
      <c r="J299" s="8" t="str" cm="1">
        <f t="array" ref="J299">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299" s="8">
        <v>0.16</v>
      </c>
      <c r="L299" s="8" cm="1">
        <f t="array" ref="L299">_xlfn.IFS(
  AND(C299="Winter", J299="Clear Sky"), ROUND(10 + (K299 / 0.46) * (25 - 10), 1),
  AND(C299="Winter", J299="Foggy / Misty"), ROUND(0 + (K299 / 0.46) * (15 - 0), 1),
  AND(C299="Winter", J299="Light Snow / Rain"), ROUND(-5 + (K299 / 0.46) * (10 - (-5)), 1),
  AND(C299="Winter", J299="Western Disturbance"), ROUND(5 + (K299 / 0.46) * (20 - 5), 1),
  AND(C299="Summer", J299="Clear / Sunny"), ROUND(30 + (K299 / 0.46) * (53 - 30), 1),
  AND(C299="Summer", J299="Hot &amp; Humid"), ROUND(26 + (K299 / 0.46) * (45 - 26), 1),
  AND(C299="Summer", J299="Dust Storm / Loo Winds"), ROUND(35 + (K299 / 0.46) * (50 - 35), 1),
  AND(C299="Summer", J299="Pre-Monsoon Thunderstorm"), ROUND(28 + (K299 / 0.46) * (48 - 28), 1),
  AND(C299="Monsoon", J299="Heavy Rainfall"), ROUND(22 + (K299 / 0.46) * (28 - 22), 1),
  AND(C299="Monsoon", J299="Intermittent Showers"), ROUND(24 + (K299 / 0.46) * (32 - 24), 1),
  AND(C299="Monsoon", J299="Overcast &amp; Humid"), ROUND(25 + (K299 / 0.46) * (33 - 25), 1),
  AND(C299="Monsoon", J299="Thunderstorms with Rain"), ROUND(23 + (K299 / 0.46) * (30 - 23), 1),
  AND(C299="Autumn", J299="Clear"), ROUND(20 + (K299 / 0.46) * (30 - 20), 1),
  AND(C299="Autumn", J299="Dry &amp; Breezy"), ROUND(18 + (K299 / 0.46) * (28 - 18), 1),
  AND(C299="Autumn", J299="Atmospheric Haze"), ROUND(16 + (K299 / 0.46) * (26 - 16), 1),
  AND(C299="Autumn", J299="Chilly Dusk"), ROUND(15 + (K299 / 0.46) * (25 - 15), 1),
  TRUE, "No match found"
)</f>
        <v>15.2</v>
      </c>
      <c r="M299" s="8">
        <v>0.47</v>
      </c>
      <c r="N299" s="8">
        <f>ROUND(DS_1_2_3_appended[[#This Row],[NormalizedHumidity]] * 100, 1)</f>
        <v>47</v>
      </c>
      <c r="O299" s="8" t="str" cm="1">
        <f t="array" ref="O299">_xlfn.IFS(
  N299&lt;=10, "Extremely Dry",
  N299&lt;=20, "Very Dry",
  N299&lt;=30, "Dry",
  N299&lt;=40, "Low Comfortable",
  N299&lt;=50, "Comfortable",
  N299&lt;=60, "Moderate Humid",
  N299&lt;=70, "Humid",
  N299&lt;=80, "Very Humid",
  N299&lt;=90, "Highly Humid",
  N299&lt;=100, "Saturated / Rain-Likely"
)</f>
        <v>Comfortable</v>
      </c>
      <c r="P299" s="8">
        <v>0.22389999999999999</v>
      </c>
      <c r="Q299" s="8">
        <f>ROUND(DS_1_2_3_appended[[#This Row],[NormalizedWindspeed]]* 118, 1)</f>
        <v>26.4</v>
      </c>
      <c r="R299" s="8">
        <v>0</v>
      </c>
      <c r="S299" s="8">
        <v>64</v>
      </c>
      <c r="T299" s="8">
        <f>SUM(DS_1_2_3_appended[[#This Row],[CasualRiders]], DS_1_2_3_appended[[#This Row],[RegisteredRiders]])</f>
        <v>64</v>
      </c>
    </row>
    <row r="300" spans="1:20">
      <c r="A300" s="16">
        <v>299</v>
      </c>
      <c r="B300" s="11">
        <v>40556</v>
      </c>
      <c r="C300" s="8" t="str" cm="1">
        <f t="array" ref="C300">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00" s="8">
        <f>YEAR(DS_1_2_3_appended[[#This Row],[DateOfEntry]])</f>
        <v>2011</v>
      </c>
      <c r="E300" s="8" t="str">
        <f>TEXT(DS_1_2_3_appended[[#This Row],[DateOfEntry]], "mmmm")</f>
        <v>January</v>
      </c>
      <c r="F300" s="15">
        <v>12.4166666666667</v>
      </c>
      <c r="G300" s="8" t="str">
        <f>IF(dataset_1!G300, "YES", "NO")</f>
        <v>NO</v>
      </c>
      <c r="H300" s="8" t="str">
        <f>CHOOSE(WEEKDAY(DS_1_2_3_appended[[#This Row],[DateOfEntry]]), "Sunday", "Monday", "Tuesday", "Wednesday", "Thursday", "Friday", "Saturday")</f>
        <v>Thursday</v>
      </c>
      <c r="I300" s="8">
        <v>1</v>
      </c>
      <c r="J300" s="8" t="str" cm="1">
        <f t="array" ref="J300">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300" s="8">
        <v>0.14000000000000001</v>
      </c>
      <c r="L300" s="8" cm="1">
        <f t="array" ref="L300">_xlfn.IFS(
  AND(C300="Winter", J300="Clear Sky"), ROUND(10 + (K300 / 0.46) * (25 - 10), 1),
  AND(C300="Winter", J300="Foggy / Misty"), ROUND(0 + (K300 / 0.46) * (15 - 0), 1),
  AND(C300="Winter", J300="Light Snow / Rain"), ROUND(-5 + (K300 / 0.46) * (10 - (-5)), 1),
  AND(C300="Winter", J300="Western Disturbance"), ROUND(5 + (K300 / 0.46) * (20 - 5), 1),
  AND(C300="Summer", J300="Clear / Sunny"), ROUND(30 + (K300 / 0.46) * (53 - 30), 1),
  AND(C300="Summer", J300="Hot &amp; Humid"), ROUND(26 + (K300 / 0.46) * (45 - 26), 1),
  AND(C300="Summer", J300="Dust Storm / Loo Winds"), ROUND(35 + (K300 / 0.46) * (50 - 35), 1),
  AND(C300="Summer", J300="Pre-Monsoon Thunderstorm"), ROUND(28 + (K300 / 0.46) * (48 - 28), 1),
  AND(C300="Monsoon", J300="Heavy Rainfall"), ROUND(22 + (K300 / 0.46) * (28 - 22), 1),
  AND(C300="Monsoon", J300="Intermittent Showers"), ROUND(24 + (K300 / 0.46) * (32 - 24), 1),
  AND(C300="Monsoon", J300="Overcast &amp; Humid"), ROUND(25 + (K300 / 0.46) * (33 - 25), 1),
  AND(C300="Monsoon", J300="Thunderstorms with Rain"), ROUND(23 + (K300 / 0.46) * (30 - 23), 1),
  AND(C300="Autumn", J300="Clear"), ROUND(20 + (K300 / 0.46) * (30 - 20), 1),
  AND(C300="Autumn", J300="Dry &amp; Breezy"), ROUND(18 + (K300 / 0.46) * (28 - 18), 1),
  AND(C300="Autumn", J300="Atmospheric Haze"), ROUND(16 + (K300 / 0.46) * (26 - 16), 1),
  AND(C300="Autumn", J300="Chilly Dusk"), ROUND(15 + (K300 / 0.46) * (25 - 15), 1),
  TRUE, "No match found"
)</f>
        <v>14.6</v>
      </c>
      <c r="M300" s="8">
        <v>0.46</v>
      </c>
      <c r="N300" s="8">
        <f>ROUND(DS_1_2_3_appended[[#This Row],[NormalizedHumidity]] * 100, 1)</f>
        <v>46</v>
      </c>
      <c r="O300" s="8" t="str" cm="1">
        <f t="array" ref="O300">_xlfn.IFS(
  N300&lt;=10, "Extremely Dry",
  N300&lt;=20, "Very Dry",
  N300&lt;=30, "Dry",
  N300&lt;=40, "Low Comfortable",
  N300&lt;=50, "Comfortable",
  N300&lt;=60, "Moderate Humid",
  N300&lt;=70, "Humid",
  N300&lt;=80, "Very Humid",
  N300&lt;=90, "Highly Humid",
  N300&lt;=100, "Saturated / Rain-Likely"
)</f>
        <v>Comfortable</v>
      </c>
      <c r="P300" s="8">
        <v>0.29849999999999999</v>
      </c>
      <c r="Q300" s="8">
        <f>ROUND(DS_1_2_3_appended[[#This Row],[NormalizedWindspeed]]* 118, 1)</f>
        <v>35.200000000000003</v>
      </c>
      <c r="R300" s="8">
        <v>0</v>
      </c>
      <c r="S300" s="8">
        <v>40</v>
      </c>
      <c r="T300" s="8">
        <f>SUM(DS_1_2_3_appended[[#This Row],[CasualRiders]], DS_1_2_3_appended[[#This Row],[RegisteredRiders]])</f>
        <v>40</v>
      </c>
    </row>
    <row r="301" spans="1:20">
      <c r="A301" s="16">
        <v>300</v>
      </c>
      <c r="B301" s="11">
        <v>40556</v>
      </c>
      <c r="C301" s="8" t="str" cm="1">
        <f t="array" ref="C301">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01" s="8">
        <f>YEAR(DS_1_2_3_appended[[#This Row],[DateOfEntry]])</f>
        <v>2011</v>
      </c>
      <c r="E301" s="8" t="str">
        <f>TEXT(DS_1_2_3_appended[[#This Row],[DateOfEntry]], "mmmm")</f>
        <v>January</v>
      </c>
      <c r="F301" s="15">
        <v>12.4583333333333</v>
      </c>
      <c r="G301" s="8" t="str">
        <f>IF(dataset_1!G301, "YES", "NO")</f>
        <v>NO</v>
      </c>
      <c r="H301" s="8" t="str">
        <f>CHOOSE(WEEKDAY(DS_1_2_3_appended[[#This Row],[DateOfEntry]]), "Sunday", "Monday", "Tuesday", "Wednesday", "Thursday", "Friday", "Saturday")</f>
        <v>Thursday</v>
      </c>
      <c r="I301" s="8">
        <v>1</v>
      </c>
      <c r="J301" s="8" t="str" cm="1">
        <f t="array" ref="J301">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301" s="8">
        <v>0.14000000000000001</v>
      </c>
      <c r="L301" s="8" cm="1">
        <f t="array" ref="L301">_xlfn.IFS(
  AND(C301="Winter", J301="Clear Sky"), ROUND(10 + (K301 / 0.46) * (25 - 10), 1),
  AND(C301="Winter", J301="Foggy / Misty"), ROUND(0 + (K301 / 0.46) * (15 - 0), 1),
  AND(C301="Winter", J301="Light Snow / Rain"), ROUND(-5 + (K301 / 0.46) * (10 - (-5)), 1),
  AND(C301="Winter", J301="Western Disturbance"), ROUND(5 + (K301 / 0.46) * (20 - 5), 1),
  AND(C301="Summer", J301="Clear / Sunny"), ROUND(30 + (K301 / 0.46) * (53 - 30), 1),
  AND(C301="Summer", J301="Hot &amp; Humid"), ROUND(26 + (K301 / 0.46) * (45 - 26), 1),
  AND(C301="Summer", J301="Dust Storm / Loo Winds"), ROUND(35 + (K301 / 0.46) * (50 - 35), 1),
  AND(C301="Summer", J301="Pre-Monsoon Thunderstorm"), ROUND(28 + (K301 / 0.46) * (48 - 28), 1),
  AND(C301="Monsoon", J301="Heavy Rainfall"), ROUND(22 + (K301 / 0.46) * (28 - 22), 1),
  AND(C301="Monsoon", J301="Intermittent Showers"), ROUND(24 + (K301 / 0.46) * (32 - 24), 1),
  AND(C301="Monsoon", J301="Overcast &amp; Humid"), ROUND(25 + (K301 / 0.46) * (33 - 25), 1),
  AND(C301="Monsoon", J301="Thunderstorms with Rain"), ROUND(23 + (K301 / 0.46) * (30 - 23), 1),
  AND(C301="Autumn", J301="Clear"), ROUND(20 + (K301 / 0.46) * (30 - 20), 1),
  AND(C301="Autumn", J301="Dry &amp; Breezy"), ROUND(18 + (K301 / 0.46) * (28 - 18), 1),
  AND(C301="Autumn", J301="Atmospheric Haze"), ROUND(16 + (K301 / 0.46) * (26 - 16), 1),
  AND(C301="Autumn", J301="Chilly Dusk"), ROUND(15 + (K301 / 0.46) * (25 - 15), 1),
  TRUE, "No match found"
)</f>
        <v>14.6</v>
      </c>
      <c r="M301" s="8">
        <v>0.46</v>
      </c>
      <c r="N301" s="8">
        <f>ROUND(DS_1_2_3_appended[[#This Row],[NormalizedHumidity]] * 100, 1)</f>
        <v>46</v>
      </c>
      <c r="O301" s="8" t="str" cm="1">
        <f t="array" ref="O301">_xlfn.IFS(
  N301&lt;=10, "Extremely Dry",
  N301&lt;=20, "Very Dry",
  N301&lt;=30, "Dry",
  N301&lt;=40, "Low Comfortable",
  N301&lt;=50, "Comfortable",
  N301&lt;=60, "Moderate Humid",
  N301&lt;=70, "Humid",
  N301&lt;=80, "Very Humid",
  N301&lt;=90, "Highly Humid",
  N301&lt;=100, "Saturated / Rain-Likely"
)</f>
        <v>Comfortable</v>
      </c>
      <c r="P301" s="8">
        <v>0.32840000000000003</v>
      </c>
      <c r="Q301" s="8">
        <f>ROUND(DS_1_2_3_appended[[#This Row],[NormalizedWindspeed]]* 118, 1)</f>
        <v>38.799999999999997</v>
      </c>
      <c r="R301" s="8">
        <v>0</v>
      </c>
      <c r="S301" s="8">
        <v>30</v>
      </c>
      <c r="T301" s="8">
        <f>SUM(DS_1_2_3_appended[[#This Row],[CasualRiders]], DS_1_2_3_appended[[#This Row],[RegisteredRiders]])</f>
        <v>30</v>
      </c>
    </row>
    <row r="302" spans="1:20">
      <c r="A302" s="16">
        <v>301</v>
      </c>
      <c r="B302" s="11">
        <v>40556</v>
      </c>
      <c r="C302" s="8" t="str" cm="1">
        <f t="array" ref="C302">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02" s="8">
        <f>YEAR(DS_1_2_3_appended[[#This Row],[DateOfEntry]])</f>
        <v>2011</v>
      </c>
      <c r="E302" s="8" t="str">
        <f>TEXT(DS_1_2_3_appended[[#This Row],[DateOfEntry]], "mmmm")</f>
        <v>January</v>
      </c>
      <c r="F302" s="15">
        <v>12.5</v>
      </c>
      <c r="G302" s="8" t="str">
        <f>IF(dataset_1!G302, "YES", "NO")</f>
        <v>NO</v>
      </c>
      <c r="H302" s="8" t="str">
        <f>CHOOSE(WEEKDAY(DS_1_2_3_appended[[#This Row],[DateOfEntry]]), "Sunday", "Monday", "Tuesday", "Wednesday", "Thursday", "Friday", "Saturday")</f>
        <v>Thursday</v>
      </c>
      <c r="I302" s="8">
        <v>1</v>
      </c>
      <c r="J302" s="8" t="str" cm="1">
        <f t="array" ref="J302">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302" s="8">
        <v>0.12</v>
      </c>
      <c r="L302" s="8" cm="1">
        <f t="array" ref="L302">_xlfn.IFS(
  AND(C302="Winter", J302="Clear Sky"), ROUND(10 + (K302 / 0.46) * (25 - 10), 1),
  AND(C302="Winter", J302="Foggy / Misty"), ROUND(0 + (K302 / 0.46) * (15 - 0), 1),
  AND(C302="Winter", J302="Light Snow / Rain"), ROUND(-5 + (K302 / 0.46) * (10 - (-5)), 1),
  AND(C302="Winter", J302="Western Disturbance"), ROUND(5 + (K302 / 0.46) * (20 - 5), 1),
  AND(C302="Summer", J302="Clear / Sunny"), ROUND(30 + (K302 / 0.46) * (53 - 30), 1),
  AND(C302="Summer", J302="Hot &amp; Humid"), ROUND(26 + (K302 / 0.46) * (45 - 26), 1),
  AND(C302="Summer", J302="Dust Storm / Loo Winds"), ROUND(35 + (K302 / 0.46) * (50 - 35), 1),
  AND(C302="Summer", J302="Pre-Monsoon Thunderstorm"), ROUND(28 + (K302 / 0.46) * (48 - 28), 1),
  AND(C302="Monsoon", J302="Heavy Rainfall"), ROUND(22 + (K302 / 0.46) * (28 - 22), 1),
  AND(C302="Monsoon", J302="Intermittent Showers"), ROUND(24 + (K302 / 0.46) * (32 - 24), 1),
  AND(C302="Monsoon", J302="Overcast &amp; Humid"), ROUND(25 + (K302 / 0.46) * (33 - 25), 1),
  AND(C302="Monsoon", J302="Thunderstorms with Rain"), ROUND(23 + (K302 / 0.46) * (30 - 23), 1),
  AND(C302="Autumn", J302="Clear"), ROUND(20 + (K302 / 0.46) * (30 - 20), 1),
  AND(C302="Autumn", J302="Dry &amp; Breezy"), ROUND(18 + (K302 / 0.46) * (28 - 18), 1),
  AND(C302="Autumn", J302="Atmospheric Haze"), ROUND(16 + (K302 / 0.46) * (26 - 16), 1),
  AND(C302="Autumn", J302="Chilly Dusk"), ROUND(15 + (K302 / 0.46) * (25 - 15), 1),
  TRUE, "No match found"
)</f>
        <v>13.9</v>
      </c>
      <c r="M302" s="8">
        <v>0.5</v>
      </c>
      <c r="N302" s="8">
        <f>ROUND(DS_1_2_3_appended[[#This Row],[NormalizedHumidity]] * 100, 1)</f>
        <v>50</v>
      </c>
      <c r="O302" s="8" t="str" cm="1">
        <f t="array" ref="O302">_xlfn.IFS(
  N302&lt;=10, "Extremely Dry",
  N302&lt;=20, "Very Dry",
  N302&lt;=30, "Dry",
  N302&lt;=40, "Low Comfortable",
  N302&lt;=50, "Comfortable",
  N302&lt;=60, "Moderate Humid",
  N302&lt;=70, "Humid",
  N302&lt;=80, "Very Humid",
  N302&lt;=90, "Highly Humid",
  N302&lt;=100, "Saturated / Rain-Likely"
)</f>
        <v>Comfortable</v>
      </c>
      <c r="P302" s="8">
        <v>0.19400000000000001</v>
      </c>
      <c r="Q302" s="8">
        <f>ROUND(DS_1_2_3_appended[[#This Row],[NormalizedWindspeed]]* 118, 1)</f>
        <v>22.9</v>
      </c>
      <c r="R302" s="8">
        <v>1</v>
      </c>
      <c r="S302" s="8">
        <v>14</v>
      </c>
      <c r="T302" s="8">
        <f>SUM(DS_1_2_3_appended[[#This Row],[CasualRiders]], DS_1_2_3_appended[[#This Row],[RegisteredRiders]])</f>
        <v>15</v>
      </c>
    </row>
    <row r="303" spans="1:20">
      <c r="A303" s="16">
        <v>302</v>
      </c>
      <c r="B303" s="11">
        <v>40557</v>
      </c>
      <c r="C303" s="8" t="str" cm="1">
        <f t="array" ref="C303">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03" s="8">
        <f>YEAR(DS_1_2_3_appended[[#This Row],[DateOfEntry]])</f>
        <v>2011</v>
      </c>
      <c r="E303" s="8" t="str">
        <f>TEXT(DS_1_2_3_appended[[#This Row],[DateOfEntry]], "mmmm")</f>
        <v>January</v>
      </c>
      <c r="F303" s="15">
        <v>12.5416666666667</v>
      </c>
      <c r="G303" s="8" t="str">
        <f>IF(dataset_1!G303, "YES", "NO")</f>
        <v>NO</v>
      </c>
      <c r="H303" s="8" t="str">
        <f>CHOOSE(WEEKDAY(DS_1_2_3_appended[[#This Row],[DateOfEntry]]), "Sunday", "Monday", "Tuesday", "Wednesday", "Thursday", "Friday", "Saturday")</f>
        <v>Friday</v>
      </c>
      <c r="I303" s="8">
        <v>1</v>
      </c>
      <c r="J303" s="8" t="str" cm="1">
        <f t="array" ref="J303">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303" s="8">
        <v>0.12</v>
      </c>
      <c r="L303" s="8" cm="1">
        <f t="array" ref="L303">_xlfn.IFS(
  AND(C303="Winter", J303="Clear Sky"), ROUND(10 + (K303 / 0.46) * (25 - 10), 1),
  AND(C303="Winter", J303="Foggy / Misty"), ROUND(0 + (K303 / 0.46) * (15 - 0), 1),
  AND(C303="Winter", J303="Light Snow / Rain"), ROUND(-5 + (K303 / 0.46) * (10 - (-5)), 1),
  AND(C303="Winter", J303="Western Disturbance"), ROUND(5 + (K303 / 0.46) * (20 - 5), 1),
  AND(C303="Summer", J303="Clear / Sunny"), ROUND(30 + (K303 / 0.46) * (53 - 30), 1),
  AND(C303="Summer", J303="Hot &amp; Humid"), ROUND(26 + (K303 / 0.46) * (45 - 26), 1),
  AND(C303="Summer", J303="Dust Storm / Loo Winds"), ROUND(35 + (K303 / 0.46) * (50 - 35), 1),
  AND(C303="Summer", J303="Pre-Monsoon Thunderstorm"), ROUND(28 + (K303 / 0.46) * (48 - 28), 1),
  AND(C303="Monsoon", J303="Heavy Rainfall"), ROUND(22 + (K303 / 0.46) * (28 - 22), 1),
  AND(C303="Monsoon", J303="Intermittent Showers"), ROUND(24 + (K303 / 0.46) * (32 - 24), 1),
  AND(C303="Monsoon", J303="Overcast &amp; Humid"), ROUND(25 + (K303 / 0.46) * (33 - 25), 1),
  AND(C303="Monsoon", J303="Thunderstorms with Rain"), ROUND(23 + (K303 / 0.46) * (30 - 23), 1),
  AND(C303="Autumn", J303="Clear"), ROUND(20 + (K303 / 0.46) * (30 - 20), 1),
  AND(C303="Autumn", J303="Dry &amp; Breezy"), ROUND(18 + (K303 / 0.46) * (28 - 18), 1),
  AND(C303="Autumn", J303="Atmospheric Haze"), ROUND(16 + (K303 / 0.46) * (26 - 16), 1),
  AND(C303="Autumn", J303="Chilly Dusk"), ROUND(15 + (K303 / 0.46) * (25 - 15), 1),
  TRUE, "No match found"
)</f>
        <v>13.9</v>
      </c>
      <c r="M303" s="8">
        <v>0.5</v>
      </c>
      <c r="N303" s="8">
        <f>ROUND(DS_1_2_3_appended[[#This Row],[NormalizedHumidity]] * 100, 1)</f>
        <v>50</v>
      </c>
      <c r="O303" s="8" t="str" cm="1">
        <f t="array" ref="O303">_xlfn.IFS(
  N303&lt;=10, "Extremely Dry",
  N303&lt;=20, "Very Dry",
  N303&lt;=30, "Dry",
  N303&lt;=40, "Low Comfortable",
  N303&lt;=50, "Comfortable",
  N303&lt;=60, "Moderate Humid",
  N303&lt;=70, "Humid",
  N303&lt;=80, "Very Humid",
  N303&lt;=90, "Highly Humid",
  N303&lt;=100, "Saturated / Rain-Likely"
)</f>
        <v>Comfortable</v>
      </c>
      <c r="P303" s="8">
        <v>0.19400000000000001</v>
      </c>
      <c r="Q303" s="8">
        <f>ROUND(DS_1_2_3_appended[[#This Row],[NormalizedWindspeed]]* 118, 1)</f>
        <v>22.9</v>
      </c>
      <c r="R303" s="8">
        <v>0</v>
      </c>
      <c r="S303" s="8">
        <v>14</v>
      </c>
      <c r="T303" s="8">
        <f>SUM(DS_1_2_3_appended[[#This Row],[CasualRiders]], DS_1_2_3_appended[[#This Row],[RegisteredRiders]])</f>
        <v>14</v>
      </c>
    </row>
    <row r="304" spans="1:20">
      <c r="A304" s="16">
        <v>303</v>
      </c>
      <c r="B304" s="11">
        <v>40557</v>
      </c>
      <c r="C304" s="8" t="str" cm="1">
        <f t="array" ref="C304">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04" s="8">
        <f>YEAR(DS_1_2_3_appended[[#This Row],[DateOfEntry]])</f>
        <v>2011</v>
      </c>
      <c r="E304" s="8" t="str">
        <f>TEXT(DS_1_2_3_appended[[#This Row],[DateOfEntry]], "mmmm")</f>
        <v>January</v>
      </c>
      <c r="F304" s="15">
        <v>12.5833333333333</v>
      </c>
      <c r="G304" s="8" t="str">
        <f>IF(dataset_1!G304, "YES", "NO")</f>
        <v>NO</v>
      </c>
      <c r="H304" s="8" t="str">
        <f>CHOOSE(WEEKDAY(DS_1_2_3_appended[[#This Row],[DateOfEntry]]), "Sunday", "Monday", "Tuesday", "Wednesday", "Thursday", "Friday", "Saturday")</f>
        <v>Friday</v>
      </c>
      <c r="I304" s="8">
        <v>1</v>
      </c>
      <c r="J304" s="8" t="str" cm="1">
        <f t="array" ref="J304">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304" s="8">
        <v>0.1</v>
      </c>
      <c r="L304" s="8" cm="1">
        <f t="array" ref="L304">_xlfn.IFS(
  AND(C304="Winter", J304="Clear Sky"), ROUND(10 + (K304 / 0.46) * (25 - 10), 1),
  AND(C304="Winter", J304="Foggy / Misty"), ROUND(0 + (K304 / 0.46) * (15 - 0), 1),
  AND(C304="Winter", J304="Light Snow / Rain"), ROUND(-5 + (K304 / 0.46) * (10 - (-5)), 1),
  AND(C304="Winter", J304="Western Disturbance"), ROUND(5 + (K304 / 0.46) * (20 - 5), 1),
  AND(C304="Summer", J304="Clear / Sunny"), ROUND(30 + (K304 / 0.46) * (53 - 30), 1),
  AND(C304="Summer", J304="Hot &amp; Humid"), ROUND(26 + (K304 / 0.46) * (45 - 26), 1),
  AND(C304="Summer", J304="Dust Storm / Loo Winds"), ROUND(35 + (K304 / 0.46) * (50 - 35), 1),
  AND(C304="Summer", J304="Pre-Monsoon Thunderstorm"), ROUND(28 + (K304 / 0.46) * (48 - 28), 1),
  AND(C304="Monsoon", J304="Heavy Rainfall"), ROUND(22 + (K304 / 0.46) * (28 - 22), 1),
  AND(C304="Monsoon", J304="Intermittent Showers"), ROUND(24 + (K304 / 0.46) * (32 - 24), 1),
  AND(C304="Monsoon", J304="Overcast &amp; Humid"), ROUND(25 + (K304 / 0.46) * (33 - 25), 1),
  AND(C304="Monsoon", J304="Thunderstorms with Rain"), ROUND(23 + (K304 / 0.46) * (30 - 23), 1),
  AND(C304="Autumn", J304="Clear"), ROUND(20 + (K304 / 0.46) * (30 - 20), 1),
  AND(C304="Autumn", J304="Dry &amp; Breezy"), ROUND(18 + (K304 / 0.46) * (28 - 18), 1),
  AND(C304="Autumn", J304="Atmospheric Haze"), ROUND(16 + (K304 / 0.46) * (26 - 16), 1),
  AND(C304="Autumn", J304="Chilly Dusk"), ROUND(15 + (K304 / 0.46) * (25 - 15), 1),
  TRUE, "No match found"
)</f>
        <v>13.3</v>
      </c>
      <c r="M304" s="8">
        <v>0.54</v>
      </c>
      <c r="N304" s="8">
        <f>ROUND(DS_1_2_3_appended[[#This Row],[NormalizedHumidity]] * 100, 1)</f>
        <v>54</v>
      </c>
      <c r="O304" s="8" t="str" cm="1">
        <f t="array" ref="O304">_xlfn.IFS(
  N304&lt;=10, "Extremely Dry",
  N304&lt;=20, "Very Dry",
  N304&lt;=30, "Dry",
  N304&lt;=40, "Low Comfortable",
  N304&lt;=50, "Comfortable",
  N304&lt;=60, "Moderate Humid",
  N304&lt;=70, "Humid",
  N304&lt;=80, "Very Humid",
  N304&lt;=90, "Highly Humid",
  N304&lt;=100, "Saturated / Rain-Likely"
)</f>
        <v>Moderate Humid</v>
      </c>
      <c r="P304" s="8">
        <v>0.16420000000000001</v>
      </c>
      <c r="Q304" s="8">
        <f>ROUND(DS_1_2_3_appended[[#This Row],[NormalizedWindspeed]]* 118, 1)</f>
        <v>19.399999999999999</v>
      </c>
      <c r="R304" s="8">
        <v>0</v>
      </c>
      <c r="S304" s="8">
        <v>5</v>
      </c>
      <c r="T304" s="8">
        <f>SUM(DS_1_2_3_appended[[#This Row],[CasualRiders]], DS_1_2_3_appended[[#This Row],[RegisteredRiders]])</f>
        <v>5</v>
      </c>
    </row>
    <row r="305" spans="1:20">
      <c r="A305" s="16">
        <v>304</v>
      </c>
      <c r="B305" s="11">
        <v>40557</v>
      </c>
      <c r="C305" s="8" t="str" cm="1">
        <f t="array" ref="C305">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05" s="8">
        <f>YEAR(DS_1_2_3_appended[[#This Row],[DateOfEntry]])</f>
        <v>2011</v>
      </c>
      <c r="E305" s="8" t="str">
        <f>TEXT(DS_1_2_3_appended[[#This Row],[DateOfEntry]], "mmmm")</f>
        <v>January</v>
      </c>
      <c r="F305" s="15">
        <v>12.625</v>
      </c>
      <c r="G305" s="8" t="str">
        <f>IF(dataset_1!G305, "YES", "NO")</f>
        <v>NO</v>
      </c>
      <c r="H305" s="8" t="str">
        <f>CHOOSE(WEEKDAY(DS_1_2_3_appended[[#This Row],[DateOfEntry]]), "Sunday", "Monday", "Tuesday", "Wednesday", "Thursday", "Friday", "Saturday")</f>
        <v>Friday</v>
      </c>
      <c r="I305" s="8">
        <v>1</v>
      </c>
      <c r="J305" s="8" t="str" cm="1">
        <f t="array" ref="J305">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305" s="8">
        <v>0.1</v>
      </c>
      <c r="L305" s="8" cm="1">
        <f t="array" ref="L305">_xlfn.IFS(
  AND(C305="Winter", J305="Clear Sky"), ROUND(10 + (K305 / 0.46) * (25 - 10), 1),
  AND(C305="Winter", J305="Foggy / Misty"), ROUND(0 + (K305 / 0.46) * (15 - 0), 1),
  AND(C305="Winter", J305="Light Snow / Rain"), ROUND(-5 + (K305 / 0.46) * (10 - (-5)), 1),
  AND(C305="Winter", J305="Western Disturbance"), ROUND(5 + (K305 / 0.46) * (20 - 5), 1),
  AND(C305="Summer", J305="Clear / Sunny"), ROUND(30 + (K305 / 0.46) * (53 - 30), 1),
  AND(C305="Summer", J305="Hot &amp; Humid"), ROUND(26 + (K305 / 0.46) * (45 - 26), 1),
  AND(C305="Summer", J305="Dust Storm / Loo Winds"), ROUND(35 + (K305 / 0.46) * (50 - 35), 1),
  AND(C305="Summer", J305="Pre-Monsoon Thunderstorm"), ROUND(28 + (K305 / 0.46) * (48 - 28), 1),
  AND(C305="Monsoon", J305="Heavy Rainfall"), ROUND(22 + (K305 / 0.46) * (28 - 22), 1),
  AND(C305="Monsoon", J305="Intermittent Showers"), ROUND(24 + (K305 / 0.46) * (32 - 24), 1),
  AND(C305="Monsoon", J305="Overcast &amp; Humid"), ROUND(25 + (K305 / 0.46) * (33 - 25), 1),
  AND(C305="Monsoon", J305="Thunderstorms with Rain"), ROUND(23 + (K305 / 0.46) * (30 - 23), 1),
  AND(C305="Autumn", J305="Clear"), ROUND(20 + (K305 / 0.46) * (30 - 20), 1),
  AND(C305="Autumn", J305="Dry &amp; Breezy"), ROUND(18 + (K305 / 0.46) * (28 - 18), 1),
  AND(C305="Autumn", J305="Atmospheric Haze"), ROUND(16 + (K305 / 0.46) * (26 - 16), 1),
  AND(C305="Autumn", J305="Chilly Dusk"), ROUND(15 + (K305 / 0.46) * (25 - 15), 1),
  TRUE, "No match found"
)</f>
        <v>13.3</v>
      </c>
      <c r="M305" s="8">
        <v>0.54</v>
      </c>
      <c r="N305" s="8">
        <f>ROUND(DS_1_2_3_appended[[#This Row],[NormalizedHumidity]] * 100, 1)</f>
        <v>54</v>
      </c>
      <c r="O305" s="8" t="str" cm="1">
        <f t="array" ref="O305">_xlfn.IFS(
  N305&lt;=10, "Extremely Dry",
  N305&lt;=20, "Very Dry",
  N305&lt;=30, "Dry",
  N305&lt;=40, "Low Comfortable",
  N305&lt;=50, "Comfortable",
  N305&lt;=60, "Moderate Humid",
  N305&lt;=70, "Humid",
  N305&lt;=80, "Very Humid",
  N305&lt;=90, "Highly Humid",
  N305&lt;=100, "Saturated / Rain-Likely"
)</f>
        <v>Moderate Humid</v>
      </c>
      <c r="P305" s="8">
        <v>0.1343</v>
      </c>
      <c r="Q305" s="8">
        <f>ROUND(DS_1_2_3_appended[[#This Row],[NormalizedWindspeed]]* 118, 1)</f>
        <v>15.8</v>
      </c>
      <c r="R305" s="8">
        <v>0</v>
      </c>
      <c r="S305" s="8">
        <v>1</v>
      </c>
      <c r="T305" s="8">
        <f>SUM(DS_1_2_3_appended[[#This Row],[CasualRiders]], DS_1_2_3_appended[[#This Row],[RegisteredRiders]])</f>
        <v>1</v>
      </c>
    </row>
    <row r="306" spans="1:20">
      <c r="A306" s="16">
        <v>305</v>
      </c>
      <c r="B306" s="11">
        <v>40557</v>
      </c>
      <c r="C306" s="8" t="str" cm="1">
        <f t="array" ref="C306">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06" s="8">
        <f>YEAR(DS_1_2_3_appended[[#This Row],[DateOfEntry]])</f>
        <v>2011</v>
      </c>
      <c r="E306" s="8" t="str">
        <f>TEXT(DS_1_2_3_appended[[#This Row],[DateOfEntry]], "mmmm")</f>
        <v>January</v>
      </c>
      <c r="F306" s="15">
        <v>12.6666666666667</v>
      </c>
      <c r="G306" s="8" t="str">
        <f>IF(dataset_1!G306, "YES", "NO")</f>
        <v>NO</v>
      </c>
      <c r="H306" s="8" t="str">
        <f>CHOOSE(WEEKDAY(DS_1_2_3_appended[[#This Row],[DateOfEntry]]), "Sunday", "Monday", "Tuesday", "Wednesday", "Thursday", "Friday", "Saturday")</f>
        <v>Friday</v>
      </c>
      <c r="I306" s="8">
        <v>1</v>
      </c>
      <c r="J306" s="8" t="str" cm="1">
        <f t="array" ref="J306">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306" s="8">
        <v>0.1</v>
      </c>
      <c r="L306" s="8" cm="1">
        <f t="array" ref="L306">_xlfn.IFS(
  AND(C306="Winter", J306="Clear Sky"), ROUND(10 + (K306 / 0.46) * (25 - 10), 1),
  AND(C306="Winter", J306="Foggy / Misty"), ROUND(0 + (K306 / 0.46) * (15 - 0), 1),
  AND(C306="Winter", J306="Light Snow / Rain"), ROUND(-5 + (K306 / 0.46) * (10 - (-5)), 1),
  AND(C306="Winter", J306="Western Disturbance"), ROUND(5 + (K306 / 0.46) * (20 - 5), 1),
  AND(C306="Summer", J306="Clear / Sunny"), ROUND(30 + (K306 / 0.46) * (53 - 30), 1),
  AND(C306="Summer", J306="Hot &amp; Humid"), ROUND(26 + (K306 / 0.46) * (45 - 26), 1),
  AND(C306="Summer", J306="Dust Storm / Loo Winds"), ROUND(35 + (K306 / 0.46) * (50 - 35), 1),
  AND(C306="Summer", J306="Pre-Monsoon Thunderstorm"), ROUND(28 + (K306 / 0.46) * (48 - 28), 1),
  AND(C306="Monsoon", J306="Heavy Rainfall"), ROUND(22 + (K306 / 0.46) * (28 - 22), 1),
  AND(C306="Monsoon", J306="Intermittent Showers"), ROUND(24 + (K306 / 0.46) * (32 - 24), 1),
  AND(C306="Monsoon", J306="Overcast &amp; Humid"), ROUND(25 + (K306 / 0.46) * (33 - 25), 1),
  AND(C306="Monsoon", J306="Thunderstorms with Rain"), ROUND(23 + (K306 / 0.46) * (30 - 23), 1),
  AND(C306="Autumn", J306="Clear"), ROUND(20 + (K306 / 0.46) * (30 - 20), 1),
  AND(C306="Autumn", J306="Dry &amp; Breezy"), ROUND(18 + (K306 / 0.46) * (28 - 18), 1),
  AND(C306="Autumn", J306="Atmospheric Haze"), ROUND(16 + (K306 / 0.46) * (26 - 16), 1),
  AND(C306="Autumn", J306="Chilly Dusk"), ROUND(15 + (K306 / 0.46) * (25 - 15), 1),
  TRUE, "No match found"
)</f>
        <v>13.3</v>
      </c>
      <c r="M306" s="8">
        <v>0.54</v>
      </c>
      <c r="N306" s="8">
        <f>ROUND(DS_1_2_3_appended[[#This Row],[NormalizedHumidity]] * 100, 1)</f>
        <v>54</v>
      </c>
      <c r="O306" s="8" t="str" cm="1">
        <f t="array" ref="O306">_xlfn.IFS(
  N306&lt;=10, "Extremely Dry",
  N306&lt;=20, "Very Dry",
  N306&lt;=30, "Dry",
  N306&lt;=40, "Low Comfortable",
  N306&lt;=50, "Comfortable",
  N306&lt;=60, "Moderate Humid",
  N306&lt;=70, "Humid",
  N306&lt;=80, "Very Humid",
  N306&lt;=90, "Highly Humid",
  N306&lt;=100, "Saturated / Rain-Likely"
)</f>
        <v>Moderate Humid</v>
      </c>
      <c r="P306" s="8">
        <v>0.1045</v>
      </c>
      <c r="Q306" s="8">
        <f>ROUND(DS_1_2_3_appended[[#This Row],[NormalizedWindspeed]]* 118, 1)</f>
        <v>12.3</v>
      </c>
      <c r="R306" s="8">
        <v>0</v>
      </c>
      <c r="S306" s="8">
        <v>1</v>
      </c>
      <c r="T306" s="8">
        <f>SUM(DS_1_2_3_appended[[#This Row],[CasualRiders]], DS_1_2_3_appended[[#This Row],[RegisteredRiders]])</f>
        <v>1</v>
      </c>
    </row>
    <row r="307" spans="1:20">
      <c r="A307" s="16">
        <v>306</v>
      </c>
      <c r="B307" s="11">
        <v>40557</v>
      </c>
      <c r="C307" s="8" t="str" cm="1">
        <f t="array" ref="C307">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07" s="8">
        <f>YEAR(DS_1_2_3_appended[[#This Row],[DateOfEntry]])</f>
        <v>2011</v>
      </c>
      <c r="E307" s="8" t="str">
        <f>TEXT(DS_1_2_3_appended[[#This Row],[DateOfEntry]], "mmmm")</f>
        <v>January</v>
      </c>
      <c r="F307" s="15">
        <v>12.7083333333333</v>
      </c>
      <c r="G307" s="8" t="str">
        <f>IF(dataset_1!G307, "YES", "NO")</f>
        <v>NO</v>
      </c>
      <c r="H307" s="8" t="str">
        <f>CHOOSE(WEEKDAY(DS_1_2_3_appended[[#This Row],[DateOfEntry]]), "Sunday", "Monday", "Tuesday", "Wednesday", "Thursday", "Friday", "Saturday")</f>
        <v>Friday</v>
      </c>
      <c r="I307" s="8">
        <v>1</v>
      </c>
      <c r="J307" s="8" t="str" cm="1">
        <f t="array" ref="J307">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307" s="8">
        <v>0.1</v>
      </c>
      <c r="L307" s="8" cm="1">
        <f t="array" ref="L307">_xlfn.IFS(
  AND(C307="Winter", J307="Clear Sky"), ROUND(10 + (K307 / 0.46) * (25 - 10), 1),
  AND(C307="Winter", J307="Foggy / Misty"), ROUND(0 + (K307 / 0.46) * (15 - 0), 1),
  AND(C307="Winter", J307="Light Snow / Rain"), ROUND(-5 + (K307 / 0.46) * (10 - (-5)), 1),
  AND(C307="Winter", J307="Western Disturbance"), ROUND(5 + (K307 / 0.46) * (20 - 5), 1),
  AND(C307="Summer", J307="Clear / Sunny"), ROUND(30 + (K307 / 0.46) * (53 - 30), 1),
  AND(C307="Summer", J307="Hot &amp; Humid"), ROUND(26 + (K307 / 0.46) * (45 - 26), 1),
  AND(C307="Summer", J307="Dust Storm / Loo Winds"), ROUND(35 + (K307 / 0.46) * (50 - 35), 1),
  AND(C307="Summer", J307="Pre-Monsoon Thunderstorm"), ROUND(28 + (K307 / 0.46) * (48 - 28), 1),
  AND(C307="Monsoon", J307="Heavy Rainfall"), ROUND(22 + (K307 / 0.46) * (28 - 22), 1),
  AND(C307="Monsoon", J307="Intermittent Showers"), ROUND(24 + (K307 / 0.46) * (32 - 24), 1),
  AND(C307="Monsoon", J307="Overcast &amp; Humid"), ROUND(25 + (K307 / 0.46) * (33 - 25), 1),
  AND(C307="Monsoon", J307="Thunderstorms with Rain"), ROUND(23 + (K307 / 0.46) * (30 - 23), 1),
  AND(C307="Autumn", J307="Clear"), ROUND(20 + (K307 / 0.46) * (30 - 20), 1),
  AND(C307="Autumn", J307="Dry &amp; Breezy"), ROUND(18 + (K307 / 0.46) * (28 - 18), 1),
  AND(C307="Autumn", J307="Atmospheric Haze"), ROUND(16 + (K307 / 0.46) * (26 - 16), 1),
  AND(C307="Autumn", J307="Chilly Dusk"), ROUND(15 + (K307 / 0.46) * (25 - 15), 1),
  TRUE, "No match found"
)</f>
        <v>13.3</v>
      </c>
      <c r="M307" s="8">
        <v>0.54</v>
      </c>
      <c r="N307" s="8">
        <f>ROUND(DS_1_2_3_appended[[#This Row],[NormalizedHumidity]] * 100, 1)</f>
        <v>54</v>
      </c>
      <c r="O307" s="8" t="str" cm="1">
        <f t="array" ref="O307">_xlfn.IFS(
  N307&lt;=10, "Extremely Dry",
  N307&lt;=20, "Very Dry",
  N307&lt;=30, "Dry",
  N307&lt;=40, "Low Comfortable",
  N307&lt;=50, "Comfortable",
  N307&lt;=60, "Moderate Humid",
  N307&lt;=70, "Humid",
  N307&lt;=80, "Very Humid",
  N307&lt;=90, "Highly Humid",
  N307&lt;=100, "Saturated / Rain-Likely"
)</f>
        <v>Moderate Humid</v>
      </c>
      <c r="P307" s="8">
        <v>8.9599999999999999E-2</v>
      </c>
      <c r="Q307" s="8">
        <f>ROUND(DS_1_2_3_appended[[#This Row],[NormalizedWindspeed]]* 118, 1)</f>
        <v>10.6</v>
      </c>
      <c r="R307" s="8">
        <v>0</v>
      </c>
      <c r="S307" s="8">
        <v>8</v>
      </c>
      <c r="T307" s="8">
        <f>SUM(DS_1_2_3_appended[[#This Row],[CasualRiders]], DS_1_2_3_appended[[#This Row],[RegisteredRiders]])</f>
        <v>8</v>
      </c>
    </row>
    <row r="308" spans="1:20">
      <c r="A308" s="16">
        <v>307</v>
      </c>
      <c r="B308" s="11">
        <v>40557</v>
      </c>
      <c r="C308" s="8" t="str" cm="1">
        <f t="array" ref="C308">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08" s="8">
        <f>YEAR(DS_1_2_3_appended[[#This Row],[DateOfEntry]])</f>
        <v>2011</v>
      </c>
      <c r="E308" s="8" t="str">
        <f>TEXT(DS_1_2_3_appended[[#This Row],[DateOfEntry]], "mmmm")</f>
        <v>January</v>
      </c>
      <c r="F308" s="15">
        <v>12.75</v>
      </c>
      <c r="G308" s="8" t="str">
        <f>IF(dataset_1!G308, "YES", "NO")</f>
        <v>NO</v>
      </c>
      <c r="H308" s="8" t="str">
        <f>CHOOSE(WEEKDAY(DS_1_2_3_appended[[#This Row],[DateOfEntry]]), "Sunday", "Monday", "Tuesday", "Wednesday", "Thursday", "Friday", "Saturday")</f>
        <v>Friday</v>
      </c>
      <c r="I308" s="8">
        <v>1</v>
      </c>
      <c r="J308" s="8" t="str" cm="1">
        <f t="array" ref="J308">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308" s="8">
        <v>0.1</v>
      </c>
      <c r="L308" s="8" cm="1">
        <f t="array" ref="L308">_xlfn.IFS(
  AND(C308="Winter", J308="Clear Sky"), ROUND(10 + (K308 / 0.46) * (25 - 10), 1),
  AND(C308="Winter", J308="Foggy / Misty"), ROUND(0 + (K308 / 0.46) * (15 - 0), 1),
  AND(C308="Winter", J308="Light Snow / Rain"), ROUND(-5 + (K308 / 0.46) * (10 - (-5)), 1),
  AND(C308="Winter", J308="Western Disturbance"), ROUND(5 + (K308 / 0.46) * (20 - 5), 1),
  AND(C308="Summer", J308="Clear / Sunny"), ROUND(30 + (K308 / 0.46) * (53 - 30), 1),
  AND(C308="Summer", J308="Hot &amp; Humid"), ROUND(26 + (K308 / 0.46) * (45 - 26), 1),
  AND(C308="Summer", J308="Dust Storm / Loo Winds"), ROUND(35 + (K308 / 0.46) * (50 - 35), 1),
  AND(C308="Summer", J308="Pre-Monsoon Thunderstorm"), ROUND(28 + (K308 / 0.46) * (48 - 28), 1),
  AND(C308="Monsoon", J308="Heavy Rainfall"), ROUND(22 + (K308 / 0.46) * (28 - 22), 1),
  AND(C308="Monsoon", J308="Intermittent Showers"), ROUND(24 + (K308 / 0.46) * (32 - 24), 1),
  AND(C308="Monsoon", J308="Overcast &amp; Humid"), ROUND(25 + (K308 / 0.46) * (33 - 25), 1),
  AND(C308="Monsoon", J308="Thunderstorms with Rain"), ROUND(23 + (K308 / 0.46) * (30 - 23), 1),
  AND(C308="Autumn", J308="Clear"), ROUND(20 + (K308 / 0.46) * (30 - 20), 1),
  AND(C308="Autumn", J308="Dry &amp; Breezy"), ROUND(18 + (K308 / 0.46) * (28 - 18), 1),
  AND(C308="Autumn", J308="Atmospheric Haze"), ROUND(16 + (K308 / 0.46) * (26 - 16), 1),
  AND(C308="Autumn", J308="Chilly Dusk"), ROUND(15 + (K308 / 0.46) * (25 - 15), 1),
  TRUE, "No match found"
)</f>
        <v>13.3</v>
      </c>
      <c r="M308" s="8">
        <v>0.54</v>
      </c>
      <c r="N308" s="8">
        <f>ROUND(DS_1_2_3_appended[[#This Row],[NormalizedHumidity]] * 100, 1)</f>
        <v>54</v>
      </c>
      <c r="O308" s="8" t="str" cm="1">
        <f t="array" ref="O308">_xlfn.IFS(
  N308&lt;=10, "Extremely Dry",
  N308&lt;=20, "Very Dry",
  N308&lt;=30, "Dry",
  N308&lt;=40, "Low Comfortable",
  N308&lt;=50, "Comfortable",
  N308&lt;=60, "Moderate Humid",
  N308&lt;=70, "Humid",
  N308&lt;=80, "Very Humid",
  N308&lt;=90, "Highly Humid",
  N308&lt;=100, "Saturated / Rain-Likely"
)</f>
        <v>Moderate Humid</v>
      </c>
      <c r="P308" s="8">
        <v>0</v>
      </c>
      <c r="Q308" s="8">
        <f>ROUND(DS_1_2_3_appended[[#This Row],[NormalizedWindspeed]]* 118, 1)</f>
        <v>0</v>
      </c>
      <c r="R308" s="8">
        <v>0</v>
      </c>
      <c r="S308" s="8">
        <v>17</v>
      </c>
      <c r="T308" s="8">
        <f>SUM(DS_1_2_3_appended[[#This Row],[CasualRiders]], DS_1_2_3_appended[[#This Row],[RegisteredRiders]])</f>
        <v>17</v>
      </c>
    </row>
    <row r="309" spans="1:20">
      <c r="A309" s="16">
        <v>308</v>
      </c>
      <c r="B309" s="11">
        <v>40557</v>
      </c>
      <c r="C309" s="8" t="str" cm="1">
        <f t="array" ref="C309">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09" s="8">
        <f>YEAR(DS_1_2_3_appended[[#This Row],[DateOfEntry]])</f>
        <v>2011</v>
      </c>
      <c r="E309" s="8" t="str">
        <f>TEXT(DS_1_2_3_appended[[#This Row],[DateOfEntry]], "mmmm")</f>
        <v>January</v>
      </c>
      <c r="F309" s="15">
        <v>12.7916666666667</v>
      </c>
      <c r="G309" s="8" t="str">
        <f>IF(dataset_1!G309, "YES", "NO")</f>
        <v>NO</v>
      </c>
      <c r="H309" s="8" t="str">
        <f>CHOOSE(WEEKDAY(DS_1_2_3_appended[[#This Row],[DateOfEntry]]), "Sunday", "Monday", "Tuesday", "Wednesday", "Thursday", "Friday", "Saturday")</f>
        <v>Friday</v>
      </c>
      <c r="I309" s="8">
        <v>1</v>
      </c>
      <c r="J309" s="8" t="str" cm="1">
        <f t="array" ref="J309">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309" s="8">
        <v>0.1</v>
      </c>
      <c r="L309" s="8" cm="1">
        <f t="array" ref="L309">_xlfn.IFS(
  AND(C309="Winter", J309="Clear Sky"), ROUND(10 + (K309 / 0.46) * (25 - 10), 1),
  AND(C309="Winter", J309="Foggy / Misty"), ROUND(0 + (K309 / 0.46) * (15 - 0), 1),
  AND(C309="Winter", J309="Light Snow / Rain"), ROUND(-5 + (K309 / 0.46) * (10 - (-5)), 1),
  AND(C309="Winter", J309="Western Disturbance"), ROUND(5 + (K309 / 0.46) * (20 - 5), 1),
  AND(C309="Summer", J309="Clear / Sunny"), ROUND(30 + (K309 / 0.46) * (53 - 30), 1),
  AND(C309="Summer", J309="Hot &amp; Humid"), ROUND(26 + (K309 / 0.46) * (45 - 26), 1),
  AND(C309="Summer", J309="Dust Storm / Loo Winds"), ROUND(35 + (K309 / 0.46) * (50 - 35), 1),
  AND(C309="Summer", J309="Pre-Monsoon Thunderstorm"), ROUND(28 + (K309 / 0.46) * (48 - 28), 1),
  AND(C309="Monsoon", J309="Heavy Rainfall"), ROUND(22 + (K309 / 0.46) * (28 - 22), 1),
  AND(C309="Monsoon", J309="Intermittent Showers"), ROUND(24 + (K309 / 0.46) * (32 - 24), 1),
  AND(C309="Monsoon", J309="Overcast &amp; Humid"), ROUND(25 + (K309 / 0.46) * (33 - 25), 1),
  AND(C309="Monsoon", J309="Thunderstorms with Rain"), ROUND(23 + (K309 / 0.46) * (30 - 23), 1),
  AND(C309="Autumn", J309="Clear"), ROUND(20 + (K309 / 0.46) * (30 - 20), 1),
  AND(C309="Autumn", J309="Dry &amp; Breezy"), ROUND(18 + (K309 / 0.46) * (28 - 18), 1),
  AND(C309="Autumn", J309="Atmospheric Haze"), ROUND(16 + (K309 / 0.46) * (26 - 16), 1),
  AND(C309="Autumn", J309="Chilly Dusk"), ROUND(15 + (K309 / 0.46) * (25 - 15), 1),
  TRUE, "No match found"
)</f>
        <v>13.3</v>
      </c>
      <c r="M309" s="8">
        <v>0.74</v>
      </c>
      <c r="N309" s="8">
        <f>ROUND(DS_1_2_3_appended[[#This Row],[NormalizedHumidity]] * 100, 1)</f>
        <v>74</v>
      </c>
      <c r="O309" s="8" t="str" cm="1">
        <f t="array" ref="O309">_xlfn.IFS(
  N309&lt;=10, "Extremely Dry",
  N309&lt;=20, "Very Dry",
  N309&lt;=30, "Dry",
  N309&lt;=40, "Low Comfortable",
  N309&lt;=50, "Comfortable",
  N309&lt;=60, "Moderate Humid",
  N309&lt;=70, "Humid",
  N309&lt;=80, "Very Humid",
  N309&lt;=90, "Highly Humid",
  N309&lt;=100, "Saturated / Rain-Likely"
)</f>
        <v>Very Humid</v>
      </c>
      <c r="P309" s="8">
        <v>0.16420000000000001</v>
      </c>
      <c r="Q309" s="8">
        <f>ROUND(DS_1_2_3_appended[[#This Row],[NormalizedWindspeed]]* 118, 1)</f>
        <v>19.399999999999999</v>
      </c>
      <c r="R309" s="8">
        <v>0</v>
      </c>
      <c r="S309" s="8">
        <v>70</v>
      </c>
      <c r="T309" s="8">
        <f>SUM(DS_1_2_3_appended[[#This Row],[CasualRiders]], DS_1_2_3_appended[[#This Row],[RegisteredRiders]])</f>
        <v>70</v>
      </c>
    </row>
    <row r="310" spans="1:20">
      <c r="A310" s="16">
        <v>309</v>
      </c>
      <c r="B310" s="11">
        <v>40557</v>
      </c>
      <c r="C310" s="8" t="str" cm="1">
        <f t="array" ref="C310">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10" s="8">
        <f>YEAR(DS_1_2_3_appended[[#This Row],[DateOfEntry]])</f>
        <v>2011</v>
      </c>
      <c r="E310" s="8" t="str">
        <f>TEXT(DS_1_2_3_appended[[#This Row],[DateOfEntry]], "mmmm")</f>
        <v>January</v>
      </c>
      <c r="F310" s="15">
        <v>12.8333333333333</v>
      </c>
      <c r="G310" s="8" t="str">
        <f>IF(dataset_1!G310, "YES", "NO")</f>
        <v>NO</v>
      </c>
      <c r="H310" s="8" t="str">
        <f>CHOOSE(WEEKDAY(DS_1_2_3_appended[[#This Row],[DateOfEntry]]), "Sunday", "Monday", "Tuesday", "Wednesday", "Thursday", "Friday", "Saturday")</f>
        <v>Friday</v>
      </c>
      <c r="I310" s="8">
        <v>1</v>
      </c>
      <c r="J310" s="8" t="str" cm="1">
        <f t="array" ref="J310">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310" s="8">
        <v>0.12</v>
      </c>
      <c r="L310" s="8" cm="1">
        <f t="array" ref="L310">_xlfn.IFS(
  AND(C310="Winter", J310="Clear Sky"), ROUND(10 + (K310 / 0.46) * (25 - 10), 1),
  AND(C310="Winter", J310="Foggy / Misty"), ROUND(0 + (K310 / 0.46) * (15 - 0), 1),
  AND(C310="Winter", J310="Light Snow / Rain"), ROUND(-5 + (K310 / 0.46) * (10 - (-5)), 1),
  AND(C310="Winter", J310="Western Disturbance"), ROUND(5 + (K310 / 0.46) * (20 - 5), 1),
  AND(C310="Summer", J310="Clear / Sunny"), ROUND(30 + (K310 / 0.46) * (53 - 30), 1),
  AND(C310="Summer", J310="Hot &amp; Humid"), ROUND(26 + (K310 / 0.46) * (45 - 26), 1),
  AND(C310="Summer", J310="Dust Storm / Loo Winds"), ROUND(35 + (K310 / 0.46) * (50 - 35), 1),
  AND(C310="Summer", J310="Pre-Monsoon Thunderstorm"), ROUND(28 + (K310 / 0.46) * (48 - 28), 1),
  AND(C310="Monsoon", J310="Heavy Rainfall"), ROUND(22 + (K310 / 0.46) * (28 - 22), 1),
  AND(C310="Monsoon", J310="Intermittent Showers"), ROUND(24 + (K310 / 0.46) * (32 - 24), 1),
  AND(C310="Monsoon", J310="Overcast &amp; Humid"), ROUND(25 + (K310 / 0.46) * (33 - 25), 1),
  AND(C310="Monsoon", J310="Thunderstorms with Rain"), ROUND(23 + (K310 / 0.46) * (30 - 23), 1),
  AND(C310="Autumn", J310="Clear"), ROUND(20 + (K310 / 0.46) * (30 - 20), 1),
  AND(C310="Autumn", J310="Dry &amp; Breezy"), ROUND(18 + (K310 / 0.46) * (28 - 18), 1),
  AND(C310="Autumn", J310="Atmospheric Haze"), ROUND(16 + (K310 / 0.46) * (26 - 16), 1),
  AND(C310="Autumn", J310="Chilly Dusk"), ROUND(15 + (K310 / 0.46) * (25 - 15), 1),
  TRUE, "No match found"
)</f>
        <v>13.9</v>
      </c>
      <c r="M310" s="8">
        <v>0.68</v>
      </c>
      <c r="N310" s="8">
        <f>ROUND(DS_1_2_3_appended[[#This Row],[NormalizedHumidity]] * 100, 1)</f>
        <v>68</v>
      </c>
      <c r="O310" s="8" t="str" cm="1">
        <f t="array" ref="O310">_xlfn.IFS(
  N310&lt;=10, "Extremely Dry",
  N310&lt;=20, "Very Dry",
  N310&lt;=30, "Dry",
  N310&lt;=40, "Low Comfortable",
  N310&lt;=50, "Comfortable",
  N310&lt;=60, "Moderate Humid",
  N310&lt;=70, "Humid",
  N310&lt;=80, "Very Humid",
  N310&lt;=90, "Highly Humid",
  N310&lt;=100, "Saturated / Rain-Likely"
)</f>
        <v>Humid</v>
      </c>
      <c r="P310" s="8">
        <v>0</v>
      </c>
      <c r="Q310" s="8">
        <f>ROUND(DS_1_2_3_appended[[#This Row],[NormalizedWindspeed]]* 118, 1)</f>
        <v>0</v>
      </c>
      <c r="R310" s="8">
        <v>2</v>
      </c>
      <c r="S310" s="8">
        <v>156</v>
      </c>
      <c r="T310" s="8">
        <f>SUM(DS_1_2_3_appended[[#This Row],[CasualRiders]], DS_1_2_3_appended[[#This Row],[RegisteredRiders]])</f>
        <v>158</v>
      </c>
    </row>
    <row r="311" spans="1:20">
      <c r="A311" s="16">
        <v>310</v>
      </c>
      <c r="B311" s="11">
        <v>40557</v>
      </c>
      <c r="C311" s="8" t="str" cm="1">
        <f t="array" ref="C311">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11" s="8">
        <f>YEAR(DS_1_2_3_appended[[#This Row],[DateOfEntry]])</f>
        <v>2011</v>
      </c>
      <c r="E311" s="8" t="str">
        <f>TEXT(DS_1_2_3_appended[[#This Row],[DateOfEntry]], "mmmm")</f>
        <v>January</v>
      </c>
      <c r="F311" s="15">
        <v>12.875</v>
      </c>
      <c r="G311" s="8" t="str">
        <f>IF(dataset_1!G311, "YES", "NO")</f>
        <v>NO</v>
      </c>
      <c r="H311" s="8" t="str">
        <f>CHOOSE(WEEKDAY(DS_1_2_3_appended[[#This Row],[DateOfEntry]]), "Sunday", "Monday", "Tuesday", "Wednesday", "Thursday", "Friday", "Saturday")</f>
        <v>Friday</v>
      </c>
      <c r="I311" s="8">
        <v>1</v>
      </c>
      <c r="J311" s="8" t="str" cm="1">
        <f t="array" ref="J311">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311" s="8">
        <v>0.14000000000000001</v>
      </c>
      <c r="L311" s="8" cm="1">
        <f t="array" ref="L311">_xlfn.IFS(
  AND(C311="Winter", J311="Clear Sky"), ROUND(10 + (K311 / 0.46) * (25 - 10), 1),
  AND(C311="Winter", J311="Foggy / Misty"), ROUND(0 + (K311 / 0.46) * (15 - 0), 1),
  AND(C311="Winter", J311="Light Snow / Rain"), ROUND(-5 + (K311 / 0.46) * (10 - (-5)), 1),
  AND(C311="Winter", J311="Western Disturbance"), ROUND(5 + (K311 / 0.46) * (20 - 5), 1),
  AND(C311="Summer", J311="Clear / Sunny"), ROUND(30 + (K311 / 0.46) * (53 - 30), 1),
  AND(C311="Summer", J311="Hot &amp; Humid"), ROUND(26 + (K311 / 0.46) * (45 - 26), 1),
  AND(C311="Summer", J311="Dust Storm / Loo Winds"), ROUND(35 + (K311 / 0.46) * (50 - 35), 1),
  AND(C311="Summer", J311="Pre-Monsoon Thunderstorm"), ROUND(28 + (K311 / 0.46) * (48 - 28), 1),
  AND(C311="Monsoon", J311="Heavy Rainfall"), ROUND(22 + (K311 / 0.46) * (28 - 22), 1),
  AND(C311="Monsoon", J311="Intermittent Showers"), ROUND(24 + (K311 / 0.46) * (32 - 24), 1),
  AND(C311="Monsoon", J311="Overcast &amp; Humid"), ROUND(25 + (K311 / 0.46) * (33 - 25), 1),
  AND(C311="Monsoon", J311="Thunderstorms with Rain"), ROUND(23 + (K311 / 0.46) * (30 - 23), 1),
  AND(C311="Autumn", J311="Clear"), ROUND(20 + (K311 / 0.46) * (30 - 20), 1),
  AND(C311="Autumn", J311="Dry &amp; Breezy"), ROUND(18 + (K311 / 0.46) * (28 - 18), 1),
  AND(C311="Autumn", J311="Atmospheric Haze"), ROUND(16 + (K311 / 0.46) * (26 - 16), 1),
  AND(C311="Autumn", J311="Chilly Dusk"), ROUND(15 + (K311 / 0.46) * (25 - 15), 1),
  TRUE, "No match found"
)</f>
        <v>14.6</v>
      </c>
      <c r="M311" s="8">
        <v>0.69</v>
      </c>
      <c r="N311" s="8">
        <f>ROUND(DS_1_2_3_appended[[#This Row],[NormalizedHumidity]] * 100, 1)</f>
        <v>69</v>
      </c>
      <c r="O311" s="8" t="str" cm="1">
        <f t="array" ref="O311">_xlfn.IFS(
  N311&lt;=10, "Extremely Dry",
  N311&lt;=20, "Very Dry",
  N311&lt;=30, "Dry",
  N311&lt;=40, "Low Comfortable",
  N311&lt;=50, "Comfortable",
  N311&lt;=60, "Moderate Humid",
  N311&lt;=70, "Humid",
  N311&lt;=80, "Very Humid",
  N311&lt;=90, "Highly Humid",
  N311&lt;=100, "Saturated / Rain-Likely"
)</f>
        <v>Humid</v>
      </c>
      <c r="P311" s="8">
        <v>0.1343</v>
      </c>
      <c r="Q311" s="8">
        <f>ROUND(DS_1_2_3_appended[[#This Row],[NormalizedWindspeed]]* 118, 1)</f>
        <v>15.8</v>
      </c>
      <c r="R311" s="8">
        <v>0</v>
      </c>
      <c r="S311" s="8">
        <v>117</v>
      </c>
      <c r="T311" s="8">
        <f>SUM(DS_1_2_3_appended[[#This Row],[CasualRiders]], DS_1_2_3_appended[[#This Row],[RegisteredRiders]])</f>
        <v>117</v>
      </c>
    </row>
    <row r="312" spans="1:20">
      <c r="A312" s="16">
        <v>311</v>
      </c>
      <c r="B312" s="11">
        <v>40557</v>
      </c>
      <c r="C312" s="8" t="str" cm="1">
        <f t="array" ref="C312">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12" s="8">
        <f>YEAR(DS_1_2_3_appended[[#This Row],[DateOfEntry]])</f>
        <v>2011</v>
      </c>
      <c r="E312" s="8" t="str">
        <f>TEXT(DS_1_2_3_appended[[#This Row],[DateOfEntry]], "mmmm")</f>
        <v>January</v>
      </c>
      <c r="F312" s="15">
        <v>12.9166666666667</v>
      </c>
      <c r="G312" s="8" t="str">
        <f>IF(dataset_1!G312, "YES", "NO")</f>
        <v>NO</v>
      </c>
      <c r="H312" s="8" t="str">
        <f>CHOOSE(WEEKDAY(DS_1_2_3_appended[[#This Row],[DateOfEntry]]), "Sunday", "Monday", "Tuesday", "Wednesday", "Thursday", "Friday", "Saturday")</f>
        <v>Friday</v>
      </c>
      <c r="I312" s="8">
        <v>1</v>
      </c>
      <c r="J312" s="8" t="str" cm="1">
        <f t="array" ref="J312">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312" s="8">
        <v>0.18</v>
      </c>
      <c r="L312" s="8" cm="1">
        <f t="array" ref="L312">_xlfn.IFS(
  AND(C312="Winter", J312="Clear Sky"), ROUND(10 + (K312 / 0.46) * (25 - 10), 1),
  AND(C312="Winter", J312="Foggy / Misty"), ROUND(0 + (K312 / 0.46) * (15 - 0), 1),
  AND(C312="Winter", J312="Light Snow / Rain"), ROUND(-5 + (K312 / 0.46) * (10 - (-5)), 1),
  AND(C312="Winter", J312="Western Disturbance"), ROUND(5 + (K312 / 0.46) * (20 - 5), 1),
  AND(C312="Summer", J312="Clear / Sunny"), ROUND(30 + (K312 / 0.46) * (53 - 30), 1),
  AND(C312="Summer", J312="Hot &amp; Humid"), ROUND(26 + (K312 / 0.46) * (45 - 26), 1),
  AND(C312="Summer", J312="Dust Storm / Loo Winds"), ROUND(35 + (K312 / 0.46) * (50 - 35), 1),
  AND(C312="Summer", J312="Pre-Monsoon Thunderstorm"), ROUND(28 + (K312 / 0.46) * (48 - 28), 1),
  AND(C312="Monsoon", J312="Heavy Rainfall"), ROUND(22 + (K312 / 0.46) * (28 - 22), 1),
  AND(C312="Monsoon", J312="Intermittent Showers"), ROUND(24 + (K312 / 0.46) * (32 - 24), 1),
  AND(C312="Monsoon", J312="Overcast &amp; Humid"), ROUND(25 + (K312 / 0.46) * (33 - 25), 1),
  AND(C312="Monsoon", J312="Thunderstorms with Rain"), ROUND(23 + (K312 / 0.46) * (30 - 23), 1),
  AND(C312="Autumn", J312="Clear"), ROUND(20 + (K312 / 0.46) * (30 - 20), 1),
  AND(C312="Autumn", J312="Dry &amp; Breezy"), ROUND(18 + (K312 / 0.46) * (28 - 18), 1),
  AND(C312="Autumn", J312="Atmospheric Haze"), ROUND(16 + (K312 / 0.46) * (26 - 16), 1),
  AND(C312="Autumn", J312="Chilly Dusk"), ROUND(15 + (K312 / 0.46) * (25 - 15), 1),
  TRUE, "No match found"
)</f>
        <v>15.9</v>
      </c>
      <c r="M312" s="8">
        <v>0.55000000000000004</v>
      </c>
      <c r="N312" s="8">
        <f>ROUND(DS_1_2_3_appended[[#This Row],[NormalizedHumidity]] * 100, 1)</f>
        <v>55</v>
      </c>
      <c r="O312" s="8" t="str" cm="1">
        <f t="array" ref="O312">_xlfn.IFS(
  N312&lt;=10, "Extremely Dry",
  N312&lt;=20, "Very Dry",
  N312&lt;=30, "Dry",
  N312&lt;=40, "Low Comfortable",
  N312&lt;=50, "Comfortable",
  N312&lt;=60, "Moderate Humid",
  N312&lt;=70, "Humid",
  N312&lt;=80, "Very Humid",
  N312&lt;=90, "Highly Humid",
  N312&lt;=100, "Saturated / Rain-Likely"
)</f>
        <v>Moderate Humid</v>
      </c>
      <c r="P312" s="8">
        <v>0.19400000000000001</v>
      </c>
      <c r="Q312" s="8">
        <f>ROUND(DS_1_2_3_appended[[#This Row],[NormalizedWindspeed]]* 118, 1)</f>
        <v>22.9</v>
      </c>
      <c r="R312" s="8">
        <v>4</v>
      </c>
      <c r="S312" s="8">
        <v>40</v>
      </c>
      <c r="T312" s="8">
        <f>SUM(DS_1_2_3_appended[[#This Row],[CasualRiders]], DS_1_2_3_appended[[#This Row],[RegisteredRiders]])</f>
        <v>44</v>
      </c>
    </row>
    <row r="313" spans="1:20">
      <c r="A313" s="16">
        <v>312</v>
      </c>
      <c r="B313" s="11">
        <v>40557</v>
      </c>
      <c r="C313" s="8" t="str" cm="1">
        <f t="array" ref="C313">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13" s="8">
        <f>YEAR(DS_1_2_3_appended[[#This Row],[DateOfEntry]])</f>
        <v>2011</v>
      </c>
      <c r="E313" s="8" t="str">
        <f>TEXT(DS_1_2_3_appended[[#This Row],[DateOfEntry]], "mmmm")</f>
        <v>January</v>
      </c>
      <c r="F313" s="15">
        <v>12.9583333333333</v>
      </c>
      <c r="G313" s="8" t="str">
        <f>IF(dataset_1!G313, "YES", "NO")</f>
        <v>NO</v>
      </c>
      <c r="H313" s="8" t="str">
        <f>CHOOSE(WEEKDAY(DS_1_2_3_appended[[#This Row],[DateOfEntry]]), "Sunday", "Monday", "Tuesday", "Wednesday", "Thursday", "Friday", "Saturday")</f>
        <v>Friday</v>
      </c>
      <c r="I313" s="8">
        <v>1</v>
      </c>
      <c r="J313" s="8" t="str" cm="1">
        <f t="array" ref="J313">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313" s="8">
        <v>0.18</v>
      </c>
      <c r="L313" s="8" cm="1">
        <f t="array" ref="L313">_xlfn.IFS(
  AND(C313="Winter", J313="Clear Sky"), ROUND(10 + (K313 / 0.46) * (25 - 10), 1),
  AND(C313="Winter", J313="Foggy / Misty"), ROUND(0 + (K313 / 0.46) * (15 - 0), 1),
  AND(C313="Winter", J313="Light Snow / Rain"), ROUND(-5 + (K313 / 0.46) * (10 - (-5)), 1),
  AND(C313="Winter", J313="Western Disturbance"), ROUND(5 + (K313 / 0.46) * (20 - 5), 1),
  AND(C313="Summer", J313="Clear / Sunny"), ROUND(30 + (K313 / 0.46) * (53 - 30), 1),
  AND(C313="Summer", J313="Hot &amp; Humid"), ROUND(26 + (K313 / 0.46) * (45 - 26), 1),
  AND(C313="Summer", J313="Dust Storm / Loo Winds"), ROUND(35 + (K313 / 0.46) * (50 - 35), 1),
  AND(C313="Summer", J313="Pre-Monsoon Thunderstorm"), ROUND(28 + (K313 / 0.46) * (48 - 28), 1),
  AND(C313="Monsoon", J313="Heavy Rainfall"), ROUND(22 + (K313 / 0.46) * (28 - 22), 1),
  AND(C313="Monsoon", J313="Intermittent Showers"), ROUND(24 + (K313 / 0.46) * (32 - 24), 1),
  AND(C313="Monsoon", J313="Overcast &amp; Humid"), ROUND(25 + (K313 / 0.46) * (33 - 25), 1),
  AND(C313="Monsoon", J313="Thunderstorms with Rain"), ROUND(23 + (K313 / 0.46) * (30 - 23), 1),
  AND(C313="Autumn", J313="Clear"), ROUND(20 + (K313 / 0.46) * (30 - 20), 1),
  AND(C313="Autumn", J313="Dry &amp; Breezy"), ROUND(18 + (K313 / 0.46) * (28 - 18), 1),
  AND(C313="Autumn", J313="Atmospheric Haze"), ROUND(16 + (K313 / 0.46) * (26 - 16), 1),
  AND(C313="Autumn", J313="Chilly Dusk"), ROUND(15 + (K313 / 0.46) * (25 - 15), 1),
  TRUE, "No match found"
)</f>
        <v>15.9</v>
      </c>
      <c r="M313" s="8">
        <v>0.51</v>
      </c>
      <c r="N313" s="8">
        <f>ROUND(DS_1_2_3_appended[[#This Row],[NormalizedHumidity]] * 100, 1)</f>
        <v>51</v>
      </c>
      <c r="O313" s="8" t="str" cm="1">
        <f t="array" ref="O313">_xlfn.IFS(
  N313&lt;=10, "Extremely Dry",
  N313&lt;=20, "Very Dry",
  N313&lt;=30, "Dry",
  N313&lt;=40, "Low Comfortable",
  N313&lt;=50, "Comfortable",
  N313&lt;=60, "Moderate Humid",
  N313&lt;=70, "Humid",
  N313&lt;=80, "Very Humid",
  N313&lt;=90, "Highly Humid",
  N313&lt;=100, "Saturated / Rain-Likely"
)</f>
        <v>Moderate Humid</v>
      </c>
      <c r="P313" s="8">
        <v>0.28360000000000002</v>
      </c>
      <c r="Q313" s="8">
        <f>ROUND(DS_1_2_3_appended[[#This Row],[NormalizedWindspeed]]* 118, 1)</f>
        <v>33.5</v>
      </c>
      <c r="R313" s="8">
        <v>6</v>
      </c>
      <c r="S313" s="8">
        <v>47</v>
      </c>
      <c r="T313" s="8">
        <f>SUM(DS_1_2_3_appended[[#This Row],[CasualRiders]], DS_1_2_3_appended[[#This Row],[RegisteredRiders]])</f>
        <v>53</v>
      </c>
    </row>
    <row r="314" spans="1:20">
      <c r="A314" s="16">
        <v>313</v>
      </c>
      <c r="B314" s="11">
        <v>40557</v>
      </c>
      <c r="C314" s="8" t="str" cm="1">
        <f t="array" ref="C314">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14" s="8">
        <f>YEAR(DS_1_2_3_appended[[#This Row],[DateOfEntry]])</f>
        <v>2011</v>
      </c>
      <c r="E314" s="8" t="str">
        <f>TEXT(DS_1_2_3_appended[[#This Row],[DateOfEntry]], "mmmm")</f>
        <v>January</v>
      </c>
      <c r="F314" s="15">
        <v>13</v>
      </c>
      <c r="G314" s="8" t="str">
        <f>IF(dataset_1!G314, "YES", "NO")</f>
        <v>NO</v>
      </c>
      <c r="H314" s="8" t="str">
        <f>CHOOSE(WEEKDAY(DS_1_2_3_appended[[#This Row],[DateOfEntry]]), "Sunday", "Monday", "Tuesday", "Wednesday", "Thursday", "Friday", "Saturday")</f>
        <v>Friday</v>
      </c>
      <c r="I314" s="8">
        <v>1</v>
      </c>
      <c r="J314" s="8" t="str" cm="1">
        <f t="array" ref="J314">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314" s="8">
        <v>0.2</v>
      </c>
      <c r="L314" s="8" cm="1">
        <f t="array" ref="L314">_xlfn.IFS(
  AND(C314="Winter", J314="Clear Sky"), ROUND(10 + (K314 / 0.46) * (25 - 10), 1),
  AND(C314="Winter", J314="Foggy / Misty"), ROUND(0 + (K314 / 0.46) * (15 - 0), 1),
  AND(C314="Winter", J314="Light Snow / Rain"), ROUND(-5 + (K314 / 0.46) * (10 - (-5)), 1),
  AND(C314="Winter", J314="Western Disturbance"), ROUND(5 + (K314 / 0.46) * (20 - 5), 1),
  AND(C314="Summer", J314="Clear / Sunny"), ROUND(30 + (K314 / 0.46) * (53 - 30), 1),
  AND(C314="Summer", J314="Hot &amp; Humid"), ROUND(26 + (K314 / 0.46) * (45 - 26), 1),
  AND(C314="Summer", J314="Dust Storm / Loo Winds"), ROUND(35 + (K314 / 0.46) * (50 - 35), 1),
  AND(C314="Summer", J314="Pre-Monsoon Thunderstorm"), ROUND(28 + (K314 / 0.46) * (48 - 28), 1),
  AND(C314="Monsoon", J314="Heavy Rainfall"), ROUND(22 + (K314 / 0.46) * (28 - 22), 1),
  AND(C314="Monsoon", J314="Intermittent Showers"), ROUND(24 + (K314 / 0.46) * (32 - 24), 1),
  AND(C314="Monsoon", J314="Overcast &amp; Humid"), ROUND(25 + (K314 / 0.46) * (33 - 25), 1),
  AND(C314="Monsoon", J314="Thunderstorms with Rain"), ROUND(23 + (K314 / 0.46) * (30 - 23), 1),
  AND(C314="Autumn", J314="Clear"), ROUND(20 + (K314 / 0.46) * (30 - 20), 1),
  AND(C314="Autumn", J314="Dry &amp; Breezy"), ROUND(18 + (K314 / 0.46) * (28 - 18), 1),
  AND(C314="Autumn", J314="Atmospheric Haze"), ROUND(16 + (K314 / 0.46) * (26 - 16), 1),
  AND(C314="Autumn", J314="Chilly Dusk"), ROUND(15 + (K314 / 0.46) * (25 - 15), 1),
  TRUE, "No match found"
)</f>
        <v>16.5</v>
      </c>
      <c r="M314" s="8">
        <v>0.44</v>
      </c>
      <c r="N314" s="8">
        <f>ROUND(DS_1_2_3_appended[[#This Row],[NormalizedHumidity]] * 100, 1)</f>
        <v>44</v>
      </c>
      <c r="O314" s="8" t="str" cm="1">
        <f t="array" ref="O314">_xlfn.IFS(
  N314&lt;=10, "Extremely Dry",
  N314&lt;=20, "Very Dry",
  N314&lt;=30, "Dry",
  N314&lt;=40, "Low Comfortable",
  N314&lt;=50, "Comfortable",
  N314&lt;=60, "Moderate Humid",
  N314&lt;=70, "Humid",
  N314&lt;=80, "Very Humid",
  N314&lt;=90, "Highly Humid",
  N314&lt;=100, "Saturated / Rain-Likely"
)</f>
        <v>Comfortable</v>
      </c>
      <c r="P314" s="8">
        <v>0.25369999999999998</v>
      </c>
      <c r="Q314" s="8">
        <f>ROUND(DS_1_2_3_appended[[#This Row],[NormalizedWindspeed]]* 118, 1)</f>
        <v>29.9</v>
      </c>
      <c r="R314" s="8">
        <v>2</v>
      </c>
      <c r="S314" s="8">
        <v>59</v>
      </c>
      <c r="T314" s="8">
        <f>SUM(DS_1_2_3_appended[[#This Row],[CasualRiders]], DS_1_2_3_appended[[#This Row],[RegisteredRiders]])</f>
        <v>61</v>
      </c>
    </row>
    <row r="315" spans="1:20">
      <c r="A315" s="16">
        <v>314</v>
      </c>
      <c r="B315" s="11">
        <v>40557</v>
      </c>
      <c r="C315" s="8" t="str" cm="1">
        <f t="array" ref="C315">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15" s="8">
        <f>YEAR(DS_1_2_3_appended[[#This Row],[DateOfEntry]])</f>
        <v>2011</v>
      </c>
      <c r="E315" s="8" t="str">
        <f>TEXT(DS_1_2_3_appended[[#This Row],[DateOfEntry]], "mmmm")</f>
        <v>January</v>
      </c>
      <c r="F315" s="15">
        <v>13.0416666666667</v>
      </c>
      <c r="G315" s="8" t="str">
        <f>IF(dataset_1!G315, "YES", "NO")</f>
        <v>NO</v>
      </c>
      <c r="H315" s="8" t="str">
        <f>CHOOSE(WEEKDAY(DS_1_2_3_appended[[#This Row],[DateOfEntry]]), "Sunday", "Monday", "Tuesday", "Wednesday", "Thursday", "Friday", "Saturday")</f>
        <v>Friday</v>
      </c>
      <c r="I315" s="8">
        <v>1</v>
      </c>
      <c r="J315" s="8" t="str" cm="1">
        <f t="array" ref="J315">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315" s="8">
        <v>0.22</v>
      </c>
      <c r="L315" s="8" cm="1">
        <f t="array" ref="L315">_xlfn.IFS(
  AND(C315="Winter", J315="Clear Sky"), ROUND(10 + (K315 / 0.46) * (25 - 10), 1),
  AND(C315="Winter", J315="Foggy / Misty"), ROUND(0 + (K315 / 0.46) * (15 - 0), 1),
  AND(C315="Winter", J315="Light Snow / Rain"), ROUND(-5 + (K315 / 0.46) * (10 - (-5)), 1),
  AND(C315="Winter", J315="Western Disturbance"), ROUND(5 + (K315 / 0.46) * (20 - 5), 1),
  AND(C315="Summer", J315="Clear / Sunny"), ROUND(30 + (K315 / 0.46) * (53 - 30), 1),
  AND(C315="Summer", J315="Hot &amp; Humid"), ROUND(26 + (K315 / 0.46) * (45 - 26), 1),
  AND(C315="Summer", J315="Dust Storm / Loo Winds"), ROUND(35 + (K315 / 0.46) * (50 - 35), 1),
  AND(C315="Summer", J315="Pre-Monsoon Thunderstorm"), ROUND(28 + (K315 / 0.46) * (48 - 28), 1),
  AND(C315="Monsoon", J315="Heavy Rainfall"), ROUND(22 + (K315 / 0.46) * (28 - 22), 1),
  AND(C315="Monsoon", J315="Intermittent Showers"), ROUND(24 + (K315 / 0.46) * (32 - 24), 1),
  AND(C315="Monsoon", J315="Overcast &amp; Humid"), ROUND(25 + (K315 / 0.46) * (33 - 25), 1),
  AND(C315="Monsoon", J315="Thunderstorms with Rain"), ROUND(23 + (K315 / 0.46) * (30 - 23), 1),
  AND(C315="Autumn", J315="Clear"), ROUND(20 + (K315 / 0.46) * (30 - 20), 1),
  AND(C315="Autumn", J315="Dry &amp; Breezy"), ROUND(18 + (K315 / 0.46) * (28 - 18), 1),
  AND(C315="Autumn", J315="Atmospheric Haze"), ROUND(16 + (K315 / 0.46) * (26 - 16), 1),
  AND(C315="Autumn", J315="Chilly Dusk"), ROUND(15 + (K315 / 0.46) * (25 - 15), 1),
  TRUE, "No match found"
)</f>
        <v>17.2</v>
      </c>
      <c r="M315" s="8">
        <v>0.37</v>
      </c>
      <c r="N315" s="8">
        <f>ROUND(DS_1_2_3_appended[[#This Row],[NormalizedHumidity]] * 100, 1)</f>
        <v>37</v>
      </c>
      <c r="O315" s="8" t="str" cm="1">
        <f t="array" ref="O315">_xlfn.IFS(
  N315&lt;=10, "Extremely Dry",
  N315&lt;=20, "Very Dry",
  N315&lt;=30, "Dry",
  N315&lt;=40, "Low Comfortable",
  N315&lt;=50, "Comfortable",
  N315&lt;=60, "Moderate Humid",
  N315&lt;=70, "Humid",
  N315&lt;=80, "Very Humid",
  N315&lt;=90, "Highly Humid",
  N315&lt;=100, "Saturated / Rain-Likely"
)</f>
        <v>Low Comfortable</v>
      </c>
      <c r="P315" s="8">
        <v>0.3881</v>
      </c>
      <c r="Q315" s="8">
        <f>ROUND(DS_1_2_3_appended[[#This Row],[NormalizedWindspeed]]* 118, 1)</f>
        <v>45.8</v>
      </c>
      <c r="R315" s="8">
        <v>4</v>
      </c>
      <c r="S315" s="8">
        <v>73</v>
      </c>
      <c r="T315" s="8">
        <f>SUM(DS_1_2_3_appended[[#This Row],[CasualRiders]], DS_1_2_3_appended[[#This Row],[RegisteredRiders]])</f>
        <v>77</v>
      </c>
    </row>
    <row r="316" spans="1:20">
      <c r="A316" s="16">
        <v>315</v>
      </c>
      <c r="B316" s="11">
        <v>40557</v>
      </c>
      <c r="C316" s="8" t="str" cm="1">
        <f t="array" ref="C316">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16" s="8">
        <f>YEAR(DS_1_2_3_appended[[#This Row],[DateOfEntry]])</f>
        <v>2011</v>
      </c>
      <c r="E316" s="8" t="str">
        <f>TEXT(DS_1_2_3_appended[[#This Row],[DateOfEntry]], "mmmm")</f>
        <v>January</v>
      </c>
      <c r="F316" s="15">
        <v>13.0833333333333</v>
      </c>
      <c r="G316" s="8" t="str">
        <f>IF(dataset_1!G316, "YES", "NO")</f>
        <v>NO</v>
      </c>
      <c r="H316" s="8" t="str">
        <f>CHOOSE(WEEKDAY(DS_1_2_3_appended[[#This Row],[DateOfEntry]]), "Sunday", "Monday", "Tuesday", "Wednesday", "Thursday", "Friday", "Saturday")</f>
        <v>Friday</v>
      </c>
      <c r="I316" s="8">
        <v>1</v>
      </c>
      <c r="J316" s="8" t="str" cm="1">
        <f t="array" ref="J316">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316" s="8">
        <v>0.22</v>
      </c>
      <c r="L316" s="8" cm="1">
        <f t="array" ref="L316">_xlfn.IFS(
  AND(C316="Winter", J316="Clear Sky"), ROUND(10 + (K316 / 0.46) * (25 - 10), 1),
  AND(C316="Winter", J316="Foggy / Misty"), ROUND(0 + (K316 / 0.46) * (15 - 0), 1),
  AND(C316="Winter", J316="Light Snow / Rain"), ROUND(-5 + (K316 / 0.46) * (10 - (-5)), 1),
  AND(C316="Winter", J316="Western Disturbance"), ROUND(5 + (K316 / 0.46) * (20 - 5), 1),
  AND(C316="Summer", J316="Clear / Sunny"), ROUND(30 + (K316 / 0.46) * (53 - 30), 1),
  AND(C316="Summer", J316="Hot &amp; Humid"), ROUND(26 + (K316 / 0.46) * (45 - 26), 1),
  AND(C316="Summer", J316="Dust Storm / Loo Winds"), ROUND(35 + (K316 / 0.46) * (50 - 35), 1),
  AND(C316="Summer", J316="Pre-Monsoon Thunderstorm"), ROUND(28 + (K316 / 0.46) * (48 - 28), 1),
  AND(C316="Monsoon", J316="Heavy Rainfall"), ROUND(22 + (K316 / 0.46) * (28 - 22), 1),
  AND(C316="Monsoon", J316="Intermittent Showers"), ROUND(24 + (K316 / 0.46) * (32 - 24), 1),
  AND(C316="Monsoon", J316="Overcast &amp; Humid"), ROUND(25 + (K316 / 0.46) * (33 - 25), 1),
  AND(C316="Monsoon", J316="Thunderstorms with Rain"), ROUND(23 + (K316 / 0.46) * (30 - 23), 1),
  AND(C316="Autumn", J316="Clear"), ROUND(20 + (K316 / 0.46) * (30 - 20), 1),
  AND(C316="Autumn", J316="Dry &amp; Breezy"), ROUND(18 + (K316 / 0.46) * (28 - 18), 1),
  AND(C316="Autumn", J316="Atmospheric Haze"), ROUND(16 + (K316 / 0.46) * (26 - 16), 1),
  AND(C316="Autumn", J316="Chilly Dusk"), ROUND(15 + (K316 / 0.46) * (25 - 15), 1),
  TRUE, "No match found"
)</f>
        <v>17.2</v>
      </c>
      <c r="M316" s="8">
        <v>0.41</v>
      </c>
      <c r="N316" s="8">
        <f>ROUND(DS_1_2_3_appended[[#This Row],[NormalizedHumidity]] * 100, 1)</f>
        <v>41</v>
      </c>
      <c r="O316" s="8" t="str" cm="1">
        <f t="array" ref="O316">_xlfn.IFS(
  N316&lt;=10, "Extremely Dry",
  N316&lt;=20, "Very Dry",
  N316&lt;=30, "Dry",
  N316&lt;=40, "Low Comfortable",
  N316&lt;=50, "Comfortable",
  N316&lt;=60, "Moderate Humid",
  N316&lt;=70, "Humid",
  N316&lt;=80, "Very Humid",
  N316&lt;=90, "Highly Humid",
  N316&lt;=100, "Saturated / Rain-Likely"
)</f>
        <v>Comfortable</v>
      </c>
      <c r="P316" s="8">
        <v>0.28360000000000002</v>
      </c>
      <c r="Q316" s="8">
        <f>ROUND(DS_1_2_3_appended[[#This Row],[NormalizedWindspeed]]* 118, 1)</f>
        <v>33.5</v>
      </c>
      <c r="R316" s="8">
        <v>5</v>
      </c>
      <c r="S316" s="8">
        <v>59</v>
      </c>
      <c r="T316" s="8">
        <f>SUM(DS_1_2_3_appended[[#This Row],[CasualRiders]], DS_1_2_3_appended[[#This Row],[RegisteredRiders]])</f>
        <v>64</v>
      </c>
    </row>
    <row r="317" spans="1:20">
      <c r="A317" s="16">
        <v>316</v>
      </c>
      <c r="B317" s="11">
        <v>40557</v>
      </c>
      <c r="C317" s="8" t="str" cm="1">
        <f t="array" ref="C317">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17" s="8">
        <f>YEAR(DS_1_2_3_appended[[#This Row],[DateOfEntry]])</f>
        <v>2011</v>
      </c>
      <c r="E317" s="8" t="str">
        <f>TEXT(DS_1_2_3_appended[[#This Row],[DateOfEntry]], "mmmm")</f>
        <v>January</v>
      </c>
      <c r="F317" s="15">
        <v>13.125</v>
      </c>
      <c r="G317" s="8" t="str">
        <f>IF(dataset_1!G317, "YES", "NO")</f>
        <v>NO</v>
      </c>
      <c r="H317" s="8" t="str">
        <f>CHOOSE(WEEKDAY(DS_1_2_3_appended[[#This Row],[DateOfEntry]]), "Sunday", "Monday", "Tuesday", "Wednesday", "Thursday", "Friday", "Saturday")</f>
        <v>Friday</v>
      </c>
      <c r="I317" s="8">
        <v>1</v>
      </c>
      <c r="J317" s="8" t="str" cm="1">
        <f t="array" ref="J317">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317" s="8">
        <v>0.24</v>
      </c>
      <c r="L317" s="8" cm="1">
        <f t="array" ref="L317">_xlfn.IFS(
  AND(C317="Winter", J317="Clear Sky"), ROUND(10 + (K317 / 0.46) * (25 - 10), 1),
  AND(C317="Winter", J317="Foggy / Misty"), ROUND(0 + (K317 / 0.46) * (15 - 0), 1),
  AND(C317="Winter", J317="Light Snow / Rain"), ROUND(-5 + (K317 / 0.46) * (10 - (-5)), 1),
  AND(C317="Winter", J317="Western Disturbance"), ROUND(5 + (K317 / 0.46) * (20 - 5), 1),
  AND(C317="Summer", J317="Clear / Sunny"), ROUND(30 + (K317 / 0.46) * (53 - 30), 1),
  AND(C317="Summer", J317="Hot &amp; Humid"), ROUND(26 + (K317 / 0.46) * (45 - 26), 1),
  AND(C317="Summer", J317="Dust Storm / Loo Winds"), ROUND(35 + (K317 / 0.46) * (50 - 35), 1),
  AND(C317="Summer", J317="Pre-Monsoon Thunderstorm"), ROUND(28 + (K317 / 0.46) * (48 - 28), 1),
  AND(C317="Monsoon", J317="Heavy Rainfall"), ROUND(22 + (K317 / 0.46) * (28 - 22), 1),
  AND(C317="Monsoon", J317="Intermittent Showers"), ROUND(24 + (K317 / 0.46) * (32 - 24), 1),
  AND(C317="Monsoon", J317="Overcast &amp; Humid"), ROUND(25 + (K317 / 0.46) * (33 - 25), 1),
  AND(C317="Monsoon", J317="Thunderstorms with Rain"), ROUND(23 + (K317 / 0.46) * (30 - 23), 1),
  AND(C317="Autumn", J317="Clear"), ROUND(20 + (K317 / 0.46) * (30 - 20), 1),
  AND(C317="Autumn", J317="Dry &amp; Breezy"), ROUND(18 + (K317 / 0.46) * (28 - 18), 1),
  AND(C317="Autumn", J317="Atmospheric Haze"), ROUND(16 + (K317 / 0.46) * (26 - 16), 1),
  AND(C317="Autumn", J317="Chilly Dusk"), ROUND(15 + (K317 / 0.46) * (25 - 15), 1),
  TRUE, "No match found"
)</f>
        <v>17.8</v>
      </c>
      <c r="M317" s="8">
        <v>0.38</v>
      </c>
      <c r="N317" s="8">
        <f>ROUND(DS_1_2_3_appended[[#This Row],[NormalizedHumidity]] * 100, 1)</f>
        <v>38</v>
      </c>
      <c r="O317" s="8" t="str" cm="1">
        <f t="array" ref="O317">_xlfn.IFS(
  N317&lt;=10, "Extremely Dry",
  N317&lt;=20, "Very Dry",
  N317&lt;=30, "Dry",
  N317&lt;=40, "Low Comfortable",
  N317&lt;=50, "Comfortable",
  N317&lt;=60, "Moderate Humid",
  N317&lt;=70, "Humid",
  N317&lt;=80, "Very Humid",
  N317&lt;=90, "Highly Humid",
  N317&lt;=100, "Saturated / Rain-Likely"
)</f>
        <v>Low Comfortable</v>
      </c>
      <c r="P317" s="8">
        <v>0.16420000000000001</v>
      </c>
      <c r="Q317" s="8">
        <f>ROUND(DS_1_2_3_appended[[#This Row],[NormalizedWindspeed]]* 118, 1)</f>
        <v>19.399999999999999</v>
      </c>
      <c r="R317" s="8">
        <v>9</v>
      </c>
      <c r="S317" s="8">
        <v>59</v>
      </c>
      <c r="T317" s="8">
        <f>SUM(DS_1_2_3_appended[[#This Row],[CasualRiders]], DS_1_2_3_appended[[#This Row],[RegisteredRiders]])</f>
        <v>68</v>
      </c>
    </row>
    <row r="318" spans="1:20">
      <c r="A318" s="16">
        <v>317</v>
      </c>
      <c r="B318" s="11">
        <v>40557</v>
      </c>
      <c r="C318" s="8" t="str" cm="1">
        <f t="array" ref="C318">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18" s="8">
        <f>YEAR(DS_1_2_3_appended[[#This Row],[DateOfEntry]])</f>
        <v>2011</v>
      </c>
      <c r="E318" s="8" t="str">
        <f>TEXT(DS_1_2_3_appended[[#This Row],[DateOfEntry]], "mmmm")</f>
        <v>January</v>
      </c>
      <c r="F318" s="15">
        <v>13.1666666666667</v>
      </c>
      <c r="G318" s="8" t="str">
        <f>IF(dataset_1!G318, "YES", "NO")</f>
        <v>NO</v>
      </c>
      <c r="H318" s="8" t="str">
        <f>CHOOSE(WEEKDAY(DS_1_2_3_appended[[#This Row],[DateOfEntry]]), "Sunday", "Monday", "Tuesday", "Wednesday", "Thursday", "Friday", "Saturday")</f>
        <v>Friday</v>
      </c>
      <c r="I318" s="8">
        <v>1</v>
      </c>
      <c r="J318" s="8" t="str" cm="1">
        <f t="array" ref="J318">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318" s="8">
        <v>0.22</v>
      </c>
      <c r="L318" s="8" cm="1">
        <f t="array" ref="L318">_xlfn.IFS(
  AND(C318="Winter", J318="Clear Sky"), ROUND(10 + (K318 / 0.46) * (25 - 10), 1),
  AND(C318="Winter", J318="Foggy / Misty"), ROUND(0 + (K318 / 0.46) * (15 - 0), 1),
  AND(C318="Winter", J318="Light Snow / Rain"), ROUND(-5 + (K318 / 0.46) * (10 - (-5)), 1),
  AND(C318="Winter", J318="Western Disturbance"), ROUND(5 + (K318 / 0.46) * (20 - 5), 1),
  AND(C318="Summer", J318="Clear / Sunny"), ROUND(30 + (K318 / 0.46) * (53 - 30), 1),
  AND(C318="Summer", J318="Hot &amp; Humid"), ROUND(26 + (K318 / 0.46) * (45 - 26), 1),
  AND(C318="Summer", J318="Dust Storm / Loo Winds"), ROUND(35 + (K318 / 0.46) * (50 - 35), 1),
  AND(C318="Summer", J318="Pre-Monsoon Thunderstorm"), ROUND(28 + (K318 / 0.46) * (48 - 28), 1),
  AND(C318="Monsoon", J318="Heavy Rainfall"), ROUND(22 + (K318 / 0.46) * (28 - 22), 1),
  AND(C318="Monsoon", J318="Intermittent Showers"), ROUND(24 + (K318 / 0.46) * (32 - 24), 1),
  AND(C318="Monsoon", J318="Overcast &amp; Humid"), ROUND(25 + (K318 / 0.46) * (33 - 25), 1),
  AND(C318="Monsoon", J318="Thunderstorms with Rain"), ROUND(23 + (K318 / 0.46) * (30 - 23), 1),
  AND(C318="Autumn", J318="Clear"), ROUND(20 + (K318 / 0.46) * (30 - 20), 1),
  AND(C318="Autumn", J318="Dry &amp; Breezy"), ROUND(18 + (K318 / 0.46) * (28 - 18), 1),
  AND(C318="Autumn", J318="Atmospheric Haze"), ROUND(16 + (K318 / 0.46) * (26 - 16), 1),
  AND(C318="Autumn", J318="Chilly Dusk"), ROUND(15 + (K318 / 0.46) * (25 - 15), 1),
  TRUE, "No match found"
)</f>
        <v>17.2</v>
      </c>
      <c r="M318" s="8">
        <v>0.41</v>
      </c>
      <c r="N318" s="8">
        <f>ROUND(DS_1_2_3_appended[[#This Row],[NormalizedHumidity]] * 100, 1)</f>
        <v>41</v>
      </c>
      <c r="O318" s="8" t="str" cm="1">
        <f t="array" ref="O318">_xlfn.IFS(
  N318&lt;=10, "Extremely Dry",
  N318&lt;=20, "Very Dry",
  N318&lt;=30, "Dry",
  N318&lt;=40, "Low Comfortable",
  N318&lt;=50, "Comfortable",
  N318&lt;=60, "Moderate Humid",
  N318&lt;=70, "Humid",
  N318&lt;=80, "Very Humid",
  N318&lt;=90, "Highly Humid",
  N318&lt;=100, "Saturated / Rain-Likely"
)</f>
        <v>Comfortable</v>
      </c>
      <c r="P318" s="8">
        <v>0.1045</v>
      </c>
      <c r="Q318" s="8">
        <f>ROUND(DS_1_2_3_appended[[#This Row],[NormalizedWindspeed]]* 118, 1)</f>
        <v>12.3</v>
      </c>
      <c r="R318" s="8">
        <v>3</v>
      </c>
      <c r="S318" s="8">
        <v>87</v>
      </c>
      <c r="T318" s="8">
        <f>SUM(DS_1_2_3_appended[[#This Row],[CasualRiders]], DS_1_2_3_appended[[#This Row],[RegisteredRiders]])</f>
        <v>90</v>
      </c>
    </row>
    <row r="319" spans="1:20">
      <c r="A319" s="16">
        <v>318</v>
      </c>
      <c r="B319" s="11">
        <v>40557</v>
      </c>
      <c r="C319" s="8" t="str" cm="1">
        <f t="array" ref="C319">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19" s="8">
        <f>YEAR(DS_1_2_3_appended[[#This Row],[DateOfEntry]])</f>
        <v>2011</v>
      </c>
      <c r="E319" s="8" t="str">
        <f>TEXT(DS_1_2_3_appended[[#This Row],[DateOfEntry]], "mmmm")</f>
        <v>January</v>
      </c>
      <c r="F319" s="15">
        <v>13.2083333333333</v>
      </c>
      <c r="G319" s="8" t="str">
        <f>IF(dataset_1!G319, "YES", "NO")</f>
        <v>NO</v>
      </c>
      <c r="H319" s="8" t="str">
        <f>CHOOSE(WEEKDAY(DS_1_2_3_appended[[#This Row],[DateOfEntry]]), "Sunday", "Monday", "Tuesday", "Wednesday", "Thursday", "Friday", "Saturday")</f>
        <v>Friday</v>
      </c>
      <c r="I319" s="8">
        <v>1</v>
      </c>
      <c r="J319" s="8" t="str" cm="1">
        <f t="array" ref="J319">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319" s="8">
        <v>0.22</v>
      </c>
      <c r="L319" s="8" cm="1">
        <f t="array" ref="L319">_xlfn.IFS(
  AND(C319="Winter", J319="Clear Sky"), ROUND(10 + (K319 / 0.46) * (25 - 10), 1),
  AND(C319="Winter", J319="Foggy / Misty"), ROUND(0 + (K319 / 0.46) * (15 - 0), 1),
  AND(C319="Winter", J319="Light Snow / Rain"), ROUND(-5 + (K319 / 0.46) * (10 - (-5)), 1),
  AND(C319="Winter", J319="Western Disturbance"), ROUND(5 + (K319 / 0.46) * (20 - 5), 1),
  AND(C319="Summer", J319="Clear / Sunny"), ROUND(30 + (K319 / 0.46) * (53 - 30), 1),
  AND(C319="Summer", J319="Hot &amp; Humid"), ROUND(26 + (K319 / 0.46) * (45 - 26), 1),
  AND(C319="Summer", J319="Dust Storm / Loo Winds"), ROUND(35 + (K319 / 0.46) * (50 - 35), 1),
  AND(C319="Summer", J319="Pre-Monsoon Thunderstorm"), ROUND(28 + (K319 / 0.46) * (48 - 28), 1),
  AND(C319="Monsoon", J319="Heavy Rainfall"), ROUND(22 + (K319 / 0.46) * (28 - 22), 1),
  AND(C319="Monsoon", J319="Intermittent Showers"), ROUND(24 + (K319 / 0.46) * (32 - 24), 1),
  AND(C319="Monsoon", J319="Overcast &amp; Humid"), ROUND(25 + (K319 / 0.46) * (33 - 25), 1),
  AND(C319="Monsoon", J319="Thunderstorms with Rain"), ROUND(23 + (K319 / 0.46) * (30 - 23), 1),
  AND(C319="Autumn", J319="Clear"), ROUND(20 + (K319 / 0.46) * (30 - 20), 1),
  AND(C319="Autumn", J319="Dry &amp; Breezy"), ROUND(18 + (K319 / 0.46) * (28 - 18), 1),
  AND(C319="Autumn", J319="Atmospheric Haze"), ROUND(16 + (K319 / 0.46) * (26 - 16), 1),
  AND(C319="Autumn", J319="Chilly Dusk"), ROUND(15 + (K319 / 0.46) * (25 - 15), 1),
  TRUE, "No match found"
)</f>
        <v>17.2</v>
      </c>
      <c r="M319" s="8">
        <v>0.41</v>
      </c>
      <c r="N319" s="8">
        <f>ROUND(DS_1_2_3_appended[[#This Row],[NormalizedHumidity]] * 100, 1)</f>
        <v>41</v>
      </c>
      <c r="O319" s="8" t="str" cm="1">
        <f t="array" ref="O319">_xlfn.IFS(
  N319&lt;=10, "Extremely Dry",
  N319&lt;=20, "Very Dry",
  N319&lt;=30, "Dry",
  N319&lt;=40, "Low Comfortable",
  N319&lt;=50, "Comfortable",
  N319&lt;=60, "Moderate Humid",
  N319&lt;=70, "Humid",
  N319&lt;=80, "Very Humid",
  N319&lt;=90, "Highly Humid",
  N319&lt;=100, "Saturated / Rain-Likely"
)</f>
        <v>Comfortable</v>
      </c>
      <c r="P319" s="8">
        <v>0.16420000000000001</v>
      </c>
      <c r="Q319" s="8">
        <f>ROUND(DS_1_2_3_appended[[#This Row],[NormalizedWindspeed]]* 118, 1)</f>
        <v>19.399999999999999</v>
      </c>
      <c r="R319" s="8">
        <v>4</v>
      </c>
      <c r="S319" s="8">
        <v>155</v>
      </c>
      <c r="T319" s="8">
        <f>SUM(DS_1_2_3_appended[[#This Row],[CasualRiders]], DS_1_2_3_appended[[#This Row],[RegisteredRiders]])</f>
        <v>159</v>
      </c>
    </row>
    <row r="320" spans="1:20">
      <c r="A320" s="16">
        <v>319</v>
      </c>
      <c r="B320" s="11">
        <v>40557</v>
      </c>
      <c r="C320" s="8" t="str" cm="1">
        <f t="array" ref="C320">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20" s="8">
        <f>YEAR(DS_1_2_3_appended[[#This Row],[DateOfEntry]])</f>
        <v>2011</v>
      </c>
      <c r="E320" s="8" t="str">
        <f>TEXT(DS_1_2_3_appended[[#This Row],[DateOfEntry]], "mmmm")</f>
        <v>January</v>
      </c>
      <c r="F320" s="15">
        <v>13.25</v>
      </c>
      <c r="G320" s="8" t="str">
        <f>IF(dataset_1!G320, "YES", "NO")</f>
        <v>NO</v>
      </c>
      <c r="H320" s="8" t="str">
        <f>CHOOSE(WEEKDAY(DS_1_2_3_appended[[#This Row],[DateOfEntry]]), "Sunday", "Monday", "Tuesday", "Wednesday", "Thursday", "Friday", "Saturday")</f>
        <v>Friday</v>
      </c>
      <c r="I320" s="8">
        <v>1</v>
      </c>
      <c r="J320" s="8" t="str" cm="1">
        <f t="array" ref="J320">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320" s="8">
        <v>0.2</v>
      </c>
      <c r="L320" s="8" cm="1">
        <f t="array" ref="L320">_xlfn.IFS(
  AND(C320="Winter", J320="Clear Sky"), ROUND(10 + (K320 / 0.46) * (25 - 10), 1),
  AND(C320="Winter", J320="Foggy / Misty"), ROUND(0 + (K320 / 0.46) * (15 - 0), 1),
  AND(C320="Winter", J320="Light Snow / Rain"), ROUND(-5 + (K320 / 0.46) * (10 - (-5)), 1),
  AND(C320="Winter", J320="Western Disturbance"), ROUND(5 + (K320 / 0.46) * (20 - 5), 1),
  AND(C320="Summer", J320="Clear / Sunny"), ROUND(30 + (K320 / 0.46) * (53 - 30), 1),
  AND(C320="Summer", J320="Hot &amp; Humid"), ROUND(26 + (K320 / 0.46) * (45 - 26), 1),
  AND(C320="Summer", J320="Dust Storm / Loo Winds"), ROUND(35 + (K320 / 0.46) * (50 - 35), 1),
  AND(C320="Summer", J320="Pre-Monsoon Thunderstorm"), ROUND(28 + (K320 / 0.46) * (48 - 28), 1),
  AND(C320="Monsoon", J320="Heavy Rainfall"), ROUND(22 + (K320 / 0.46) * (28 - 22), 1),
  AND(C320="Monsoon", J320="Intermittent Showers"), ROUND(24 + (K320 / 0.46) * (32 - 24), 1),
  AND(C320="Monsoon", J320="Overcast &amp; Humid"), ROUND(25 + (K320 / 0.46) * (33 - 25), 1),
  AND(C320="Monsoon", J320="Thunderstorms with Rain"), ROUND(23 + (K320 / 0.46) * (30 - 23), 1),
  AND(C320="Autumn", J320="Clear"), ROUND(20 + (K320 / 0.46) * (30 - 20), 1),
  AND(C320="Autumn", J320="Dry &amp; Breezy"), ROUND(18 + (K320 / 0.46) * (28 - 18), 1),
  AND(C320="Autumn", J320="Atmospheric Haze"), ROUND(16 + (K320 / 0.46) * (26 - 16), 1),
  AND(C320="Autumn", J320="Chilly Dusk"), ROUND(15 + (K320 / 0.46) * (25 - 15), 1),
  TRUE, "No match found"
)</f>
        <v>16.5</v>
      </c>
      <c r="M320" s="8">
        <v>0.47</v>
      </c>
      <c r="N320" s="8">
        <f>ROUND(DS_1_2_3_appended[[#This Row],[NormalizedHumidity]] * 100, 1)</f>
        <v>47</v>
      </c>
      <c r="O320" s="8" t="str" cm="1">
        <f t="array" ref="O320">_xlfn.IFS(
  N320&lt;=10, "Extremely Dry",
  N320&lt;=20, "Very Dry",
  N320&lt;=30, "Dry",
  N320&lt;=40, "Low Comfortable",
  N320&lt;=50, "Comfortable",
  N320&lt;=60, "Moderate Humid",
  N320&lt;=70, "Humid",
  N320&lt;=80, "Very Humid",
  N320&lt;=90, "Highly Humid",
  N320&lt;=100, "Saturated / Rain-Likely"
)</f>
        <v>Comfortable</v>
      </c>
      <c r="P320" s="8">
        <v>0</v>
      </c>
      <c r="Q320" s="8">
        <f>ROUND(DS_1_2_3_appended[[#This Row],[NormalizedWindspeed]]* 118, 1)</f>
        <v>0</v>
      </c>
      <c r="R320" s="8">
        <v>5</v>
      </c>
      <c r="S320" s="8">
        <v>134</v>
      </c>
      <c r="T320" s="8">
        <f>SUM(DS_1_2_3_appended[[#This Row],[CasualRiders]], DS_1_2_3_appended[[#This Row],[RegisteredRiders]])</f>
        <v>139</v>
      </c>
    </row>
    <row r="321" spans="1:20">
      <c r="A321" s="16">
        <v>320</v>
      </c>
      <c r="B321" s="11">
        <v>40557</v>
      </c>
      <c r="C321" s="8" t="str" cm="1">
        <f t="array" ref="C321">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21" s="8">
        <f>YEAR(DS_1_2_3_appended[[#This Row],[DateOfEntry]])</f>
        <v>2011</v>
      </c>
      <c r="E321" s="8" t="str">
        <f>TEXT(DS_1_2_3_appended[[#This Row],[DateOfEntry]], "mmmm")</f>
        <v>January</v>
      </c>
      <c r="F321" s="15">
        <v>13.2916666666667</v>
      </c>
      <c r="G321" s="8" t="str">
        <f>IF(dataset_1!G321, "YES", "NO")</f>
        <v>NO</v>
      </c>
      <c r="H321" s="8" t="str">
        <f>CHOOSE(WEEKDAY(DS_1_2_3_appended[[#This Row],[DateOfEntry]]), "Sunday", "Monday", "Tuesday", "Wednesday", "Thursday", "Friday", "Saturday")</f>
        <v>Friday</v>
      </c>
      <c r="I321" s="8">
        <v>1</v>
      </c>
      <c r="J321" s="8" t="str" cm="1">
        <f t="array" ref="J321">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321" s="8">
        <v>0.16</v>
      </c>
      <c r="L321" s="8" cm="1">
        <f t="array" ref="L321">_xlfn.IFS(
  AND(C321="Winter", J321="Clear Sky"), ROUND(10 + (K321 / 0.46) * (25 - 10), 1),
  AND(C321="Winter", J321="Foggy / Misty"), ROUND(0 + (K321 / 0.46) * (15 - 0), 1),
  AND(C321="Winter", J321="Light Snow / Rain"), ROUND(-5 + (K321 / 0.46) * (10 - (-5)), 1),
  AND(C321="Winter", J321="Western Disturbance"), ROUND(5 + (K321 / 0.46) * (20 - 5), 1),
  AND(C321="Summer", J321="Clear / Sunny"), ROUND(30 + (K321 / 0.46) * (53 - 30), 1),
  AND(C321="Summer", J321="Hot &amp; Humid"), ROUND(26 + (K321 / 0.46) * (45 - 26), 1),
  AND(C321="Summer", J321="Dust Storm / Loo Winds"), ROUND(35 + (K321 / 0.46) * (50 - 35), 1),
  AND(C321="Summer", J321="Pre-Monsoon Thunderstorm"), ROUND(28 + (K321 / 0.46) * (48 - 28), 1),
  AND(C321="Monsoon", J321="Heavy Rainfall"), ROUND(22 + (K321 / 0.46) * (28 - 22), 1),
  AND(C321="Monsoon", J321="Intermittent Showers"), ROUND(24 + (K321 / 0.46) * (32 - 24), 1),
  AND(C321="Monsoon", J321="Overcast &amp; Humid"), ROUND(25 + (K321 / 0.46) * (33 - 25), 1),
  AND(C321="Monsoon", J321="Thunderstorms with Rain"), ROUND(23 + (K321 / 0.46) * (30 - 23), 1),
  AND(C321="Autumn", J321="Clear"), ROUND(20 + (K321 / 0.46) * (30 - 20), 1),
  AND(C321="Autumn", J321="Dry &amp; Breezy"), ROUND(18 + (K321 / 0.46) * (28 - 18), 1),
  AND(C321="Autumn", J321="Atmospheric Haze"), ROUND(16 + (K321 / 0.46) * (26 - 16), 1),
  AND(C321="Autumn", J321="Chilly Dusk"), ROUND(15 + (K321 / 0.46) * (25 - 15), 1),
  TRUE, "No match found"
)</f>
        <v>15.2</v>
      </c>
      <c r="M321" s="8">
        <v>0.59</v>
      </c>
      <c r="N321" s="8">
        <f>ROUND(DS_1_2_3_appended[[#This Row],[NormalizedHumidity]] * 100, 1)</f>
        <v>59</v>
      </c>
      <c r="O321" s="8" t="str" cm="1">
        <f t="array" ref="O321">_xlfn.IFS(
  N321&lt;=10, "Extremely Dry",
  N321&lt;=20, "Very Dry",
  N321&lt;=30, "Dry",
  N321&lt;=40, "Low Comfortable",
  N321&lt;=50, "Comfortable",
  N321&lt;=60, "Moderate Humid",
  N321&lt;=70, "Humid",
  N321&lt;=80, "Very Humid",
  N321&lt;=90, "Highly Humid",
  N321&lt;=100, "Saturated / Rain-Likely"
)</f>
        <v>Moderate Humid</v>
      </c>
      <c r="P321" s="8">
        <v>8.9599999999999999E-2</v>
      </c>
      <c r="Q321" s="8">
        <f>ROUND(DS_1_2_3_appended[[#This Row],[NormalizedWindspeed]]* 118, 1)</f>
        <v>10.6</v>
      </c>
      <c r="R321" s="8">
        <v>3</v>
      </c>
      <c r="S321" s="8">
        <v>89</v>
      </c>
      <c r="T321" s="8">
        <f>SUM(DS_1_2_3_appended[[#This Row],[CasualRiders]], DS_1_2_3_appended[[#This Row],[RegisteredRiders]])</f>
        <v>92</v>
      </c>
    </row>
    <row r="322" spans="1:20">
      <c r="A322" s="16">
        <v>321</v>
      </c>
      <c r="B322" s="11">
        <v>40557</v>
      </c>
      <c r="C322" s="8" t="str" cm="1">
        <f t="array" ref="C322">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22" s="8">
        <f>YEAR(DS_1_2_3_appended[[#This Row],[DateOfEntry]])</f>
        <v>2011</v>
      </c>
      <c r="E322" s="8" t="str">
        <f>TEXT(DS_1_2_3_appended[[#This Row],[DateOfEntry]], "mmmm")</f>
        <v>January</v>
      </c>
      <c r="F322" s="15">
        <v>13.3333333333333</v>
      </c>
      <c r="G322" s="8" t="str">
        <f>IF(dataset_1!G322, "YES", "NO")</f>
        <v>NO</v>
      </c>
      <c r="H322" s="8" t="str">
        <f>CHOOSE(WEEKDAY(DS_1_2_3_appended[[#This Row],[DateOfEntry]]), "Sunday", "Monday", "Tuesday", "Wednesday", "Thursday", "Friday", "Saturday")</f>
        <v>Friday</v>
      </c>
      <c r="I322" s="8">
        <v>1</v>
      </c>
      <c r="J322" s="8" t="str" cm="1">
        <f t="array" ref="J322">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322" s="8">
        <v>0.18</v>
      </c>
      <c r="L322" s="8" cm="1">
        <f t="array" ref="L322">_xlfn.IFS(
  AND(C322="Winter", J322="Clear Sky"), ROUND(10 + (K322 / 0.46) * (25 - 10), 1),
  AND(C322="Winter", J322="Foggy / Misty"), ROUND(0 + (K322 / 0.46) * (15 - 0), 1),
  AND(C322="Winter", J322="Light Snow / Rain"), ROUND(-5 + (K322 / 0.46) * (10 - (-5)), 1),
  AND(C322="Winter", J322="Western Disturbance"), ROUND(5 + (K322 / 0.46) * (20 - 5), 1),
  AND(C322="Summer", J322="Clear / Sunny"), ROUND(30 + (K322 / 0.46) * (53 - 30), 1),
  AND(C322="Summer", J322="Hot &amp; Humid"), ROUND(26 + (K322 / 0.46) * (45 - 26), 1),
  AND(C322="Summer", J322="Dust Storm / Loo Winds"), ROUND(35 + (K322 / 0.46) * (50 - 35), 1),
  AND(C322="Summer", J322="Pre-Monsoon Thunderstorm"), ROUND(28 + (K322 / 0.46) * (48 - 28), 1),
  AND(C322="Monsoon", J322="Heavy Rainfall"), ROUND(22 + (K322 / 0.46) * (28 - 22), 1),
  AND(C322="Monsoon", J322="Intermittent Showers"), ROUND(24 + (K322 / 0.46) * (32 - 24), 1),
  AND(C322="Monsoon", J322="Overcast &amp; Humid"), ROUND(25 + (K322 / 0.46) * (33 - 25), 1),
  AND(C322="Monsoon", J322="Thunderstorms with Rain"), ROUND(23 + (K322 / 0.46) * (30 - 23), 1),
  AND(C322="Autumn", J322="Clear"), ROUND(20 + (K322 / 0.46) * (30 - 20), 1),
  AND(C322="Autumn", J322="Dry &amp; Breezy"), ROUND(18 + (K322 / 0.46) * (28 - 18), 1),
  AND(C322="Autumn", J322="Atmospheric Haze"), ROUND(16 + (K322 / 0.46) * (26 - 16), 1),
  AND(C322="Autumn", J322="Chilly Dusk"), ROUND(15 + (K322 / 0.46) * (25 - 15), 1),
  TRUE, "No match found"
)</f>
        <v>15.9</v>
      </c>
      <c r="M322" s="8">
        <v>0.59</v>
      </c>
      <c r="N322" s="8">
        <f>ROUND(DS_1_2_3_appended[[#This Row],[NormalizedHumidity]] * 100, 1)</f>
        <v>59</v>
      </c>
      <c r="O322" s="8" t="str" cm="1">
        <f t="array" ref="O322">_xlfn.IFS(
  N322&lt;=10, "Extremely Dry",
  N322&lt;=20, "Very Dry",
  N322&lt;=30, "Dry",
  N322&lt;=40, "Low Comfortable",
  N322&lt;=50, "Comfortable",
  N322&lt;=60, "Moderate Humid",
  N322&lt;=70, "Humid",
  N322&lt;=80, "Very Humid",
  N322&lt;=90, "Highly Humid",
  N322&lt;=100, "Saturated / Rain-Likely"
)</f>
        <v>Moderate Humid</v>
      </c>
      <c r="P322" s="8">
        <v>0</v>
      </c>
      <c r="Q322" s="8">
        <f>ROUND(DS_1_2_3_appended[[#This Row],[NormalizedWindspeed]]* 118, 1)</f>
        <v>0</v>
      </c>
      <c r="R322" s="8">
        <v>0</v>
      </c>
      <c r="S322" s="8">
        <v>68</v>
      </c>
      <c r="T322" s="8">
        <f>SUM(DS_1_2_3_appended[[#This Row],[CasualRiders]], DS_1_2_3_appended[[#This Row],[RegisteredRiders]])</f>
        <v>68</v>
      </c>
    </row>
    <row r="323" spans="1:20">
      <c r="A323" s="16">
        <v>322</v>
      </c>
      <c r="B323" s="11">
        <v>40557</v>
      </c>
      <c r="C323" s="8" t="str" cm="1">
        <f t="array" ref="C323">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23" s="8">
        <f>YEAR(DS_1_2_3_appended[[#This Row],[DateOfEntry]])</f>
        <v>2011</v>
      </c>
      <c r="E323" s="8" t="str">
        <f>TEXT(DS_1_2_3_appended[[#This Row],[DateOfEntry]], "mmmm")</f>
        <v>January</v>
      </c>
      <c r="F323" s="15">
        <v>13.375</v>
      </c>
      <c r="G323" s="8" t="str">
        <f>IF(dataset_1!G323, "YES", "NO")</f>
        <v>NO</v>
      </c>
      <c r="H323" s="8" t="str">
        <f>CHOOSE(WEEKDAY(DS_1_2_3_appended[[#This Row],[DateOfEntry]]), "Sunday", "Monday", "Tuesday", "Wednesday", "Thursday", "Friday", "Saturday")</f>
        <v>Friday</v>
      </c>
      <c r="I323" s="8">
        <v>1</v>
      </c>
      <c r="J323" s="8" t="str" cm="1">
        <f t="array" ref="J323">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323" s="8">
        <v>0.16</v>
      </c>
      <c r="L323" s="8" cm="1">
        <f t="array" ref="L323">_xlfn.IFS(
  AND(C323="Winter", J323="Clear Sky"), ROUND(10 + (K323 / 0.46) * (25 - 10), 1),
  AND(C323="Winter", J323="Foggy / Misty"), ROUND(0 + (K323 / 0.46) * (15 - 0), 1),
  AND(C323="Winter", J323="Light Snow / Rain"), ROUND(-5 + (K323 / 0.46) * (10 - (-5)), 1),
  AND(C323="Winter", J323="Western Disturbance"), ROUND(5 + (K323 / 0.46) * (20 - 5), 1),
  AND(C323="Summer", J323="Clear / Sunny"), ROUND(30 + (K323 / 0.46) * (53 - 30), 1),
  AND(C323="Summer", J323="Hot &amp; Humid"), ROUND(26 + (K323 / 0.46) * (45 - 26), 1),
  AND(C323="Summer", J323="Dust Storm / Loo Winds"), ROUND(35 + (K323 / 0.46) * (50 - 35), 1),
  AND(C323="Summer", J323="Pre-Monsoon Thunderstorm"), ROUND(28 + (K323 / 0.46) * (48 - 28), 1),
  AND(C323="Monsoon", J323="Heavy Rainfall"), ROUND(22 + (K323 / 0.46) * (28 - 22), 1),
  AND(C323="Monsoon", J323="Intermittent Showers"), ROUND(24 + (K323 / 0.46) * (32 - 24), 1),
  AND(C323="Monsoon", J323="Overcast &amp; Humid"), ROUND(25 + (K323 / 0.46) * (33 - 25), 1),
  AND(C323="Monsoon", J323="Thunderstorms with Rain"), ROUND(23 + (K323 / 0.46) * (30 - 23), 1),
  AND(C323="Autumn", J323="Clear"), ROUND(20 + (K323 / 0.46) * (30 - 20), 1),
  AND(C323="Autumn", J323="Dry &amp; Breezy"), ROUND(18 + (K323 / 0.46) * (28 - 18), 1),
  AND(C323="Autumn", J323="Atmospheric Haze"), ROUND(16 + (K323 / 0.46) * (26 - 16), 1),
  AND(C323="Autumn", J323="Chilly Dusk"), ROUND(15 + (K323 / 0.46) * (25 - 15), 1),
  TRUE, "No match found"
)</f>
        <v>15.2</v>
      </c>
      <c r="M323" s="8">
        <v>0.69</v>
      </c>
      <c r="N323" s="8">
        <f>ROUND(DS_1_2_3_appended[[#This Row],[NormalizedHumidity]] * 100, 1)</f>
        <v>69</v>
      </c>
      <c r="O323" s="8" t="str" cm="1">
        <f t="array" ref="O323">_xlfn.IFS(
  N323&lt;=10, "Extremely Dry",
  N323&lt;=20, "Very Dry",
  N323&lt;=30, "Dry",
  N323&lt;=40, "Low Comfortable",
  N323&lt;=50, "Comfortable",
  N323&lt;=60, "Moderate Humid",
  N323&lt;=70, "Humid",
  N323&lt;=80, "Very Humid",
  N323&lt;=90, "Highly Humid",
  N323&lt;=100, "Saturated / Rain-Likely"
)</f>
        <v>Humid</v>
      </c>
      <c r="P323" s="8">
        <v>0</v>
      </c>
      <c r="Q323" s="8">
        <f>ROUND(DS_1_2_3_appended[[#This Row],[NormalizedWindspeed]]* 118, 1)</f>
        <v>0</v>
      </c>
      <c r="R323" s="8">
        <v>4</v>
      </c>
      <c r="S323" s="8">
        <v>48</v>
      </c>
      <c r="T323" s="8">
        <f>SUM(DS_1_2_3_appended[[#This Row],[CasualRiders]], DS_1_2_3_appended[[#This Row],[RegisteredRiders]])</f>
        <v>52</v>
      </c>
    </row>
    <row r="324" spans="1:20">
      <c r="A324" s="16">
        <v>323</v>
      </c>
      <c r="B324" s="11">
        <v>40557</v>
      </c>
      <c r="C324" s="8" t="str" cm="1">
        <f t="array" ref="C324">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24" s="8">
        <f>YEAR(DS_1_2_3_appended[[#This Row],[DateOfEntry]])</f>
        <v>2011</v>
      </c>
      <c r="E324" s="8" t="str">
        <f>TEXT(DS_1_2_3_appended[[#This Row],[DateOfEntry]], "mmmm")</f>
        <v>January</v>
      </c>
      <c r="F324" s="15">
        <v>13.4166666666667</v>
      </c>
      <c r="G324" s="8" t="str">
        <f>IF(dataset_1!G324, "YES", "NO")</f>
        <v>NO</v>
      </c>
      <c r="H324" s="8" t="str">
        <f>CHOOSE(WEEKDAY(DS_1_2_3_appended[[#This Row],[DateOfEntry]]), "Sunday", "Monday", "Tuesday", "Wednesday", "Thursday", "Friday", "Saturday")</f>
        <v>Friday</v>
      </c>
      <c r="I324" s="8">
        <v>2</v>
      </c>
      <c r="J324" s="8" t="str" cm="1">
        <f t="array" ref="J324">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324" s="8">
        <v>0.16</v>
      </c>
      <c r="L324" s="8" cm="1">
        <f t="array" ref="L324">_xlfn.IFS(
  AND(C324="Winter", J324="Clear Sky"), ROUND(10 + (K324 / 0.46) * (25 - 10), 1),
  AND(C324="Winter", J324="Foggy / Misty"), ROUND(0 + (K324 / 0.46) * (15 - 0), 1),
  AND(C324="Winter", J324="Light Snow / Rain"), ROUND(-5 + (K324 / 0.46) * (10 - (-5)), 1),
  AND(C324="Winter", J324="Western Disturbance"), ROUND(5 + (K324 / 0.46) * (20 - 5), 1),
  AND(C324="Summer", J324="Clear / Sunny"), ROUND(30 + (K324 / 0.46) * (53 - 30), 1),
  AND(C324="Summer", J324="Hot &amp; Humid"), ROUND(26 + (K324 / 0.46) * (45 - 26), 1),
  AND(C324="Summer", J324="Dust Storm / Loo Winds"), ROUND(35 + (K324 / 0.46) * (50 - 35), 1),
  AND(C324="Summer", J324="Pre-Monsoon Thunderstorm"), ROUND(28 + (K324 / 0.46) * (48 - 28), 1),
  AND(C324="Monsoon", J324="Heavy Rainfall"), ROUND(22 + (K324 / 0.46) * (28 - 22), 1),
  AND(C324="Monsoon", J324="Intermittent Showers"), ROUND(24 + (K324 / 0.46) * (32 - 24), 1),
  AND(C324="Monsoon", J324="Overcast &amp; Humid"), ROUND(25 + (K324 / 0.46) * (33 - 25), 1),
  AND(C324="Monsoon", J324="Thunderstorms with Rain"), ROUND(23 + (K324 / 0.46) * (30 - 23), 1),
  AND(C324="Autumn", J324="Clear"), ROUND(20 + (K324 / 0.46) * (30 - 20), 1),
  AND(C324="Autumn", J324="Dry &amp; Breezy"), ROUND(18 + (K324 / 0.46) * (28 - 18), 1),
  AND(C324="Autumn", J324="Atmospheric Haze"), ROUND(16 + (K324 / 0.46) * (26 - 16), 1),
  AND(C324="Autumn", J324="Chilly Dusk"), ROUND(15 + (K324 / 0.46) * (25 - 15), 1),
  TRUE, "No match found"
)</f>
        <v>5.2</v>
      </c>
      <c r="M324" s="8">
        <v>0.69</v>
      </c>
      <c r="N324" s="8">
        <f>ROUND(DS_1_2_3_appended[[#This Row],[NormalizedHumidity]] * 100, 1)</f>
        <v>69</v>
      </c>
      <c r="O324" s="8" t="str" cm="1">
        <f t="array" ref="O324">_xlfn.IFS(
  N324&lt;=10, "Extremely Dry",
  N324&lt;=20, "Very Dry",
  N324&lt;=30, "Dry",
  N324&lt;=40, "Low Comfortable",
  N324&lt;=50, "Comfortable",
  N324&lt;=60, "Moderate Humid",
  N324&lt;=70, "Humid",
  N324&lt;=80, "Very Humid",
  N324&lt;=90, "Highly Humid",
  N324&lt;=100, "Saturated / Rain-Likely"
)</f>
        <v>Humid</v>
      </c>
      <c r="P324" s="8">
        <v>0</v>
      </c>
      <c r="Q324" s="8">
        <f>ROUND(DS_1_2_3_appended[[#This Row],[NormalizedWindspeed]]* 118, 1)</f>
        <v>0</v>
      </c>
      <c r="R324" s="8">
        <v>2</v>
      </c>
      <c r="S324" s="8">
        <v>34</v>
      </c>
      <c r="T324" s="8">
        <f>SUM(DS_1_2_3_appended[[#This Row],[CasualRiders]], DS_1_2_3_appended[[#This Row],[RegisteredRiders]])</f>
        <v>36</v>
      </c>
    </row>
    <row r="325" spans="1:20">
      <c r="A325" s="16">
        <v>324</v>
      </c>
      <c r="B325" s="11">
        <v>40557</v>
      </c>
      <c r="C325" s="8" t="str" cm="1">
        <f t="array" ref="C325">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25" s="8">
        <f>YEAR(DS_1_2_3_appended[[#This Row],[DateOfEntry]])</f>
        <v>2011</v>
      </c>
      <c r="E325" s="8" t="str">
        <f>TEXT(DS_1_2_3_appended[[#This Row],[DateOfEntry]], "mmmm")</f>
        <v>January</v>
      </c>
      <c r="F325" s="15">
        <v>13.4583333333333</v>
      </c>
      <c r="G325" s="8" t="str">
        <f>IF(dataset_1!G325, "YES", "NO")</f>
        <v>NO</v>
      </c>
      <c r="H325" s="8" t="str">
        <f>CHOOSE(WEEKDAY(DS_1_2_3_appended[[#This Row],[DateOfEntry]]), "Sunday", "Monday", "Tuesday", "Wednesday", "Thursday", "Friday", "Saturday")</f>
        <v>Friday</v>
      </c>
      <c r="I325" s="8">
        <v>2</v>
      </c>
      <c r="J325" s="8" t="str" cm="1">
        <f t="array" ref="J325">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325" s="8">
        <v>0.18</v>
      </c>
      <c r="L325" s="8" cm="1">
        <f t="array" ref="L325">_xlfn.IFS(
  AND(C325="Winter", J325="Clear Sky"), ROUND(10 + (K325 / 0.46) * (25 - 10), 1),
  AND(C325="Winter", J325="Foggy / Misty"), ROUND(0 + (K325 / 0.46) * (15 - 0), 1),
  AND(C325="Winter", J325="Light Snow / Rain"), ROUND(-5 + (K325 / 0.46) * (10 - (-5)), 1),
  AND(C325="Winter", J325="Western Disturbance"), ROUND(5 + (K325 / 0.46) * (20 - 5), 1),
  AND(C325="Summer", J325="Clear / Sunny"), ROUND(30 + (K325 / 0.46) * (53 - 30), 1),
  AND(C325="Summer", J325="Hot &amp; Humid"), ROUND(26 + (K325 / 0.46) * (45 - 26), 1),
  AND(C325="Summer", J325="Dust Storm / Loo Winds"), ROUND(35 + (K325 / 0.46) * (50 - 35), 1),
  AND(C325="Summer", J325="Pre-Monsoon Thunderstorm"), ROUND(28 + (K325 / 0.46) * (48 - 28), 1),
  AND(C325="Monsoon", J325="Heavy Rainfall"), ROUND(22 + (K325 / 0.46) * (28 - 22), 1),
  AND(C325="Monsoon", J325="Intermittent Showers"), ROUND(24 + (K325 / 0.46) * (32 - 24), 1),
  AND(C325="Monsoon", J325="Overcast &amp; Humid"), ROUND(25 + (K325 / 0.46) * (33 - 25), 1),
  AND(C325="Monsoon", J325="Thunderstorms with Rain"), ROUND(23 + (K325 / 0.46) * (30 - 23), 1),
  AND(C325="Autumn", J325="Clear"), ROUND(20 + (K325 / 0.46) * (30 - 20), 1),
  AND(C325="Autumn", J325="Dry &amp; Breezy"), ROUND(18 + (K325 / 0.46) * (28 - 18), 1),
  AND(C325="Autumn", J325="Atmospheric Haze"), ROUND(16 + (K325 / 0.46) * (26 - 16), 1),
  AND(C325="Autumn", J325="Chilly Dusk"), ROUND(15 + (K325 / 0.46) * (25 - 15), 1),
  TRUE, "No match found"
)</f>
        <v>5.9</v>
      </c>
      <c r="M325" s="8">
        <v>0.55000000000000004</v>
      </c>
      <c r="N325" s="8">
        <f>ROUND(DS_1_2_3_appended[[#This Row],[NormalizedHumidity]] * 100, 1)</f>
        <v>55</v>
      </c>
      <c r="O325" s="8" t="str" cm="1">
        <f t="array" ref="O325">_xlfn.IFS(
  N325&lt;=10, "Extremely Dry",
  N325&lt;=20, "Very Dry",
  N325&lt;=30, "Dry",
  N325&lt;=40, "Low Comfortable",
  N325&lt;=50, "Comfortable",
  N325&lt;=60, "Moderate Humid",
  N325&lt;=70, "Humid",
  N325&lt;=80, "Very Humid",
  N325&lt;=90, "Highly Humid",
  N325&lt;=100, "Saturated / Rain-Likely"
)</f>
        <v>Moderate Humid</v>
      </c>
      <c r="P325" s="8">
        <v>0</v>
      </c>
      <c r="Q325" s="8">
        <f>ROUND(DS_1_2_3_appended[[#This Row],[NormalizedWindspeed]]* 118, 1)</f>
        <v>0</v>
      </c>
      <c r="R325" s="8">
        <v>1</v>
      </c>
      <c r="S325" s="8">
        <v>26</v>
      </c>
      <c r="T325" s="8">
        <f>SUM(DS_1_2_3_appended[[#This Row],[CasualRiders]], DS_1_2_3_appended[[#This Row],[RegisteredRiders]])</f>
        <v>27</v>
      </c>
    </row>
    <row r="326" spans="1:20">
      <c r="A326" s="16">
        <v>325</v>
      </c>
      <c r="B326" s="11">
        <v>40558</v>
      </c>
      <c r="C326" s="8" t="str" cm="1">
        <f t="array" ref="C326">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26" s="8">
        <f>YEAR(DS_1_2_3_appended[[#This Row],[DateOfEntry]])</f>
        <v>2011</v>
      </c>
      <c r="E326" s="8" t="str">
        <f>TEXT(DS_1_2_3_appended[[#This Row],[DateOfEntry]], "mmmm")</f>
        <v>January</v>
      </c>
      <c r="F326" s="15">
        <v>13.5</v>
      </c>
      <c r="G326" s="8" t="str">
        <f>IF(dataset_1!G326, "YES", "NO")</f>
        <v>NO</v>
      </c>
      <c r="H326" s="8" t="str">
        <f>CHOOSE(WEEKDAY(DS_1_2_3_appended[[#This Row],[DateOfEntry]]), "Sunday", "Monday", "Tuesday", "Wednesday", "Thursday", "Friday", "Saturday")</f>
        <v>Saturday</v>
      </c>
      <c r="I326" s="8">
        <v>1</v>
      </c>
      <c r="J326" s="8" t="str" cm="1">
        <f t="array" ref="J326">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326" s="8">
        <v>0.18</v>
      </c>
      <c r="L326" s="8" cm="1">
        <f t="array" ref="L326">_xlfn.IFS(
  AND(C326="Winter", J326="Clear Sky"), ROUND(10 + (K326 / 0.46) * (25 - 10), 1),
  AND(C326="Winter", J326="Foggy / Misty"), ROUND(0 + (K326 / 0.46) * (15 - 0), 1),
  AND(C326="Winter", J326="Light Snow / Rain"), ROUND(-5 + (K326 / 0.46) * (10 - (-5)), 1),
  AND(C326="Winter", J326="Western Disturbance"), ROUND(5 + (K326 / 0.46) * (20 - 5), 1),
  AND(C326="Summer", J326="Clear / Sunny"), ROUND(30 + (K326 / 0.46) * (53 - 30), 1),
  AND(C326="Summer", J326="Hot &amp; Humid"), ROUND(26 + (K326 / 0.46) * (45 - 26), 1),
  AND(C326="Summer", J326="Dust Storm / Loo Winds"), ROUND(35 + (K326 / 0.46) * (50 - 35), 1),
  AND(C326="Summer", J326="Pre-Monsoon Thunderstorm"), ROUND(28 + (K326 / 0.46) * (48 - 28), 1),
  AND(C326="Monsoon", J326="Heavy Rainfall"), ROUND(22 + (K326 / 0.46) * (28 - 22), 1),
  AND(C326="Monsoon", J326="Intermittent Showers"), ROUND(24 + (K326 / 0.46) * (32 - 24), 1),
  AND(C326="Monsoon", J326="Overcast &amp; Humid"), ROUND(25 + (K326 / 0.46) * (33 - 25), 1),
  AND(C326="Monsoon", J326="Thunderstorms with Rain"), ROUND(23 + (K326 / 0.46) * (30 - 23), 1),
  AND(C326="Autumn", J326="Clear"), ROUND(20 + (K326 / 0.46) * (30 - 20), 1),
  AND(C326="Autumn", J326="Dry &amp; Breezy"), ROUND(18 + (K326 / 0.46) * (28 - 18), 1),
  AND(C326="Autumn", J326="Atmospheric Haze"), ROUND(16 + (K326 / 0.46) * (26 - 16), 1),
  AND(C326="Autumn", J326="Chilly Dusk"), ROUND(15 + (K326 / 0.46) * (25 - 15), 1),
  TRUE, "No match found"
)</f>
        <v>15.9</v>
      </c>
      <c r="M326" s="8">
        <v>0.55000000000000004</v>
      </c>
      <c r="N326" s="8">
        <f>ROUND(DS_1_2_3_appended[[#This Row],[NormalizedHumidity]] * 100, 1)</f>
        <v>55</v>
      </c>
      <c r="O326" s="8" t="str" cm="1">
        <f t="array" ref="O326">_xlfn.IFS(
  N326&lt;=10, "Extremely Dry",
  N326&lt;=20, "Very Dry",
  N326&lt;=30, "Dry",
  N326&lt;=40, "Low Comfortable",
  N326&lt;=50, "Comfortable",
  N326&lt;=60, "Moderate Humid",
  N326&lt;=70, "Humid",
  N326&lt;=80, "Very Humid",
  N326&lt;=90, "Highly Humid",
  N326&lt;=100, "Saturated / Rain-Likely"
)</f>
        <v>Moderate Humid</v>
      </c>
      <c r="P326" s="8">
        <v>0</v>
      </c>
      <c r="Q326" s="8">
        <f>ROUND(DS_1_2_3_appended[[#This Row],[NormalizedWindspeed]]* 118, 1)</f>
        <v>0</v>
      </c>
      <c r="R326" s="8">
        <v>3</v>
      </c>
      <c r="S326" s="8">
        <v>25</v>
      </c>
      <c r="T326" s="8">
        <f>SUM(DS_1_2_3_appended[[#This Row],[CasualRiders]], DS_1_2_3_appended[[#This Row],[RegisteredRiders]])</f>
        <v>28</v>
      </c>
    </row>
    <row r="327" spans="1:20">
      <c r="A327" s="16">
        <v>326</v>
      </c>
      <c r="B327" s="11">
        <v>40558</v>
      </c>
      <c r="C327" s="8" t="str" cm="1">
        <f t="array" ref="C327">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27" s="8">
        <f>YEAR(DS_1_2_3_appended[[#This Row],[DateOfEntry]])</f>
        <v>2011</v>
      </c>
      <c r="E327" s="8" t="str">
        <f>TEXT(DS_1_2_3_appended[[#This Row],[DateOfEntry]], "mmmm")</f>
        <v>January</v>
      </c>
      <c r="F327" s="15">
        <v>13.5416666666667</v>
      </c>
      <c r="G327" s="8" t="str">
        <f>IF(dataset_1!G327, "YES", "NO")</f>
        <v>NO</v>
      </c>
      <c r="H327" s="8" t="str">
        <f>CHOOSE(WEEKDAY(DS_1_2_3_appended[[#This Row],[DateOfEntry]]), "Sunday", "Monday", "Tuesday", "Wednesday", "Thursday", "Friday", "Saturday")</f>
        <v>Saturday</v>
      </c>
      <c r="I327" s="8">
        <v>2</v>
      </c>
      <c r="J327" s="8" t="str" cm="1">
        <f t="array" ref="J327">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327" s="8">
        <v>0.16</v>
      </c>
      <c r="L327" s="8" cm="1">
        <f t="array" ref="L327">_xlfn.IFS(
  AND(C327="Winter", J327="Clear Sky"), ROUND(10 + (K327 / 0.46) * (25 - 10), 1),
  AND(C327="Winter", J327="Foggy / Misty"), ROUND(0 + (K327 / 0.46) * (15 - 0), 1),
  AND(C327="Winter", J327="Light Snow / Rain"), ROUND(-5 + (K327 / 0.46) * (10 - (-5)), 1),
  AND(C327="Winter", J327="Western Disturbance"), ROUND(5 + (K327 / 0.46) * (20 - 5), 1),
  AND(C327="Summer", J327="Clear / Sunny"), ROUND(30 + (K327 / 0.46) * (53 - 30), 1),
  AND(C327="Summer", J327="Hot &amp; Humid"), ROUND(26 + (K327 / 0.46) * (45 - 26), 1),
  AND(C327="Summer", J327="Dust Storm / Loo Winds"), ROUND(35 + (K327 / 0.46) * (50 - 35), 1),
  AND(C327="Summer", J327="Pre-Monsoon Thunderstorm"), ROUND(28 + (K327 / 0.46) * (48 - 28), 1),
  AND(C327="Monsoon", J327="Heavy Rainfall"), ROUND(22 + (K327 / 0.46) * (28 - 22), 1),
  AND(C327="Monsoon", J327="Intermittent Showers"), ROUND(24 + (K327 / 0.46) * (32 - 24), 1),
  AND(C327="Monsoon", J327="Overcast &amp; Humid"), ROUND(25 + (K327 / 0.46) * (33 - 25), 1),
  AND(C327="Monsoon", J327="Thunderstorms with Rain"), ROUND(23 + (K327 / 0.46) * (30 - 23), 1),
  AND(C327="Autumn", J327="Clear"), ROUND(20 + (K327 / 0.46) * (30 - 20), 1),
  AND(C327="Autumn", J327="Dry &amp; Breezy"), ROUND(18 + (K327 / 0.46) * (28 - 18), 1),
  AND(C327="Autumn", J327="Atmospheric Haze"), ROUND(16 + (K327 / 0.46) * (26 - 16), 1),
  AND(C327="Autumn", J327="Chilly Dusk"), ROUND(15 + (K327 / 0.46) * (25 - 15), 1),
  TRUE, "No match found"
)</f>
        <v>5.2</v>
      </c>
      <c r="M327" s="8">
        <v>0.59</v>
      </c>
      <c r="N327" s="8">
        <f>ROUND(DS_1_2_3_appended[[#This Row],[NormalizedHumidity]] * 100, 1)</f>
        <v>59</v>
      </c>
      <c r="O327" s="8" t="str" cm="1">
        <f t="array" ref="O327">_xlfn.IFS(
  N327&lt;=10, "Extremely Dry",
  N327&lt;=20, "Very Dry",
  N327&lt;=30, "Dry",
  N327&lt;=40, "Low Comfortable",
  N327&lt;=50, "Comfortable",
  N327&lt;=60, "Moderate Humid",
  N327&lt;=70, "Humid",
  N327&lt;=80, "Very Humid",
  N327&lt;=90, "Highly Humid",
  N327&lt;=100, "Saturated / Rain-Likely"
)</f>
        <v>Moderate Humid</v>
      </c>
      <c r="P327" s="8">
        <v>8.9599999999999999E-2</v>
      </c>
      <c r="Q327" s="8">
        <f>ROUND(DS_1_2_3_appended[[#This Row],[NormalizedWindspeed]]* 118, 1)</f>
        <v>10.6</v>
      </c>
      <c r="R327" s="8">
        <v>2</v>
      </c>
      <c r="S327" s="8">
        <v>18</v>
      </c>
      <c r="T327" s="8">
        <f>SUM(DS_1_2_3_appended[[#This Row],[CasualRiders]], DS_1_2_3_appended[[#This Row],[RegisteredRiders]])</f>
        <v>20</v>
      </c>
    </row>
    <row r="328" spans="1:20">
      <c r="A328" s="16">
        <v>327</v>
      </c>
      <c r="B328" s="11">
        <v>40558</v>
      </c>
      <c r="C328" s="8" t="str" cm="1">
        <f t="array" ref="C328">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28" s="8">
        <f>YEAR(DS_1_2_3_appended[[#This Row],[DateOfEntry]])</f>
        <v>2011</v>
      </c>
      <c r="E328" s="8" t="str">
        <f>TEXT(DS_1_2_3_appended[[#This Row],[DateOfEntry]], "mmmm")</f>
        <v>January</v>
      </c>
      <c r="F328" s="15">
        <v>13.5833333333333</v>
      </c>
      <c r="G328" s="8" t="str">
        <f>IF(dataset_1!G328, "YES", "NO")</f>
        <v>NO</v>
      </c>
      <c r="H328" s="8" t="str">
        <f>CHOOSE(WEEKDAY(DS_1_2_3_appended[[#This Row],[DateOfEntry]]), "Sunday", "Monday", "Tuesday", "Wednesday", "Thursday", "Friday", "Saturday")</f>
        <v>Saturday</v>
      </c>
      <c r="I328" s="8">
        <v>2</v>
      </c>
      <c r="J328" s="8" t="str" cm="1">
        <f t="array" ref="J328">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328" s="8">
        <v>0.16</v>
      </c>
      <c r="L328" s="8" cm="1">
        <f t="array" ref="L328">_xlfn.IFS(
  AND(C328="Winter", J328="Clear Sky"), ROUND(10 + (K328 / 0.46) * (25 - 10), 1),
  AND(C328="Winter", J328="Foggy / Misty"), ROUND(0 + (K328 / 0.46) * (15 - 0), 1),
  AND(C328="Winter", J328="Light Snow / Rain"), ROUND(-5 + (K328 / 0.46) * (10 - (-5)), 1),
  AND(C328="Winter", J328="Western Disturbance"), ROUND(5 + (K328 / 0.46) * (20 - 5), 1),
  AND(C328="Summer", J328="Clear / Sunny"), ROUND(30 + (K328 / 0.46) * (53 - 30), 1),
  AND(C328="Summer", J328="Hot &amp; Humid"), ROUND(26 + (K328 / 0.46) * (45 - 26), 1),
  AND(C328="Summer", J328="Dust Storm / Loo Winds"), ROUND(35 + (K328 / 0.46) * (50 - 35), 1),
  AND(C328="Summer", J328="Pre-Monsoon Thunderstorm"), ROUND(28 + (K328 / 0.46) * (48 - 28), 1),
  AND(C328="Monsoon", J328="Heavy Rainfall"), ROUND(22 + (K328 / 0.46) * (28 - 22), 1),
  AND(C328="Monsoon", J328="Intermittent Showers"), ROUND(24 + (K328 / 0.46) * (32 - 24), 1),
  AND(C328="Monsoon", J328="Overcast &amp; Humid"), ROUND(25 + (K328 / 0.46) * (33 - 25), 1),
  AND(C328="Monsoon", J328="Thunderstorms with Rain"), ROUND(23 + (K328 / 0.46) * (30 - 23), 1),
  AND(C328="Autumn", J328="Clear"), ROUND(20 + (K328 / 0.46) * (30 - 20), 1),
  AND(C328="Autumn", J328="Dry &amp; Breezy"), ROUND(18 + (K328 / 0.46) * (28 - 18), 1),
  AND(C328="Autumn", J328="Atmospheric Haze"), ROUND(16 + (K328 / 0.46) * (26 - 16), 1),
  AND(C328="Autumn", J328="Chilly Dusk"), ROUND(15 + (K328 / 0.46) * (25 - 15), 1),
  TRUE, "No match found"
)</f>
        <v>5.2</v>
      </c>
      <c r="M328" s="8">
        <v>0.59</v>
      </c>
      <c r="N328" s="8">
        <f>ROUND(DS_1_2_3_appended[[#This Row],[NormalizedHumidity]] * 100, 1)</f>
        <v>59</v>
      </c>
      <c r="O328" s="8" t="str" cm="1">
        <f t="array" ref="O328">_xlfn.IFS(
  N328&lt;=10, "Extremely Dry",
  N328&lt;=20, "Very Dry",
  N328&lt;=30, "Dry",
  N328&lt;=40, "Low Comfortable",
  N328&lt;=50, "Comfortable",
  N328&lt;=60, "Moderate Humid",
  N328&lt;=70, "Humid",
  N328&lt;=80, "Very Humid",
  N328&lt;=90, "Highly Humid",
  N328&lt;=100, "Saturated / Rain-Likely"
)</f>
        <v>Moderate Humid</v>
      </c>
      <c r="P328" s="8">
        <v>8.9599999999999999E-2</v>
      </c>
      <c r="Q328" s="8">
        <f>ROUND(DS_1_2_3_appended[[#This Row],[NormalizedWindspeed]]* 118, 1)</f>
        <v>10.6</v>
      </c>
      <c r="R328" s="8">
        <v>0</v>
      </c>
      <c r="S328" s="8">
        <v>12</v>
      </c>
      <c r="T328" s="8">
        <f>SUM(DS_1_2_3_appended[[#This Row],[CasualRiders]], DS_1_2_3_appended[[#This Row],[RegisteredRiders]])</f>
        <v>12</v>
      </c>
    </row>
    <row r="329" spans="1:20">
      <c r="A329" s="16">
        <v>328</v>
      </c>
      <c r="B329" s="11">
        <v>40558</v>
      </c>
      <c r="C329" s="8" t="str" cm="1">
        <f t="array" ref="C329">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29" s="8">
        <f>YEAR(DS_1_2_3_appended[[#This Row],[DateOfEntry]])</f>
        <v>2011</v>
      </c>
      <c r="E329" s="8" t="str">
        <f>TEXT(DS_1_2_3_appended[[#This Row],[DateOfEntry]], "mmmm")</f>
        <v>January</v>
      </c>
      <c r="F329" s="15">
        <v>13.625</v>
      </c>
      <c r="G329" s="8" t="str">
        <f>IF(dataset_1!G329, "YES", "NO")</f>
        <v>NO</v>
      </c>
      <c r="H329" s="8" t="str">
        <f>CHOOSE(WEEKDAY(DS_1_2_3_appended[[#This Row],[DateOfEntry]]), "Sunday", "Monday", "Tuesday", "Wednesday", "Thursday", "Friday", "Saturday")</f>
        <v>Saturday</v>
      </c>
      <c r="I329" s="8">
        <v>2</v>
      </c>
      <c r="J329" s="8" t="str" cm="1">
        <f t="array" ref="J329">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329" s="8">
        <v>0.16</v>
      </c>
      <c r="L329" s="8" cm="1">
        <f t="array" ref="L329">_xlfn.IFS(
  AND(C329="Winter", J329="Clear Sky"), ROUND(10 + (K329 / 0.46) * (25 - 10), 1),
  AND(C329="Winter", J329="Foggy / Misty"), ROUND(0 + (K329 / 0.46) * (15 - 0), 1),
  AND(C329="Winter", J329="Light Snow / Rain"), ROUND(-5 + (K329 / 0.46) * (10 - (-5)), 1),
  AND(C329="Winter", J329="Western Disturbance"), ROUND(5 + (K329 / 0.46) * (20 - 5), 1),
  AND(C329="Summer", J329="Clear / Sunny"), ROUND(30 + (K329 / 0.46) * (53 - 30), 1),
  AND(C329="Summer", J329="Hot &amp; Humid"), ROUND(26 + (K329 / 0.46) * (45 - 26), 1),
  AND(C329="Summer", J329="Dust Storm / Loo Winds"), ROUND(35 + (K329 / 0.46) * (50 - 35), 1),
  AND(C329="Summer", J329="Pre-Monsoon Thunderstorm"), ROUND(28 + (K329 / 0.46) * (48 - 28), 1),
  AND(C329="Monsoon", J329="Heavy Rainfall"), ROUND(22 + (K329 / 0.46) * (28 - 22), 1),
  AND(C329="Monsoon", J329="Intermittent Showers"), ROUND(24 + (K329 / 0.46) * (32 - 24), 1),
  AND(C329="Monsoon", J329="Overcast &amp; Humid"), ROUND(25 + (K329 / 0.46) * (33 - 25), 1),
  AND(C329="Monsoon", J329="Thunderstorms with Rain"), ROUND(23 + (K329 / 0.46) * (30 - 23), 1),
  AND(C329="Autumn", J329="Clear"), ROUND(20 + (K329 / 0.46) * (30 - 20), 1),
  AND(C329="Autumn", J329="Dry &amp; Breezy"), ROUND(18 + (K329 / 0.46) * (28 - 18), 1),
  AND(C329="Autumn", J329="Atmospheric Haze"), ROUND(16 + (K329 / 0.46) * (26 - 16), 1),
  AND(C329="Autumn", J329="Chilly Dusk"), ROUND(15 + (K329 / 0.46) * (25 - 15), 1),
  TRUE, "No match found"
)</f>
        <v>5.2</v>
      </c>
      <c r="M329" s="8">
        <v>0.59</v>
      </c>
      <c r="N329" s="8">
        <f>ROUND(DS_1_2_3_appended[[#This Row],[NormalizedHumidity]] * 100, 1)</f>
        <v>59</v>
      </c>
      <c r="O329" s="8" t="str" cm="1">
        <f t="array" ref="O329">_xlfn.IFS(
  N329&lt;=10, "Extremely Dry",
  N329&lt;=20, "Very Dry",
  N329&lt;=30, "Dry",
  N329&lt;=40, "Low Comfortable",
  N329&lt;=50, "Comfortable",
  N329&lt;=60, "Moderate Humid",
  N329&lt;=70, "Humid",
  N329&lt;=80, "Very Humid",
  N329&lt;=90, "Highly Humid",
  N329&lt;=100, "Saturated / Rain-Likely"
)</f>
        <v>Moderate Humid</v>
      </c>
      <c r="P329" s="8">
        <v>0</v>
      </c>
      <c r="Q329" s="8">
        <f>ROUND(DS_1_2_3_appended[[#This Row],[NormalizedWindspeed]]* 118, 1)</f>
        <v>0</v>
      </c>
      <c r="R329" s="8">
        <v>1</v>
      </c>
      <c r="S329" s="8">
        <v>7</v>
      </c>
      <c r="T329" s="8">
        <f>SUM(DS_1_2_3_appended[[#This Row],[CasualRiders]], DS_1_2_3_appended[[#This Row],[RegisteredRiders]])</f>
        <v>8</v>
      </c>
    </row>
    <row r="330" spans="1:20">
      <c r="A330" s="16">
        <v>329</v>
      </c>
      <c r="B330" s="11">
        <v>40558</v>
      </c>
      <c r="C330" s="8" t="str" cm="1">
        <f t="array" ref="C330">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30" s="8">
        <f>YEAR(DS_1_2_3_appended[[#This Row],[DateOfEntry]])</f>
        <v>2011</v>
      </c>
      <c r="E330" s="8" t="str">
        <f>TEXT(DS_1_2_3_appended[[#This Row],[DateOfEntry]], "mmmm")</f>
        <v>January</v>
      </c>
      <c r="F330" s="15">
        <v>13.6666666666667</v>
      </c>
      <c r="G330" s="8" t="str">
        <f>IF(dataset_1!G330, "YES", "NO")</f>
        <v>NO</v>
      </c>
      <c r="H330" s="8" t="str">
        <f>CHOOSE(WEEKDAY(DS_1_2_3_appended[[#This Row],[DateOfEntry]]), "Sunday", "Monday", "Tuesday", "Wednesday", "Thursday", "Friday", "Saturday")</f>
        <v>Saturday</v>
      </c>
      <c r="I330" s="8">
        <v>2</v>
      </c>
      <c r="J330" s="8" t="str" cm="1">
        <f t="array" ref="J330">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330" s="8">
        <v>0.16</v>
      </c>
      <c r="L330" s="8" cm="1">
        <f t="array" ref="L330">_xlfn.IFS(
  AND(C330="Winter", J330="Clear Sky"), ROUND(10 + (K330 / 0.46) * (25 - 10), 1),
  AND(C330="Winter", J330="Foggy / Misty"), ROUND(0 + (K330 / 0.46) * (15 - 0), 1),
  AND(C330="Winter", J330="Light Snow / Rain"), ROUND(-5 + (K330 / 0.46) * (10 - (-5)), 1),
  AND(C330="Winter", J330="Western Disturbance"), ROUND(5 + (K330 / 0.46) * (20 - 5), 1),
  AND(C330="Summer", J330="Clear / Sunny"), ROUND(30 + (K330 / 0.46) * (53 - 30), 1),
  AND(C330="Summer", J330="Hot &amp; Humid"), ROUND(26 + (K330 / 0.46) * (45 - 26), 1),
  AND(C330="Summer", J330="Dust Storm / Loo Winds"), ROUND(35 + (K330 / 0.46) * (50 - 35), 1),
  AND(C330="Summer", J330="Pre-Monsoon Thunderstorm"), ROUND(28 + (K330 / 0.46) * (48 - 28), 1),
  AND(C330="Monsoon", J330="Heavy Rainfall"), ROUND(22 + (K330 / 0.46) * (28 - 22), 1),
  AND(C330="Monsoon", J330="Intermittent Showers"), ROUND(24 + (K330 / 0.46) * (32 - 24), 1),
  AND(C330="Monsoon", J330="Overcast &amp; Humid"), ROUND(25 + (K330 / 0.46) * (33 - 25), 1),
  AND(C330="Monsoon", J330="Thunderstorms with Rain"), ROUND(23 + (K330 / 0.46) * (30 - 23), 1),
  AND(C330="Autumn", J330="Clear"), ROUND(20 + (K330 / 0.46) * (30 - 20), 1),
  AND(C330="Autumn", J330="Dry &amp; Breezy"), ROUND(18 + (K330 / 0.46) * (28 - 18), 1),
  AND(C330="Autumn", J330="Atmospheric Haze"), ROUND(16 + (K330 / 0.46) * (26 - 16), 1),
  AND(C330="Autumn", J330="Chilly Dusk"), ROUND(15 + (K330 / 0.46) * (25 - 15), 1),
  TRUE, "No match found"
)</f>
        <v>5.2</v>
      </c>
      <c r="M330" s="8">
        <v>0.59</v>
      </c>
      <c r="N330" s="8">
        <f>ROUND(DS_1_2_3_appended[[#This Row],[NormalizedHumidity]] * 100, 1)</f>
        <v>59</v>
      </c>
      <c r="O330" s="8" t="str" cm="1">
        <f t="array" ref="O330">_xlfn.IFS(
  N330&lt;=10, "Extremely Dry",
  N330&lt;=20, "Very Dry",
  N330&lt;=30, "Dry",
  N330&lt;=40, "Low Comfortable",
  N330&lt;=50, "Comfortable",
  N330&lt;=60, "Moderate Humid",
  N330&lt;=70, "Humid",
  N330&lt;=80, "Very Humid",
  N330&lt;=90, "Highly Humid",
  N330&lt;=100, "Saturated / Rain-Likely"
)</f>
        <v>Moderate Humid</v>
      </c>
      <c r="P330" s="8">
        <v>0</v>
      </c>
      <c r="Q330" s="8">
        <f>ROUND(DS_1_2_3_appended[[#This Row],[NormalizedWindspeed]]* 118, 1)</f>
        <v>0</v>
      </c>
      <c r="R330" s="8">
        <v>0</v>
      </c>
      <c r="S330" s="8">
        <v>5</v>
      </c>
      <c r="T330" s="8">
        <f>SUM(DS_1_2_3_appended[[#This Row],[CasualRiders]], DS_1_2_3_appended[[#This Row],[RegisteredRiders]])</f>
        <v>5</v>
      </c>
    </row>
    <row r="331" spans="1:20">
      <c r="A331" s="16">
        <v>330</v>
      </c>
      <c r="B331" s="11">
        <v>40558</v>
      </c>
      <c r="C331" s="8" t="str" cm="1">
        <f t="array" ref="C331">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31" s="8">
        <f>YEAR(DS_1_2_3_appended[[#This Row],[DateOfEntry]])</f>
        <v>2011</v>
      </c>
      <c r="E331" s="8" t="str">
        <f>TEXT(DS_1_2_3_appended[[#This Row],[DateOfEntry]], "mmmm")</f>
        <v>January</v>
      </c>
      <c r="F331" s="15">
        <v>13.7083333333333</v>
      </c>
      <c r="G331" s="8" t="str">
        <f>IF(dataset_1!G331, "YES", "NO")</f>
        <v>NO</v>
      </c>
      <c r="H331" s="8" t="str">
        <f>CHOOSE(WEEKDAY(DS_1_2_3_appended[[#This Row],[DateOfEntry]]), "Sunday", "Monday", "Tuesday", "Wednesday", "Thursday", "Friday", "Saturday")</f>
        <v>Saturday</v>
      </c>
      <c r="I331" s="8">
        <v>1</v>
      </c>
      <c r="J331" s="8" t="str" cm="1">
        <f t="array" ref="J331">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331" s="8">
        <v>0.16</v>
      </c>
      <c r="L331" s="8" cm="1">
        <f t="array" ref="L331">_xlfn.IFS(
  AND(C331="Winter", J331="Clear Sky"), ROUND(10 + (K331 / 0.46) * (25 - 10), 1),
  AND(C331="Winter", J331="Foggy / Misty"), ROUND(0 + (K331 / 0.46) * (15 - 0), 1),
  AND(C331="Winter", J331="Light Snow / Rain"), ROUND(-5 + (K331 / 0.46) * (10 - (-5)), 1),
  AND(C331="Winter", J331="Western Disturbance"), ROUND(5 + (K331 / 0.46) * (20 - 5), 1),
  AND(C331="Summer", J331="Clear / Sunny"), ROUND(30 + (K331 / 0.46) * (53 - 30), 1),
  AND(C331="Summer", J331="Hot &amp; Humid"), ROUND(26 + (K331 / 0.46) * (45 - 26), 1),
  AND(C331="Summer", J331="Dust Storm / Loo Winds"), ROUND(35 + (K331 / 0.46) * (50 - 35), 1),
  AND(C331="Summer", J331="Pre-Monsoon Thunderstorm"), ROUND(28 + (K331 / 0.46) * (48 - 28), 1),
  AND(C331="Monsoon", J331="Heavy Rainfall"), ROUND(22 + (K331 / 0.46) * (28 - 22), 1),
  AND(C331="Monsoon", J331="Intermittent Showers"), ROUND(24 + (K331 / 0.46) * (32 - 24), 1),
  AND(C331="Monsoon", J331="Overcast &amp; Humid"), ROUND(25 + (K331 / 0.46) * (33 - 25), 1),
  AND(C331="Monsoon", J331="Thunderstorms with Rain"), ROUND(23 + (K331 / 0.46) * (30 - 23), 1),
  AND(C331="Autumn", J331="Clear"), ROUND(20 + (K331 / 0.46) * (30 - 20), 1),
  AND(C331="Autumn", J331="Dry &amp; Breezy"), ROUND(18 + (K331 / 0.46) * (28 - 18), 1),
  AND(C331="Autumn", J331="Atmospheric Haze"), ROUND(16 + (K331 / 0.46) * (26 - 16), 1),
  AND(C331="Autumn", J331="Chilly Dusk"), ROUND(15 + (K331 / 0.46) * (25 - 15), 1),
  TRUE, "No match found"
)</f>
        <v>15.2</v>
      </c>
      <c r="M331" s="8">
        <v>0.59</v>
      </c>
      <c r="N331" s="8">
        <f>ROUND(DS_1_2_3_appended[[#This Row],[NormalizedHumidity]] * 100, 1)</f>
        <v>59</v>
      </c>
      <c r="O331" s="8" t="str" cm="1">
        <f t="array" ref="O331">_xlfn.IFS(
  N331&lt;=10, "Extremely Dry",
  N331&lt;=20, "Very Dry",
  N331&lt;=30, "Dry",
  N331&lt;=40, "Low Comfortable",
  N331&lt;=50, "Comfortable",
  N331&lt;=60, "Moderate Humid",
  N331&lt;=70, "Humid",
  N331&lt;=80, "Very Humid",
  N331&lt;=90, "Highly Humid",
  N331&lt;=100, "Saturated / Rain-Likely"
)</f>
        <v>Moderate Humid</v>
      </c>
      <c r="P331" s="8">
        <v>0</v>
      </c>
      <c r="Q331" s="8">
        <f>ROUND(DS_1_2_3_appended[[#This Row],[NormalizedWindspeed]]* 118, 1)</f>
        <v>0</v>
      </c>
      <c r="R331" s="8">
        <v>0</v>
      </c>
      <c r="S331" s="8">
        <v>1</v>
      </c>
      <c r="T331" s="8">
        <f>SUM(DS_1_2_3_appended[[#This Row],[CasualRiders]], DS_1_2_3_appended[[#This Row],[RegisteredRiders]])</f>
        <v>1</v>
      </c>
    </row>
    <row r="332" spans="1:20">
      <c r="A332" s="16">
        <v>331</v>
      </c>
      <c r="B332" s="11">
        <v>40558</v>
      </c>
      <c r="C332" s="8" t="str" cm="1">
        <f t="array" ref="C332">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32" s="8">
        <f>YEAR(DS_1_2_3_appended[[#This Row],[DateOfEntry]])</f>
        <v>2011</v>
      </c>
      <c r="E332" s="8" t="str">
        <f>TEXT(DS_1_2_3_appended[[#This Row],[DateOfEntry]], "mmmm")</f>
        <v>January</v>
      </c>
      <c r="F332" s="15">
        <v>13.75</v>
      </c>
      <c r="G332" s="8" t="str">
        <f>IF(dataset_1!G332, "YES", "NO")</f>
        <v>NO</v>
      </c>
      <c r="H332" s="8" t="str">
        <f>CHOOSE(WEEKDAY(DS_1_2_3_appended[[#This Row],[DateOfEntry]]), "Sunday", "Monday", "Tuesday", "Wednesday", "Thursday", "Friday", "Saturday")</f>
        <v>Saturday</v>
      </c>
      <c r="I332" s="8">
        <v>1</v>
      </c>
      <c r="J332" s="8" t="str" cm="1">
        <f t="array" ref="J332">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332" s="8">
        <v>0.14000000000000001</v>
      </c>
      <c r="L332" s="8" cm="1">
        <f t="array" ref="L332">_xlfn.IFS(
  AND(C332="Winter", J332="Clear Sky"), ROUND(10 + (K332 / 0.46) * (25 - 10), 1),
  AND(C332="Winter", J332="Foggy / Misty"), ROUND(0 + (K332 / 0.46) * (15 - 0), 1),
  AND(C332="Winter", J332="Light Snow / Rain"), ROUND(-5 + (K332 / 0.46) * (10 - (-5)), 1),
  AND(C332="Winter", J332="Western Disturbance"), ROUND(5 + (K332 / 0.46) * (20 - 5), 1),
  AND(C332="Summer", J332="Clear / Sunny"), ROUND(30 + (K332 / 0.46) * (53 - 30), 1),
  AND(C332="Summer", J332="Hot &amp; Humid"), ROUND(26 + (K332 / 0.46) * (45 - 26), 1),
  AND(C332="Summer", J332="Dust Storm / Loo Winds"), ROUND(35 + (K332 / 0.46) * (50 - 35), 1),
  AND(C332="Summer", J332="Pre-Monsoon Thunderstorm"), ROUND(28 + (K332 / 0.46) * (48 - 28), 1),
  AND(C332="Monsoon", J332="Heavy Rainfall"), ROUND(22 + (K332 / 0.46) * (28 - 22), 1),
  AND(C332="Monsoon", J332="Intermittent Showers"), ROUND(24 + (K332 / 0.46) * (32 - 24), 1),
  AND(C332="Monsoon", J332="Overcast &amp; Humid"), ROUND(25 + (K332 / 0.46) * (33 - 25), 1),
  AND(C332="Monsoon", J332="Thunderstorms with Rain"), ROUND(23 + (K332 / 0.46) * (30 - 23), 1),
  AND(C332="Autumn", J332="Clear"), ROUND(20 + (K332 / 0.46) * (30 - 20), 1),
  AND(C332="Autumn", J332="Dry &amp; Breezy"), ROUND(18 + (K332 / 0.46) * (28 - 18), 1),
  AND(C332="Autumn", J332="Atmospheric Haze"), ROUND(16 + (K332 / 0.46) * (26 - 16), 1),
  AND(C332="Autumn", J332="Chilly Dusk"), ROUND(15 + (K332 / 0.46) * (25 - 15), 1),
  TRUE, "No match found"
)</f>
        <v>14.6</v>
      </c>
      <c r="M332" s="8">
        <v>0.63</v>
      </c>
      <c r="N332" s="8">
        <f>ROUND(DS_1_2_3_appended[[#This Row],[NormalizedHumidity]] * 100, 1)</f>
        <v>63</v>
      </c>
      <c r="O332" s="8" t="str" cm="1">
        <f t="array" ref="O332">_xlfn.IFS(
  N332&lt;=10, "Extremely Dry",
  N332&lt;=20, "Very Dry",
  N332&lt;=30, "Dry",
  N332&lt;=40, "Low Comfortable",
  N332&lt;=50, "Comfortable",
  N332&lt;=60, "Moderate Humid",
  N332&lt;=70, "Humid",
  N332&lt;=80, "Very Humid",
  N332&lt;=90, "Highly Humid",
  N332&lt;=100, "Saturated / Rain-Likely"
)</f>
        <v>Humid</v>
      </c>
      <c r="P332" s="8">
        <v>0.1045</v>
      </c>
      <c r="Q332" s="8">
        <f>ROUND(DS_1_2_3_appended[[#This Row],[NormalizedWindspeed]]* 118, 1)</f>
        <v>12.3</v>
      </c>
      <c r="R332" s="8">
        <v>1</v>
      </c>
      <c r="S332" s="8">
        <v>2</v>
      </c>
      <c r="T332" s="8">
        <f>SUM(DS_1_2_3_appended[[#This Row],[CasualRiders]], DS_1_2_3_appended[[#This Row],[RegisteredRiders]])</f>
        <v>3</v>
      </c>
    </row>
    <row r="333" spans="1:20">
      <c r="A333" s="16">
        <v>332</v>
      </c>
      <c r="B333" s="11">
        <v>40558</v>
      </c>
      <c r="C333" s="8" t="str" cm="1">
        <f t="array" ref="C333">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33" s="8">
        <f>YEAR(DS_1_2_3_appended[[#This Row],[DateOfEntry]])</f>
        <v>2011</v>
      </c>
      <c r="E333" s="8" t="str">
        <f>TEXT(DS_1_2_3_appended[[#This Row],[DateOfEntry]], "mmmm")</f>
        <v>January</v>
      </c>
      <c r="F333" s="15">
        <v>13.7916666666667</v>
      </c>
      <c r="G333" s="8" t="str">
        <f>IF(dataset_1!G333, "YES", "NO")</f>
        <v>NO</v>
      </c>
      <c r="H333" s="8" t="str">
        <f>CHOOSE(WEEKDAY(DS_1_2_3_appended[[#This Row],[DateOfEntry]]), "Sunday", "Monday", "Tuesday", "Wednesday", "Thursday", "Friday", "Saturday")</f>
        <v>Saturday</v>
      </c>
      <c r="I333" s="8">
        <v>1</v>
      </c>
      <c r="J333" s="8" t="str" cm="1">
        <f t="array" ref="J333">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333" s="8">
        <v>0.14000000000000001</v>
      </c>
      <c r="L333" s="8" cm="1">
        <f t="array" ref="L333">_xlfn.IFS(
  AND(C333="Winter", J333="Clear Sky"), ROUND(10 + (K333 / 0.46) * (25 - 10), 1),
  AND(C333="Winter", J333="Foggy / Misty"), ROUND(0 + (K333 / 0.46) * (15 - 0), 1),
  AND(C333="Winter", J333="Light Snow / Rain"), ROUND(-5 + (K333 / 0.46) * (10 - (-5)), 1),
  AND(C333="Winter", J333="Western Disturbance"), ROUND(5 + (K333 / 0.46) * (20 - 5), 1),
  AND(C333="Summer", J333="Clear / Sunny"), ROUND(30 + (K333 / 0.46) * (53 - 30), 1),
  AND(C333="Summer", J333="Hot &amp; Humid"), ROUND(26 + (K333 / 0.46) * (45 - 26), 1),
  AND(C333="Summer", J333="Dust Storm / Loo Winds"), ROUND(35 + (K333 / 0.46) * (50 - 35), 1),
  AND(C333="Summer", J333="Pre-Monsoon Thunderstorm"), ROUND(28 + (K333 / 0.46) * (48 - 28), 1),
  AND(C333="Monsoon", J333="Heavy Rainfall"), ROUND(22 + (K333 / 0.46) * (28 - 22), 1),
  AND(C333="Monsoon", J333="Intermittent Showers"), ROUND(24 + (K333 / 0.46) * (32 - 24), 1),
  AND(C333="Monsoon", J333="Overcast &amp; Humid"), ROUND(25 + (K333 / 0.46) * (33 - 25), 1),
  AND(C333="Monsoon", J333="Thunderstorms with Rain"), ROUND(23 + (K333 / 0.46) * (30 - 23), 1),
  AND(C333="Autumn", J333="Clear"), ROUND(20 + (K333 / 0.46) * (30 - 20), 1),
  AND(C333="Autumn", J333="Dry &amp; Breezy"), ROUND(18 + (K333 / 0.46) * (28 - 18), 1),
  AND(C333="Autumn", J333="Atmospheric Haze"), ROUND(16 + (K333 / 0.46) * (26 - 16), 1),
  AND(C333="Autumn", J333="Chilly Dusk"), ROUND(15 + (K333 / 0.46) * (25 - 15), 1),
  TRUE, "No match found"
)</f>
        <v>14.6</v>
      </c>
      <c r="M333" s="8">
        <v>0.63</v>
      </c>
      <c r="N333" s="8">
        <f>ROUND(DS_1_2_3_appended[[#This Row],[NormalizedHumidity]] * 100, 1)</f>
        <v>63</v>
      </c>
      <c r="O333" s="8" t="str" cm="1">
        <f t="array" ref="O333">_xlfn.IFS(
  N333&lt;=10, "Extremely Dry",
  N333&lt;=20, "Very Dry",
  N333&lt;=30, "Dry",
  N333&lt;=40, "Low Comfortable",
  N333&lt;=50, "Comfortable",
  N333&lt;=60, "Moderate Humid",
  N333&lt;=70, "Humid",
  N333&lt;=80, "Very Humid",
  N333&lt;=90, "Highly Humid",
  N333&lt;=100, "Saturated / Rain-Likely"
)</f>
        <v>Humid</v>
      </c>
      <c r="P333" s="8">
        <v>0</v>
      </c>
      <c r="Q333" s="8">
        <f>ROUND(DS_1_2_3_appended[[#This Row],[NormalizedWindspeed]]* 118, 1)</f>
        <v>0</v>
      </c>
      <c r="R333" s="8">
        <v>1</v>
      </c>
      <c r="S333" s="8">
        <v>9</v>
      </c>
      <c r="T333" s="8">
        <f>SUM(DS_1_2_3_appended[[#This Row],[CasualRiders]], DS_1_2_3_appended[[#This Row],[RegisteredRiders]])</f>
        <v>10</v>
      </c>
    </row>
    <row r="334" spans="1:20">
      <c r="A334" s="16">
        <v>333</v>
      </c>
      <c r="B334" s="11">
        <v>40558</v>
      </c>
      <c r="C334" s="8" t="str" cm="1">
        <f t="array" ref="C334">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34" s="8">
        <f>YEAR(DS_1_2_3_appended[[#This Row],[DateOfEntry]])</f>
        <v>2011</v>
      </c>
      <c r="E334" s="8" t="str">
        <f>TEXT(DS_1_2_3_appended[[#This Row],[DateOfEntry]], "mmmm")</f>
        <v>January</v>
      </c>
      <c r="F334" s="15">
        <v>13.8333333333333</v>
      </c>
      <c r="G334" s="8" t="str">
        <f>IF(dataset_1!G334, "YES", "NO")</f>
        <v>NO</v>
      </c>
      <c r="H334" s="8" t="str">
        <f>CHOOSE(WEEKDAY(DS_1_2_3_appended[[#This Row],[DateOfEntry]]), "Sunday", "Monday", "Tuesday", "Wednesday", "Thursday", "Friday", "Saturday")</f>
        <v>Saturday</v>
      </c>
      <c r="I334" s="8">
        <v>1</v>
      </c>
      <c r="J334" s="8" t="str" cm="1">
        <f t="array" ref="J334">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334" s="8">
        <v>0.14000000000000001</v>
      </c>
      <c r="L334" s="8" cm="1">
        <f t="array" ref="L334">_xlfn.IFS(
  AND(C334="Winter", J334="Clear Sky"), ROUND(10 + (K334 / 0.46) * (25 - 10), 1),
  AND(C334="Winter", J334="Foggy / Misty"), ROUND(0 + (K334 / 0.46) * (15 - 0), 1),
  AND(C334="Winter", J334="Light Snow / Rain"), ROUND(-5 + (K334 / 0.46) * (10 - (-5)), 1),
  AND(C334="Winter", J334="Western Disturbance"), ROUND(5 + (K334 / 0.46) * (20 - 5), 1),
  AND(C334="Summer", J334="Clear / Sunny"), ROUND(30 + (K334 / 0.46) * (53 - 30), 1),
  AND(C334="Summer", J334="Hot &amp; Humid"), ROUND(26 + (K334 / 0.46) * (45 - 26), 1),
  AND(C334="Summer", J334="Dust Storm / Loo Winds"), ROUND(35 + (K334 / 0.46) * (50 - 35), 1),
  AND(C334="Summer", J334="Pre-Monsoon Thunderstorm"), ROUND(28 + (K334 / 0.46) * (48 - 28), 1),
  AND(C334="Monsoon", J334="Heavy Rainfall"), ROUND(22 + (K334 / 0.46) * (28 - 22), 1),
  AND(C334="Monsoon", J334="Intermittent Showers"), ROUND(24 + (K334 / 0.46) * (32 - 24), 1),
  AND(C334="Monsoon", J334="Overcast &amp; Humid"), ROUND(25 + (K334 / 0.46) * (33 - 25), 1),
  AND(C334="Monsoon", J334="Thunderstorms with Rain"), ROUND(23 + (K334 / 0.46) * (30 - 23), 1),
  AND(C334="Autumn", J334="Clear"), ROUND(20 + (K334 / 0.46) * (30 - 20), 1),
  AND(C334="Autumn", J334="Dry &amp; Breezy"), ROUND(18 + (K334 / 0.46) * (28 - 18), 1),
  AND(C334="Autumn", J334="Atmospheric Haze"), ROUND(16 + (K334 / 0.46) * (26 - 16), 1),
  AND(C334="Autumn", J334="Chilly Dusk"), ROUND(15 + (K334 / 0.46) * (25 - 15), 1),
  TRUE, "No match found"
)</f>
        <v>14.6</v>
      </c>
      <c r="M334" s="8">
        <v>0.63</v>
      </c>
      <c r="N334" s="8">
        <f>ROUND(DS_1_2_3_appended[[#This Row],[NormalizedHumidity]] * 100, 1)</f>
        <v>63</v>
      </c>
      <c r="O334" s="8" t="str" cm="1">
        <f t="array" ref="O334">_xlfn.IFS(
  N334&lt;=10, "Extremely Dry",
  N334&lt;=20, "Very Dry",
  N334&lt;=30, "Dry",
  N334&lt;=40, "Low Comfortable",
  N334&lt;=50, "Comfortable",
  N334&lt;=60, "Moderate Humid",
  N334&lt;=70, "Humid",
  N334&lt;=80, "Very Humid",
  N334&lt;=90, "Highly Humid",
  N334&lt;=100, "Saturated / Rain-Likely"
)</f>
        <v>Humid</v>
      </c>
      <c r="P334" s="8">
        <v>0.1343</v>
      </c>
      <c r="Q334" s="8">
        <f>ROUND(DS_1_2_3_appended[[#This Row],[NormalizedWindspeed]]* 118, 1)</f>
        <v>15.8</v>
      </c>
      <c r="R334" s="8">
        <v>1</v>
      </c>
      <c r="S334" s="8">
        <v>22</v>
      </c>
      <c r="T334" s="8">
        <f>SUM(DS_1_2_3_appended[[#This Row],[CasualRiders]], DS_1_2_3_appended[[#This Row],[RegisteredRiders]])</f>
        <v>23</v>
      </c>
    </row>
    <row r="335" spans="1:20">
      <c r="A335" s="16">
        <v>334</v>
      </c>
      <c r="B335" s="11">
        <v>40558</v>
      </c>
      <c r="C335" s="8" t="str" cm="1">
        <f t="array" ref="C335">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35" s="8">
        <f>YEAR(DS_1_2_3_appended[[#This Row],[DateOfEntry]])</f>
        <v>2011</v>
      </c>
      <c r="E335" s="8" t="str">
        <f>TEXT(DS_1_2_3_appended[[#This Row],[DateOfEntry]], "mmmm")</f>
        <v>January</v>
      </c>
      <c r="F335" s="15">
        <v>13.875</v>
      </c>
      <c r="G335" s="8" t="str">
        <f>IF(dataset_1!G335, "YES", "NO")</f>
        <v>NO</v>
      </c>
      <c r="H335" s="8" t="str">
        <f>CHOOSE(WEEKDAY(DS_1_2_3_appended[[#This Row],[DateOfEntry]]), "Sunday", "Monday", "Tuesday", "Wednesday", "Thursday", "Friday", "Saturday")</f>
        <v>Saturday</v>
      </c>
      <c r="I335" s="8">
        <v>1</v>
      </c>
      <c r="J335" s="8" t="str" cm="1">
        <f t="array" ref="J335">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335" s="8">
        <v>0.16</v>
      </c>
      <c r="L335" s="8" cm="1">
        <f t="array" ref="L335">_xlfn.IFS(
  AND(C335="Winter", J335="Clear Sky"), ROUND(10 + (K335 / 0.46) * (25 - 10), 1),
  AND(C335="Winter", J335="Foggy / Misty"), ROUND(0 + (K335 / 0.46) * (15 - 0), 1),
  AND(C335="Winter", J335="Light Snow / Rain"), ROUND(-5 + (K335 / 0.46) * (10 - (-5)), 1),
  AND(C335="Winter", J335="Western Disturbance"), ROUND(5 + (K335 / 0.46) * (20 - 5), 1),
  AND(C335="Summer", J335="Clear / Sunny"), ROUND(30 + (K335 / 0.46) * (53 - 30), 1),
  AND(C335="Summer", J335="Hot &amp; Humid"), ROUND(26 + (K335 / 0.46) * (45 - 26), 1),
  AND(C335="Summer", J335="Dust Storm / Loo Winds"), ROUND(35 + (K335 / 0.46) * (50 - 35), 1),
  AND(C335="Summer", J335="Pre-Monsoon Thunderstorm"), ROUND(28 + (K335 / 0.46) * (48 - 28), 1),
  AND(C335="Monsoon", J335="Heavy Rainfall"), ROUND(22 + (K335 / 0.46) * (28 - 22), 1),
  AND(C335="Monsoon", J335="Intermittent Showers"), ROUND(24 + (K335 / 0.46) * (32 - 24), 1),
  AND(C335="Monsoon", J335="Overcast &amp; Humid"), ROUND(25 + (K335 / 0.46) * (33 - 25), 1),
  AND(C335="Monsoon", J335="Thunderstorms with Rain"), ROUND(23 + (K335 / 0.46) * (30 - 23), 1),
  AND(C335="Autumn", J335="Clear"), ROUND(20 + (K335 / 0.46) * (30 - 20), 1),
  AND(C335="Autumn", J335="Dry &amp; Breezy"), ROUND(18 + (K335 / 0.46) * (28 - 18), 1),
  AND(C335="Autumn", J335="Atmospheric Haze"), ROUND(16 + (K335 / 0.46) * (26 - 16), 1),
  AND(C335="Autumn", J335="Chilly Dusk"), ROUND(15 + (K335 / 0.46) * (25 - 15), 1),
  TRUE, "No match found"
)</f>
        <v>15.2</v>
      </c>
      <c r="M335" s="8">
        <v>0.64</v>
      </c>
      <c r="N335" s="8">
        <f>ROUND(DS_1_2_3_appended[[#This Row],[NormalizedHumidity]] * 100, 1)</f>
        <v>64</v>
      </c>
      <c r="O335" s="8" t="str" cm="1">
        <f t="array" ref="O335">_xlfn.IFS(
  N335&lt;=10, "Extremely Dry",
  N335&lt;=20, "Very Dry",
  N335&lt;=30, "Dry",
  N335&lt;=40, "Low Comfortable",
  N335&lt;=50, "Comfortable",
  N335&lt;=60, "Moderate Humid",
  N335&lt;=70, "Humid",
  N335&lt;=80, "Very Humid",
  N335&lt;=90, "Highly Humid",
  N335&lt;=100, "Saturated / Rain-Likely"
)</f>
        <v>Humid</v>
      </c>
      <c r="P335" s="8">
        <v>0.1343</v>
      </c>
      <c r="Q335" s="8">
        <f>ROUND(DS_1_2_3_appended[[#This Row],[NormalizedWindspeed]]* 118, 1)</f>
        <v>15.8</v>
      </c>
      <c r="R335" s="8">
        <v>2</v>
      </c>
      <c r="S335" s="8">
        <v>31</v>
      </c>
      <c r="T335" s="8">
        <f>SUM(DS_1_2_3_appended[[#This Row],[CasualRiders]], DS_1_2_3_appended[[#This Row],[RegisteredRiders]])</f>
        <v>33</v>
      </c>
    </row>
    <row r="336" spans="1:20">
      <c r="A336" s="16">
        <v>335</v>
      </c>
      <c r="B336" s="11">
        <v>40558</v>
      </c>
      <c r="C336" s="8" t="str" cm="1">
        <f t="array" ref="C336">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36" s="8">
        <f>YEAR(DS_1_2_3_appended[[#This Row],[DateOfEntry]])</f>
        <v>2011</v>
      </c>
      <c r="E336" s="8" t="str">
        <f>TEXT(DS_1_2_3_appended[[#This Row],[DateOfEntry]], "mmmm")</f>
        <v>January</v>
      </c>
      <c r="F336" s="15">
        <v>13.9166666666667</v>
      </c>
      <c r="G336" s="8" t="str">
        <f>IF(dataset_1!G336, "YES", "NO")</f>
        <v>NO</v>
      </c>
      <c r="H336" s="8" t="str">
        <f>CHOOSE(WEEKDAY(DS_1_2_3_appended[[#This Row],[DateOfEntry]]), "Sunday", "Monday", "Tuesday", "Wednesday", "Thursday", "Friday", "Saturday")</f>
        <v>Saturday</v>
      </c>
      <c r="I336" s="8">
        <v>1</v>
      </c>
      <c r="J336" s="8" t="str" cm="1">
        <f t="array" ref="J336">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336" s="8">
        <v>0.18</v>
      </c>
      <c r="L336" s="8" cm="1">
        <f t="array" ref="L336">_xlfn.IFS(
  AND(C336="Winter", J336="Clear Sky"), ROUND(10 + (K336 / 0.46) * (25 - 10), 1),
  AND(C336="Winter", J336="Foggy / Misty"), ROUND(0 + (K336 / 0.46) * (15 - 0), 1),
  AND(C336="Winter", J336="Light Snow / Rain"), ROUND(-5 + (K336 / 0.46) * (10 - (-5)), 1),
  AND(C336="Winter", J336="Western Disturbance"), ROUND(5 + (K336 / 0.46) * (20 - 5), 1),
  AND(C336="Summer", J336="Clear / Sunny"), ROUND(30 + (K336 / 0.46) * (53 - 30), 1),
  AND(C336="Summer", J336="Hot &amp; Humid"), ROUND(26 + (K336 / 0.46) * (45 - 26), 1),
  AND(C336="Summer", J336="Dust Storm / Loo Winds"), ROUND(35 + (K336 / 0.46) * (50 - 35), 1),
  AND(C336="Summer", J336="Pre-Monsoon Thunderstorm"), ROUND(28 + (K336 / 0.46) * (48 - 28), 1),
  AND(C336="Monsoon", J336="Heavy Rainfall"), ROUND(22 + (K336 / 0.46) * (28 - 22), 1),
  AND(C336="Monsoon", J336="Intermittent Showers"), ROUND(24 + (K336 / 0.46) * (32 - 24), 1),
  AND(C336="Monsoon", J336="Overcast &amp; Humid"), ROUND(25 + (K336 / 0.46) * (33 - 25), 1),
  AND(C336="Monsoon", J336="Thunderstorms with Rain"), ROUND(23 + (K336 / 0.46) * (30 - 23), 1),
  AND(C336="Autumn", J336="Clear"), ROUND(20 + (K336 / 0.46) * (30 - 20), 1),
  AND(C336="Autumn", J336="Dry &amp; Breezy"), ROUND(18 + (K336 / 0.46) * (28 - 18), 1),
  AND(C336="Autumn", J336="Atmospheric Haze"), ROUND(16 + (K336 / 0.46) * (26 - 16), 1),
  AND(C336="Autumn", J336="Chilly Dusk"), ROUND(15 + (K336 / 0.46) * (25 - 15), 1),
  TRUE, "No match found"
)</f>
        <v>15.9</v>
      </c>
      <c r="M336" s="8">
        <v>0.59</v>
      </c>
      <c r="N336" s="8">
        <f>ROUND(DS_1_2_3_appended[[#This Row],[NormalizedHumidity]] * 100, 1)</f>
        <v>59</v>
      </c>
      <c r="O336" s="8" t="str" cm="1">
        <f t="array" ref="O336">_xlfn.IFS(
  N336&lt;=10, "Extremely Dry",
  N336&lt;=20, "Very Dry",
  N336&lt;=30, "Dry",
  N336&lt;=40, "Low Comfortable",
  N336&lt;=50, "Comfortable",
  N336&lt;=60, "Moderate Humid",
  N336&lt;=70, "Humid",
  N336&lt;=80, "Very Humid",
  N336&lt;=90, "Highly Humid",
  N336&lt;=100, "Saturated / Rain-Likely"
)</f>
        <v>Moderate Humid</v>
      </c>
      <c r="P336" s="8">
        <v>0.16420000000000001</v>
      </c>
      <c r="Q336" s="8">
        <f>ROUND(DS_1_2_3_appended[[#This Row],[NormalizedWindspeed]]* 118, 1)</f>
        <v>19.399999999999999</v>
      </c>
      <c r="R336" s="8">
        <v>2</v>
      </c>
      <c r="S336" s="8">
        <v>57</v>
      </c>
      <c r="T336" s="8">
        <f>SUM(DS_1_2_3_appended[[#This Row],[CasualRiders]], DS_1_2_3_appended[[#This Row],[RegisteredRiders]])</f>
        <v>59</v>
      </c>
    </row>
    <row r="337" spans="1:20">
      <c r="A337" s="16">
        <v>336</v>
      </c>
      <c r="B337" s="11">
        <v>40558</v>
      </c>
      <c r="C337" s="8" t="str" cm="1">
        <f t="array" ref="C337">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37" s="8">
        <f>YEAR(DS_1_2_3_appended[[#This Row],[DateOfEntry]])</f>
        <v>2011</v>
      </c>
      <c r="E337" s="8" t="str">
        <f>TEXT(DS_1_2_3_appended[[#This Row],[DateOfEntry]], "mmmm")</f>
        <v>January</v>
      </c>
      <c r="F337" s="15">
        <v>13.9583333333333</v>
      </c>
      <c r="G337" s="8" t="str">
        <f>IF(dataset_1!G337, "YES", "NO")</f>
        <v>NO</v>
      </c>
      <c r="H337" s="8" t="str">
        <f>CHOOSE(WEEKDAY(DS_1_2_3_appended[[#This Row],[DateOfEntry]]), "Sunday", "Monday", "Tuesday", "Wednesday", "Thursday", "Friday", "Saturday")</f>
        <v>Saturday</v>
      </c>
      <c r="I337" s="8">
        <v>1</v>
      </c>
      <c r="J337" s="8" t="str" cm="1">
        <f t="array" ref="J337">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337" s="8">
        <v>0.2</v>
      </c>
      <c r="L337" s="8" cm="1">
        <f t="array" ref="L337">_xlfn.IFS(
  AND(C337="Winter", J337="Clear Sky"), ROUND(10 + (K337 / 0.46) * (25 - 10), 1),
  AND(C337="Winter", J337="Foggy / Misty"), ROUND(0 + (K337 / 0.46) * (15 - 0), 1),
  AND(C337="Winter", J337="Light Snow / Rain"), ROUND(-5 + (K337 / 0.46) * (10 - (-5)), 1),
  AND(C337="Winter", J337="Western Disturbance"), ROUND(5 + (K337 / 0.46) * (20 - 5), 1),
  AND(C337="Summer", J337="Clear / Sunny"), ROUND(30 + (K337 / 0.46) * (53 - 30), 1),
  AND(C337="Summer", J337="Hot &amp; Humid"), ROUND(26 + (K337 / 0.46) * (45 - 26), 1),
  AND(C337="Summer", J337="Dust Storm / Loo Winds"), ROUND(35 + (K337 / 0.46) * (50 - 35), 1),
  AND(C337="Summer", J337="Pre-Monsoon Thunderstorm"), ROUND(28 + (K337 / 0.46) * (48 - 28), 1),
  AND(C337="Monsoon", J337="Heavy Rainfall"), ROUND(22 + (K337 / 0.46) * (28 - 22), 1),
  AND(C337="Monsoon", J337="Intermittent Showers"), ROUND(24 + (K337 / 0.46) * (32 - 24), 1),
  AND(C337="Monsoon", J337="Overcast &amp; Humid"), ROUND(25 + (K337 / 0.46) * (33 - 25), 1),
  AND(C337="Monsoon", J337="Thunderstorms with Rain"), ROUND(23 + (K337 / 0.46) * (30 - 23), 1),
  AND(C337="Autumn", J337="Clear"), ROUND(20 + (K337 / 0.46) * (30 - 20), 1),
  AND(C337="Autumn", J337="Dry &amp; Breezy"), ROUND(18 + (K337 / 0.46) * (28 - 18), 1),
  AND(C337="Autumn", J337="Atmospheric Haze"), ROUND(16 + (K337 / 0.46) * (26 - 16), 1),
  AND(C337="Autumn", J337="Chilly Dusk"), ROUND(15 + (K337 / 0.46) * (25 - 15), 1),
  TRUE, "No match found"
)</f>
        <v>16.5</v>
      </c>
      <c r="M337" s="8">
        <v>0.55000000000000004</v>
      </c>
      <c r="N337" s="8">
        <f>ROUND(DS_1_2_3_appended[[#This Row],[NormalizedHumidity]] * 100, 1)</f>
        <v>55</v>
      </c>
      <c r="O337" s="8" t="str" cm="1">
        <f t="array" ref="O337">_xlfn.IFS(
  N337&lt;=10, "Extremely Dry",
  N337&lt;=20, "Very Dry",
  N337&lt;=30, "Dry",
  N337&lt;=40, "Low Comfortable",
  N337&lt;=50, "Comfortable",
  N337&lt;=60, "Moderate Humid",
  N337&lt;=70, "Humid",
  N337&lt;=80, "Very Humid",
  N337&lt;=90, "Highly Humid",
  N337&lt;=100, "Saturated / Rain-Likely"
)</f>
        <v>Moderate Humid</v>
      </c>
      <c r="P337" s="8">
        <v>0.22389999999999999</v>
      </c>
      <c r="Q337" s="8">
        <f>ROUND(DS_1_2_3_appended[[#This Row],[NormalizedWindspeed]]* 118, 1)</f>
        <v>26.4</v>
      </c>
      <c r="R337" s="8">
        <v>18</v>
      </c>
      <c r="S337" s="8">
        <v>54</v>
      </c>
      <c r="T337" s="8">
        <f>SUM(DS_1_2_3_appended[[#This Row],[CasualRiders]], DS_1_2_3_appended[[#This Row],[RegisteredRiders]])</f>
        <v>72</v>
      </c>
    </row>
    <row r="338" spans="1:20">
      <c r="A338" s="16">
        <v>337</v>
      </c>
      <c r="B338" s="11">
        <v>40558</v>
      </c>
      <c r="C338" s="8" t="str" cm="1">
        <f t="array" ref="C338">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38" s="8">
        <f>YEAR(DS_1_2_3_appended[[#This Row],[DateOfEntry]])</f>
        <v>2011</v>
      </c>
      <c r="E338" s="8" t="str">
        <f>TEXT(DS_1_2_3_appended[[#This Row],[DateOfEntry]], "mmmm")</f>
        <v>January</v>
      </c>
      <c r="F338" s="15">
        <v>14</v>
      </c>
      <c r="G338" s="8" t="str">
        <f>IF(dataset_1!G338, "YES", "NO")</f>
        <v>NO</v>
      </c>
      <c r="H338" s="8" t="str">
        <f>CHOOSE(WEEKDAY(DS_1_2_3_appended[[#This Row],[DateOfEntry]]), "Sunday", "Monday", "Tuesday", "Wednesday", "Thursday", "Friday", "Saturday")</f>
        <v>Saturday</v>
      </c>
      <c r="I338" s="8">
        <v>1</v>
      </c>
      <c r="J338" s="8" t="str" cm="1">
        <f t="array" ref="J338">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338" s="8">
        <v>0.24</v>
      </c>
      <c r="L338" s="8" cm="1">
        <f t="array" ref="L338">_xlfn.IFS(
  AND(C338="Winter", J338="Clear Sky"), ROUND(10 + (K338 / 0.46) * (25 - 10), 1),
  AND(C338="Winter", J338="Foggy / Misty"), ROUND(0 + (K338 / 0.46) * (15 - 0), 1),
  AND(C338="Winter", J338="Light Snow / Rain"), ROUND(-5 + (K338 / 0.46) * (10 - (-5)), 1),
  AND(C338="Winter", J338="Western Disturbance"), ROUND(5 + (K338 / 0.46) * (20 - 5), 1),
  AND(C338="Summer", J338="Clear / Sunny"), ROUND(30 + (K338 / 0.46) * (53 - 30), 1),
  AND(C338="Summer", J338="Hot &amp; Humid"), ROUND(26 + (K338 / 0.46) * (45 - 26), 1),
  AND(C338="Summer", J338="Dust Storm / Loo Winds"), ROUND(35 + (K338 / 0.46) * (50 - 35), 1),
  AND(C338="Summer", J338="Pre-Monsoon Thunderstorm"), ROUND(28 + (K338 / 0.46) * (48 - 28), 1),
  AND(C338="Monsoon", J338="Heavy Rainfall"), ROUND(22 + (K338 / 0.46) * (28 - 22), 1),
  AND(C338="Monsoon", J338="Intermittent Showers"), ROUND(24 + (K338 / 0.46) * (32 - 24), 1),
  AND(C338="Monsoon", J338="Overcast &amp; Humid"), ROUND(25 + (K338 / 0.46) * (33 - 25), 1),
  AND(C338="Monsoon", J338="Thunderstorms with Rain"), ROUND(23 + (K338 / 0.46) * (30 - 23), 1),
  AND(C338="Autumn", J338="Clear"), ROUND(20 + (K338 / 0.46) * (30 - 20), 1),
  AND(C338="Autumn", J338="Dry &amp; Breezy"), ROUND(18 + (K338 / 0.46) * (28 - 18), 1),
  AND(C338="Autumn", J338="Atmospheric Haze"), ROUND(16 + (K338 / 0.46) * (26 - 16), 1),
  AND(C338="Autumn", J338="Chilly Dusk"), ROUND(15 + (K338 / 0.46) * (25 - 15), 1),
  TRUE, "No match found"
)</f>
        <v>17.8</v>
      </c>
      <c r="M338" s="8">
        <v>0.48</v>
      </c>
      <c r="N338" s="8">
        <f>ROUND(DS_1_2_3_appended[[#This Row],[NormalizedHumidity]] * 100, 1)</f>
        <v>48</v>
      </c>
      <c r="O338" s="8" t="str" cm="1">
        <f t="array" ref="O338">_xlfn.IFS(
  N338&lt;=10, "Extremely Dry",
  N338&lt;=20, "Very Dry",
  N338&lt;=30, "Dry",
  N338&lt;=40, "Low Comfortable",
  N338&lt;=50, "Comfortable",
  N338&lt;=60, "Moderate Humid",
  N338&lt;=70, "Humid",
  N338&lt;=80, "Very Humid",
  N338&lt;=90, "Highly Humid",
  N338&lt;=100, "Saturated / Rain-Likely"
)</f>
        <v>Comfortable</v>
      </c>
      <c r="P338" s="8">
        <v>0.22389999999999999</v>
      </c>
      <c r="Q338" s="8">
        <f>ROUND(DS_1_2_3_appended[[#This Row],[NormalizedWindspeed]]* 118, 1)</f>
        <v>26.4</v>
      </c>
      <c r="R338" s="8">
        <v>15</v>
      </c>
      <c r="S338" s="8">
        <v>74</v>
      </c>
      <c r="T338" s="8">
        <f>SUM(DS_1_2_3_appended[[#This Row],[CasualRiders]], DS_1_2_3_appended[[#This Row],[RegisteredRiders]])</f>
        <v>89</v>
      </c>
    </row>
    <row r="339" spans="1:20">
      <c r="A339" s="16">
        <v>338</v>
      </c>
      <c r="B339" s="11">
        <v>40558</v>
      </c>
      <c r="C339" s="8" t="str" cm="1">
        <f t="array" ref="C339">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39" s="8">
        <f>YEAR(DS_1_2_3_appended[[#This Row],[DateOfEntry]])</f>
        <v>2011</v>
      </c>
      <c r="E339" s="8" t="str">
        <f>TEXT(DS_1_2_3_appended[[#This Row],[DateOfEntry]], "mmmm")</f>
        <v>January</v>
      </c>
      <c r="F339" s="15">
        <v>14.0416666666667</v>
      </c>
      <c r="G339" s="8" t="str">
        <f>IF(dataset_1!G339, "YES", "NO")</f>
        <v>NO</v>
      </c>
      <c r="H339" s="8" t="str">
        <f>CHOOSE(WEEKDAY(DS_1_2_3_appended[[#This Row],[DateOfEntry]]), "Sunday", "Monday", "Tuesday", "Wednesday", "Thursday", "Friday", "Saturday")</f>
        <v>Saturday</v>
      </c>
      <c r="I339" s="8">
        <v>1</v>
      </c>
      <c r="J339" s="8" t="str" cm="1">
        <f t="array" ref="J339">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339" s="8">
        <v>0.28000000000000003</v>
      </c>
      <c r="L339" s="8" cm="1">
        <f t="array" ref="L339">_xlfn.IFS(
  AND(C339="Winter", J339="Clear Sky"), ROUND(10 + (K339 / 0.46) * (25 - 10), 1),
  AND(C339="Winter", J339="Foggy / Misty"), ROUND(0 + (K339 / 0.46) * (15 - 0), 1),
  AND(C339="Winter", J339="Light Snow / Rain"), ROUND(-5 + (K339 / 0.46) * (10 - (-5)), 1),
  AND(C339="Winter", J339="Western Disturbance"), ROUND(5 + (K339 / 0.46) * (20 - 5), 1),
  AND(C339="Summer", J339="Clear / Sunny"), ROUND(30 + (K339 / 0.46) * (53 - 30), 1),
  AND(C339="Summer", J339="Hot &amp; Humid"), ROUND(26 + (K339 / 0.46) * (45 - 26), 1),
  AND(C339="Summer", J339="Dust Storm / Loo Winds"), ROUND(35 + (K339 / 0.46) * (50 - 35), 1),
  AND(C339="Summer", J339="Pre-Monsoon Thunderstorm"), ROUND(28 + (K339 / 0.46) * (48 - 28), 1),
  AND(C339="Monsoon", J339="Heavy Rainfall"), ROUND(22 + (K339 / 0.46) * (28 - 22), 1),
  AND(C339="Monsoon", J339="Intermittent Showers"), ROUND(24 + (K339 / 0.46) * (32 - 24), 1),
  AND(C339="Monsoon", J339="Overcast &amp; Humid"), ROUND(25 + (K339 / 0.46) * (33 - 25), 1),
  AND(C339="Monsoon", J339="Thunderstorms with Rain"), ROUND(23 + (K339 / 0.46) * (30 - 23), 1),
  AND(C339="Autumn", J339="Clear"), ROUND(20 + (K339 / 0.46) * (30 - 20), 1),
  AND(C339="Autumn", J339="Dry &amp; Breezy"), ROUND(18 + (K339 / 0.46) * (28 - 18), 1),
  AND(C339="Autumn", J339="Atmospheric Haze"), ROUND(16 + (K339 / 0.46) * (26 - 16), 1),
  AND(C339="Autumn", J339="Chilly Dusk"), ROUND(15 + (K339 / 0.46) * (25 - 15), 1),
  TRUE, "No match found"
)</f>
        <v>19.100000000000001</v>
      </c>
      <c r="M339" s="8">
        <v>0.38</v>
      </c>
      <c r="N339" s="8">
        <f>ROUND(DS_1_2_3_appended[[#This Row],[NormalizedHumidity]] * 100, 1)</f>
        <v>38</v>
      </c>
      <c r="O339" s="8" t="str" cm="1">
        <f t="array" ref="O339">_xlfn.IFS(
  N339&lt;=10, "Extremely Dry",
  N339&lt;=20, "Very Dry",
  N339&lt;=30, "Dry",
  N339&lt;=40, "Low Comfortable",
  N339&lt;=50, "Comfortable",
  N339&lt;=60, "Moderate Humid",
  N339&lt;=70, "Humid",
  N339&lt;=80, "Very Humid",
  N339&lt;=90, "Highly Humid",
  N339&lt;=100, "Saturated / Rain-Likely"
)</f>
        <v>Low Comfortable</v>
      </c>
      <c r="P339" s="8">
        <v>0.29849999999999999</v>
      </c>
      <c r="Q339" s="8">
        <f>ROUND(DS_1_2_3_appended[[#This Row],[NormalizedWindspeed]]* 118, 1)</f>
        <v>35.200000000000003</v>
      </c>
      <c r="R339" s="8">
        <v>21</v>
      </c>
      <c r="S339" s="8">
        <v>80</v>
      </c>
      <c r="T339" s="8">
        <f>SUM(DS_1_2_3_appended[[#This Row],[CasualRiders]], DS_1_2_3_appended[[#This Row],[RegisteredRiders]])</f>
        <v>101</v>
      </c>
    </row>
    <row r="340" spans="1:20">
      <c r="A340" s="16">
        <v>339</v>
      </c>
      <c r="B340" s="11">
        <v>40558</v>
      </c>
      <c r="C340" s="8" t="str" cm="1">
        <f t="array" ref="C340">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40" s="8">
        <f>YEAR(DS_1_2_3_appended[[#This Row],[DateOfEntry]])</f>
        <v>2011</v>
      </c>
      <c r="E340" s="8" t="str">
        <f>TEXT(DS_1_2_3_appended[[#This Row],[DateOfEntry]], "mmmm")</f>
        <v>January</v>
      </c>
      <c r="F340" s="15">
        <v>14.0833333333333</v>
      </c>
      <c r="G340" s="8" t="str">
        <f>IF(dataset_1!G340, "YES", "NO")</f>
        <v>NO</v>
      </c>
      <c r="H340" s="8" t="str">
        <f>CHOOSE(WEEKDAY(DS_1_2_3_appended[[#This Row],[DateOfEntry]]), "Sunday", "Monday", "Tuesday", "Wednesday", "Thursday", "Friday", "Saturday")</f>
        <v>Saturday</v>
      </c>
      <c r="I340" s="8">
        <v>1</v>
      </c>
      <c r="J340" s="8" t="str" cm="1">
        <f t="array" ref="J340">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340" s="8">
        <v>0.3</v>
      </c>
      <c r="L340" s="8" cm="1">
        <f t="array" ref="L340">_xlfn.IFS(
  AND(C340="Winter", J340="Clear Sky"), ROUND(10 + (K340 / 0.46) * (25 - 10), 1),
  AND(C340="Winter", J340="Foggy / Misty"), ROUND(0 + (K340 / 0.46) * (15 - 0), 1),
  AND(C340="Winter", J340="Light Snow / Rain"), ROUND(-5 + (K340 / 0.46) * (10 - (-5)), 1),
  AND(C340="Winter", J340="Western Disturbance"), ROUND(5 + (K340 / 0.46) * (20 - 5), 1),
  AND(C340="Summer", J340="Clear / Sunny"), ROUND(30 + (K340 / 0.46) * (53 - 30), 1),
  AND(C340="Summer", J340="Hot &amp; Humid"), ROUND(26 + (K340 / 0.46) * (45 - 26), 1),
  AND(C340="Summer", J340="Dust Storm / Loo Winds"), ROUND(35 + (K340 / 0.46) * (50 - 35), 1),
  AND(C340="Summer", J340="Pre-Monsoon Thunderstorm"), ROUND(28 + (K340 / 0.46) * (48 - 28), 1),
  AND(C340="Monsoon", J340="Heavy Rainfall"), ROUND(22 + (K340 / 0.46) * (28 - 22), 1),
  AND(C340="Monsoon", J340="Intermittent Showers"), ROUND(24 + (K340 / 0.46) * (32 - 24), 1),
  AND(C340="Monsoon", J340="Overcast &amp; Humid"), ROUND(25 + (K340 / 0.46) * (33 - 25), 1),
  AND(C340="Monsoon", J340="Thunderstorms with Rain"), ROUND(23 + (K340 / 0.46) * (30 - 23), 1),
  AND(C340="Autumn", J340="Clear"), ROUND(20 + (K340 / 0.46) * (30 - 20), 1),
  AND(C340="Autumn", J340="Dry &amp; Breezy"), ROUND(18 + (K340 / 0.46) * (28 - 18), 1),
  AND(C340="Autumn", J340="Atmospheric Haze"), ROUND(16 + (K340 / 0.46) * (26 - 16), 1),
  AND(C340="Autumn", J340="Chilly Dusk"), ROUND(15 + (K340 / 0.46) * (25 - 15), 1),
  TRUE, "No match found"
)</f>
        <v>19.8</v>
      </c>
      <c r="M340" s="8">
        <v>0.39</v>
      </c>
      <c r="N340" s="8">
        <f>ROUND(DS_1_2_3_appended[[#This Row],[NormalizedHumidity]] * 100, 1)</f>
        <v>39</v>
      </c>
      <c r="O340" s="8" t="str" cm="1">
        <f t="array" ref="O340">_xlfn.IFS(
  N340&lt;=10, "Extremely Dry",
  N340&lt;=20, "Very Dry",
  N340&lt;=30, "Dry",
  N340&lt;=40, "Low Comfortable",
  N340&lt;=50, "Comfortable",
  N340&lt;=60, "Moderate Humid",
  N340&lt;=70, "Humid",
  N340&lt;=80, "Very Humid",
  N340&lt;=90, "Highly Humid",
  N340&lt;=100, "Saturated / Rain-Likely"
)</f>
        <v>Low Comfortable</v>
      </c>
      <c r="P340" s="8">
        <v>0.28360000000000002</v>
      </c>
      <c r="Q340" s="8">
        <f>ROUND(DS_1_2_3_appended[[#This Row],[NormalizedWindspeed]]* 118, 1)</f>
        <v>33.5</v>
      </c>
      <c r="R340" s="8">
        <v>26</v>
      </c>
      <c r="S340" s="8">
        <v>92</v>
      </c>
      <c r="T340" s="8">
        <f>SUM(DS_1_2_3_appended[[#This Row],[CasualRiders]], DS_1_2_3_appended[[#This Row],[RegisteredRiders]])</f>
        <v>118</v>
      </c>
    </row>
    <row r="341" spans="1:20">
      <c r="A341" s="16">
        <v>340</v>
      </c>
      <c r="B341" s="11">
        <v>40558</v>
      </c>
      <c r="C341" s="8" t="str" cm="1">
        <f t="array" ref="C341">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41" s="8">
        <f>YEAR(DS_1_2_3_appended[[#This Row],[DateOfEntry]])</f>
        <v>2011</v>
      </c>
      <c r="E341" s="8" t="str">
        <f>TEXT(DS_1_2_3_appended[[#This Row],[DateOfEntry]], "mmmm")</f>
        <v>January</v>
      </c>
      <c r="F341" s="15">
        <v>14.125</v>
      </c>
      <c r="G341" s="8" t="str">
        <f>IF(dataset_1!G341, "YES", "NO")</f>
        <v>NO</v>
      </c>
      <c r="H341" s="8" t="str">
        <f>CHOOSE(WEEKDAY(DS_1_2_3_appended[[#This Row],[DateOfEntry]]), "Sunday", "Monday", "Tuesday", "Wednesday", "Thursday", "Friday", "Saturday")</f>
        <v>Saturday</v>
      </c>
      <c r="I341" s="8">
        <v>2</v>
      </c>
      <c r="J341" s="8" t="str" cm="1">
        <f t="array" ref="J341">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341" s="8">
        <v>0.32</v>
      </c>
      <c r="L341" s="8" cm="1">
        <f t="array" ref="L341">_xlfn.IFS(
  AND(C341="Winter", J341="Clear Sky"), ROUND(10 + (K341 / 0.46) * (25 - 10), 1),
  AND(C341="Winter", J341="Foggy / Misty"), ROUND(0 + (K341 / 0.46) * (15 - 0), 1),
  AND(C341="Winter", J341="Light Snow / Rain"), ROUND(-5 + (K341 / 0.46) * (10 - (-5)), 1),
  AND(C341="Winter", J341="Western Disturbance"), ROUND(5 + (K341 / 0.46) * (20 - 5), 1),
  AND(C341="Summer", J341="Clear / Sunny"), ROUND(30 + (K341 / 0.46) * (53 - 30), 1),
  AND(C341="Summer", J341="Hot &amp; Humid"), ROUND(26 + (K341 / 0.46) * (45 - 26), 1),
  AND(C341="Summer", J341="Dust Storm / Loo Winds"), ROUND(35 + (K341 / 0.46) * (50 - 35), 1),
  AND(C341="Summer", J341="Pre-Monsoon Thunderstorm"), ROUND(28 + (K341 / 0.46) * (48 - 28), 1),
  AND(C341="Monsoon", J341="Heavy Rainfall"), ROUND(22 + (K341 / 0.46) * (28 - 22), 1),
  AND(C341="Monsoon", J341="Intermittent Showers"), ROUND(24 + (K341 / 0.46) * (32 - 24), 1),
  AND(C341="Monsoon", J341="Overcast &amp; Humid"), ROUND(25 + (K341 / 0.46) * (33 - 25), 1),
  AND(C341="Monsoon", J341="Thunderstorms with Rain"), ROUND(23 + (K341 / 0.46) * (30 - 23), 1),
  AND(C341="Autumn", J341="Clear"), ROUND(20 + (K341 / 0.46) * (30 - 20), 1),
  AND(C341="Autumn", J341="Dry &amp; Breezy"), ROUND(18 + (K341 / 0.46) * (28 - 18), 1),
  AND(C341="Autumn", J341="Atmospheric Haze"), ROUND(16 + (K341 / 0.46) * (26 - 16), 1),
  AND(C341="Autumn", J341="Chilly Dusk"), ROUND(15 + (K341 / 0.46) * (25 - 15), 1),
  TRUE, "No match found"
)</f>
        <v>10.4</v>
      </c>
      <c r="M341" s="8">
        <v>0.36</v>
      </c>
      <c r="N341" s="8">
        <f>ROUND(DS_1_2_3_appended[[#This Row],[NormalizedHumidity]] * 100, 1)</f>
        <v>36</v>
      </c>
      <c r="O341" s="8" t="str" cm="1">
        <f t="array" ref="O341">_xlfn.IFS(
  N341&lt;=10, "Extremely Dry",
  N341&lt;=20, "Very Dry",
  N341&lt;=30, "Dry",
  N341&lt;=40, "Low Comfortable",
  N341&lt;=50, "Comfortable",
  N341&lt;=60, "Moderate Humid",
  N341&lt;=70, "Humid",
  N341&lt;=80, "Very Humid",
  N341&lt;=90, "Highly Humid",
  N341&lt;=100, "Saturated / Rain-Likely"
)</f>
        <v>Low Comfortable</v>
      </c>
      <c r="P341" s="8">
        <v>0.19400000000000001</v>
      </c>
      <c r="Q341" s="8">
        <f>ROUND(DS_1_2_3_appended[[#This Row],[NormalizedWindspeed]]* 118, 1)</f>
        <v>22.9</v>
      </c>
      <c r="R341" s="8">
        <v>21</v>
      </c>
      <c r="S341" s="8">
        <v>108</v>
      </c>
      <c r="T341" s="8">
        <f>SUM(DS_1_2_3_appended[[#This Row],[CasualRiders]], DS_1_2_3_appended[[#This Row],[RegisteredRiders]])</f>
        <v>129</v>
      </c>
    </row>
    <row r="342" spans="1:20">
      <c r="A342" s="16">
        <v>341</v>
      </c>
      <c r="B342" s="11">
        <v>40558</v>
      </c>
      <c r="C342" s="8" t="str" cm="1">
        <f t="array" ref="C342">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42" s="8">
        <f>YEAR(DS_1_2_3_appended[[#This Row],[DateOfEntry]])</f>
        <v>2011</v>
      </c>
      <c r="E342" s="8" t="str">
        <f>TEXT(DS_1_2_3_appended[[#This Row],[DateOfEntry]], "mmmm")</f>
        <v>January</v>
      </c>
      <c r="F342" s="15">
        <v>14.1666666666667</v>
      </c>
      <c r="G342" s="8" t="str">
        <f>IF(dataset_1!G342, "YES", "NO")</f>
        <v>NO</v>
      </c>
      <c r="H342" s="8" t="str">
        <f>CHOOSE(WEEKDAY(DS_1_2_3_appended[[#This Row],[DateOfEntry]]), "Sunday", "Monday", "Tuesday", "Wednesday", "Thursday", "Friday", "Saturday")</f>
        <v>Saturday</v>
      </c>
      <c r="I342" s="8">
        <v>2</v>
      </c>
      <c r="J342" s="8" t="str" cm="1">
        <f t="array" ref="J342">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342" s="8">
        <v>0.34</v>
      </c>
      <c r="L342" s="8" cm="1">
        <f t="array" ref="L342">_xlfn.IFS(
  AND(C342="Winter", J342="Clear Sky"), ROUND(10 + (K342 / 0.46) * (25 - 10), 1),
  AND(C342="Winter", J342="Foggy / Misty"), ROUND(0 + (K342 / 0.46) * (15 - 0), 1),
  AND(C342="Winter", J342="Light Snow / Rain"), ROUND(-5 + (K342 / 0.46) * (10 - (-5)), 1),
  AND(C342="Winter", J342="Western Disturbance"), ROUND(5 + (K342 / 0.46) * (20 - 5), 1),
  AND(C342="Summer", J342="Clear / Sunny"), ROUND(30 + (K342 / 0.46) * (53 - 30), 1),
  AND(C342="Summer", J342="Hot &amp; Humid"), ROUND(26 + (K342 / 0.46) * (45 - 26), 1),
  AND(C342="Summer", J342="Dust Storm / Loo Winds"), ROUND(35 + (K342 / 0.46) * (50 - 35), 1),
  AND(C342="Summer", J342="Pre-Monsoon Thunderstorm"), ROUND(28 + (K342 / 0.46) * (48 - 28), 1),
  AND(C342="Monsoon", J342="Heavy Rainfall"), ROUND(22 + (K342 / 0.46) * (28 - 22), 1),
  AND(C342="Monsoon", J342="Intermittent Showers"), ROUND(24 + (K342 / 0.46) * (32 - 24), 1),
  AND(C342="Monsoon", J342="Overcast &amp; Humid"), ROUND(25 + (K342 / 0.46) * (33 - 25), 1),
  AND(C342="Monsoon", J342="Thunderstorms with Rain"), ROUND(23 + (K342 / 0.46) * (30 - 23), 1),
  AND(C342="Autumn", J342="Clear"), ROUND(20 + (K342 / 0.46) * (30 - 20), 1),
  AND(C342="Autumn", J342="Dry &amp; Breezy"), ROUND(18 + (K342 / 0.46) * (28 - 18), 1),
  AND(C342="Autumn", J342="Atmospheric Haze"), ROUND(16 + (K342 / 0.46) * (26 - 16), 1),
  AND(C342="Autumn", J342="Chilly Dusk"), ROUND(15 + (K342 / 0.46) * (25 - 15), 1),
  TRUE, "No match found"
)</f>
        <v>11.1</v>
      </c>
      <c r="M342" s="8">
        <v>0.34</v>
      </c>
      <c r="N342" s="8">
        <f>ROUND(DS_1_2_3_appended[[#This Row],[NormalizedHumidity]] * 100, 1)</f>
        <v>34</v>
      </c>
      <c r="O342" s="8" t="str" cm="1">
        <f t="array" ref="O342">_xlfn.IFS(
  N342&lt;=10, "Extremely Dry",
  N342&lt;=20, "Very Dry",
  N342&lt;=30, "Dry",
  N342&lt;=40, "Low Comfortable",
  N342&lt;=50, "Comfortable",
  N342&lt;=60, "Moderate Humid",
  N342&lt;=70, "Humid",
  N342&lt;=80, "Very Humid",
  N342&lt;=90, "Highly Humid",
  N342&lt;=100, "Saturated / Rain-Likely"
)</f>
        <v>Low Comfortable</v>
      </c>
      <c r="P342" s="8">
        <v>0.19400000000000001</v>
      </c>
      <c r="Q342" s="8">
        <f>ROUND(DS_1_2_3_appended[[#This Row],[NormalizedWindspeed]]* 118, 1)</f>
        <v>22.9</v>
      </c>
      <c r="R342" s="8">
        <v>33</v>
      </c>
      <c r="S342" s="8">
        <v>95</v>
      </c>
      <c r="T342" s="8">
        <f>SUM(DS_1_2_3_appended[[#This Row],[CasualRiders]], DS_1_2_3_appended[[#This Row],[RegisteredRiders]])</f>
        <v>128</v>
      </c>
    </row>
    <row r="343" spans="1:20">
      <c r="A343" s="16">
        <v>342</v>
      </c>
      <c r="B343" s="11">
        <v>40558</v>
      </c>
      <c r="C343" s="8" t="str" cm="1">
        <f t="array" ref="C343">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43" s="8">
        <f>YEAR(DS_1_2_3_appended[[#This Row],[DateOfEntry]])</f>
        <v>2011</v>
      </c>
      <c r="E343" s="8" t="str">
        <f>TEXT(DS_1_2_3_appended[[#This Row],[DateOfEntry]], "mmmm")</f>
        <v>January</v>
      </c>
      <c r="F343" s="15">
        <v>14.2083333333333</v>
      </c>
      <c r="G343" s="8" t="str">
        <f>IF(dataset_1!G343, "YES", "NO")</f>
        <v>NO</v>
      </c>
      <c r="H343" s="8" t="str">
        <f>CHOOSE(WEEKDAY(DS_1_2_3_appended[[#This Row],[DateOfEntry]]), "Sunday", "Monday", "Tuesday", "Wednesday", "Thursday", "Friday", "Saturday")</f>
        <v>Saturday</v>
      </c>
      <c r="I343" s="8">
        <v>2</v>
      </c>
      <c r="J343" s="8" t="str" cm="1">
        <f t="array" ref="J343">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343" s="8">
        <v>0.32</v>
      </c>
      <c r="L343" s="8" cm="1">
        <f t="array" ref="L343">_xlfn.IFS(
  AND(C343="Winter", J343="Clear Sky"), ROUND(10 + (K343 / 0.46) * (25 - 10), 1),
  AND(C343="Winter", J343="Foggy / Misty"), ROUND(0 + (K343 / 0.46) * (15 - 0), 1),
  AND(C343="Winter", J343="Light Snow / Rain"), ROUND(-5 + (K343 / 0.46) * (10 - (-5)), 1),
  AND(C343="Winter", J343="Western Disturbance"), ROUND(5 + (K343 / 0.46) * (20 - 5), 1),
  AND(C343="Summer", J343="Clear / Sunny"), ROUND(30 + (K343 / 0.46) * (53 - 30), 1),
  AND(C343="Summer", J343="Hot &amp; Humid"), ROUND(26 + (K343 / 0.46) * (45 - 26), 1),
  AND(C343="Summer", J343="Dust Storm / Loo Winds"), ROUND(35 + (K343 / 0.46) * (50 - 35), 1),
  AND(C343="Summer", J343="Pre-Monsoon Thunderstorm"), ROUND(28 + (K343 / 0.46) * (48 - 28), 1),
  AND(C343="Monsoon", J343="Heavy Rainfall"), ROUND(22 + (K343 / 0.46) * (28 - 22), 1),
  AND(C343="Monsoon", J343="Intermittent Showers"), ROUND(24 + (K343 / 0.46) * (32 - 24), 1),
  AND(C343="Monsoon", J343="Overcast &amp; Humid"), ROUND(25 + (K343 / 0.46) * (33 - 25), 1),
  AND(C343="Monsoon", J343="Thunderstorms with Rain"), ROUND(23 + (K343 / 0.46) * (30 - 23), 1),
  AND(C343="Autumn", J343="Clear"), ROUND(20 + (K343 / 0.46) * (30 - 20), 1),
  AND(C343="Autumn", J343="Dry &amp; Breezy"), ROUND(18 + (K343 / 0.46) * (28 - 18), 1),
  AND(C343="Autumn", J343="Atmospheric Haze"), ROUND(16 + (K343 / 0.46) * (26 - 16), 1),
  AND(C343="Autumn", J343="Chilly Dusk"), ROUND(15 + (K343 / 0.46) * (25 - 15), 1),
  TRUE, "No match found"
)</f>
        <v>10.4</v>
      </c>
      <c r="M343" s="8">
        <v>0.36</v>
      </c>
      <c r="N343" s="8">
        <f>ROUND(DS_1_2_3_appended[[#This Row],[NormalizedHumidity]] * 100, 1)</f>
        <v>36</v>
      </c>
      <c r="O343" s="8" t="str" cm="1">
        <f t="array" ref="O343">_xlfn.IFS(
  N343&lt;=10, "Extremely Dry",
  N343&lt;=20, "Very Dry",
  N343&lt;=30, "Dry",
  N343&lt;=40, "Low Comfortable",
  N343&lt;=50, "Comfortable",
  N343&lt;=60, "Moderate Humid",
  N343&lt;=70, "Humid",
  N343&lt;=80, "Very Humid",
  N343&lt;=90, "Highly Humid",
  N343&lt;=100, "Saturated / Rain-Likely"
)</f>
        <v>Low Comfortable</v>
      </c>
      <c r="P343" s="8">
        <v>0.28360000000000002</v>
      </c>
      <c r="Q343" s="8">
        <f>ROUND(DS_1_2_3_appended[[#This Row],[NormalizedWindspeed]]* 118, 1)</f>
        <v>33.5</v>
      </c>
      <c r="R343" s="8">
        <v>29</v>
      </c>
      <c r="S343" s="8">
        <v>54</v>
      </c>
      <c r="T343" s="8">
        <f>SUM(DS_1_2_3_appended[[#This Row],[CasualRiders]], DS_1_2_3_appended[[#This Row],[RegisteredRiders]])</f>
        <v>83</v>
      </c>
    </row>
    <row r="344" spans="1:20">
      <c r="A344" s="16">
        <v>343</v>
      </c>
      <c r="B344" s="11">
        <v>40558</v>
      </c>
      <c r="C344" s="8" t="str" cm="1">
        <f t="array" ref="C344">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44" s="8">
        <f>YEAR(DS_1_2_3_appended[[#This Row],[DateOfEntry]])</f>
        <v>2011</v>
      </c>
      <c r="E344" s="8" t="str">
        <f>TEXT(DS_1_2_3_appended[[#This Row],[DateOfEntry]], "mmmm")</f>
        <v>January</v>
      </c>
      <c r="F344" s="15">
        <v>14.25</v>
      </c>
      <c r="G344" s="8" t="str">
        <f>IF(dataset_1!G344, "YES", "NO")</f>
        <v>NO</v>
      </c>
      <c r="H344" s="8" t="str">
        <f>CHOOSE(WEEKDAY(DS_1_2_3_appended[[#This Row],[DateOfEntry]]), "Sunday", "Monday", "Tuesday", "Wednesday", "Thursday", "Friday", "Saturday")</f>
        <v>Saturday</v>
      </c>
      <c r="I344" s="8">
        <v>2</v>
      </c>
      <c r="J344" s="8" t="str" cm="1">
        <f t="array" ref="J344">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344" s="8">
        <v>0.3</v>
      </c>
      <c r="L344" s="8" cm="1">
        <f t="array" ref="L344">_xlfn.IFS(
  AND(C344="Winter", J344="Clear Sky"), ROUND(10 + (K344 / 0.46) * (25 - 10), 1),
  AND(C344="Winter", J344="Foggy / Misty"), ROUND(0 + (K344 / 0.46) * (15 - 0), 1),
  AND(C344="Winter", J344="Light Snow / Rain"), ROUND(-5 + (K344 / 0.46) * (10 - (-5)), 1),
  AND(C344="Winter", J344="Western Disturbance"), ROUND(5 + (K344 / 0.46) * (20 - 5), 1),
  AND(C344="Summer", J344="Clear / Sunny"), ROUND(30 + (K344 / 0.46) * (53 - 30), 1),
  AND(C344="Summer", J344="Hot &amp; Humid"), ROUND(26 + (K344 / 0.46) * (45 - 26), 1),
  AND(C344="Summer", J344="Dust Storm / Loo Winds"), ROUND(35 + (K344 / 0.46) * (50 - 35), 1),
  AND(C344="Summer", J344="Pre-Monsoon Thunderstorm"), ROUND(28 + (K344 / 0.46) * (48 - 28), 1),
  AND(C344="Monsoon", J344="Heavy Rainfall"), ROUND(22 + (K344 / 0.46) * (28 - 22), 1),
  AND(C344="Monsoon", J344="Intermittent Showers"), ROUND(24 + (K344 / 0.46) * (32 - 24), 1),
  AND(C344="Monsoon", J344="Overcast &amp; Humid"), ROUND(25 + (K344 / 0.46) * (33 - 25), 1),
  AND(C344="Monsoon", J344="Thunderstorms with Rain"), ROUND(23 + (K344 / 0.46) * (30 - 23), 1),
  AND(C344="Autumn", J344="Clear"), ROUND(20 + (K344 / 0.46) * (30 - 20), 1),
  AND(C344="Autumn", J344="Dry &amp; Breezy"), ROUND(18 + (K344 / 0.46) * (28 - 18), 1),
  AND(C344="Autumn", J344="Atmospheric Haze"), ROUND(16 + (K344 / 0.46) * (26 - 16), 1),
  AND(C344="Autumn", J344="Chilly Dusk"), ROUND(15 + (K344 / 0.46) * (25 - 15), 1),
  TRUE, "No match found"
)</f>
        <v>9.8000000000000007</v>
      </c>
      <c r="M344" s="8">
        <v>0.45</v>
      </c>
      <c r="N344" s="8">
        <f>ROUND(DS_1_2_3_appended[[#This Row],[NormalizedHumidity]] * 100, 1)</f>
        <v>45</v>
      </c>
      <c r="O344" s="8" t="str" cm="1">
        <f t="array" ref="O344">_xlfn.IFS(
  N344&lt;=10, "Extremely Dry",
  N344&lt;=20, "Very Dry",
  N344&lt;=30, "Dry",
  N344&lt;=40, "Low Comfortable",
  N344&lt;=50, "Comfortable",
  N344&lt;=60, "Moderate Humid",
  N344&lt;=70, "Humid",
  N344&lt;=80, "Very Humid",
  N344&lt;=90, "Highly Humid",
  N344&lt;=100, "Saturated / Rain-Likely"
)</f>
        <v>Comfortable</v>
      </c>
      <c r="P344" s="8">
        <v>0.25369999999999998</v>
      </c>
      <c r="Q344" s="8">
        <f>ROUND(DS_1_2_3_appended[[#This Row],[NormalizedWindspeed]]* 118, 1)</f>
        <v>29.9</v>
      </c>
      <c r="R344" s="8">
        <v>15</v>
      </c>
      <c r="S344" s="8">
        <v>69</v>
      </c>
      <c r="T344" s="8">
        <f>SUM(DS_1_2_3_appended[[#This Row],[CasualRiders]], DS_1_2_3_appended[[#This Row],[RegisteredRiders]])</f>
        <v>84</v>
      </c>
    </row>
    <row r="345" spans="1:20">
      <c r="A345" s="16">
        <v>344</v>
      </c>
      <c r="B345" s="11">
        <v>40558</v>
      </c>
      <c r="C345" s="8" t="str" cm="1">
        <f t="array" ref="C345">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45" s="8">
        <f>YEAR(DS_1_2_3_appended[[#This Row],[DateOfEntry]])</f>
        <v>2011</v>
      </c>
      <c r="E345" s="8" t="str">
        <f>TEXT(DS_1_2_3_appended[[#This Row],[DateOfEntry]], "mmmm")</f>
        <v>January</v>
      </c>
      <c r="F345" s="15">
        <v>14.2916666666667</v>
      </c>
      <c r="G345" s="8" t="str">
        <f>IF(dataset_1!G345, "YES", "NO")</f>
        <v>NO</v>
      </c>
      <c r="H345" s="8" t="str">
        <f>CHOOSE(WEEKDAY(DS_1_2_3_appended[[#This Row],[DateOfEntry]]), "Sunday", "Monday", "Tuesday", "Wednesday", "Thursday", "Friday", "Saturday")</f>
        <v>Saturday</v>
      </c>
      <c r="I345" s="8">
        <v>2</v>
      </c>
      <c r="J345" s="8" t="str" cm="1">
        <f t="array" ref="J345">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345" s="8">
        <v>0.32</v>
      </c>
      <c r="L345" s="8" cm="1">
        <f t="array" ref="L345">_xlfn.IFS(
  AND(C345="Winter", J345="Clear Sky"), ROUND(10 + (K345 / 0.46) * (25 - 10), 1),
  AND(C345="Winter", J345="Foggy / Misty"), ROUND(0 + (K345 / 0.46) * (15 - 0), 1),
  AND(C345="Winter", J345="Light Snow / Rain"), ROUND(-5 + (K345 / 0.46) * (10 - (-5)), 1),
  AND(C345="Winter", J345="Western Disturbance"), ROUND(5 + (K345 / 0.46) * (20 - 5), 1),
  AND(C345="Summer", J345="Clear / Sunny"), ROUND(30 + (K345 / 0.46) * (53 - 30), 1),
  AND(C345="Summer", J345="Hot &amp; Humid"), ROUND(26 + (K345 / 0.46) * (45 - 26), 1),
  AND(C345="Summer", J345="Dust Storm / Loo Winds"), ROUND(35 + (K345 / 0.46) * (50 - 35), 1),
  AND(C345="Summer", J345="Pre-Monsoon Thunderstorm"), ROUND(28 + (K345 / 0.46) * (48 - 28), 1),
  AND(C345="Monsoon", J345="Heavy Rainfall"), ROUND(22 + (K345 / 0.46) * (28 - 22), 1),
  AND(C345="Monsoon", J345="Intermittent Showers"), ROUND(24 + (K345 / 0.46) * (32 - 24), 1),
  AND(C345="Monsoon", J345="Overcast &amp; Humid"), ROUND(25 + (K345 / 0.46) * (33 - 25), 1),
  AND(C345="Monsoon", J345="Thunderstorms with Rain"), ROUND(23 + (K345 / 0.46) * (30 - 23), 1),
  AND(C345="Autumn", J345="Clear"), ROUND(20 + (K345 / 0.46) * (30 - 20), 1),
  AND(C345="Autumn", J345="Dry &amp; Breezy"), ROUND(18 + (K345 / 0.46) * (28 - 18), 1),
  AND(C345="Autumn", J345="Atmospheric Haze"), ROUND(16 + (K345 / 0.46) * (26 - 16), 1),
  AND(C345="Autumn", J345="Chilly Dusk"), ROUND(15 + (K345 / 0.46) * (25 - 15), 1),
  TRUE, "No match found"
)</f>
        <v>10.4</v>
      </c>
      <c r="M345" s="8">
        <v>0.39</v>
      </c>
      <c r="N345" s="8">
        <f>ROUND(DS_1_2_3_appended[[#This Row],[NormalizedHumidity]] * 100, 1)</f>
        <v>39</v>
      </c>
      <c r="O345" s="8" t="str" cm="1">
        <f t="array" ref="O345">_xlfn.IFS(
  N345&lt;=10, "Extremely Dry",
  N345&lt;=20, "Very Dry",
  N345&lt;=30, "Dry",
  N345&lt;=40, "Low Comfortable",
  N345&lt;=50, "Comfortable",
  N345&lt;=60, "Moderate Humid",
  N345&lt;=70, "Humid",
  N345&lt;=80, "Very Humid",
  N345&lt;=90, "Highly Humid",
  N345&lt;=100, "Saturated / Rain-Likely"
)</f>
        <v>Low Comfortable</v>
      </c>
      <c r="P345" s="8">
        <v>0.25369999999999998</v>
      </c>
      <c r="Q345" s="8">
        <f>ROUND(DS_1_2_3_appended[[#This Row],[NormalizedWindspeed]]* 118, 1)</f>
        <v>29.9</v>
      </c>
      <c r="R345" s="8">
        <v>14</v>
      </c>
      <c r="S345" s="8">
        <v>60</v>
      </c>
      <c r="T345" s="8">
        <f>SUM(DS_1_2_3_appended[[#This Row],[CasualRiders]], DS_1_2_3_appended[[#This Row],[RegisteredRiders]])</f>
        <v>74</v>
      </c>
    </row>
    <row r="346" spans="1:20">
      <c r="A346" s="16">
        <v>345</v>
      </c>
      <c r="B346" s="11">
        <v>40558</v>
      </c>
      <c r="C346" s="8" t="str" cm="1">
        <f t="array" ref="C346">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46" s="8">
        <f>YEAR(DS_1_2_3_appended[[#This Row],[DateOfEntry]])</f>
        <v>2011</v>
      </c>
      <c r="E346" s="8" t="str">
        <f>TEXT(DS_1_2_3_appended[[#This Row],[DateOfEntry]], "mmmm")</f>
        <v>January</v>
      </c>
      <c r="F346" s="15">
        <v>14.3333333333333</v>
      </c>
      <c r="G346" s="8" t="str">
        <f>IF(dataset_1!G346, "YES", "NO")</f>
        <v>NO</v>
      </c>
      <c r="H346" s="8" t="str">
        <f>CHOOSE(WEEKDAY(DS_1_2_3_appended[[#This Row],[DateOfEntry]]), "Sunday", "Monday", "Tuesday", "Wednesday", "Thursday", "Friday", "Saturday")</f>
        <v>Saturday</v>
      </c>
      <c r="I346" s="8">
        <v>2</v>
      </c>
      <c r="J346" s="8" t="str" cm="1">
        <f t="array" ref="J346">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346" s="8">
        <v>0.32</v>
      </c>
      <c r="L346" s="8" cm="1">
        <f t="array" ref="L346">_xlfn.IFS(
  AND(C346="Winter", J346="Clear Sky"), ROUND(10 + (K346 / 0.46) * (25 - 10), 1),
  AND(C346="Winter", J346="Foggy / Misty"), ROUND(0 + (K346 / 0.46) * (15 - 0), 1),
  AND(C346="Winter", J346="Light Snow / Rain"), ROUND(-5 + (K346 / 0.46) * (10 - (-5)), 1),
  AND(C346="Winter", J346="Western Disturbance"), ROUND(5 + (K346 / 0.46) * (20 - 5), 1),
  AND(C346="Summer", J346="Clear / Sunny"), ROUND(30 + (K346 / 0.46) * (53 - 30), 1),
  AND(C346="Summer", J346="Hot &amp; Humid"), ROUND(26 + (K346 / 0.46) * (45 - 26), 1),
  AND(C346="Summer", J346="Dust Storm / Loo Winds"), ROUND(35 + (K346 / 0.46) * (50 - 35), 1),
  AND(C346="Summer", J346="Pre-Monsoon Thunderstorm"), ROUND(28 + (K346 / 0.46) * (48 - 28), 1),
  AND(C346="Monsoon", J346="Heavy Rainfall"), ROUND(22 + (K346 / 0.46) * (28 - 22), 1),
  AND(C346="Monsoon", J346="Intermittent Showers"), ROUND(24 + (K346 / 0.46) * (32 - 24), 1),
  AND(C346="Monsoon", J346="Overcast &amp; Humid"), ROUND(25 + (K346 / 0.46) * (33 - 25), 1),
  AND(C346="Monsoon", J346="Thunderstorms with Rain"), ROUND(23 + (K346 / 0.46) * (30 - 23), 1),
  AND(C346="Autumn", J346="Clear"), ROUND(20 + (K346 / 0.46) * (30 - 20), 1),
  AND(C346="Autumn", J346="Dry &amp; Breezy"), ROUND(18 + (K346 / 0.46) * (28 - 18), 1),
  AND(C346="Autumn", J346="Atmospheric Haze"), ROUND(16 + (K346 / 0.46) * (26 - 16), 1),
  AND(C346="Autumn", J346="Chilly Dusk"), ROUND(15 + (K346 / 0.46) * (25 - 15), 1),
  TRUE, "No match found"
)</f>
        <v>10.4</v>
      </c>
      <c r="M346" s="8">
        <v>0.39</v>
      </c>
      <c r="N346" s="8">
        <f>ROUND(DS_1_2_3_appended[[#This Row],[NormalizedHumidity]] * 100, 1)</f>
        <v>39</v>
      </c>
      <c r="O346" s="8" t="str" cm="1">
        <f t="array" ref="O346">_xlfn.IFS(
  N346&lt;=10, "Extremely Dry",
  N346&lt;=20, "Very Dry",
  N346&lt;=30, "Dry",
  N346&lt;=40, "Low Comfortable",
  N346&lt;=50, "Comfortable",
  N346&lt;=60, "Moderate Humid",
  N346&lt;=70, "Humid",
  N346&lt;=80, "Very Humid",
  N346&lt;=90, "Highly Humid",
  N346&lt;=100, "Saturated / Rain-Likely"
)</f>
        <v>Low Comfortable</v>
      </c>
      <c r="P346" s="8">
        <v>0.25369999999999998</v>
      </c>
      <c r="Q346" s="8">
        <f>ROUND(DS_1_2_3_appended[[#This Row],[NormalizedWindspeed]]* 118, 1)</f>
        <v>29.9</v>
      </c>
      <c r="R346" s="8">
        <v>6</v>
      </c>
      <c r="S346" s="8">
        <v>35</v>
      </c>
      <c r="T346" s="8">
        <f>SUM(DS_1_2_3_appended[[#This Row],[CasualRiders]], DS_1_2_3_appended[[#This Row],[RegisteredRiders]])</f>
        <v>41</v>
      </c>
    </row>
    <row r="347" spans="1:20">
      <c r="A347" s="16">
        <v>346</v>
      </c>
      <c r="B347" s="11">
        <v>40558</v>
      </c>
      <c r="C347" s="8" t="str" cm="1">
        <f t="array" ref="C347">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47" s="8">
        <f>YEAR(DS_1_2_3_appended[[#This Row],[DateOfEntry]])</f>
        <v>2011</v>
      </c>
      <c r="E347" s="8" t="str">
        <f>TEXT(DS_1_2_3_appended[[#This Row],[DateOfEntry]], "mmmm")</f>
        <v>January</v>
      </c>
      <c r="F347" s="15">
        <v>14.375</v>
      </c>
      <c r="G347" s="8" t="str">
        <f>IF(dataset_1!G347, "YES", "NO")</f>
        <v>NO</v>
      </c>
      <c r="H347" s="8" t="str">
        <f>CHOOSE(WEEKDAY(DS_1_2_3_appended[[#This Row],[DateOfEntry]]), "Sunday", "Monday", "Tuesday", "Wednesday", "Thursday", "Friday", "Saturday")</f>
        <v>Saturday</v>
      </c>
      <c r="I347" s="8">
        <v>2</v>
      </c>
      <c r="J347" s="8" t="str" cm="1">
        <f t="array" ref="J347">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347" s="8">
        <v>0.32</v>
      </c>
      <c r="L347" s="8" cm="1">
        <f t="array" ref="L347">_xlfn.IFS(
  AND(C347="Winter", J347="Clear Sky"), ROUND(10 + (K347 / 0.46) * (25 - 10), 1),
  AND(C347="Winter", J347="Foggy / Misty"), ROUND(0 + (K347 / 0.46) * (15 - 0), 1),
  AND(C347="Winter", J347="Light Snow / Rain"), ROUND(-5 + (K347 / 0.46) * (10 - (-5)), 1),
  AND(C347="Winter", J347="Western Disturbance"), ROUND(5 + (K347 / 0.46) * (20 - 5), 1),
  AND(C347="Summer", J347="Clear / Sunny"), ROUND(30 + (K347 / 0.46) * (53 - 30), 1),
  AND(C347="Summer", J347="Hot &amp; Humid"), ROUND(26 + (K347 / 0.46) * (45 - 26), 1),
  AND(C347="Summer", J347="Dust Storm / Loo Winds"), ROUND(35 + (K347 / 0.46) * (50 - 35), 1),
  AND(C347="Summer", J347="Pre-Monsoon Thunderstorm"), ROUND(28 + (K347 / 0.46) * (48 - 28), 1),
  AND(C347="Monsoon", J347="Heavy Rainfall"), ROUND(22 + (K347 / 0.46) * (28 - 22), 1),
  AND(C347="Monsoon", J347="Intermittent Showers"), ROUND(24 + (K347 / 0.46) * (32 - 24), 1),
  AND(C347="Monsoon", J347="Overcast &amp; Humid"), ROUND(25 + (K347 / 0.46) * (33 - 25), 1),
  AND(C347="Monsoon", J347="Thunderstorms with Rain"), ROUND(23 + (K347 / 0.46) * (30 - 23), 1),
  AND(C347="Autumn", J347="Clear"), ROUND(20 + (K347 / 0.46) * (30 - 20), 1),
  AND(C347="Autumn", J347="Dry &amp; Breezy"), ROUND(18 + (K347 / 0.46) * (28 - 18), 1),
  AND(C347="Autumn", J347="Atmospheric Haze"), ROUND(16 + (K347 / 0.46) * (26 - 16), 1),
  AND(C347="Autumn", J347="Chilly Dusk"), ROUND(15 + (K347 / 0.46) * (25 - 15), 1),
  TRUE, "No match found"
)</f>
        <v>10.4</v>
      </c>
      <c r="M347" s="8">
        <v>0.39</v>
      </c>
      <c r="N347" s="8">
        <f>ROUND(DS_1_2_3_appended[[#This Row],[NormalizedHumidity]] * 100, 1)</f>
        <v>39</v>
      </c>
      <c r="O347" s="8" t="str" cm="1">
        <f t="array" ref="O347">_xlfn.IFS(
  N347&lt;=10, "Extremely Dry",
  N347&lt;=20, "Very Dry",
  N347&lt;=30, "Dry",
  N347&lt;=40, "Low Comfortable",
  N347&lt;=50, "Comfortable",
  N347&lt;=60, "Moderate Humid",
  N347&lt;=70, "Humid",
  N347&lt;=80, "Very Humid",
  N347&lt;=90, "Highly Humid",
  N347&lt;=100, "Saturated / Rain-Likely"
)</f>
        <v>Low Comfortable</v>
      </c>
      <c r="P347" s="8">
        <v>0.22389999999999999</v>
      </c>
      <c r="Q347" s="8">
        <f>ROUND(DS_1_2_3_appended[[#This Row],[NormalizedWindspeed]]* 118, 1)</f>
        <v>26.4</v>
      </c>
      <c r="R347" s="8">
        <v>6</v>
      </c>
      <c r="S347" s="8">
        <v>51</v>
      </c>
      <c r="T347" s="8">
        <f>SUM(DS_1_2_3_appended[[#This Row],[CasualRiders]], DS_1_2_3_appended[[#This Row],[RegisteredRiders]])</f>
        <v>57</v>
      </c>
    </row>
    <row r="348" spans="1:20">
      <c r="A348" s="16">
        <v>347</v>
      </c>
      <c r="B348" s="11">
        <v>40558</v>
      </c>
      <c r="C348" s="8" t="str" cm="1">
        <f t="array" ref="C348">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48" s="8">
        <f>YEAR(DS_1_2_3_appended[[#This Row],[DateOfEntry]])</f>
        <v>2011</v>
      </c>
      <c r="E348" s="8" t="str">
        <f>TEXT(DS_1_2_3_appended[[#This Row],[DateOfEntry]], "mmmm")</f>
        <v>January</v>
      </c>
      <c r="F348" s="15">
        <v>14.4166666666667</v>
      </c>
      <c r="G348" s="8" t="str">
        <f>IF(dataset_1!G348, "YES", "NO")</f>
        <v>NO</v>
      </c>
      <c r="H348" s="8" t="str">
        <f>CHOOSE(WEEKDAY(DS_1_2_3_appended[[#This Row],[DateOfEntry]]), "Sunday", "Monday", "Tuesday", "Wednesday", "Thursday", "Friday", "Saturday")</f>
        <v>Saturday</v>
      </c>
      <c r="I348" s="8">
        <v>2</v>
      </c>
      <c r="J348" s="8" t="str" cm="1">
        <f t="array" ref="J348">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348" s="8">
        <v>0.3</v>
      </c>
      <c r="L348" s="8" cm="1">
        <f t="array" ref="L348">_xlfn.IFS(
  AND(C348="Winter", J348="Clear Sky"), ROUND(10 + (K348 / 0.46) * (25 - 10), 1),
  AND(C348="Winter", J348="Foggy / Misty"), ROUND(0 + (K348 / 0.46) * (15 - 0), 1),
  AND(C348="Winter", J348="Light Snow / Rain"), ROUND(-5 + (K348 / 0.46) * (10 - (-5)), 1),
  AND(C348="Winter", J348="Western Disturbance"), ROUND(5 + (K348 / 0.46) * (20 - 5), 1),
  AND(C348="Summer", J348="Clear / Sunny"), ROUND(30 + (K348 / 0.46) * (53 - 30), 1),
  AND(C348="Summer", J348="Hot &amp; Humid"), ROUND(26 + (K348 / 0.46) * (45 - 26), 1),
  AND(C348="Summer", J348="Dust Storm / Loo Winds"), ROUND(35 + (K348 / 0.46) * (50 - 35), 1),
  AND(C348="Summer", J348="Pre-Monsoon Thunderstorm"), ROUND(28 + (K348 / 0.46) * (48 - 28), 1),
  AND(C348="Monsoon", J348="Heavy Rainfall"), ROUND(22 + (K348 / 0.46) * (28 - 22), 1),
  AND(C348="Monsoon", J348="Intermittent Showers"), ROUND(24 + (K348 / 0.46) * (32 - 24), 1),
  AND(C348="Monsoon", J348="Overcast &amp; Humid"), ROUND(25 + (K348 / 0.46) * (33 - 25), 1),
  AND(C348="Monsoon", J348="Thunderstorms with Rain"), ROUND(23 + (K348 / 0.46) * (30 - 23), 1),
  AND(C348="Autumn", J348="Clear"), ROUND(20 + (K348 / 0.46) * (30 - 20), 1),
  AND(C348="Autumn", J348="Dry &amp; Breezy"), ROUND(18 + (K348 / 0.46) * (28 - 18), 1),
  AND(C348="Autumn", J348="Atmospheric Haze"), ROUND(16 + (K348 / 0.46) * (26 - 16), 1),
  AND(C348="Autumn", J348="Chilly Dusk"), ROUND(15 + (K348 / 0.46) * (25 - 15), 1),
  TRUE, "No match found"
)</f>
        <v>9.8000000000000007</v>
      </c>
      <c r="M348" s="8">
        <v>0.42</v>
      </c>
      <c r="N348" s="8">
        <f>ROUND(DS_1_2_3_appended[[#This Row],[NormalizedHumidity]] * 100, 1)</f>
        <v>42</v>
      </c>
      <c r="O348" s="8" t="str" cm="1">
        <f t="array" ref="O348">_xlfn.IFS(
  N348&lt;=10, "Extremely Dry",
  N348&lt;=20, "Very Dry",
  N348&lt;=30, "Dry",
  N348&lt;=40, "Low Comfortable",
  N348&lt;=50, "Comfortable",
  N348&lt;=60, "Moderate Humid",
  N348&lt;=70, "Humid",
  N348&lt;=80, "Very Humid",
  N348&lt;=90, "Highly Humid",
  N348&lt;=100, "Saturated / Rain-Likely"
)</f>
        <v>Comfortable</v>
      </c>
      <c r="P348" s="8">
        <v>0.1045</v>
      </c>
      <c r="Q348" s="8">
        <f>ROUND(DS_1_2_3_appended[[#This Row],[NormalizedWindspeed]]* 118, 1)</f>
        <v>12.3</v>
      </c>
      <c r="R348" s="8">
        <v>0</v>
      </c>
      <c r="S348" s="8">
        <v>26</v>
      </c>
      <c r="T348" s="8">
        <f>SUM(DS_1_2_3_appended[[#This Row],[CasualRiders]], DS_1_2_3_appended[[#This Row],[RegisteredRiders]])</f>
        <v>26</v>
      </c>
    </row>
    <row r="349" spans="1:20">
      <c r="A349" s="16">
        <v>348</v>
      </c>
      <c r="B349" s="11">
        <v>40558</v>
      </c>
      <c r="C349" s="8" t="str" cm="1">
        <f t="array" ref="C349">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49" s="8">
        <f>YEAR(DS_1_2_3_appended[[#This Row],[DateOfEntry]])</f>
        <v>2011</v>
      </c>
      <c r="E349" s="8" t="str">
        <f>TEXT(DS_1_2_3_appended[[#This Row],[DateOfEntry]], "mmmm")</f>
        <v>January</v>
      </c>
      <c r="F349" s="15">
        <v>14.4583333333333</v>
      </c>
      <c r="G349" s="8" t="str">
        <f>IF(dataset_1!G349, "YES", "NO")</f>
        <v>NO</v>
      </c>
      <c r="H349" s="8" t="str">
        <f>CHOOSE(WEEKDAY(DS_1_2_3_appended[[#This Row],[DateOfEntry]]), "Sunday", "Monday", "Tuesday", "Wednesday", "Thursday", "Friday", "Saturday")</f>
        <v>Saturday</v>
      </c>
      <c r="I349" s="8">
        <v>1</v>
      </c>
      <c r="J349" s="8" t="str" cm="1">
        <f t="array" ref="J349">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349" s="8">
        <v>0.3</v>
      </c>
      <c r="L349" s="8" cm="1">
        <f t="array" ref="L349">_xlfn.IFS(
  AND(C349="Winter", J349="Clear Sky"), ROUND(10 + (K349 / 0.46) * (25 - 10), 1),
  AND(C349="Winter", J349="Foggy / Misty"), ROUND(0 + (K349 / 0.46) * (15 - 0), 1),
  AND(C349="Winter", J349="Light Snow / Rain"), ROUND(-5 + (K349 / 0.46) * (10 - (-5)), 1),
  AND(C349="Winter", J349="Western Disturbance"), ROUND(5 + (K349 / 0.46) * (20 - 5), 1),
  AND(C349="Summer", J349="Clear / Sunny"), ROUND(30 + (K349 / 0.46) * (53 - 30), 1),
  AND(C349="Summer", J349="Hot &amp; Humid"), ROUND(26 + (K349 / 0.46) * (45 - 26), 1),
  AND(C349="Summer", J349="Dust Storm / Loo Winds"), ROUND(35 + (K349 / 0.46) * (50 - 35), 1),
  AND(C349="Summer", J349="Pre-Monsoon Thunderstorm"), ROUND(28 + (K349 / 0.46) * (48 - 28), 1),
  AND(C349="Monsoon", J349="Heavy Rainfall"), ROUND(22 + (K349 / 0.46) * (28 - 22), 1),
  AND(C349="Monsoon", J349="Intermittent Showers"), ROUND(24 + (K349 / 0.46) * (32 - 24), 1),
  AND(C349="Monsoon", J349="Overcast &amp; Humid"), ROUND(25 + (K349 / 0.46) * (33 - 25), 1),
  AND(C349="Monsoon", J349="Thunderstorms with Rain"), ROUND(23 + (K349 / 0.46) * (30 - 23), 1),
  AND(C349="Autumn", J349="Clear"), ROUND(20 + (K349 / 0.46) * (30 - 20), 1),
  AND(C349="Autumn", J349="Dry &amp; Breezy"), ROUND(18 + (K349 / 0.46) * (28 - 18), 1),
  AND(C349="Autumn", J349="Atmospheric Haze"), ROUND(16 + (K349 / 0.46) * (26 - 16), 1),
  AND(C349="Autumn", J349="Chilly Dusk"), ROUND(15 + (K349 / 0.46) * (25 - 15), 1),
  TRUE, "No match found"
)</f>
        <v>19.8</v>
      </c>
      <c r="M349" s="8">
        <v>0.45</v>
      </c>
      <c r="N349" s="8">
        <f>ROUND(DS_1_2_3_appended[[#This Row],[NormalizedHumidity]] * 100, 1)</f>
        <v>45</v>
      </c>
      <c r="O349" s="8" t="str" cm="1">
        <f t="array" ref="O349">_xlfn.IFS(
  N349&lt;=10, "Extremely Dry",
  N349&lt;=20, "Very Dry",
  N349&lt;=30, "Dry",
  N349&lt;=40, "Low Comfortable",
  N349&lt;=50, "Comfortable",
  N349&lt;=60, "Moderate Humid",
  N349&lt;=70, "Humid",
  N349&lt;=80, "Very Humid",
  N349&lt;=90, "Highly Humid",
  N349&lt;=100, "Saturated / Rain-Likely"
)</f>
        <v>Comfortable</v>
      </c>
      <c r="P349" s="8">
        <v>0.28360000000000002</v>
      </c>
      <c r="Q349" s="8">
        <f>ROUND(DS_1_2_3_appended[[#This Row],[NormalizedWindspeed]]* 118, 1)</f>
        <v>33.5</v>
      </c>
      <c r="R349" s="8">
        <v>5</v>
      </c>
      <c r="S349" s="8">
        <v>39</v>
      </c>
      <c r="T349" s="8">
        <f>SUM(DS_1_2_3_appended[[#This Row],[CasualRiders]], DS_1_2_3_appended[[#This Row],[RegisteredRiders]])</f>
        <v>44</v>
      </c>
    </row>
    <row r="350" spans="1:20">
      <c r="A350" s="16">
        <v>349</v>
      </c>
      <c r="B350" s="11">
        <v>40559</v>
      </c>
      <c r="C350" s="8" t="str" cm="1">
        <f t="array" ref="C350">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50" s="8">
        <f>YEAR(DS_1_2_3_appended[[#This Row],[DateOfEntry]])</f>
        <v>2011</v>
      </c>
      <c r="E350" s="8" t="str">
        <f>TEXT(DS_1_2_3_appended[[#This Row],[DateOfEntry]], "mmmm")</f>
        <v>January</v>
      </c>
      <c r="F350" s="15">
        <v>14.5</v>
      </c>
      <c r="G350" s="8" t="str">
        <f>IF(dataset_1!G350, "YES", "NO")</f>
        <v>NO</v>
      </c>
      <c r="H350" s="8" t="str">
        <f>CHOOSE(WEEKDAY(DS_1_2_3_appended[[#This Row],[DateOfEntry]]), "Sunday", "Monday", "Tuesday", "Wednesday", "Thursday", "Friday", "Saturday")</f>
        <v>Sunday</v>
      </c>
      <c r="I350" s="8">
        <v>1</v>
      </c>
      <c r="J350" s="8" t="str" cm="1">
        <f t="array" ref="J350">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350" s="8">
        <v>0.26</v>
      </c>
      <c r="L350" s="8" cm="1">
        <f t="array" ref="L350">_xlfn.IFS(
  AND(C350="Winter", J350="Clear Sky"), ROUND(10 + (K350 / 0.46) * (25 - 10), 1),
  AND(C350="Winter", J350="Foggy / Misty"), ROUND(0 + (K350 / 0.46) * (15 - 0), 1),
  AND(C350="Winter", J350="Light Snow / Rain"), ROUND(-5 + (K350 / 0.46) * (10 - (-5)), 1),
  AND(C350="Winter", J350="Western Disturbance"), ROUND(5 + (K350 / 0.46) * (20 - 5), 1),
  AND(C350="Summer", J350="Clear / Sunny"), ROUND(30 + (K350 / 0.46) * (53 - 30), 1),
  AND(C350="Summer", J350="Hot &amp; Humid"), ROUND(26 + (K350 / 0.46) * (45 - 26), 1),
  AND(C350="Summer", J350="Dust Storm / Loo Winds"), ROUND(35 + (K350 / 0.46) * (50 - 35), 1),
  AND(C350="Summer", J350="Pre-Monsoon Thunderstorm"), ROUND(28 + (K350 / 0.46) * (48 - 28), 1),
  AND(C350="Monsoon", J350="Heavy Rainfall"), ROUND(22 + (K350 / 0.46) * (28 - 22), 1),
  AND(C350="Monsoon", J350="Intermittent Showers"), ROUND(24 + (K350 / 0.46) * (32 - 24), 1),
  AND(C350="Monsoon", J350="Overcast &amp; Humid"), ROUND(25 + (K350 / 0.46) * (33 - 25), 1),
  AND(C350="Monsoon", J350="Thunderstorms with Rain"), ROUND(23 + (K350 / 0.46) * (30 - 23), 1),
  AND(C350="Autumn", J350="Clear"), ROUND(20 + (K350 / 0.46) * (30 - 20), 1),
  AND(C350="Autumn", J350="Dry &amp; Breezy"), ROUND(18 + (K350 / 0.46) * (28 - 18), 1),
  AND(C350="Autumn", J350="Atmospheric Haze"), ROUND(16 + (K350 / 0.46) * (26 - 16), 1),
  AND(C350="Autumn", J350="Chilly Dusk"), ROUND(15 + (K350 / 0.46) * (25 - 15), 1),
  TRUE, "No match found"
)</f>
        <v>18.5</v>
      </c>
      <c r="M350" s="8">
        <v>0.56000000000000005</v>
      </c>
      <c r="N350" s="8">
        <f>ROUND(DS_1_2_3_appended[[#This Row],[NormalizedHumidity]] * 100, 1)</f>
        <v>56</v>
      </c>
      <c r="O350" s="8" t="str" cm="1">
        <f t="array" ref="O350">_xlfn.IFS(
  N350&lt;=10, "Extremely Dry",
  N350&lt;=20, "Very Dry",
  N350&lt;=30, "Dry",
  N350&lt;=40, "Low Comfortable",
  N350&lt;=50, "Comfortable",
  N350&lt;=60, "Moderate Humid",
  N350&lt;=70, "Humid",
  N350&lt;=80, "Very Humid",
  N350&lt;=90, "Highly Humid",
  N350&lt;=100, "Saturated / Rain-Likely"
)</f>
        <v>Moderate Humid</v>
      </c>
      <c r="P350" s="8">
        <v>0</v>
      </c>
      <c r="Q350" s="8">
        <f>ROUND(DS_1_2_3_appended[[#This Row],[NormalizedWindspeed]]* 118, 1)</f>
        <v>0</v>
      </c>
      <c r="R350" s="8">
        <v>6</v>
      </c>
      <c r="S350" s="8">
        <v>33</v>
      </c>
      <c r="T350" s="8">
        <f>SUM(DS_1_2_3_appended[[#This Row],[CasualRiders]], DS_1_2_3_appended[[#This Row],[RegisteredRiders]])</f>
        <v>39</v>
      </c>
    </row>
    <row r="351" spans="1:20">
      <c r="A351" s="16">
        <v>350</v>
      </c>
      <c r="B351" s="11">
        <v>40559</v>
      </c>
      <c r="C351" s="8" t="str" cm="1">
        <f t="array" ref="C351">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51" s="8">
        <f>YEAR(DS_1_2_3_appended[[#This Row],[DateOfEntry]])</f>
        <v>2011</v>
      </c>
      <c r="E351" s="8" t="str">
        <f>TEXT(DS_1_2_3_appended[[#This Row],[DateOfEntry]], "mmmm")</f>
        <v>January</v>
      </c>
      <c r="F351" s="15">
        <v>14.5416666666667</v>
      </c>
      <c r="G351" s="8" t="str">
        <f>IF(dataset_1!G351, "YES", "NO")</f>
        <v>NO</v>
      </c>
      <c r="H351" s="8" t="str">
        <f>CHOOSE(WEEKDAY(DS_1_2_3_appended[[#This Row],[DateOfEntry]]), "Sunday", "Monday", "Tuesday", "Wednesday", "Thursday", "Friday", "Saturday")</f>
        <v>Sunday</v>
      </c>
      <c r="I351" s="8">
        <v>1</v>
      </c>
      <c r="J351" s="8" t="str" cm="1">
        <f t="array" ref="J351">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351" s="8">
        <v>0.26</v>
      </c>
      <c r="L351" s="8" cm="1">
        <f t="array" ref="L351">_xlfn.IFS(
  AND(C351="Winter", J351="Clear Sky"), ROUND(10 + (K351 / 0.46) * (25 - 10), 1),
  AND(C351="Winter", J351="Foggy / Misty"), ROUND(0 + (K351 / 0.46) * (15 - 0), 1),
  AND(C351="Winter", J351="Light Snow / Rain"), ROUND(-5 + (K351 / 0.46) * (10 - (-5)), 1),
  AND(C351="Winter", J351="Western Disturbance"), ROUND(5 + (K351 / 0.46) * (20 - 5), 1),
  AND(C351="Summer", J351="Clear / Sunny"), ROUND(30 + (K351 / 0.46) * (53 - 30), 1),
  AND(C351="Summer", J351="Hot &amp; Humid"), ROUND(26 + (K351 / 0.46) * (45 - 26), 1),
  AND(C351="Summer", J351="Dust Storm / Loo Winds"), ROUND(35 + (K351 / 0.46) * (50 - 35), 1),
  AND(C351="Summer", J351="Pre-Monsoon Thunderstorm"), ROUND(28 + (K351 / 0.46) * (48 - 28), 1),
  AND(C351="Monsoon", J351="Heavy Rainfall"), ROUND(22 + (K351 / 0.46) * (28 - 22), 1),
  AND(C351="Monsoon", J351="Intermittent Showers"), ROUND(24 + (K351 / 0.46) * (32 - 24), 1),
  AND(C351="Monsoon", J351="Overcast &amp; Humid"), ROUND(25 + (K351 / 0.46) * (33 - 25), 1),
  AND(C351="Monsoon", J351="Thunderstorms with Rain"), ROUND(23 + (K351 / 0.46) * (30 - 23), 1),
  AND(C351="Autumn", J351="Clear"), ROUND(20 + (K351 / 0.46) * (30 - 20), 1),
  AND(C351="Autumn", J351="Dry &amp; Breezy"), ROUND(18 + (K351 / 0.46) * (28 - 18), 1),
  AND(C351="Autumn", J351="Atmospheric Haze"), ROUND(16 + (K351 / 0.46) * (26 - 16), 1),
  AND(C351="Autumn", J351="Chilly Dusk"), ROUND(15 + (K351 / 0.46) * (25 - 15), 1),
  TRUE, "No match found"
)</f>
        <v>18.5</v>
      </c>
      <c r="M351" s="8">
        <v>0.56000000000000005</v>
      </c>
      <c r="N351" s="8">
        <f>ROUND(DS_1_2_3_appended[[#This Row],[NormalizedHumidity]] * 100, 1)</f>
        <v>56</v>
      </c>
      <c r="O351" s="8" t="str" cm="1">
        <f t="array" ref="O351">_xlfn.IFS(
  N351&lt;=10, "Extremely Dry",
  N351&lt;=20, "Very Dry",
  N351&lt;=30, "Dry",
  N351&lt;=40, "Low Comfortable",
  N351&lt;=50, "Comfortable",
  N351&lt;=60, "Moderate Humid",
  N351&lt;=70, "Humid",
  N351&lt;=80, "Very Humid",
  N351&lt;=90, "Highly Humid",
  N351&lt;=100, "Saturated / Rain-Likely"
)</f>
        <v>Moderate Humid</v>
      </c>
      <c r="P351" s="8">
        <v>0.1343</v>
      </c>
      <c r="Q351" s="8">
        <f>ROUND(DS_1_2_3_appended[[#This Row],[NormalizedWindspeed]]* 118, 1)</f>
        <v>15.8</v>
      </c>
      <c r="R351" s="8">
        <v>4</v>
      </c>
      <c r="S351" s="8">
        <v>19</v>
      </c>
      <c r="T351" s="8">
        <f>SUM(DS_1_2_3_appended[[#This Row],[CasualRiders]], DS_1_2_3_appended[[#This Row],[RegisteredRiders]])</f>
        <v>23</v>
      </c>
    </row>
    <row r="352" spans="1:20">
      <c r="A352" s="16">
        <v>351</v>
      </c>
      <c r="B352" s="11">
        <v>40559</v>
      </c>
      <c r="C352" s="8" t="str" cm="1">
        <f t="array" ref="C352">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52" s="8">
        <f>YEAR(DS_1_2_3_appended[[#This Row],[DateOfEntry]])</f>
        <v>2011</v>
      </c>
      <c r="E352" s="8" t="str">
        <f>TEXT(DS_1_2_3_appended[[#This Row],[DateOfEntry]], "mmmm")</f>
        <v>January</v>
      </c>
      <c r="F352" s="15">
        <v>14.5833333333333</v>
      </c>
      <c r="G352" s="8" t="str">
        <f>IF(dataset_1!G352, "YES", "NO")</f>
        <v>NO</v>
      </c>
      <c r="H352" s="8" t="str">
        <f>CHOOSE(WEEKDAY(DS_1_2_3_appended[[#This Row],[DateOfEntry]]), "Sunday", "Monday", "Tuesday", "Wednesday", "Thursday", "Friday", "Saturday")</f>
        <v>Sunday</v>
      </c>
      <c r="I352" s="8">
        <v>1</v>
      </c>
      <c r="J352" s="8" t="str" cm="1">
        <f t="array" ref="J352">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352" s="8">
        <v>0.26</v>
      </c>
      <c r="L352" s="8" cm="1">
        <f t="array" ref="L352">_xlfn.IFS(
  AND(C352="Winter", J352="Clear Sky"), ROUND(10 + (K352 / 0.46) * (25 - 10), 1),
  AND(C352="Winter", J352="Foggy / Misty"), ROUND(0 + (K352 / 0.46) * (15 - 0), 1),
  AND(C352="Winter", J352="Light Snow / Rain"), ROUND(-5 + (K352 / 0.46) * (10 - (-5)), 1),
  AND(C352="Winter", J352="Western Disturbance"), ROUND(5 + (K352 / 0.46) * (20 - 5), 1),
  AND(C352="Summer", J352="Clear / Sunny"), ROUND(30 + (K352 / 0.46) * (53 - 30), 1),
  AND(C352="Summer", J352="Hot &amp; Humid"), ROUND(26 + (K352 / 0.46) * (45 - 26), 1),
  AND(C352="Summer", J352="Dust Storm / Loo Winds"), ROUND(35 + (K352 / 0.46) * (50 - 35), 1),
  AND(C352="Summer", J352="Pre-Monsoon Thunderstorm"), ROUND(28 + (K352 / 0.46) * (48 - 28), 1),
  AND(C352="Monsoon", J352="Heavy Rainfall"), ROUND(22 + (K352 / 0.46) * (28 - 22), 1),
  AND(C352="Monsoon", J352="Intermittent Showers"), ROUND(24 + (K352 / 0.46) * (32 - 24), 1),
  AND(C352="Monsoon", J352="Overcast &amp; Humid"), ROUND(25 + (K352 / 0.46) * (33 - 25), 1),
  AND(C352="Monsoon", J352="Thunderstorms with Rain"), ROUND(23 + (K352 / 0.46) * (30 - 23), 1),
  AND(C352="Autumn", J352="Clear"), ROUND(20 + (K352 / 0.46) * (30 - 20), 1),
  AND(C352="Autumn", J352="Dry &amp; Breezy"), ROUND(18 + (K352 / 0.46) * (28 - 18), 1),
  AND(C352="Autumn", J352="Atmospheric Haze"), ROUND(16 + (K352 / 0.46) * (26 - 16), 1),
  AND(C352="Autumn", J352="Chilly Dusk"), ROUND(15 + (K352 / 0.46) * (25 - 15), 1),
  TRUE, "No match found"
)</f>
        <v>18.5</v>
      </c>
      <c r="M352" s="8">
        <v>0.56000000000000005</v>
      </c>
      <c r="N352" s="8">
        <f>ROUND(DS_1_2_3_appended[[#This Row],[NormalizedHumidity]] * 100, 1)</f>
        <v>56</v>
      </c>
      <c r="O352" s="8" t="str" cm="1">
        <f t="array" ref="O352">_xlfn.IFS(
  N352&lt;=10, "Extremely Dry",
  N352&lt;=20, "Very Dry",
  N352&lt;=30, "Dry",
  N352&lt;=40, "Low Comfortable",
  N352&lt;=50, "Comfortable",
  N352&lt;=60, "Moderate Humid",
  N352&lt;=70, "Humid",
  N352&lt;=80, "Very Humid",
  N352&lt;=90, "Highly Humid",
  N352&lt;=100, "Saturated / Rain-Likely"
)</f>
        <v>Moderate Humid</v>
      </c>
      <c r="P352" s="8">
        <v>8.9599999999999999E-2</v>
      </c>
      <c r="Q352" s="8">
        <f>ROUND(DS_1_2_3_appended[[#This Row],[NormalizedWindspeed]]* 118, 1)</f>
        <v>10.6</v>
      </c>
      <c r="R352" s="8">
        <v>3</v>
      </c>
      <c r="S352" s="8">
        <v>13</v>
      </c>
      <c r="T352" s="8">
        <f>SUM(DS_1_2_3_appended[[#This Row],[CasualRiders]], DS_1_2_3_appended[[#This Row],[RegisteredRiders]])</f>
        <v>16</v>
      </c>
    </row>
    <row r="353" spans="1:20">
      <c r="A353" s="16">
        <v>352</v>
      </c>
      <c r="B353" s="11">
        <v>40559</v>
      </c>
      <c r="C353" s="8" t="str" cm="1">
        <f t="array" ref="C353">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53" s="8">
        <f>YEAR(DS_1_2_3_appended[[#This Row],[DateOfEntry]])</f>
        <v>2011</v>
      </c>
      <c r="E353" s="8" t="str">
        <f>TEXT(DS_1_2_3_appended[[#This Row],[DateOfEntry]], "mmmm")</f>
        <v>January</v>
      </c>
      <c r="F353" s="15">
        <v>14.625</v>
      </c>
      <c r="G353" s="8" t="str">
        <f>IF(dataset_1!G353, "YES", "NO")</f>
        <v>NO</v>
      </c>
      <c r="H353" s="8" t="str">
        <f>CHOOSE(WEEKDAY(DS_1_2_3_appended[[#This Row],[DateOfEntry]]), "Sunday", "Monday", "Tuesday", "Wednesday", "Thursday", "Friday", "Saturday")</f>
        <v>Sunday</v>
      </c>
      <c r="I353" s="8">
        <v>1</v>
      </c>
      <c r="J353" s="8" t="str" cm="1">
        <f t="array" ref="J353">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353" s="8">
        <v>0.22</v>
      </c>
      <c r="L353" s="8" cm="1">
        <f t="array" ref="L353">_xlfn.IFS(
  AND(C353="Winter", J353="Clear Sky"), ROUND(10 + (K353 / 0.46) * (25 - 10), 1),
  AND(C353="Winter", J353="Foggy / Misty"), ROUND(0 + (K353 / 0.46) * (15 - 0), 1),
  AND(C353="Winter", J353="Light Snow / Rain"), ROUND(-5 + (K353 / 0.46) * (10 - (-5)), 1),
  AND(C353="Winter", J353="Western Disturbance"), ROUND(5 + (K353 / 0.46) * (20 - 5), 1),
  AND(C353="Summer", J353="Clear / Sunny"), ROUND(30 + (K353 / 0.46) * (53 - 30), 1),
  AND(C353="Summer", J353="Hot &amp; Humid"), ROUND(26 + (K353 / 0.46) * (45 - 26), 1),
  AND(C353="Summer", J353="Dust Storm / Loo Winds"), ROUND(35 + (K353 / 0.46) * (50 - 35), 1),
  AND(C353="Summer", J353="Pre-Monsoon Thunderstorm"), ROUND(28 + (K353 / 0.46) * (48 - 28), 1),
  AND(C353="Monsoon", J353="Heavy Rainfall"), ROUND(22 + (K353 / 0.46) * (28 - 22), 1),
  AND(C353="Monsoon", J353="Intermittent Showers"), ROUND(24 + (K353 / 0.46) * (32 - 24), 1),
  AND(C353="Monsoon", J353="Overcast &amp; Humid"), ROUND(25 + (K353 / 0.46) * (33 - 25), 1),
  AND(C353="Monsoon", J353="Thunderstorms with Rain"), ROUND(23 + (K353 / 0.46) * (30 - 23), 1),
  AND(C353="Autumn", J353="Clear"), ROUND(20 + (K353 / 0.46) * (30 - 20), 1),
  AND(C353="Autumn", J353="Dry &amp; Breezy"), ROUND(18 + (K353 / 0.46) * (28 - 18), 1),
  AND(C353="Autumn", J353="Atmospheric Haze"), ROUND(16 + (K353 / 0.46) * (26 - 16), 1),
  AND(C353="Autumn", J353="Chilly Dusk"), ROUND(15 + (K353 / 0.46) * (25 - 15), 1),
  TRUE, "No match found"
)</f>
        <v>17.2</v>
      </c>
      <c r="M353" s="8">
        <v>0.69</v>
      </c>
      <c r="N353" s="8">
        <f>ROUND(DS_1_2_3_appended[[#This Row],[NormalizedHumidity]] * 100, 1)</f>
        <v>69</v>
      </c>
      <c r="O353" s="8" t="str" cm="1">
        <f t="array" ref="O353">_xlfn.IFS(
  N353&lt;=10, "Extremely Dry",
  N353&lt;=20, "Very Dry",
  N353&lt;=30, "Dry",
  N353&lt;=40, "Low Comfortable",
  N353&lt;=50, "Comfortable",
  N353&lt;=60, "Moderate Humid",
  N353&lt;=70, "Humid",
  N353&lt;=80, "Very Humid",
  N353&lt;=90, "Highly Humid",
  N353&lt;=100, "Saturated / Rain-Likely"
)</f>
        <v>Humid</v>
      </c>
      <c r="P353" s="8">
        <v>0</v>
      </c>
      <c r="Q353" s="8">
        <f>ROUND(DS_1_2_3_appended[[#This Row],[NormalizedWindspeed]]* 118, 1)</f>
        <v>0</v>
      </c>
      <c r="R353" s="8">
        <v>9</v>
      </c>
      <c r="S353" s="8">
        <v>6</v>
      </c>
      <c r="T353" s="8">
        <f>SUM(DS_1_2_3_appended[[#This Row],[CasualRiders]], DS_1_2_3_appended[[#This Row],[RegisteredRiders]])</f>
        <v>15</v>
      </c>
    </row>
    <row r="354" spans="1:20">
      <c r="A354" s="16">
        <v>353</v>
      </c>
      <c r="B354" s="11">
        <v>40559</v>
      </c>
      <c r="C354" s="8" t="str" cm="1">
        <f t="array" ref="C354">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54" s="8">
        <f>YEAR(DS_1_2_3_appended[[#This Row],[DateOfEntry]])</f>
        <v>2011</v>
      </c>
      <c r="E354" s="8" t="str">
        <f>TEXT(DS_1_2_3_appended[[#This Row],[DateOfEntry]], "mmmm")</f>
        <v>January</v>
      </c>
      <c r="F354" s="15">
        <v>14.6666666666667</v>
      </c>
      <c r="G354" s="8" t="str">
        <f>IF(dataset_1!G354, "YES", "NO")</f>
        <v>NO</v>
      </c>
      <c r="H354" s="8" t="str">
        <f>CHOOSE(WEEKDAY(DS_1_2_3_appended[[#This Row],[DateOfEntry]]), "Sunday", "Monday", "Tuesday", "Wednesday", "Thursday", "Friday", "Saturday")</f>
        <v>Sunday</v>
      </c>
      <c r="I354" s="8">
        <v>1</v>
      </c>
      <c r="J354" s="8" t="str" cm="1">
        <f t="array" ref="J354">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354" s="8">
        <v>0.26</v>
      </c>
      <c r="L354" s="8" cm="1">
        <f t="array" ref="L354">_xlfn.IFS(
  AND(C354="Winter", J354="Clear Sky"), ROUND(10 + (K354 / 0.46) * (25 - 10), 1),
  AND(C354="Winter", J354="Foggy / Misty"), ROUND(0 + (K354 / 0.46) * (15 - 0), 1),
  AND(C354="Winter", J354="Light Snow / Rain"), ROUND(-5 + (K354 / 0.46) * (10 - (-5)), 1),
  AND(C354="Winter", J354="Western Disturbance"), ROUND(5 + (K354 / 0.46) * (20 - 5), 1),
  AND(C354="Summer", J354="Clear / Sunny"), ROUND(30 + (K354 / 0.46) * (53 - 30), 1),
  AND(C354="Summer", J354="Hot &amp; Humid"), ROUND(26 + (K354 / 0.46) * (45 - 26), 1),
  AND(C354="Summer", J354="Dust Storm / Loo Winds"), ROUND(35 + (K354 / 0.46) * (50 - 35), 1),
  AND(C354="Summer", J354="Pre-Monsoon Thunderstorm"), ROUND(28 + (K354 / 0.46) * (48 - 28), 1),
  AND(C354="Monsoon", J354="Heavy Rainfall"), ROUND(22 + (K354 / 0.46) * (28 - 22), 1),
  AND(C354="Monsoon", J354="Intermittent Showers"), ROUND(24 + (K354 / 0.46) * (32 - 24), 1),
  AND(C354="Monsoon", J354="Overcast &amp; Humid"), ROUND(25 + (K354 / 0.46) * (33 - 25), 1),
  AND(C354="Monsoon", J354="Thunderstorms with Rain"), ROUND(23 + (K354 / 0.46) * (30 - 23), 1),
  AND(C354="Autumn", J354="Clear"), ROUND(20 + (K354 / 0.46) * (30 - 20), 1),
  AND(C354="Autumn", J354="Dry &amp; Breezy"), ROUND(18 + (K354 / 0.46) * (28 - 18), 1),
  AND(C354="Autumn", J354="Atmospheric Haze"), ROUND(16 + (K354 / 0.46) * (26 - 16), 1),
  AND(C354="Autumn", J354="Chilly Dusk"), ROUND(15 + (K354 / 0.46) * (25 - 15), 1),
  TRUE, "No match found"
)</f>
        <v>18.5</v>
      </c>
      <c r="M354" s="8">
        <v>0.56000000000000005</v>
      </c>
      <c r="N354" s="8">
        <f>ROUND(DS_1_2_3_appended[[#This Row],[NormalizedHumidity]] * 100, 1)</f>
        <v>56</v>
      </c>
      <c r="O354" s="8" t="str" cm="1">
        <f t="array" ref="O354">_xlfn.IFS(
  N354&lt;=10, "Extremely Dry",
  N354&lt;=20, "Very Dry",
  N354&lt;=30, "Dry",
  N354&lt;=40, "Low Comfortable",
  N354&lt;=50, "Comfortable",
  N354&lt;=60, "Moderate Humid",
  N354&lt;=70, "Humid",
  N354&lt;=80, "Very Humid",
  N354&lt;=90, "Highly Humid",
  N354&lt;=100, "Saturated / Rain-Likely"
)</f>
        <v>Moderate Humid</v>
      </c>
      <c r="P354" s="8">
        <v>0.16420000000000001</v>
      </c>
      <c r="Q354" s="8">
        <f>ROUND(DS_1_2_3_appended[[#This Row],[NormalizedWindspeed]]* 118, 1)</f>
        <v>19.399999999999999</v>
      </c>
      <c r="R354" s="8">
        <v>0</v>
      </c>
      <c r="S354" s="8">
        <v>1</v>
      </c>
      <c r="T354" s="8">
        <f>SUM(DS_1_2_3_appended[[#This Row],[CasualRiders]], DS_1_2_3_appended[[#This Row],[RegisteredRiders]])</f>
        <v>1</v>
      </c>
    </row>
    <row r="355" spans="1:20">
      <c r="A355" s="16">
        <v>354</v>
      </c>
      <c r="B355" s="11">
        <v>40559</v>
      </c>
      <c r="C355" s="8" t="str" cm="1">
        <f t="array" ref="C355">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55" s="8">
        <f>YEAR(DS_1_2_3_appended[[#This Row],[DateOfEntry]])</f>
        <v>2011</v>
      </c>
      <c r="E355" s="8" t="str">
        <f>TEXT(DS_1_2_3_appended[[#This Row],[DateOfEntry]], "mmmm")</f>
        <v>January</v>
      </c>
      <c r="F355" s="15">
        <v>14.7083333333333</v>
      </c>
      <c r="G355" s="8" t="str">
        <f>IF(dataset_1!G355, "YES", "NO")</f>
        <v>NO</v>
      </c>
      <c r="H355" s="8" t="str">
        <f>CHOOSE(WEEKDAY(DS_1_2_3_appended[[#This Row],[DateOfEntry]]), "Sunday", "Monday", "Tuesday", "Wednesday", "Thursday", "Friday", "Saturday")</f>
        <v>Sunday</v>
      </c>
      <c r="I355" s="8">
        <v>2</v>
      </c>
      <c r="J355" s="8" t="str" cm="1">
        <f t="array" ref="J355">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355" s="8">
        <v>0.26</v>
      </c>
      <c r="L355" s="8" cm="1">
        <f t="array" ref="L355">_xlfn.IFS(
  AND(C355="Winter", J355="Clear Sky"), ROUND(10 + (K355 / 0.46) * (25 - 10), 1),
  AND(C355="Winter", J355="Foggy / Misty"), ROUND(0 + (K355 / 0.46) * (15 - 0), 1),
  AND(C355="Winter", J355="Light Snow / Rain"), ROUND(-5 + (K355 / 0.46) * (10 - (-5)), 1),
  AND(C355="Winter", J355="Western Disturbance"), ROUND(5 + (K355 / 0.46) * (20 - 5), 1),
  AND(C355="Summer", J355="Clear / Sunny"), ROUND(30 + (K355 / 0.46) * (53 - 30), 1),
  AND(C355="Summer", J355="Hot &amp; Humid"), ROUND(26 + (K355 / 0.46) * (45 - 26), 1),
  AND(C355="Summer", J355="Dust Storm / Loo Winds"), ROUND(35 + (K355 / 0.46) * (50 - 35), 1),
  AND(C355="Summer", J355="Pre-Monsoon Thunderstorm"), ROUND(28 + (K355 / 0.46) * (48 - 28), 1),
  AND(C355="Monsoon", J355="Heavy Rainfall"), ROUND(22 + (K355 / 0.46) * (28 - 22), 1),
  AND(C355="Monsoon", J355="Intermittent Showers"), ROUND(24 + (K355 / 0.46) * (32 - 24), 1),
  AND(C355="Monsoon", J355="Overcast &amp; Humid"), ROUND(25 + (K355 / 0.46) * (33 - 25), 1),
  AND(C355="Monsoon", J355="Thunderstorms with Rain"), ROUND(23 + (K355 / 0.46) * (30 - 23), 1),
  AND(C355="Autumn", J355="Clear"), ROUND(20 + (K355 / 0.46) * (30 - 20), 1),
  AND(C355="Autumn", J355="Dry &amp; Breezy"), ROUND(18 + (K355 / 0.46) * (28 - 18), 1),
  AND(C355="Autumn", J355="Atmospheric Haze"), ROUND(16 + (K355 / 0.46) * (26 - 16), 1),
  AND(C355="Autumn", J355="Chilly Dusk"), ROUND(15 + (K355 / 0.46) * (25 - 15), 1),
  TRUE, "No match found"
)</f>
        <v>8.5</v>
      </c>
      <c r="M355" s="8">
        <v>0.56000000000000005</v>
      </c>
      <c r="N355" s="8">
        <f>ROUND(DS_1_2_3_appended[[#This Row],[NormalizedHumidity]] * 100, 1)</f>
        <v>56</v>
      </c>
      <c r="O355" s="8" t="str" cm="1">
        <f t="array" ref="O355">_xlfn.IFS(
  N355&lt;=10, "Extremely Dry",
  N355&lt;=20, "Very Dry",
  N355&lt;=30, "Dry",
  N355&lt;=40, "Low Comfortable",
  N355&lt;=50, "Comfortable",
  N355&lt;=60, "Moderate Humid",
  N355&lt;=70, "Humid",
  N355&lt;=80, "Very Humid",
  N355&lt;=90, "Highly Humid",
  N355&lt;=100, "Saturated / Rain-Likely"
)</f>
        <v>Moderate Humid</v>
      </c>
      <c r="P355" s="8">
        <v>0.16420000000000001</v>
      </c>
      <c r="Q355" s="8">
        <f>ROUND(DS_1_2_3_appended[[#This Row],[NormalizedWindspeed]]* 118, 1)</f>
        <v>19.399999999999999</v>
      </c>
      <c r="R355" s="8">
        <v>1</v>
      </c>
      <c r="S355" s="8">
        <v>1</v>
      </c>
      <c r="T355" s="8">
        <f>SUM(DS_1_2_3_appended[[#This Row],[CasualRiders]], DS_1_2_3_appended[[#This Row],[RegisteredRiders]])</f>
        <v>2</v>
      </c>
    </row>
    <row r="356" spans="1:20">
      <c r="A356" s="16">
        <v>355</v>
      </c>
      <c r="B356" s="11">
        <v>40559</v>
      </c>
      <c r="C356" s="8" t="str" cm="1">
        <f t="array" ref="C356">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56" s="8">
        <f>YEAR(DS_1_2_3_appended[[#This Row],[DateOfEntry]])</f>
        <v>2011</v>
      </c>
      <c r="E356" s="8" t="str">
        <f>TEXT(DS_1_2_3_appended[[#This Row],[DateOfEntry]], "mmmm")</f>
        <v>January</v>
      </c>
      <c r="F356" s="15">
        <v>14.75</v>
      </c>
      <c r="G356" s="8" t="str">
        <f>IF(dataset_1!G356, "YES", "NO")</f>
        <v>NO</v>
      </c>
      <c r="H356" s="8" t="str">
        <f>CHOOSE(WEEKDAY(DS_1_2_3_appended[[#This Row],[DateOfEntry]]), "Sunday", "Monday", "Tuesday", "Wednesday", "Thursday", "Friday", "Saturday")</f>
        <v>Sunday</v>
      </c>
      <c r="I356" s="8">
        <v>2</v>
      </c>
      <c r="J356" s="8" t="str" cm="1">
        <f t="array" ref="J356">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356" s="8">
        <v>0.26</v>
      </c>
      <c r="L356" s="8" cm="1">
        <f t="array" ref="L356">_xlfn.IFS(
  AND(C356="Winter", J356="Clear Sky"), ROUND(10 + (K356 / 0.46) * (25 - 10), 1),
  AND(C356="Winter", J356="Foggy / Misty"), ROUND(0 + (K356 / 0.46) * (15 - 0), 1),
  AND(C356="Winter", J356="Light Snow / Rain"), ROUND(-5 + (K356 / 0.46) * (10 - (-5)), 1),
  AND(C356="Winter", J356="Western Disturbance"), ROUND(5 + (K356 / 0.46) * (20 - 5), 1),
  AND(C356="Summer", J356="Clear / Sunny"), ROUND(30 + (K356 / 0.46) * (53 - 30), 1),
  AND(C356="Summer", J356="Hot &amp; Humid"), ROUND(26 + (K356 / 0.46) * (45 - 26), 1),
  AND(C356="Summer", J356="Dust Storm / Loo Winds"), ROUND(35 + (K356 / 0.46) * (50 - 35), 1),
  AND(C356="Summer", J356="Pre-Monsoon Thunderstorm"), ROUND(28 + (K356 / 0.46) * (48 - 28), 1),
  AND(C356="Monsoon", J356="Heavy Rainfall"), ROUND(22 + (K356 / 0.46) * (28 - 22), 1),
  AND(C356="Monsoon", J356="Intermittent Showers"), ROUND(24 + (K356 / 0.46) * (32 - 24), 1),
  AND(C356="Monsoon", J356="Overcast &amp; Humid"), ROUND(25 + (K356 / 0.46) * (33 - 25), 1),
  AND(C356="Monsoon", J356="Thunderstorms with Rain"), ROUND(23 + (K356 / 0.46) * (30 - 23), 1),
  AND(C356="Autumn", J356="Clear"), ROUND(20 + (K356 / 0.46) * (30 - 20), 1),
  AND(C356="Autumn", J356="Dry &amp; Breezy"), ROUND(18 + (K356 / 0.46) * (28 - 18), 1),
  AND(C356="Autumn", J356="Atmospheric Haze"), ROUND(16 + (K356 / 0.46) * (26 - 16), 1),
  AND(C356="Autumn", J356="Chilly Dusk"), ROUND(15 + (K356 / 0.46) * (25 - 15), 1),
  TRUE, "No match found"
)</f>
        <v>8.5</v>
      </c>
      <c r="M356" s="8">
        <v>0.56000000000000005</v>
      </c>
      <c r="N356" s="8">
        <f>ROUND(DS_1_2_3_appended[[#This Row],[NormalizedHumidity]] * 100, 1)</f>
        <v>56</v>
      </c>
      <c r="O356" s="8" t="str" cm="1">
        <f t="array" ref="O356">_xlfn.IFS(
  N356&lt;=10, "Extremely Dry",
  N356&lt;=20, "Very Dry",
  N356&lt;=30, "Dry",
  N356&lt;=40, "Low Comfortable",
  N356&lt;=50, "Comfortable",
  N356&lt;=60, "Moderate Humid",
  N356&lt;=70, "Humid",
  N356&lt;=80, "Very Humid",
  N356&lt;=90, "Highly Humid",
  N356&lt;=100, "Saturated / Rain-Likely"
)</f>
        <v>Moderate Humid</v>
      </c>
      <c r="P356" s="8">
        <v>0.16420000000000001</v>
      </c>
      <c r="Q356" s="8">
        <f>ROUND(DS_1_2_3_appended[[#This Row],[NormalizedWindspeed]]* 118, 1)</f>
        <v>19.399999999999999</v>
      </c>
      <c r="R356" s="8">
        <v>0</v>
      </c>
      <c r="S356" s="8">
        <v>1</v>
      </c>
      <c r="T356" s="8">
        <f>SUM(DS_1_2_3_appended[[#This Row],[CasualRiders]], DS_1_2_3_appended[[#This Row],[RegisteredRiders]])</f>
        <v>1</v>
      </c>
    </row>
    <row r="357" spans="1:20">
      <c r="A357" s="16">
        <v>356</v>
      </c>
      <c r="B357" s="11">
        <v>40559</v>
      </c>
      <c r="C357" s="8" t="str" cm="1">
        <f t="array" ref="C357">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57" s="8">
        <f>YEAR(DS_1_2_3_appended[[#This Row],[DateOfEntry]])</f>
        <v>2011</v>
      </c>
      <c r="E357" s="8" t="str">
        <f>TEXT(DS_1_2_3_appended[[#This Row],[DateOfEntry]], "mmmm")</f>
        <v>January</v>
      </c>
      <c r="F357" s="15">
        <v>14.7916666666667</v>
      </c>
      <c r="G357" s="8" t="str">
        <f>IF(dataset_1!G357, "YES", "NO")</f>
        <v>NO</v>
      </c>
      <c r="H357" s="8" t="str">
        <f>CHOOSE(WEEKDAY(DS_1_2_3_appended[[#This Row],[DateOfEntry]]), "Sunday", "Monday", "Tuesday", "Wednesday", "Thursday", "Friday", "Saturday")</f>
        <v>Sunday</v>
      </c>
      <c r="I357" s="8">
        <v>2</v>
      </c>
      <c r="J357" s="8" t="str" cm="1">
        <f t="array" ref="J357">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357" s="8">
        <v>0.24</v>
      </c>
      <c r="L357" s="8" cm="1">
        <f t="array" ref="L357">_xlfn.IFS(
  AND(C357="Winter", J357="Clear Sky"), ROUND(10 + (K357 / 0.46) * (25 - 10), 1),
  AND(C357="Winter", J357="Foggy / Misty"), ROUND(0 + (K357 / 0.46) * (15 - 0), 1),
  AND(C357="Winter", J357="Light Snow / Rain"), ROUND(-5 + (K357 / 0.46) * (10 - (-5)), 1),
  AND(C357="Winter", J357="Western Disturbance"), ROUND(5 + (K357 / 0.46) * (20 - 5), 1),
  AND(C357="Summer", J357="Clear / Sunny"), ROUND(30 + (K357 / 0.46) * (53 - 30), 1),
  AND(C357="Summer", J357="Hot &amp; Humid"), ROUND(26 + (K357 / 0.46) * (45 - 26), 1),
  AND(C357="Summer", J357="Dust Storm / Loo Winds"), ROUND(35 + (K357 / 0.46) * (50 - 35), 1),
  AND(C357="Summer", J357="Pre-Monsoon Thunderstorm"), ROUND(28 + (K357 / 0.46) * (48 - 28), 1),
  AND(C357="Monsoon", J357="Heavy Rainfall"), ROUND(22 + (K357 / 0.46) * (28 - 22), 1),
  AND(C357="Monsoon", J357="Intermittent Showers"), ROUND(24 + (K357 / 0.46) * (32 - 24), 1),
  AND(C357="Monsoon", J357="Overcast &amp; Humid"), ROUND(25 + (K357 / 0.46) * (33 - 25), 1),
  AND(C357="Monsoon", J357="Thunderstorms with Rain"), ROUND(23 + (K357 / 0.46) * (30 - 23), 1),
  AND(C357="Autumn", J357="Clear"), ROUND(20 + (K357 / 0.46) * (30 - 20), 1),
  AND(C357="Autumn", J357="Dry &amp; Breezy"), ROUND(18 + (K357 / 0.46) * (28 - 18), 1),
  AND(C357="Autumn", J357="Atmospheric Haze"), ROUND(16 + (K357 / 0.46) * (26 - 16), 1),
  AND(C357="Autumn", J357="Chilly Dusk"), ROUND(15 + (K357 / 0.46) * (25 - 15), 1),
  TRUE, "No match found"
)</f>
        <v>7.8</v>
      </c>
      <c r="M357" s="8">
        <v>0.56000000000000005</v>
      </c>
      <c r="N357" s="8">
        <f>ROUND(DS_1_2_3_appended[[#This Row],[NormalizedHumidity]] * 100, 1)</f>
        <v>56</v>
      </c>
      <c r="O357" s="8" t="str" cm="1">
        <f t="array" ref="O357">_xlfn.IFS(
  N357&lt;=10, "Extremely Dry",
  N357&lt;=20, "Very Dry",
  N357&lt;=30, "Dry",
  N357&lt;=40, "Low Comfortable",
  N357&lt;=50, "Comfortable",
  N357&lt;=60, "Moderate Humid",
  N357&lt;=70, "Humid",
  N357&lt;=80, "Very Humid",
  N357&lt;=90, "Highly Humid",
  N357&lt;=100, "Saturated / Rain-Likely"
)</f>
        <v>Moderate Humid</v>
      </c>
      <c r="P357" s="8">
        <v>0.29849999999999999</v>
      </c>
      <c r="Q357" s="8">
        <f>ROUND(DS_1_2_3_appended[[#This Row],[NormalizedWindspeed]]* 118, 1)</f>
        <v>35.200000000000003</v>
      </c>
      <c r="R357" s="8">
        <v>0</v>
      </c>
      <c r="S357" s="8">
        <v>3</v>
      </c>
      <c r="T357" s="8">
        <f>SUM(DS_1_2_3_appended[[#This Row],[CasualRiders]], DS_1_2_3_appended[[#This Row],[RegisteredRiders]])</f>
        <v>3</v>
      </c>
    </row>
    <row r="358" spans="1:20">
      <c r="A358" s="16">
        <v>357</v>
      </c>
      <c r="B358" s="11">
        <v>40559</v>
      </c>
      <c r="C358" s="8" t="str" cm="1">
        <f t="array" ref="C358">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58" s="8">
        <f>YEAR(DS_1_2_3_appended[[#This Row],[DateOfEntry]])</f>
        <v>2011</v>
      </c>
      <c r="E358" s="8" t="str">
        <f>TEXT(DS_1_2_3_appended[[#This Row],[DateOfEntry]], "mmmm")</f>
        <v>January</v>
      </c>
      <c r="F358" s="15">
        <v>14.8333333333333</v>
      </c>
      <c r="G358" s="8" t="str">
        <f>IF(dataset_1!G358, "YES", "NO")</f>
        <v>NO</v>
      </c>
      <c r="H358" s="8" t="str">
        <f>CHOOSE(WEEKDAY(DS_1_2_3_appended[[#This Row],[DateOfEntry]]), "Sunday", "Monday", "Tuesday", "Wednesday", "Thursday", "Friday", "Saturday")</f>
        <v>Sunday</v>
      </c>
      <c r="I358" s="8">
        <v>1</v>
      </c>
      <c r="J358" s="8" t="str" cm="1">
        <f t="array" ref="J358">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358" s="8">
        <v>0.22</v>
      </c>
      <c r="L358" s="8" cm="1">
        <f t="array" ref="L358">_xlfn.IFS(
  AND(C358="Winter", J358="Clear Sky"), ROUND(10 + (K358 / 0.46) * (25 - 10), 1),
  AND(C358="Winter", J358="Foggy / Misty"), ROUND(0 + (K358 / 0.46) * (15 - 0), 1),
  AND(C358="Winter", J358="Light Snow / Rain"), ROUND(-5 + (K358 / 0.46) * (10 - (-5)), 1),
  AND(C358="Winter", J358="Western Disturbance"), ROUND(5 + (K358 / 0.46) * (20 - 5), 1),
  AND(C358="Summer", J358="Clear / Sunny"), ROUND(30 + (K358 / 0.46) * (53 - 30), 1),
  AND(C358="Summer", J358="Hot &amp; Humid"), ROUND(26 + (K358 / 0.46) * (45 - 26), 1),
  AND(C358="Summer", J358="Dust Storm / Loo Winds"), ROUND(35 + (K358 / 0.46) * (50 - 35), 1),
  AND(C358="Summer", J358="Pre-Monsoon Thunderstorm"), ROUND(28 + (K358 / 0.46) * (48 - 28), 1),
  AND(C358="Monsoon", J358="Heavy Rainfall"), ROUND(22 + (K358 / 0.46) * (28 - 22), 1),
  AND(C358="Monsoon", J358="Intermittent Showers"), ROUND(24 + (K358 / 0.46) * (32 - 24), 1),
  AND(C358="Monsoon", J358="Overcast &amp; Humid"), ROUND(25 + (K358 / 0.46) * (33 - 25), 1),
  AND(C358="Monsoon", J358="Thunderstorms with Rain"), ROUND(23 + (K358 / 0.46) * (30 - 23), 1),
  AND(C358="Autumn", J358="Clear"), ROUND(20 + (K358 / 0.46) * (30 - 20), 1),
  AND(C358="Autumn", J358="Dry &amp; Breezy"), ROUND(18 + (K358 / 0.46) * (28 - 18), 1),
  AND(C358="Autumn", J358="Atmospheric Haze"), ROUND(16 + (K358 / 0.46) * (26 - 16), 1),
  AND(C358="Autumn", J358="Chilly Dusk"), ROUND(15 + (K358 / 0.46) * (25 - 15), 1),
  TRUE, "No match found"
)</f>
        <v>17.2</v>
      </c>
      <c r="M358" s="8">
        <v>0.55000000000000004</v>
      </c>
      <c r="N358" s="8">
        <f>ROUND(DS_1_2_3_appended[[#This Row],[NormalizedHumidity]] * 100, 1)</f>
        <v>55</v>
      </c>
      <c r="O358" s="8" t="str" cm="1">
        <f t="array" ref="O358">_xlfn.IFS(
  N358&lt;=10, "Extremely Dry",
  N358&lt;=20, "Very Dry",
  N358&lt;=30, "Dry",
  N358&lt;=40, "Low Comfortable",
  N358&lt;=50, "Comfortable",
  N358&lt;=60, "Moderate Humid",
  N358&lt;=70, "Humid",
  N358&lt;=80, "Very Humid",
  N358&lt;=90, "Highly Humid",
  N358&lt;=100, "Saturated / Rain-Likely"
)</f>
        <v>Moderate Humid</v>
      </c>
      <c r="P358" s="8">
        <v>0.28360000000000002</v>
      </c>
      <c r="Q358" s="8">
        <f>ROUND(DS_1_2_3_appended[[#This Row],[NormalizedWindspeed]]* 118, 1)</f>
        <v>33.5</v>
      </c>
      <c r="R358" s="8">
        <v>0</v>
      </c>
      <c r="S358" s="8">
        <v>18</v>
      </c>
      <c r="T358" s="8">
        <f>SUM(DS_1_2_3_appended[[#This Row],[CasualRiders]], DS_1_2_3_appended[[#This Row],[RegisteredRiders]])</f>
        <v>18</v>
      </c>
    </row>
    <row r="359" spans="1:20">
      <c r="A359" s="16">
        <v>358</v>
      </c>
      <c r="B359" s="11">
        <v>40559</v>
      </c>
      <c r="C359" s="8" t="str" cm="1">
        <f t="array" ref="C359">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59" s="8">
        <f>YEAR(DS_1_2_3_appended[[#This Row],[DateOfEntry]])</f>
        <v>2011</v>
      </c>
      <c r="E359" s="8" t="str">
        <f>TEXT(DS_1_2_3_appended[[#This Row],[DateOfEntry]], "mmmm")</f>
        <v>January</v>
      </c>
      <c r="F359" s="15">
        <v>14.875</v>
      </c>
      <c r="G359" s="8" t="str">
        <f>IF(dataset_1!G359, "YES", "NO")</f>
        <v>NO</v>
      </c>
      <c r="H359" s="8" t="str">
        <f>CHOOSE(WEEKDAY(DS_1_2_3_appended[[#This Row],[DateOfEntry]]), "Sunday", "Monday", "Tuesday", "Wednesday", "Thursday", "Friday", "Saturday")</f>
        <v>Sunday</v>
      </c>
      <c r="I359" s="8">
        <v>1</v>
      </c>
      <c r="J359" s="8" t="str" cm="1">
        <f t="array" ref="J359">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359" s="8">
        <v>0.22</v>
      </c>
      <c r="L359" s="8" cm="1">
        <f t="array" ref="L359">_xlfn.IFS(
  AND(C359="Winter", J359="Clear Sky"), ROUND(10 + (K359 / 0.46) * (25 - 10), 1),
  AND(C359="Winter", J359="Foggy / Misty"), ROUND(0 + (K359 / 0.46) * (15 - 0), 1),
  AND(C359="Winter", J359="Light Snow / Rain"), ROUND(-5 + (K359 / 0.46) * (10 - (-5)), 1),
  AND(C359="Winter", J359="Western Disturbance"), ROUND(5 + (K359 / 0.46) * (20 - 5), 1),
  AND(C359="Summer", J359="Clear / Sunny"), ROUND(30 + (K359 / 0.46) * (53 - 30), 1),
  AND(C359="Summer", J359="Hot &amp; Humid"), ROUND(26 + (K359 / 0.46) * (45 - 26), 1),
  AND(C359="Summer", J359="Dust Storm / Loo Winds"), ROUND(35 + (K359 / 0.46) * (50 - 35), 1),
  AND(C359="Summer", J359="Pre-Monsoon Thunderstorm"), ROUND(28 + (K359 / 0.46) * (48 - 28), 1),
  AND(C359="Monsoon", J359="Heavy Rainfall"), ROUND(22 + (K359 / 0.46) * (28 - 22), 1),
  AND(C359="Monsoon", J359="Intermittent Showers"), ROUND(24 + (K359 / 0.46) * (32 - 24), 1),
  AND(C359="Monsoon", J359="Overcast &amp; Humid"), ROUND(25 + (K359 / 0.46) * (33 - 25), 1),
  AND(C359="Monsoon", J359="Thunderstorms with Rain"), ROUND(23 + (K359 / 0.46) * (30 - 23), 1),
  AND(C359="Autumn", J359="Clear"), ROUND(20 + (K359 / 0.46) * (30 - 20), 1),
  AND(C359="Autumn", J359="Dry &amp; Breezy"), ROUND(18 + (K359 / 0.46) * (28 - 18), 1),
  AND(C359="Autumn", J359="Atmospheric Haze"), ROUND(16 + (K359 / 0.46) * (26 - 16), 1),
  AND(C359="Autumn", J359="Chilly Dusk"), ROUND(15 + (K359 / 0.46) * (25 - 15), 1),
  TRUE, "No match found"
)</f>
        <v>17.2</v>
      </c>
      <c r="M359" s="8">
        <v>0.51</v>
      </c>
      <c r="N359" s="8">
        <f>ROUND(DS_1_2_3_appended[[#This Row],[NormalizedHumidity]] * 100, 1)</f>
        <v>51</v>
      </c>
      <c r="O359" s="8" t="str" cm="1">
        <f t="array" ref="O359">_xlfn.IFS(
  N359&lt;=10, "Extremely Dry",
  N359&lt;=20, "Very Dry",
  N359&lt;=30, "Dry",
  N359&lt;=40, "Low Comfortable",
  N359&lt;=50, "Comfortable",
  N359&lt;=60, "Moderate Humid",
  N359&lt;=70, "Humid",
  N359&lt;=80, "Very Humid",
  N359&lt;=90, "Highly Humid",
  N359&lt;=100, "Saturated / Rain-Likely"
)</f>
        <v>Moderate Humid</v>
      </c>
      <c r="P359" s="8">
        <v>0.25369999999999998</v>
      </c>
      <c r="Q359" s="8">
        <f>ROUND(DS_1_2_3_appended[[#This Row],[NormalizedWindspeed]]* 118, 1)</f>
        <v>29.9</v>
      </c>
      <c r="R359" s="8">
        <v>3</v>
      </c>
      <c r="S359" s="8">
        <v>29</v>
      </c>
      <c r="T359" s="8">
        <f>SUM(DS_1_2_3_appended[[#This Row],[CasualRiders]], DS_1_2_3_appended[[#This Row],[RegisteredRiders]])</f>
        <v>32</v>
      </c>
    </row>
    <row r="360" spans="1:20">
      <c r="A360" s="16">
        <v>359</v>
      </c>
      <c r="B360" s="11">
        <v>40559</v>
      </c>
      <c r="C360" s="8" t="str" cm="1">
        <f t="array" ref="C360">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60" s="8">
        <f>YEAR(DS_1_2_3_appended[[#This Row],[DateOfEntry]])</f>
        <v>2011</v>
      </c>
      <c r="E360" s="8" t="str">
        <f>TEXT(DS_1_2_3_appended[[#This Row],[DateOfEntry]], "mmmm")</f>
        <v>January</v>
      </c>
      <c r="F360" s="15">
        <v>14.9166666666667</v>
      </c>
      <c r="G360" s="8" t="str">
        <f>IF(dataset_1!G360, "YES", "NO")</f>
        <v>NO</v>
      </c>
      <c r="H360" s="8" t="str">
        <f>CHOOSE(WEEKDAY(DS_1_2_3_appended[[#This Row],[DateOfEntry]]), "Sunday", "Monday", "Tuesday", "Wednesday", "Thursday", "Friday", "Saturday")</f>
        <v>Sunday</v>
      </c>
      <c r="I360" s="8">
        <v>1</v>
      </c>
      <c r="J360" s="8" t="str" cm="1">
        <f t="array" ref="J360">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360" s="8">
        <v>0.22</v>
      </c>
      <c r="L360" s="8" cm="1">
        <f t="array" ref="L360">_xlfn.IFS(
  AND(C360="Winter", J360="Clear Sky"), ROUND(10 + (K360 / 0.46) * (25 - 10), 1),
  AND(C360="Winter", J360="Foggy / Misty"), ROUND(0 + (K360 / 0.46) * (15 - 0), 1),
  AND(C360="Winter", J360="Light Snow / Rain"), ROUND(-5 + (K360 / 0.46) * (10 - (-5)), 1),
  AND(C360="Winter", J360="Western Disturbance"), ROUND(5 + (K360 / 0.46) * (20 - 5), 1),
  AND(C360="Summer", J360="Clear / Sunny"), ROUND(30 + (K360 / 0.46) * (53 - 30), 1),
  AND(C360="Summer", J360="Hot &amp; Humid"), ROUND(26 + (K360 / 0.46) * (45 - 26), 1),
  AND(C360="Summer", J360="Dust Storm / Loo Winds"), ROUND(35 + (K360 / 0.46) * (50 - 35), 1),
  AND(C360="Summer", J360="Pre-Monsoon Thunderstorm"), ROUND(28 + (K360 / 0.46) * (48 - 28), 1),
  AND(C360="Monsoon", J360="Heavy Rainfall"), ROUND(22 + (K360 / 0.46) * (28 - 22), 1),
  AND(C360="Monsoon", J360="Intermittent Showers"), ROUND(24 + (K360 / 0.46) * (32 - 24), 1),
  AND(C360="Monsoon", J360="Overcast &amp; Humid"), ROUND(25 + (K360 / 0.46) * (33 - 25), 1),
  AND(C360="Monsoon", J360="Thunderstorms with Rain"), ROUND(23 + (K360 / 0.46) * (30 - 23), 1),
  AND(C360="Autumn", J360="Clear"), ROUND(20 + (K360 / 0.46) * (30 - 20), 1),
  AND(C360="Autumn", J360="Dry &amp; Breezy"), ROUND(18 + (K360 / 0.46) * (28 - 18), 1),
  AND(C360="Autumn", J360="Atmospheric Haze"), ROUND(16 + (K360 / 0.46) * (26 - 16), 1),
  AND(C360="Autumn", J360="Chilly Dusk"), ROUND(15 + (K360 / 0.46) * (25 - 15), 1),
  TRUE, "No match found"
)</f>
        <v>17.2</v>
      </c>
      <c r="M360" s="8">
        <v>0.51</v>
      </c>
      <c r="N360" s="8">
        <f>ROUND(DS_1_2_3_appended[[#This Row],[NormalizedHumidity]] * 100, 1)</f>
        <v>51</v>
      </c>
      <c r="O360" s="8" t="str" cm="1">
        <f t="array" ref="O360">_xlfn.IFS(
  N360&lt;=10, "Extremely Dry",
  N360&lt;=20, "Very Dry",
  N360&lt;=30, "Dry",
  N360&lt;=40, "Low Comfortable",
  N360&lt;=50, "Comfortable",
  N360&lt;=60, "Moderate Humid",
  N360&lt;=70, "Humid",
  N360&lt;=80, "Very Humid",
  N360&lt;=90, "Highly Humid",
  N360&lt;=100, "Saturated / Rain-Likely"
)</f>
        <v>Moderate Humid</v>
      </c>
      <c r="P360" s="8">
        <v>0.28360000000000002</v>
      </c>
      <c r="Q360" s="8">
        <f>ROUND(DS_1_2_3_appended[[#This Row],[NormalizedWindspeed]]* 118, 1)</f>
        <v>33.5</v>
      </c>
      <c r="R360" s="8">
        <v>8</v>
      </c>
      <c r="S360" s="8">
        <v>71</v>
      </c>
      <c r="T360" s="8">
        <f>SUM(DS_1_2_3_appended[[#This Row],[CasualRiders]], DS_1_2_3_appended[[#This Row],[RegisteredRiders]])</f>
        <v>79</v>
      </c>
    </row>
    <row r="361" spans="1:20">
      <c r="A361" s="16">
        <v>360</v>
      </c>
      <c r="B361" s="11">
        <v>40559</v>
      </c>
      <c r="C361" s="8" t="str" cm="1">
        <f t="array" ref="C361">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61" s="8">
        <f>YEAR(DS_1_2_3_appended[[#This Row],[DateOfEntry]])</f>
        <v>2011</v>
      </c>
      <c r="E361" s="8" t="str">
        <f>TEXT(DS_1_2_3_appended[[#This Row],[DateOfEntry]], "mmmm")</f>
        <v>January</v>
      </c>
      <c r="F361" s="15">
        <v>14.9583333333333</v>
      </c>
      <c r="G361" s="8" t="str">
        <f>IF(dataset_1!G361, "YES", "NO")</f>
        <v>NO</v>
      </c>
      <c r="H361" s="8" t="str">
        <f>CHOOSE(WEEKDAY(DS_1_2_3_appended[[#This Row],[DateOfEntry]]), "Sunday", "Monday", "Tuesday", "Wednesday", "Thursday", "Friday", "Saturday")</f>
        <v>Sunday</v>
      </c>
      <c r="I361" s="8">
        <v>1</v>
      </c>
      <c r="J361" s="8" t="str" cm="1">
        <f t="array" ref="J361">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361" s="8">
        <v>0.24</v>
      </c>
      <c r="L361" s="8" cm="1">
        <f t="array" ref="L361">_xlfn.IFS(
  AND(C361="Winter", J361="Clear Sky"), ROUND(10 + (K361 / 0.46) * (25 - 10), 1),
  AND(C361="Winter", J361="Foggy / Misty"), ROUND(0 + (K361 / 0.46) * (15 - 0), 1),
  AND(C361="Winter", J361="Light Snow / Rain"), ROUND(-5 + (K361 / 0.46) * (10 - (-5)), 1),
  AND(C361="Winter", J361="Western Disturbance"), ROUND(5 + (K361 / 0.46) * (20 - 5), 1),
  AND(C361="Summer", J361="Clear / Sunny"), ROUND(30 + (K361 / 0.46) * (53 - 30), 1),
  AND(C361="Summer", J361="Hot &amp; Humid"), ROUND(26 + (K361 / 0.46) * (45 - 26), 1),
  AND(C361="Summer", J361="Dust Storm / Loo Winds"), ROUND(35 + (K361 / 0.46) * (50 - 35), 1),
  AND(C361="Summer", J361="Pre-Monsoon Thunderstorm"), ROUND(28 + (K361 / 0.46) * (48 - 28), 1),
  AND(C361="Monsoon", J361="Heavy Rainfall"), ROUND(22 + (K361 / 0.46) * (28 - 22), 1),
  AND(C361="Monsoon", J361="Intermittent Showers"), ROUND(24 + (K361 / 0.46) * (32 - 24), 1),
  AND(C361="Monsoon", J361="Overcast &amp; Humid"), ROUND(25 + (K361 / 0.46) * (33 - 25), 1),
  AND(C361="Monsoon", J361="Thunderstorms with Rain"), ROUND(23 + (K361 / 0.46) * (30 - 23), 1),
  AND(C361="Autumn", J361="Clear"), ROUND(20 + (K361 / 0.46) * (30 - 20), 1),
  AND(C361="Autumn", J361="Dry &amp; Breezy"), ROUND(18 + (K361 / 0.46) * (28 - 18), 1),
  AND(C361="Autumn", J361="Atmospheric Haze"), ROUND(16 + (K361 / 0.46) * (26 - 16), 1),
  AND(C361="Autumn", J361="Chilly Dusk"), ROUND(15 + (K361 / 0.46) * (25 - 15), 1),
  TRUE, "No match found"
)</f>
        <v>17.8</v>
      </c>
      <c r="M361" s="8">
        <v>0.44</v>
      </c>
      <c r="N361" s="8">
        <f>ROUND(DS_1_2_3_appended[[#This Row],[NormalizedHumidity]] * 100, 1)</f>
        <v>44</v>
      </c>
      <c r="O361" s="8" t="str" cm="1">
        <f t="array" ref="O361">_xlfn.IFS(
  N361&lt;=10, "Extremely Dry",
  N361&lt;=20, "Very Dry",
  N361&lt;=30, "Dry",
  N361&lt;=40, "Low Comfortable",
  N361&lt;=50, "Comfortable",
  N361&lt;=60, "Moderate Humid",
  N361&lt;=70, "Humid",
  N361&lt;=80, "Very Humid",
  N361&lt;=90, "Highly Humid",
  N361&lt;=100, "Saturated / Rain-Likely"
)</f>
        <v>Comfortable</v>
      </c>
      <c r="P361" s="8">
        <v>0.25369999999999998</v>
      </c>
      <c r="Q361" s="8">
        <f>ROUND(DS_1_2_3_appended[[#This Row],[NormalizedWindspeed]]* 118, 1)</f>
        <v>29.9</v>
      </c>
      <c r="R361" s="8">
        <v>23</v>
      </c>
      <c r="S361" s="8">
        <v>70</v>
      </c>
      <c r="T361" s="8">
        <f>SUM(DS_1_2_3_appended[[#This Row],[CasualRiders]], DS_1_2_3_appended[[#This Row],[RegisteredRiders]])</f>
        <v>93</v>
      </c>
    </row>
    <row r="362" spans="1:20">
      <c r="A362" s="16">
        <v>361</v>
      </c>
      <c r="B362" s="11">
        <v>40559</v>
      </c>
      <c r="C362" s="8" t="str" cm="1">
        <f t="array" ref="C362">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62" s="8">
        <f>YEAR(DS_1_2_3_appended[[#This Row],[DateOfEntry]])</f>
        <v>2011</v>
      </c>
      <c r="E362" s="8" t="str">
        <f>TEXT(DS_1_2_3_appended[[#This Row],[DateOfEntry]], "mmmm")</f>
        <v>January</v>
      </c>
      <c r="F362" s="15">
        <v>15</v>
      </c>
      <c r="G362" s="8" t="str">
        <f>IF(dataset_1!G362, "YES", "NO")</f>
        <v>NO</v>
      </c>
      <c r="H362" s="8" t="str">
        <f>CHOOSE(WEEKDAY(DS_1_2_3_appended[[#This Row],[DateOfEntry]]), "Sunday", "Monday", "Tuesday", "Wednesday", "Thursday", "Friday", "Saturday")</f>
        <v>Sunday</v>
      </c>
      <c r="I362" s="8">
        <v>1</v>
      </c>
      <c r="J362" s="8" t="str" cm="1">
        <f t="array" ref="J362">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362" s="8">
        <v>0.24</v>
      </c>
      <c r="L362" s="8" cm="1">
        <f t="array" ref="L362">_xlfn.IFS(
  AND(C362="Winter", J362="Clear Sky"), ROUND(10 + (K362 / 0.46) * (25 - 10), 1),
  AND(C362="Winter", J362="Foggy / Misty"), ROUND(0 + (K362 / 0.46) * (15 - 0), 1),
  AND(C362="Winter", J362="Light Snow / Rain"), ROUND(-5 + (K362 / 0.46) * (10 - (-5)), 1),
  AND(C362="Winter", J362="Western Disturbance"), ROUND(5 + (K362 / 0.46) * (20 - 5), 1),
  AND(C362="Summer", J362="Clear / Sunny"), ROUND(30 + (K362 / 0.46) * (53 - 30), 1),
  AND(C362="Summer", J362="Hot &amp; Humid"), ROUND(26 + (K362 / 0.46) * (45 - 26), 1),
  AND(C362="Summer", J362="Dust Storm / Loo Winds"), ROUND(35 + (K362 / 0.46) * (50 - 35), 1),
  AND(C362="Summer", J362="Pre-Monsoon Thunderstorm"), ROUND(28 + (K362 / 0.46) * (48 - 28), 1),
  AND(C362="Monsoon", J362="Heavy Rainfall"), ROUND(22 + (K362 / 0.46) * (28 - 22), 1),
  AND(C362="Monsoon", J362="Intermittent Showers"), ROUND(24 + (K362 / 0.46) * (32 - 24), 1),
  AND(C362="Monsoon", J362="Overcast &amp; Humid"), ROUND(25 + (K362 / 0.46) * (33 - 25), 1),
  AND(C362="Monsoon", J362="Thunderstorms with Rain"), ROUND(23 + (K362 / 0.46) * (30 - 23), 1),
  AND(C362="Autumn", J362="Clear"), ROUND(20 + (K362 / 0.46) * (30 - 20), 1),
  AND(C362="Autumn", J362="Dry &amp; Breezy"), ROUND(18 + (K362 / 0.46) * (28 - 18), 1),
  AND(C362="Autumn", J362="Atmospheric Haze"), ROUND(16 + (K362 / 0.46) * (26 - 16), 1),
  AND(C362="Autumn", J362="Chilly Dusk"), ROUND(15 + (K362 / 0.46) * (25 - 15), 1),
  TRUE, "No match found"
)</f>
        <v>17.8</v>
      </c>
      <c r="M362" s="8">
        <v>0.41</v>
      </c>
      <c r="N362" s="8">
        <f>ROUND(DS_1_2_3_appended[[#This Row],[NormalizedHumidity]] * 100, 1)</f>
        <v>41</v>
      </c>
      <c r="O362" s="8" t="str" cm="1">
        <f t="array" ref="O362">_xlfn.IFS(
  N362&lt;=10, "Extremely Dry",
  N362&lt;=20, "Very Dry",
  N362&lt;=30, "Dry",
  N362&lt;=40, "Low Comfortable",
  N362&lt;=50, "Comfortable",
  N362&lt;=60, "Moderate Humid",
  N362&lt;=70, "Humid",
  N362&lt;=80, "Very Humid",
  N362&lt;=90, "Highly Humid",
  N362&lt;=100, "Saturated / Rain-Likely"
)</f>
        <v>Comfortable</v>
      </c>
      <c r="P362" s="8">
        <v>0.28360000000000002</v>
      </c>
      <c r="Q362" s="8">
        <f>ROUND(DS_1_2_3_appended[[#This Row],[NormalizedWindspeed]]* 118, 1)</f>
        <v>33.5</v>
      </c>
      <c r="R362" s="8">
        <v>29</v>
      </c>
      <c r="S362" s="8">
        <v>75</v>
      </c>
      <c r="T362" s="8">
        <f>SUM(DS_1_2_3_appended[[#This Row],[CasualRiders]], DS_1_2_3_appended[[#This Row],[RegisteredRiders]])</f>
        <v>104</v>
      </c>
    </row>
    <row r="363" spans="1:20">
      <c r="A363" s="16">
        <v>362</v>
      </c>
      <c r="B363" s="11">
        <v>40559</v>
      </c>
      <c r="C363" s="8" t="str" cm="1">
        <f t="array" ref="C363">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63" s="8">
        <f>YEAR(DS_1_2_3_appended[[#This Row],[DateOfEntry]])</f>
        <v>2011</v>
      </c>
      <c r="E363" s="8" t="str">
        <f>TEXT(DS_1_2_3_appended[[#This Row],[DateOfEntry]], "mmmm")</f>
        <v>January</v>
      </c>
      <c r="F363" s="15">
        <v>15.0416666666667</v>
      </c>
      <c r="G363" s="8" t="str">
        <f>IF(dataset_1!G363, "YES", "NO")</f>
        <v>NO</v>
      </c>
      <c r="H363" s="8" t="str">
        <f>CHOOSE(WEEKDAY(DS_1_2_3_appended[[#This Row],[DateOfEntry]]), "Sunday", "Monday", "Tuesday", "Wednesday", "Thursday", "Friday", "Saturday")</f>
        <v>Sunday</v>
      </c>
      <c r="I363" s="8">
        <v>1</v>
      </c>
      <c r="J363" s="8" t="str" cm="1">
        <f t="array" ref="J363">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363" s="8">
        <v>0.26</v>
      </c>
      <c r="L363" s="8" cm="1">
        <f t="array" ref="L363">_xlfn.IFS(
  AND(C363="Winter", J363="Clear Sky"), ROUND(10 + (K363 / 0.46) * (25 - 10), 1),
  AND(C363="Winter", J363="Foggy / Misty"), ROUND(0 + (K363 / 0.46) * (15 - 0), 1),
  AND(C363="Winter", J363="Light Snow / Rain"), ROUND(-5 + (K363 / 0.46) * (10 - (-5)), 1),
  AND(C363="Winter", J363="Western Disturbance"), ROUND(5 + (K363 / 0.46) * (20 - 5), 1),
  AND(C363="Summer", J363="Clear / Sunny"), ROUND(30 + (K363 / 0.46) * (53 - 30), 1),
  AND(C363="Summer", J363="Hot &amp; Humid"), ROUND(26 + (K363 / 0.46) * (45 - 26), 1),
  AND(C363="Summer", J363="Dust Storm / Loo Winds"), ROUND(35 + (K363 / 0.46) * (50 - 35), 1),
  AND(C363="Summer", J363="Pre-Monsoon Thunderstorm"), ROUND(28 + (K363 / 0.46) * (48 - 28), 1),
  AND(C363="Monsoon", J363="Heavy Rainfall"), ROUND(22 + (K363 / 0.46) * (28 - 22), 1),
  AND(C363="Monsoon", J363="Intermittent Showers"), ROUND(24 + (K363 / 0.46) * (32 - 24), 1),
  AND(C363="Monsoon", J363="Overcast &amp; Humid"), ROUND(25 + (K363 / 0.46) * (33 - 25), 1),
  AND(C363="Monsoon", J363="Thunderstorms with Rain"), ROUND(23 + (K363 / 0.46) * (30 - 23), 1),
  AND(C363="Autumn", J363="Clear"), ROUND(20 + (K363 / 0.46) * (30 - 20), 1),
  AND(C363="Autumn", J363="Dry &amp; Breezy"), ROUND(18 + (K363 / 0.46) * (28 - 18), 1),
  AND(C363="Autumn", J363="Atmospheric Haze"), ROUND(16 + (K363 / 0.46) * (26 - 16), 1),
  AND(C363="Autumn", J363="Chilly Dusk"), ROUND(15 + (K363 / 0.46) * (25 - 15), 1),
  TRUE, "No match found"
)</f>
        <v>18.5</v>
      </c>
      <c r="M363" s="8">
        <v>0.35</v>
      </c>
      <c r="N363" s="8">
        <f>ROUND(DS_1_2_3_appended[[#This Row],[NormalizedHumidity]] * 100, 1)</f>
        <v>35</v>
      </c>
      <c r="O363" s="8" t="str" cm="1">
        <f t="array" ref="O363">_xlfn.IFS(
  N363&lt;=10, "Extremely Dry",
  N363&lt;=20, "Very Dry",
  N363&lt;=30, "Dry",
  N363&lt;=40, "Low Comfortable",
  N363&lt;=50, "Comfortable",
  N363&lt;=60, "Moderate Humid",
  N363&lt;=70, "Humid",
  N363&lt;=80, "Very Humid",
  N363&lt;=90, "Highly Humid",
  N363&lt;=100, "Saturated / Rain-Likely"
)</f>
        <v>Low Comfortable</v>
      </c>
      <c r="P363" s="8">
        <v>0.29849999999999999</v>
      </c>
      <c r="Q363" s="8">
        <f>ROUND(DS_1_2_3_appended[[#This Row],[NormalizedWindspeed]]* 118, 1)</f>
        <v>35.200000000000003</v>
      </c>
      <c r="R363" s="8">
        <v>23</v>
      </c>
      <c r="S363" s="8">
        <v>95</v>
      </c>
      <c r="T363" s="8">
        <f>SUM(DS_1_2_3_appended[[#This Row],[CasualRiders]], DS_1_2_3_appended[[#This Row],[RegisteredRiders]])</f>
        <v>118</v>
      </c>
    </row>
    <row r="364" spans="1:20">
      <c r="A364" s="16">
        <v>363</v>
      </c>
      <c r="B364" s="11">
        <v>40559</v>
      </c>
      <c r="C364" s="8" t="str" cm="1">
        <f t="array" ref="C364">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64" s="8">
        <f>YEAR(DS_1_2_3_appended[[#This Row],[DateOfEntry]])</f>
        <v>2011</v>
      </c>
      <c r="E364" s="8" t="str">
        <f>TEXT(DS_1_2_3_appended[[#This Row],[DateOfEntry]], "mmmm")</f>
        <v>January</v>
      </c>
      <c r="F364" s="15">
        <v>15.0833333333333</v>
      </c>
      <c r="G364" s="8" t="str">
        <f>IF(dataset_1!G364, "YES", "NO")</f>
        <v>NO</v>
      </c>
      <c r="H364" s="8" t="str">
        <f>CHOOSE(WEEKDAY(DS_1_2_3_appended[[#This Row],[DateOfEntry]]), "Sunday", "Monday", "Tuesday", "Wednesday", "Thursday", "Friday", "Saturday")</f>
        <v>Sunday</v>
      </c>
      <c r="I364" s="8">
        <v>1</v>
      </c>
      <c r="J364" s="8" t="str" cm="1">
        <f t="array" ref="J364">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364" s="8">
        <v>0.28000000000000003</v>
      </c>
      <c r="L364" s="8" cm="1">
        <f t="array" ref="L364">_xlfn.IFS(
  AND(C364="Winter", J364="Clear Sky"), ROUND(10 + (K364 / 0.46) * (25 - 10), 1),
  AND(C364="Winter", J364="Foggy / Misty"), ROUND(0 + (K364 / 0.46) * (15 - 0), 1),
  AND(C364="Winter", J364="Light Snow / Rain"), ROUND(-5 + (K364 / 0.46) * (10 - (-5)), 1),
  AND(C364="Winter", J364="Western Disturbance"), ROUND(5 + (K364 / 0.46) * (20 - 5), 1),
  AND(C364="Summer", J364="Clear / Sunny"), ROUND(30 + (K364 / 0.46) * (53 - 30), 1),
  AND(C364="Summer", J364="Hot &amp; Humid"), ROUND(26 + (K364 / 0.46) * (45 - 26), 1),
  AND(C364="Summer", J364="Dust Storm / Loo Winds"), ROUND(35 + (K364 / 0.46) * (50 - 35), 1),
  AND(C364="Summer", J364="Pre-Monsoon Thunderstorm"), ROUND(28 + (K364 / 0.46) * (48 - 28), 1),
  AND(C364="Monsoon", J364="Heavy Rainfall"), ROUND(22 + (K364 / 0.46) * (28 - 22), 1),
  AND(C364="Monsoon", J364="Intermittent Showers"), ROUND(24 + (K364 / 0.46) * (32 - 24), 1),
  AND(C364="Monsoon", J364="Overcast &amp; Humid"), ROUND(25 + (K364 / 0.46) * (33 - 25), 1),
  AND(C364="Monsoon", J364="Thunderstorms with Rain"), ROUND(23 + (K364 / 0.46) * (30 - 23), 1),
  AND(C364="Autumn", J364="Clear"), ROUND(20 + (K364 / 0.46) * (30 - 20), 1),
  AND(C364="Autumn", J364="Dry &amp; Breezy"), ROUND(18 + (K364 / 0.46) * (28 - 18), 1),
  AND(C364="Autumn", J364="Atmospheric Haze"), ROUND(16 + (K364 / 0.46) * (26 - 16), 1),
  AND(C364="Autumn", J364="Chilly Dusk"), ROUND(15 + (K364 / 0.46) * (25 - 15), 1),
  TRUE, "No match found"
)</f>
        <v>19.100000000000001</v>
      </c>
      <c r="M364" s="8">
        <v>0.36</v>
      </c>
      <c r="N364" s="8">
        <f>ROUND(DS_1_2_3_appended[[#This Row],[NormalizedHumidity]] * 100, 1)</f>
        <v>36</v>
      </c>
      <c r="O364" s="8" t="str" cm="1">
        <f t="array" ref="O364">_xlfn.IFS(
  N364&lt;=10, "Extremely Dry",
  N364&lt;=20, "Very Dry",
  N364&lt;=30, "Dry",
  N364&lt;=40, "Low Comfortable",
  N364&lt;=50, "Comfortable",
  N364&lt;=60, "Moderate Humid",
  N364&lt;=70, "Humid",
  N364&lt;=80, "Very Humid",
  N364&lt;=90, "Highly Humid",
  N364&lt;=100, "Saturated / Rain-Likely"
)</f>
        <v>Low Comfortable</v>
      </c>
      <c r="P364" s="8">
        <v>0.25369999999999998</v>
      </c>
      <c r="Q364" s="8">
        <f>ROUND(DS_1_2_3_appended[[#This Row],[NormalizedWindspeed]]* 118, 1)</f>
        <v>29.9</v>
      </c>
      <c r="R364" s="8">
        <v>22</v>
      </c>
      <c r="S364" s="8">
        <v>69</v>
      </c>
      <c r="T364" s="8">
        <f>SUM(DS_1_2_3_appended[[#This Row],[CasualRiders]], DS_1_2_3_appended[[#This Row],[RegisteredRiders]])</f>
        <v>91</v>
      </c>
    </row>
    <row r="365" spans="1:20">
      <c r="A365" s="16">
        <v>364</v>
      </c>
      <c r="B365" s="11">
        <v>40559</v>
      </c>
      <c r="C365" s="8" t="str" cm="1">
        <f t="array" ref="C365">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65" s="8">
        <f>YEAR(DS_1_2_3_appended[[#This Row],[DateOfEntry]])</f>
        <v>2011</v>
      </c>
      <c r="E365" s="8" t="str">
        <f>TEXT(DS_1_2_3_appended[[#This Row],[DateOfEntry]], "mmmm")</f>
        <v>January</v>
      </c>
      <c r="F365" s="15">
        <v>15.125</v>
      </c>
      <c r="G365" s="8" t="str">
        <f>IF(dataset_1!G365, "YES", "NO")</f>
        <v>NO</v>
      </c>
      <c r="H365" s="8" t="str">
        <f>CHOOSE(WEEKDAY(DS_1_2_3_appended[[#This Row],[DateOfEntry]]), "Sunday", "Monday", "Tuesday", "Wednesday", "Thursday", "Friday", "Saturday")</f>
        <v>Sunday</v>
      </c>
      <c r="I365" s="8">
        <v>1</v>
      </c>
      <c r="J365" s="8" t="str" cm="1">
        <f t="array" ref="J365">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365" s="8">
        <v>0.26</v>
      </c>
      <c r="L365" s="8" cm="1">
        <f t="array" ref="L365">_xlfn.IFS(
  AND(C365="Winter", J365="Clear Sky"), ROUND(10 + (K365 / 0.46) * (25 - 10), 1),
  AND(C365="Winter", J365="Foggy / Misty"), ROUND(0 + (K365 / 0.46) * (15 - 0), 1),
  AND(C365="Winter", J365="Light Snow / Rain"), ROUND(-5 + (K365 / 0.46) * (10 - (-5)), 1),
  AND(C365="Winter", J365="Western Disturbance"), ROUND(5 + (K365 / 0.46) * (20 - 5), 1),
  AND(C365="Summer", J365="Clear / Sunny"), ROUND(30 + (K365 / 0.46) * (53 - 30), 1),
  AND(C365="Summer", J365="Hot &amp; Humid"), ROUND(26 + (K365 / 0.46) * (45 - 26), 1),
  AND(C365="Summer", J365="Dust Storm / Loo Winds"), ROUND(35 + (K365 / 0.46) * (50 - 35), 1),
  AND(C365="Summer", J365="Pre-Monsoon Thunderstorm"), ROUND(28 + (K365 / 0.46) * (48 - 28), 1),
  AND(C365="Monsoon", J365="Heavy Rainfall"), ROUND(22 + (K365 / 0.46) * (28 - 22), 1),
  AND(C365="Monsoon", J365="Intermittent Showers"), ROUND(24 + (K365 / 0.46) * (32 - 24), 1),
  AND(C365="Monsoon", J365="Overcast &amp; Humid"), ROUND(25 + (K365 / 0.46) * (33 - 25), 1),
  AND(C365="Monsoon", J365="Thunderstorms with Rain"), ROUND(23 + (K365 / 0.46) * (30 - 23), 1),
  AND(C365="Autumn", J365="Clear"), ROUND(20 + (K365 / 0.46) * (30 - 20), 1),
  AND(C365="Autumn", J365="Dry &amp; Breezy"), ROUND(18 + (K365 / 0.46) * (28 - 18), 1),
  AND(C365="Autumn", J365="Atmospheric Haze"), ROUND(16 + (K365 / 0.46) * (26 - 16), 1),
  AND(C365="Autumn", J365="Chilly Dusk"), ROUND(15 + (K365 / 0.46) * (25 - 15), 1),
  TRUE, "No match found"
)</f>
        <v>18.5</v>
      </c>
      <c r="M365" s="8">
        <v>0.38</v>
      </c>
      <c r="N365" s="8">
        <f>ROUND(DS_1_2_3_appended[[#This Row],[NormalizedHumidity]] * 100, 1)</f>
        <v>38</v>
      </c>
      <c r="O365" s="8" t="str" cm="1">
        <f t="array" ref="O365">_xlfn.IFS(
  N365&lt;=10, "Extremely Dry",
  N365&lt;=20, "Very Dry",
  N365&lt;=30, "Dry",
  N365&lt;=40, "Low Comfortable",
  N365&lt;=50, "Comfortable",
  N365&lt;=60, "Moderate Humid",
  N365&lt;=70, "Humid",
  N365&lt;=80, "Very Humid",
  N365&lt;=90, "Highly Humid",
  N365&lt;=100, "Saturated / Rain-Likely"
)</f>
        <v>Low Comfortable</v>
      </c>
      <c r="P365" s="8">
        <v>0.25369999999999998</v>
      </c>
      <c r="Q365" s="8">
        <f>ROUND(DS_1_2_3_appended[[#This Row],[NormalizedWindspeed]]* 118, 1)</f>
        <v>29.9</v>
      </c>
      <c r="R365" s="8">
        <v>35</v>
      </c>
      <c r="S365" s="8">
        <v>78</v>
      </c>
      <c r="T365" s="8">
        <f>SUM(DS_1_2_3_appended[[#This Row],[CasualRiders]], DS_1_2_3_appended[[#This Row],[RegisteredRiders]])</f>
        <v>113</v>
      </c>
    </row>
    <row r="366" spans="1:20">
      <c r="A366" s="16">
        <v>365</v>
      </c>
      <c r="B366" s="11">
        <v>40559</v>
      </c>
      <c r="C366" s="8" t="str" cm="1">
        <f t="array" ref="C366">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66" s="8">
        <f>YEAR(DS_1_2_3_appended[[#This Row],[DateOfEntry]])</f>
        <v>2011</v>
      </c>
      <c r="E366" s="8" t="str">
        <f>TEXT(DS_1_2_3_appended[[#This Row],[DateOfEntry]], "mmmm")</f>
        <v>January</v>
      </c>
      <c r="F366" s="15">
        <v>15.1666666666667</v>
      </c>
      <c r="G366" s="8" t="str">
        <f>IF(dataset_1!G366, "YES", "NO")</f>
        <v>NO</v>
      </c>
      <c r="H366" s="8" t="str">
        <f>CHOOSE(WEEKDAY(DS_1_2_3_appended[[#This Row],[DateOfEntry]]), "Sunday", "Monday", "Tuesday", "Wednesday", "Thursday", "Friday", "Saturday")</f>
        <v>Sunday</v>
      </c>
      <c r="I366" s="8">
        <v>1</v>
      </c>
      <c r="J366" s="8" t="str" cm="1">
        <f t="array" ref="J366">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366" s="8">
        <v>0.24</v>
      </c>
      <c r="L366" s="8" cm="1">
        <f t="array" ref="L366">_xlfn.IFS(
  AND(C366="Winter", J366="Clear Sky"), ROUND(10 + (K366 / 0.46) * (25 - 10), 1),
  AND(C366="Winter", J366="Foggy / Misty"), ROUND(0 + (K366 / 0.46) * (15 - 0), 1),
  AND(C366="Winter", J366="Light Snow / Rain"), ROUND(-5 + (K366 / 0.46) * (10 - (-5)), 1),
  AND(C366="Winter", J366="Western Disturbance"), ROUND(5 + (K366 / 0.46) * (20 - 5), 1),
  AND(C366="Summer", J366="Clear / Sunny"), ROUND(30 + (K366 / 0.46) * (53 - 30), 1),
  AND(C366="Summer", J366="Hot &amp; Humid"), ROUND(26 + (K366 / 0.46) * (45 - 26), 1),
  AND(C366="Summer", J366="Dust Storm / Loo Winds"), ROUND(35 + (K366 / 0.46) * (50 - 35), 1),
  AND(C366="Summer", J366="Pre-Monsoon Thunderstorm"), ROUND(28 + (K366 / 0.46) * (48 - 28), 1),
  AND(C366="Monsoon", J366="Heavy Rainfall"), ROUND(22 + (K366 / 0.46) * (28 - 22), 1),
  AND(C366="Monsoon", J366="Intermittent Showers"), ROUND(24 + (K366 / 0.46) * (32 - 24), 1),
  AND(C366="Monsoon", J366="Overcast &amp; Humid"), ROUND(25 + (K366 / 0.46) * (33 - 25), 1),
  AND(C366="Monsoon", J366="Thunderstorms with Rain"), ROUND(23 + (K366 / 0.46) * (30 - 23), 1),
  AND(C366="Autumn", J366="Clear"), ROUND(20 + (K366 / 0.46) * (30 - 20), 1),
  AND(C366="Autumn", J366="Dry &amp; Breezy"), ROUND(18 + (K366 / 0.46) * (28 - 18), 1),
  AND(C366="Autumn", J366="Atmospheric Haze"), ROUND(16 + (K366 / 0.46) * (26 - 16), 1),
  AND(C366="Autumn", J366="Chilly Dusk"), ROUND(15 + (K366 / 0.46) * (25 - 15), 1),
  TRUE, "No match found"
)</f>
        <v>17.8</v>
      </c>
      <c r="M366" s="8">
        <v>0.38</v>
      </c>
      <c r="N366" s="8">
        <f>ROUND(DS_1_2_3_appended[[#This Row],[NormalizedHumidity]] * 100, 1)</f>
        <v>38</v>
      </c>
      <c r="O366" s="8" t="str" cm="1">
        <f t="array" ref="O366">_xlfn.IFS(
  N366&lt;=10, "Extremely Dry",
  N366&lt;=20, "Very Dry",
  N366&lt;=30, "Dry",
  N366&lt;=40, "Low Comfortable",
  N366&lt;=50, "Comfortable",
  N366&lt;=60, "Moderate Humid",
  N366&lt;=70, "Humid",
  N366&lt;=80, "Very Humid",
  N366&lt;=90, "Highly Humid",
  N366&lt;=100, "Saturated / Rain-Likely"
)</f>
        <v>Low Comfortable</v>
      </c>
      <c r="P366" s="8">
        <v>0.22389999999999999</v>
      </c>
      <c r="Q366" s="8">
        <f>ROUND(DS_1_2_3_appended[[#This Row],[NormalizedWindspeed]]* 118, 1)</f>
        <v>26.4</v>
      </c>
      <c r="R366" s="8">
        <v>22</v>
      </c>
      <c r="S366" s="8">
        <v>77</v>
      </c>
      <c r="T366" s="8">
        <f>SUM(DS_1_2_3_appended[[#This Row],[CasualRiders]], DS_1_2_3_appended[[#This Row],[RegisteredRiders]])</f>
        <v>99</v>
      </c>
    </row>
    <row r="367" spans="1:20">
      <c r="A367" s="16">
        <v>366</v>
      </c>
      <c r="B367" s="11">
        <v>40559</v>
      </c>
      <c r="C367" s="8" t="str" cm="1">
        <f t="array" ref="C367">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67" s="8">
        <f>YEAR(DS_1_2_3_appended[[#This Row],[DateOfEntry]])</f>
        <v>2011</v>
      </c>
      <c r="E367" s="8" t="str">
        <f>TEXT(DS_1_2_3_appended[[#This Row],[DateOfEntry]], "mmmm")</f>
        <v>January</v>
      </c>
      <c r="F367" s="15">
        <v>15.2083333333333</v>
      </c>
      <c r="G367" s="8" t="str">
        <f>IF(dataset_1!G367, "YES", "NO")</f>
        <v>NO</v>
      </c>
      <c r="H367" s="8" t="str">
        <f>CHOOSE(WEEKDAY(DS_1_2_3_appended[[#This Row],[DateOfEntry]]), "Sunday", "Monday", "Tuesday", "Wednesday", "Thursday", "Friday", "Saturday")</f>
        <v>Sunday</v>
      </c>
      <c r="I367" s="8">
        <v>1</v>
      </c>
      <c r="J367" s="8" t="str" cm="1">
        <f t="array" ref="J367">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367" s="8">
        <v>0.22</v>
      </c>
      <c r="L367" s="8" cm="1">
        <f t="array" ref="L367">_xlfn.IFS(
  AND(C367="Winter", J367="Clear Sky"), ROUND(10 + (K367 / 0.46) * (25 - 10), 1),
  AND(C367="Winter", J367="Foggy / Misty"), ROUND(0 + (K367 / 0.46) * (15 - 0), 1),
  AND(C367="Winter", J367="Light Snow / Rain"), ROUND(-5 + (K367 / 0.46) * (10 - (-5)), 1),
  AND(C367="Winter", J367="Western Disturbance"), ROUND(5 + (K367 / 0.46) * (20 - 5), 1),
  AND(C367="Summer", J367="Clear / Sunny"), ROUND(30 + (K367 / 0.46) * (53 - 30), 1),
  AND(C367="Summer", J367="Hot &amp; Humid"), ROUND(26 + (K367 / 0.46) * (45 - 26), 1),
  AND(C367="Summer", J367="Dust Storm / Loo Winds"), ROUND(35 + (K367 / 0.46) * (50 - 35), 1),
  AND(C367="Summer", J367="Pre-Monsoon Thunderstorm"), ROUND(28 + (K367 / 0.46) * (48 - 28), 1),
  AND(C367="Monsoon", J367="Heavy Rainfall"), ROUND(22 + (K367 / 0.46) * (28 - 22), 1),
  AND(C367="Monsoon", J367="Intermittent Showers"), ROUND(24 + (K367 / 0.46) * (32 - 24), 1),
  AND(C367="Monsoon", J367="Overcast &amp; Humid"), ROUND(25 + (K367 / 0.46) * (33 - 25), 1),
  AND(C367="Monsoon", J367="Thunderstorms with Rain"), ROUND(23 + (K367 / 0.46) * (30 - 23), 1),
  AND(C367="Autumn", J367="Clear"), ROUND(20 + (K367 / 0.46) * (30 - 20), 1),
  AND(C367="Autumn", J367="Dry &amp; Breezy"), ROUND(18 + (K367 / 0.46) * (28 - 18), 1),
  AND(C367="Autumn", J367="Atmospheric Haze"), ROUND(16 + (K367 / 0.46) * (26 - 16), 1),
  AND(C367="Autumn", J367="Chilly Dusk"), ROUND(15 + (K367 / 0.46) * (25 - 15), 1),
  TRUE, "No match found"
)</f>
        <v>17.2</v>
      </c>
      <c r="M367" s="8">
        <v>0.37</v>
      </c>
      <c r="N367" s="8">
        <f>ROUND(DS_1_2_3_appended[[#This Row],[NormalizedHumidity]] * 100, 1)</f>
        <v>37</v>
      </c>
      <c r="O367" s="8" t="str" cm="1">
        <f t="array" ref="O367">_xlfn.IFS(
  N367&lt;=10, "Extremely Dry",
  N367&lt;=20, "Very Dry",
  N367&lt;=30, "Dry",
  N367&lt;=40, "Low Comfortable",
  N367&lt;=50, "Comfortable",
  N367&lt;=60, "Moderate Humid",
  N367&lt;=70, "Humid",
  N367&lt;=80, "Very Humid",
  N367&lt;=90, "Highly Humid",
  N367&lt;=100, "Saturated / Rain-Likely"
)</f>
        <v>Low Comfortable</v>
      </c>
      <c r="P367" s="8">
        <v>0.25369999999999998</v>
      </c>
      <c r="Q367" s="8">
        <f>ROUND(DS_1_2_3_appended[[#This Row],[NormalizedWindspeed]]* 118, 1)</f>
        <v>29.9</v>
      </c>
      <c r="R367" s="8">
        <v>23</v>
      </c>
      <c r="S367" s="8">
        <v>82</v>
      </c>
      <c r="T367" s="8">
        <f>SUM(DS_1_2_3_appended[[#This Row],[CasualRiders]], DS_1_2_3_appended[[#This Row],[RegisteredRiders]])</f>
        <v>105</v>
      </c>
    </row>
    <row r="368" spans="1:20">
      <c r="A368" s="16">
        <v>367</v>
      </c>
      <c r="B368" s="11">
        <v>40559</v>
      </c>
      <c r="C368" s="8" t="str" cm="1">
        <f t="array" ref="C368">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68" s="8">
        <f>YEAR(DS_1_2_3_appended[[#This Row],[DateOfEntry]])</f>
        <v>2011</v>
      </c>
      <c r="E368" s="8" t="str">
        <f>TEXT(DS_1_2_3_appended[[#This Row],[DateOfEntry]], "mmmm")</f>
        <v>January</v>
      </c>
      <c r="F368" s="15">
        <v>15.25</v>
      </c>
      <c r="G368" s="8" t="str">
        <f>IF(dataset_1!G368, "YES", "NO")</f>
        <v>NO</v>
      </c>
      <c r="H368" s="8" t="str">
        <f>CHOOSE(WEEKDAY(DS_1_2_3_appended[[#This Row],[DateOfEntry]]), "Sunday", "Monday", "Tuesday", "Wednesday", "Thursday", "Friday", "Saturday")</f>
        <v>Sunday</v>
      </c>
      <c r="I368" s="8">
        <v>1</v>
      </c>
      <c r="J368" s="8" t="str" cm="1">
        <f t="array" ref="J368">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368" s="8">
        <v>0.2</v>
      </c>
      <c r="L368" s="8" cm="1">
        <f t="array" ref="L368">_xlfn.IFS(
  AND(C368="Winter", J368="Clear Sky"), ROUND(10 + (K368 / 0.46) * (25 - 10), 1),
  AND(C368="Winter", J368="Foggy / Misty"), ROUND(0 + (K368 / 0.46) * (15 - 0), 1),
  AND(C368="Winter", J368="Light Snow / Rain"), ROUND(-5 + (K368 / 0.46) * (10 - (-5)), 1),
  AND(C368="Winter", J368="Western Disturbance"), ROUND(5 + (K368 / 0.46) * (20 - 5), 1),
  AND(C368="Summer", J368="Clear / Sunny"), ROUND(30 + (K368 / 0.46) * (53 - 30), 1),
  AND(C368="Summer", J368="Hot &amp; Humid"), ROUND(26 + (K368 / 0.46) * (45 - 26), 1),
  AND(C368="Summer", J368="Dust Storm / Loo Winds"), ROUND(35 + (K368 / 0.46) * (50 - 35), 1),
  AND(C368="Summer", J368="Pre-Monsoon Thunderstorm"), ROUND(28 + (K368 / 0.46) * (48 - 28), 1),
  AND(C368="Monsoon", J368="Heavy Rainfall"), ROUND(22 + (K368 / 0.46) * (28 - 22), 1),
  AND(C368="Monsoon", J368="Intermittent Showers"), ROUND(24 + (K368 / 0.46) * (32 - 24), 1),
  AND(C368="Monsoon", J368="Overcast &amp; Humid"), ROUND(25 + (K368 / 0.46) * (33 - 25), 1),
  AND(C368="Monsoon", J368="Thunderstorms with Rain"), ROUND(23 + (K368 / 0.46) * (30 - 23), 1),
  AND(C368="Autumn", J368="Clear"), ROUND(20 + (K368 / 0.46) * (30 - 20), 1),
  AND(C368="Autumn", J368="Dry &amp; Breezy"), ROUND(18 + (K368 / 0.46) * (28 - 18), 1),
  AND(C368="Autumn", J368="Atmospheric Haze"), ROUND(16 + (K368 / 0.46) * (26 - 16), 1),
  AND(C368="Autumn", J368="Chilly Dusk"), ROUND(15 + (K368 / 0.46) * (25 - 15), 1),
  TRUE, "No match found"
)</f>
        <v>16.5</v>
      </c>
      <c r="M368" s="8">
        <v>0.4</v>
      </c>
      <c r="N368" s="8">
        <f>ROUND(DS_1_2_3_appended[[#This Row],[NormalizedHumidity]] * 100, 1)</f>
        <v>40</v>
      </c>
      <c r="O368" s="8" t="str" cm="1">
        <f t="array" ref="O368">_xlfn.IFS(
  N368&lt;=10, "Extremely Dry",
  N368&lt;=20, "Very Dry",
  N368&lt;=30, "Dry",
  N368&lt;=40, "Low Comfortable",
  N368&lt;=50, "Comfortable",
  N368&lt;=60, "Moderate Humid",
  N368&lt;=70, "Humid",
  N368&lt;=80, "Very Humid",
  N368&lt;=90, "Highly Humid",
  N368&lt;=100, "Saturated / Rain-Likely"
)</f>
        <v>Low Comfortable</v>
      </c>
      <c r="P368" s="8">
        <v>0.16420000000000001</v>
      </c>
      <c r="Q368" s="8">
        <f>ROUND(DS_1_2_3_appended[[#This Row],[NormalizedWindspeed]]* 118, 1)</f>
        <v>19.399999999999999</v>
      </c>
      <c r="R368" s="8">
        <v>11</v>
      </c>
      <c r="S368" s="8">
        <v>56</v>
      </c>
      <c r="T368" s="8">
        <f>SUM(DS_1_2_3_appended[[#This Row],[CasualRiders]], DS_1_2_3_appended[[#This Row],[RegisteredRiders]])</f>
        <v>67</v>
      </c>
    </row>
    <row r="369" spans="1:20">
      <c r="A369" s="16">
        <v>368</v>
      </c>
      <c r="B369" s="11">
        <v>40559</v>
      </c>
      <c r="C369" s="8" t="str" cm="1">
        <f t="array" ref="C369">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69" s="8">
        <f>YEAR(DS_1_2_3_appended[[#This Row],[DateOfEntry]])</f>
        <v>2011</v>
      </c>
      <c r="E369" s="8" t="str">
        <f>TEXT(DS_1_2_3_appended[[#This Row],[DateOfEntry]], "mmmm")</f>
        <v>January</v>
      </c>
      <c r="F369" s="15">
        <v>15.2916666666667</v>
      </c>
      <c r="G369" s="8" t="str">
        <f>IF(dataset_1!G369, "YES", "NO")</f>
        <v>NO</v>
      </c>
      <c r="H369" s="8" t="str">
        <f>CHOOSE(WEEKDAY(DS_1_2_3_appended[[#This Row],[DateOfEntry]]), "Sunday", "Monday", "Tuesday", "Wednesday", "Thursday", "Friday", "Saturday")</f>
        <v>Sunday</v>
      </c>
      <c r="I369" s="8">
        <v>1</v>
      </c>
      <c r="J369" s="8" t="str" cm="1">
        <f t="array" ref="J369">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369" s="8">
        <v>0.18</v>
      </c>
      <c r="L369" s="8" cm="1">
        <f t="array" ref="L369">_xlfn.IFS(
  AND(C369="Winter", J369="Clear Sky"), ROUND(10 + (K369 / 0.46) * (25 - 10), 1),
  AND(C369="Winter", J369="Foggy / Misty"), ROUND(0 + (K369 / 0.46) * (15 - 0), 1),
  AND(C369="Winter", J369="Light Snow / Rain"), ROUND(-5 + (K369 / 0.46) * (10 - (-5)), 1),
  AND(C369="Winter", J369="Western Disturbance"), ROUND(5 + (K369 / 0.46) * (20 - 5), 1),
  AND(C369="Summer", J369="Clear / Sunny"), ROUND(30 + (K369 / 0.46) * (53 - 30), 1),
  AND(C369="Summer", J369="Hot &amp; Humid"), ROUND(26 + (K369 / 0.46) * (45 - 26), 1),
  AND(C369="Summer", J369="Dust Storm / Loo Winds"), ROUND(35 + (K369 / 0.46) * (50 - 35), 1),
  AND(C369="Summer", J369="Pre-Monsoon Thunderstorm"), ROUND(28 + (K369 / 0.46) * (48 - 28), 1),
  AND(C369="Monsoon", J369="Heavy Rainfall"), ROUND(22 + (K369 / 0.46) * (28 - 22), 1),
  AND(C369="Monsoon", J369="Intermittent Showers"), ROUND(24 + (K369 / 0.46) * (32 - 24), 1),
  AND(C369="Monsoon", J369="Overcast &amp; Humid"), ROUND(25 + (K369 / 0.46) * (33 - 25), 1),
  AND(C369="Monsoon", J369="Thunderstorms with Rain"), ROUND(23 + (K369 / 0.46) * (30 - 23), 1),
  AND(C369="Autumn", J369="Clear"), ROUND(20 + (K369 / 0.46) * (30 - 20), 1),
  AND(C369="Autumn", J369="Dry &amp; Breezy"), ROUND(18 + (K369 / 0.46) * (28 - 18), 1),
  AND(C369="Autumn", J369="Atmospheric Haze"), ROUND(16 + (K369 / 0.46) * (26 - 16), 1),
  AND(C369="Autumn", J369="Chilly Dusk"), ROUND(15 + (K369 / 0.46) * (25 - 15), 1),
  TRUE, "No match found"
)</f>
        <v>15.9</v>
      </c>
      <c r="M369" s="8">
        <v>0.47</v>
      </c>
      <c r="N369" s="8">
        <f>ROUND(DS_1_2_3_appended[[#This Row],[NormalizedHumidity]] * 100, 1)</f>
        <v>47</v>
      </c>
      <c r="O369" s="8" t="str" cm="1">
        <f t="array" ref="O369">_xlfn.IFS(
  N369&lt;=10, "Extremely Dry",
  N369&lt;=20, "Very Dry",
  N369&lt;=30, "Dry",
  N369&lt;=40, "Low Comfortable",
  N369&lt;=50, "Comfortable",
  N369&lt;=60, "Moderate Humid",
  N369&lt;=70, "Humid",
  N369&lt;=80, "Very Humid",
  N369&lt;=90, "Highly Humid",
  N369&lt;=100, "Saturated / Rain-Likely"
)</f>
        <v>Comfortable</v>
      </c>
      <c r="P369" s="8">
        <v>0.1343</v>
      </c>
      <c r="Q369" s="8">
        <f>ROUND(DS_1_2_3_appended[[#This Row],[NormalizedWindspeed]]* 118, 1)</f>
        <v>15.8</v>
      </c>
      <c r="R369" s="8">
        <v>14</v>
      </c>
      <c r="S369" s="8">
        <v>47</v>
      </c>
      <c r="T369" s="8">
        <f>SUM(DS_1_2_3_appended[[#This Row],[CasualRiders]], DS_1_2_3_appended[[#This Row],[RegisteredRiders]])</f>
        <v>61</v>
      </c>
    </row>
    <row r="370" spans="1:20">
      <c r="A370" s="16">
        <v>369</v>
      </c>
      <c r="B370" s="11">
        <v>40559</v>
      </c>
      <c r="C370" s="8" t="str" cm="1">
        <f t="array" ref="C370">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70" s="8">
        <f>YEAR(DS_1_2_3_appended[[#This Row],[DateOfEntry]])</f>
        <v>2011</v>
      </c>
      <c r="E370" s="8" t="str">
        <f>TEXT(DS_1_2_3_appended[[#This Row],[DateOfEntry]], "mmmm")</f>
        <v>January</v>
      </c>
      <c r="F370" s="15">
        <v>15.3333333333333</v>
      </c>
      <c r="G370" s="8" t="str">
        <f>IF(dataset_1!G370, "YES", "NO")</f>
        <v>NO</v>
      </c>
      <c r="H370" s="8" t="str">
        <f>CHOOSE(WEEKDAY(DS_1_2_3_appended[[#This Row],[DateOfEntry]]), "Sunday", "Monday", "Tuesday", "Wednesday", "Thursday", "Friday", "Saturday")</f>
        <v>Sunday</v>
      </c>
      <c r="I370" s="8">
        <v>1</v>
      </c>
      <c r="J370" s="8" t="str" cm="1">
        <f t="array" ref="J370">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370" s="8">
        <v>0.18</v>
      </c>
      <c r="L370" s="8" cm="1">
        <f t="array" ref="L370">_xlfn.IFS(
  AND(C370="Winter", J370="Clear Sky"), ROUND(10 + (K370 / 0.46) * (25 - 10), 1),
  AND(C370="Winter", J370="Foggy / Misty"), ROUND(0 + (K370 / 0.46) * (15 - 0), 1),
  AND(C370="Winter", J370="Light Snow / Rain"), ROUND(-5 + (K370 / 0.46) * (10 - (-5)), 1),
  AND(C370="Winter", J370="Western Disturbance"), ROUND(5 + (K370 / 0.46) * (20 - 5), 1),
  AND(C370="Summer", J370="Clear / Sunny"), ROUND(30 + (K370 / 0.46) * (53 - 30), 1),
  AND(C370="Summer", J370="Hot &amp; Humid"), ROUND(26 + (K370 / 0.46) * (45 - 26), 1),
  AND(C370="Summer", J370="Dust Storm / Loo Winds"), ROUND(35 + (K370 / 0.46) * (50 - 35), 1),
  AND(C370="Summer", J370="Pre-Monsoon Thunderstorm"), ROUND(28 + (K370 / 0.46) * (48 - 28), 1),
  AND(C370="Monsoon", J370="Heavy Rainfall"), ROUND(22 + (K370 / 0.46) * (28 - 22), 1),
  AND(C370="Monsoon", J370="Intermittent Showers"), ROUND(24 + (K370 / 0.46) * (32 - 24), 1),
  AND(C370="Monsoon", J370="Overcast &amp; Humid"), ROUND(25 + (K370 / 0.46) * (33 - 25), 1),
  AND(C370="Monsoon", J370="Thunderstorms with Rain"), ROUND(23 + (K370 / 0.46) * (30 - 23), 1),
  AND(C370="Autumn", J370="Clear"), ROUND(20 + (K370 / 0.46) * (30 - 20), 1),
  AND(C370="Autumn", J370="Dry &amp; Breezy"), ROUND(18 + (K370 / 0.46) * (28 - 18), 1),
  AND(C370="Autumn", J370="Atmospheric Haze"), ROUND(16 + (K370 / 0.46) * (26 - 16), 1),
  AND(C370="Autumn", J370="Chilly Dusk"), ROUND(15 + (K370 / 0.46) * (25 - 15), 1),
  TRUE, "No match found"
)</f>
        <v>15.9</v>
      </c>
      <c r="M370" s="8">
        <v>0.47</v>
      </c>
      <c r="N370" s="8">
        <f>ROUND(DS_1_2_3_appended[[#This Row],[NormalizedHumidity]] * 100, 1)</f>
        <v>47</v>
      </c>
      <c r="O370" s="8" t="str" cm="1">
        <f t="array" ref="O370">_xlfn.IFS(
  N370&lt;=10, "Extremely Dry",
  N370&lt;=20, "Very Dry",
  N370&lt;=30, "Dry",
  N370&lt;=40, "Low Comfortable",
  N370&lt;=50, "Comfortable",
  N370&lt;=60, "Moderate Humid",
  N370&lt;=70, "Humid",
  N370&lt;=80, "Very Humid",
  N370&lt;=90, "Highly Humid",
  N370&lt;=100, "Saturated / Rain-Likely"
)</f>
        <v>Comfortable</v>
      </c>
      <c r="P370" s="8">
        <v>0.16420000000000001</v>
      </c>
      <c r="Q370" s="8">
        <f>ROUND(DS_1_2_3_appended[[#This Row],[NormalizedWindspeed]]* 118, 1)</f>
        <v>19.399999999999999</v>
      </c>
      <c r="R370" s="8">
        <v>7</v>
      </c>
      <c r="S370" s="8">
        <v>50</v>
      </c>
      <c r="T370" s="8">
        <f>SUM(DS_1_2_3_appended[[#This Row],[CasualRiders]], DS_1_2_3_appended[[#This Row],[RegisteredRiders]])</f>
        <v>57</v>
      </c>
    </row>
    <row r="371" spans="1:20">
      <c r="A371" s="16">
        <v>370</v>
      </c>
      <c r="B371" s="11">
        <v>40559</v>
      </c>
      <c r="C371" s="8" t="str" cm="1">
        <f t="array" ref="C371">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71" s="8">
        <f>YEAR(DS_1_2_3_appended[[#This Row],[DateOfEntry]])</f>
        <v>2011</v>
      </c>
      <c r="E371" s="8" t="str">
        <f>TEXT(DS_1_2_3_appended[[#This Row],[DateOfEntry]], "mmmm")</f>
        <v>January</v>
      </c>
      <c r="F371" s="15">
        <v>15.375</v>
      </c>
      <c r="G371" s="8" t="str">
        <f>IF(dataset_1!G371, "YES", "NO")</f>
        <v>NO</v>
      </c>
      <c r="H371" s="8" t="str">
        <f>CHOOSE(WEEKDAY(DS_1_2_3_appended[[#This Row],[DateOfEntry]]), "Sunday", "Monday", "Tuesday", "Wednesday", "Thursday", "Friday", "Saturday")</f>
        <v>Sunday</v>
      </c>
      <c r="I371" s="8">
        <v>1</v>
      </c>
      <c r="J371" s="8" t="str" cm="1">
        <f t="array" ref="J371">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371" s="8">
        <v>0.18</v>
      </c>
      <c r="L371" s="8" cm="1">
        <f t="array" ref="L371">_xlfn.IFS(
  AND(C371="Winter", J371="Clear Sky"), ROUND(10 + (K371 / 0.46) * (25 - 10), 1),
  AND(C371="Winter", J371="Foggy / Misty"), ROUND(0 + (K371 / 0.46) * (15 - 0), 1),
  AND(C371="Winter", J371="Light Snow / Rain"), ROUND(-5 + (K371 / 0.46) * (10 - (-5)), 1),
  AND(C371="Winter", J371="Western Disturbance"), ROUND(5 + (K371 / 0.46) * (20 - 5), 1),
  AND(C371="Summer", J371="Clear / Sunny"), ROUND(30 + (K371 / 0.46) * (53 - 30), 1),
  AND(C371="Summer", J371="Hot &amp; Humid"), ROUND(26 + (K371 / 0.46) * (45 - 26), 1),
  AND(C371="Summer", J371="Dust Storm / Loo Winds"), ROUND(35 + (K371 / 0.46) * (50 - 35), 1),
  AND(C371="Summer", J371="Pre-Monsoon Thunderstorm"), ROUND(28 + (K371 / 0.46) * (48 - 28), 1),
  AND(C371="Monsoon", J371="Heavy Rainfall"), ROUND(22 + (K371 / 0.46) * (28 - 22), 1),
  AND(C371="Monsoon", J371="Intermittent Showers"), ROUND(24 + (K371 / 0.46) * (32 - 24), 1),
  AND(C371="Monsoon", J371="Overcast &amp; Humid"), ROUND(25 + (K371 / 0.46) * (33 - 25), 1),
  AND(C371="Monsoon", J371="Thunderstorms with Rain"), ROUND(23 + (K371 / 0.46) * (30 - 23), 1),
  AND(C371="Autumn", J371="Clear"), ROUND(20 + (K371 / 0.46) * (30 - 20), 1),
  AND(C371="Autumn", J371="Dry &amp; Breezy"), ROUND(18 + (K371 / 0.46) * (28 - 18), 1),
  AND(C371="Autumn", J371="Atmospheric Haze"), ROUND(16 + (K371 / 0.46) * (26 - 16), 1),
  AND(C371="Autumn", J371="Chilly Dusk"), ROUND(15 + (K371 / 0.46) * (25 - 15), 1),
  TRUE, "No match found"
)</f>
        <v>15.9</v>
      </c>
      <c r="M371" s="8">
        <v>0.51</v>
      </c>
      <c r="N371" s="8">
        <f>ROUND(DS_1_2_3_appended[[#This Row],[NormalizedHumidity]] * 100, 1)</f>
        <v>51</v>
      </c>
      <c r="O371" s="8" t="str" cm="1">
        <f t="array" ref="O371">_xlfn.IFS(
  N371&lt;=10, "Extremely Dry",
  N371&lt;=20, "Very Dry",
  N371&lt;=30, "Dry",
  N371&lt;=40, "Low Comfortable",
  N371&lt;=50, "Comfortable",
  N371&lt;=60, "Moderate Humid",
  N371&lt;=70, "Humid",
  N371&lt;=80, "Very Humid",
  N371&lt;=90, "Highly Humid",
  N371&lt;=100, "Saturated / Rain-Likely"
)</f>
        <v>Moderate Humid</v>
      </c>
      <c r="P371" s="8">
        <v>0.16420000000000001</v>
      </c>
      <c r="Q371" s="8">
        <f>ROUND(DS_1_2_3_appended[[#This Row],[NormalizedWindspeed]]* 118, 1)</f>
        <v>19.399999999999999</v>
      </c>
      <c r="R371" s="8">
        <v>6</v>
      </c>
      <c r="S371" s="8">
        <v>22</v>
      </c>
      <c r="T371" s="8">
        <f>SUM(DS_1_2_3_appended[[#This Row],[CasualRiders]], DS_1_2_3_appended[[#This Row],[RegisteredRiders]])</f>
        <v>28</v>
      </c>
    </row>
    <row r="372" spans="1:20">
      <c r="A372" s="16">
        <v>371</v>
      </c>
      <c r="B372" s="11">
        <v>40559</v>
      </c>
      <c r="C372" s="8" t="str" cm="1">
        <f t="array" ref="C372">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72" s="8">
        <f>YEAR(DS_1_2_3_appended[[#This Row],[DateOfEntry]])</f>
        <v>2011</v>
      </c>
      <c r="E372" s="8" t="str">
        <f>TEXT(DS_1_2_3_appended[[#This Row],[DateOfEntry]], "mmmm")</f>
        <v>January</v>
      </c>
      <c r="F372" s="15">
        <v>15.4166666666667</v>
      </c>
      <c r="G372" s="8" t="str">
        <f>IF(dataset_1!G372, "YES", "NO")</f>
        <v>NO</v>
      </c>
      <c r="H372" s="8" t="str">
        <f>CHOOSE(WEEKDAY(DS_1_2_3_appended[[#This Row],[DateOfEntry]]), "Sunday", "Monday", "Tuesday", "Wednesday", "Thursday", "Friday", "Saturday")</f>
        <v>Sunday</v>
      </c>
      <c r="I372" s="8">
        <v>2</v>
      </c>
      <c r="J372" s="8" t="str" cm="1">
        <f t="array" ref="J372">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372" s="8">
        <v>0.2</v>
      </c>
      <c r="L372" s="8" cm="1">
        <f t="array" ref="L372">_xlfn.IFS(
  AND(C372="Winter", J372="Clear Sky"), ROUND(10 + (K372 / 0.46) * (25 - 10), 1),
  AND(C372="Winter", J372="Foggy / Misty"), ROUND(0 + (K372 / 0.46) * (15 - 0), 1),
  AND(C372="Winter", J372="Light Snow / Rain"), ROUND(-5 + (K372 / 0.46) * (10 - (-5)), 1),
  AND(C372="Winter", J372="Western Disturbance"), ROUND(5 + (K372 / 0.46) * (20 - 5), 1),
  AND(C372="Summer", J372="Clear / Sunny"), ROUND(30 + (K372 / 0.46) * (53 - 30), 1),
  AND(C372="Summer", J372="Hot &amp; Humid"), ROUND(26 + (K372 / 0.46) * (45 - 26), 1),
  AND(C372="Summer", J372="Dust Storm / Loo Winds"), ROUND(35 + (K372 / 0.46) * (50 - 35), 1),
  AND(C372="Summer", J372="Pre-Monsoon Thunderstorm"), ROUND(28 + (K372 / 0.46) * (48 - 28), 1),
  AND(C372="Monsoon", J372="Heavy Rainfall"), ROUND(22 + (K372 / 0.46) * (28 - 22), 1),
  AND(C372="Monsoon", J372="Intermittent Showers"), ROUND(24 + (K372 / 0.46) * (32 - 24), 1),
  AND(C372="Monsoon", J372="Overcast &amp; Humid"), ROUND(25 + (K372 / 0.46) * (33 - 25), 1),
  AND(C372="Monsoon", J372="Thunderstorms with Rain"), ROUND(23 + (K372 / 0.46) * (30 - 23), 1),
  AND(C372="Autumn", J372="Clear"), ROUND(20 + (K372 / 0.46) * (30 - 20), 1),
  AND(C372="Autumn", J372="Dry &amp; Breezy"), ROUND(18 + (K372 / 0.46) * (28 - 18), 1),
  AND(C372="Autumn", J372="Atmospheric Haze"), ROUND(16 + (K372 / 0.46) * (26 - 16), 1),
  AND(C372="Autumn", J372="Chilly Dusk"), ROUND(15 + (K372 / 0.46) * (25 - 15), 1),
  TRUE, "No match found"
)</f>
        <v>6.5</v>
      </c>
      <c r="M372" s="8">
        <v>0.49</v>
      </c>
      <c r="N372" s="8">
        <f>ROUND(DS_1_2_3_appended[[#This Row],[NormalizedHumidity]] * 100, 1)</f>
        <v>49</v>
      </c>
      <c r="O372" s="8" t="str" cm="1">
        <f t="array" ref="O372">_xlfn.IFS(
  N372&lt;=10, "Extremely Dry",
  N372&lt;=20, "Very Dry",
  N372&lt;=30, "Dry",
  N372&lt;=40, "Low Comfortable",
  N372&lt;=50, "Comfortable",
  N372&lt;=60, "Moderate Humid",
  N372&lt;=70, "Humid",
  N372&lt;=80, "Very Humid",
  N372&lt;=90, "Highly Humid",
  N372&lt;=100, "Saturated / Rain-Likely"
)</f>
        <v>Comfortable</v>
      </c>
      <c r="P372" s="8">
        <v>0.1343</v>
      </c>
      <c r="Q372" s="8">
        <f>ROUND(DS_1_2_3_appended[[#This Row],[NormalizedWindspeed]]* 118, 1)</f>
        <v>15.8</v>
      </c>
      <c r="R372" s="8">
        <v>2</v>
      </c>
      <c r="S372" s="8">
        <v>19</v>
      </c>
      <c r="T372" s="8">
        <f>SUM(DS_1_2_3_appended[[#This Row],[CasualRiders]], DS_1_2_3_appended[[#This Row],[RegisteredRiders]])</f>
        <v>21</v>
      </c>
    </row>
    <row r="373" spans="1:20">
      <c r="A373" s="16">
        <v>372</v>
      </c>
      <c r="B373" s="11">
        <v>40559</v>
      </c>
      <c r="C373" s="8" t="str" cm="1">
        <f t="array" ref="C373">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73" s="8">
        <f>YEAR(DS_1_2_3_appended[[#This Row],[DateOfEntry]])</f>
        <v>2011</v>
      </c>
      <c r="E373" s="8" t="str">
        <f>TEXT(DS_1_2_3_appended[[#This Row],[DateOfEntry]], "mmmm")</f>
        <v>January</v>
      </c>
      <c r="F373" s="15">
        <v>15.4583333333333</v>
      </c>
      <c r="G373" s="8" t="str">
        <f>IF(dataset_1!G373, "YES", "NO")</f>
        <v>NO</v>
      </c>
      <c r="H373" s="8" t="str">
        <f>CHOOSE(WEEKDAY(DS_1_2_3_appended[[#This Row],[DateOfEntry]]), "Sunday", "Monday", "Tuesday", "Wednesday", "Thursday", "Friday", "Saturday")</f>
        <v>Sunday</v>
      </c>
      <c r="I373" s="8">
        <v>2</v>
      </c>
      <c r="J373" s="8" t="str" cm="1">
        <f t="array" ref="J373">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373" s="8">
        <v>0.2</v>
      </c>
      <c r="L373" s="8" cm="1">
        <f t="array" ref="L373">_xlfn.IFS(
  AND(C373="Winter", J373="Clear Sky"), ROUND(10 + (K373 / 0.46) * (25 - 10), 1),
  AND(C373="Winter", J373="Foggy / Misty"), ROUND(0 + (K373 / 0.46) * (15 - 0), 1),
  AND(C373="Winter", J373="Light Snow / Rain"), ROUND(-5 + (K373 / 0.46) * (10 - (-5)), 1),
  AND(C373="Winter", J373="Western Disturbance"), ROUND(5 + (K373 / 0.46) * (20 - 5), 1),
  AND(C373="Summer", J373="Clear / Sunny"), ROUND(30 + (K373 / 0.46) * (53 - 30), 1),
  AND(C373="Summer", J373="Hot &amp; Humid"), ROUND(26 + (K373 / 0.46) * (45 - 26), 1),
  AND(C373="Summer", J373="Dust Storm / Loo Winds"), ROUND(35 + (K373 / 0.46) * (50 - 35), 1),
  AND(C373="Summer", J373="Pre-Monsoon Thunderstorm"), ROUND(28 + (K373 / 0.46) * (48 - 28), 1),
  AND(C373="Monsoon", J373="Heavy Rainfall"), ROUND(22 + (K373 / 0.46) * (28 - 22), 1),
  AND(C373="Monsoon", J373="Intermittent Showers"), ROUND(24 + (K373 / 0.46) * (32 - 24), 1),
  AND(C373="Monsoon", J373="Overcast &amp; Humid"), ROUND(25 + (K373 / 0.46) * (33 - 25), 1),
  AND(C373="Monsoon", J373="Thunderstorms with Rain"), ROUND(23 + (K373 / 0.46) * (30 - 23), 1),
  AND(C373="Autumn", J373="Clear"), ROUND(20 + (K373 / 0.46) * (30 - 20), 1),
  AND(C373="Autumn", J373="Dry &amp; Breezy"), ROUND(18 + (K373 / 0.46) * (28 - 18), 1),
  AND(C373="Autumn", J373="Atmospheric Haze"), ROUND(16 + (K373 / 0.46) * (26 - 16), 1),
  AND(C373="Autumn", J373="Chilly Dusk"), ROUND(15 + (K373 / 0.46) * (25 - 15), 1),
  TRUE, "No match found"
)</f>
        <v>6.5</v>
      </c>
      <c r="M373" s="8">
        <v>0.4</v>
      </c>
      <c r="N373" s="8">
        <f>ROUND(DS_1_2_3_appended[[#This Row],[NormalizedHumidity]] * 100, 1)</f>
        <v>40</v>
      </c>
      <c r="O373" s="8" t="str" cm="1">
        <f t="array" ref="O373">_xlfn.IFS(
  N373&lt;=10, "Extremely Dry",
  N373&lt;=20, "Very Dry",
  N373&lt;=30, "Dry",
  N373&lt;=40, "Low Comfortable",
  N373&lt;=50, "Comfortable",
  N373&lt;=60, "Moderate Humid",
  N373&lt;=70, "Humid",
  N373&lt;=80, "Very Humid",
  N373&lt;=90, "Highly Humid",
  N373&lt;=100, "Saturated / Rain-Likely"
)</f>
        <v>Low Comfortable</v>
      </c>
      <c r="P373" s="8">
        <v>0.1045</v>
      </c>
      <c r="Q373" s="8">
        <f>ROUND(DS_1_2_3_appended[[#This Row],[NormalizedWindspeed]]* 118, 1)</f>
        <v>12.3</v>
      </c>
      <c r="R373" s="8">
        <v>0</v>
      </c>
      <c r="S373" s="8">
        <v>18</v>
      </c>
      <c r="T373" s="8">
        <f>SUM(DS_1_2_3_appended[[#This Row],[CasualRiders]], DS_1_2_3_appended[[#This Row],[RegisteredRiders]])</f>
        <v>18</v>
      </c>
    </row>
    <row r="374" spans="1:20">
      <c r="A374" s="16">
        <v>373</v>
      </c>
      <c r="B374" s="11">
        <v>40560</v>
      </c>
      <c r="C374" s="8" t="str" cm="1">
        <f t="array" ref="C374">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74" s="8">
        <f>YEAR(DS_1_2_3_appended[[#This Row],[DateOfEntry]])</f>
        <v>2011</v>
      </c>
      <c r="E374" s="8" t="str">
        <f>TEXT(DS_1_2_3_appended[[#This Row],[DateOfEntry]], "mmmm")</f>
        <v>January</v>
      </c>
      <c r="F374" s="15">
        <v>15.5</v>
      </c>
      <c r="G374" s="8" t="str">
        <f>IF(dataset_1!G374, "YES", "NO")</f>
        <v>YES</v>
      </c>
      <c r="H374" s="8" t="str">
        <f>CHOOSE(WEEKDAY(DS_1_2_3_appended[[#This Row],[DateOfEntry]]), "Sunday", "Monday", "Tuesday", "Wednesday", "Thursday", "Friday", "Saturday")</f>
        <v>Monday</v>
      </c>
      <c r="I374" s="8">
        <v>2</v>
      </c>
      <c r="J374" s="8" t="str" cm="1">
        <f t="array" ref="J374">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374" s="8">
        <v>0.2</v>
      </c>
      <c r="L374" s="8" cm="1">
        <f t="array" ref="L374">_xlfn.IFS(
  AND(C374="Winter", J374="Clear Sky"), ROUND(10 + (K374 / 0.46) * (25 - 10), 1),
  AND(C374="Winter", J374="Foggy / Misty"), ROUND(0 + (K374 / 0.46) * (15 - 0), 1),
  AND(C374="Winter", J374="Light Snow / Rain"), ROUND(-5 + (K374 / 0.46) * (10 - (-5)), 1),
  AND(C374="Winter", J374="Western Disturbance"), ROUND(5 + (K374 / 0.46) * (20 - 5), 1),
  AND(C374="Summer", J374="Clear / Sunny"), ROUND(30 + (K374 / 0.46) * (53 - 30), 1),
  AND(C374="Summer", J374="Hot &amp; Humid"), ROUND(26 + (K374 / 0.46) * (45 - 26), 1),
  AND(C374="Summer", J374="Dust Storm / Loo Winds"), ROUND(35 + (K374 / 0.46) * (50 - 35), 1),
  AND(C374="Summer", J374="Pre-Monsoon Thunderstorm"), ROUND(28 + (K374 / 0.46) * (48 - 28), 1),
  AND(C374="Monsoon", J374="Heavy Rainfall"), ROUND(22 + (K374 / 0.46) * (28 - 22), 1),
  AND(C374="Monsoon", J374="Intermittent Showers"), ROUND(24 + (K374 / 0.46) * (32 - 24), 1),
  AND(C374="Monsoon", J374="Overcast &amp; Humid"), ROUND(25 + (K374 / 0.46) * (33 - 25), 1),
  AND(C374="Monsoon", J374="Thunderstorms with Rain"), ROUND(23 + (K374 / 0.46) * (30 - 23), 1),
  AND(C374="Autumn", J374="Clear"), ROUND(20 + (K374 / 0.46) * (30 - 20), 1),
  AND(C374="Autumn", J374="Dry &amp; Breezy"), ROUND(18 + (K374 / 0.46) * (28 - 18), 1),
  AND(C374="Autumn", J374="Atmospheric Haze"), ROUND(16 + (K374 / 0.46) * (26 - 16), 1),
  AND(C374="Autumn", J374="Chilly Dusk"), ROUND(15 + (K374 / 0.46) * (25 - 15), 1),
  TRUE, "No match found"
)</f>
        <v>6.5</v>
      </c>
      <c r="M374" s="8">
        <v>0.47</v>
      </c>
      <c r="N374" s="8">
        <f>ROUND(DS_1_2_3_appended[[#This Row],[NormalizedHumidity]] * 100, 1)</f>
        <v>47</v>
      </c>
      <c r="O374" s="8" t="str" cm="1">
        <f t="array" ref="O374">_xlfn.IFS(
  N374&lt;=10, "Extremely Dry",
  N374&lt;=20, "Very Dry",
  N374&lt;=30, "Dry",
  N374&lt;=40, "Low Comfortable",
  N374&lt;=50, "Comfortable",
  N374&lt;=60, "Moderate Humid",
  N374&lt;=70, "Humid",
  N374&lt;=80, "Very Humid",
  N374&lt;=90, "Highly Humid",
  N374&lt;=100, "Saturated / Rain-Likely"
)</f>
        <v>Comfortable</v>
      </c>
      <c r="P374" s="8">
        <v>0.22389999999999999</v>
      </c>
      <c r="Q374" s="8">
        <f>ROUND(DS_1_2_3_appended[[#This Row],[NormalizedWindspeed]]* 118, 1)</f>
        <v>26.4</v>
      </c>
      <c r="R374" s="8">
        <v>1</v>
      </c>
      <c r="S374" s="8">
        <v>16</v>
      </c>
      <c r="T374" s="8">
        <f>SUM(DS_1_2_3_appended[[#This Row],[CasualRiders]], DS_1_2_3_appended[[#This Row],[RegisteredRiders]])</f>
        <v>17</v>
      </c>
    </row>
    <row r="375" spans="1:20">
      <c r="A375" s="16">
        <v>374</v>
      </c>
      <c r="B375" s="11">
        <v>40560</v>
      </c>
      <c r="C375" s="8" t="str" cm="1">
        <f t="array" ref="C375">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75" s="8">
        <f>YEAR(DS_1_2_3_appended[[#This Row],[DateOfEntry]])</f>
        <v>2011</v>
      </c>
      <c r="E375" s="8" t="str">
        <f>TEXT(DS_1_2_3_appended[[#This Row],[DateOfEntry]], "mmmm")</f>
        <v>January</v>
      </c>
      <c r="F375" s="15">
        <v>15.5416666666667</v>
      </c>
      <c r="G375" s="8" t="str">
        <f>IF(dataset_1!G375, "YES", "NO")</f>
        <v>YES</v>
      </c>
      <c r="H375" s="8" t="str">
        <f>CHOOSE(WEEKDAY(DS_1_2_3_appended[[#This Row],[DateOfEntry]]), "Sunday", "Monday", "Tuesday", "Wednesday", "Thursday", "Friday", "Saturday")</f>
        <v>Monday</v>
      </c>
      <c r="I375" s="8">
        <v>2</v>
      </c>
      <c r="J375" s="8" t="str" cm="1">
        <f t="array" ref="J375">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375" s="8">
        <v>0.2</v>
      </c>
      <c r="L375" s="8" cm="1">
        <f t="array" ref="L375">_xlfn.IFS(
  AND(C375="Winter", J375="Clear Sky"), ROUND(10 + (K375 / 0.46) * (25 - 10), 1),
  AND(C375="Winter", J375="Foggy / Misty"), ROUND(0 + (K375 / 0.46) * (15 - 0), 1),
  AND(C375="Winter", J375="Light Snow / Rain"), ROUND(-5 + (K375 / 0.46) * (10 - (-5)), 1),
  AND(C375="Winter", J375="Western Disturbance"), ROUND(5 + (K375 / 0.46) * (20 - 5), 1),
  AND(C375="Summer", J375="Clear / Sunny"), ROUND(30 + (K375 / 0.46) * (53 - 30), 1),
  AND(C375="Summer", J375="Hot &amp; Humid"), ROUND(26 + (K375 / 0.46) * (45 - 26), 1),
  AND(C375="Summer", J375="Dust Storm / Loo Winds"), ROUND(35 + (K375 / 0.46) * (50 - 35), 1),
  AND(C375="Summer", J375="Pre-Monsoon Thunderstorm"), ROUND(28 + (K375 / 0.46) * (48 - 28), 1),
  AND(C375="Monsoon", J375="Heavy Rainfall"), ROUND(22 + (K375 / 0.46) * (28 - 22), 1),
  AND(C375="Monsoon", J375="Intermittent Showers"), ROUND(24 + (K375 / 0.46) * (32 - 24), 1),
  AND(C375="Monsoon", J375="Overcast &amp; Humid"), ROUND(25 + (K375 / 0.46) * (33 - 25), 1),
  AND(C375="Monsoon", J375="Thunderstorms with Rain"), ROUND(23 + (K375 / 0.46) * (30 - 23), 1),
  AND(C375="Autumn", J375="Clear"), ROUND(20 + (K375 / 0.46) * (30 - 20), 1),
  AND(C375="Autumn", J375="Dry &amp; Breezy"), ROUND(18 + (K375 / 0.46) * (28 - 18), 1),
  AND(C375="Autumn", J375="Atmospheric Haze"), ROUND(16 + (K375 / 0.46) * (26 - 16), 1),
  AND(C375="Autumn", J375="Chilly Dusk"), ROUND(15 + (K375 / 0.46) * (25 - 15), 1),
  TRUE, "No match found"
)</f>
        <v>6.5</v>
      </c>
      <c r="M375" s="8">
        <v>0.44</v>
      </c>
      <c r="N375" s="8">
        <f>ROUND(DS_1_2_3_appended[[#This Row],[NormalizedHumidity]] * 100, 1)</f>
        <v>44</v>
      </c>
      <c r="O375" s="8" t="str" cm="1">
        <f t="array" ref="O375">_xlfn.IFS(
  N375&lt;=10, "Extremely Dry",
  N375&lt;=20, "Very Dry",
  N375&lt;=30, "Dry",
  N375&lt;=40, "Low Comfortable",
  N375&lt;=50, "Comfortable",
  N375&lt;=60, "Moderate Humid",
  N375&lt;=70, "Humid",
  N375&lt;=80, "Very Humid",
  N375&lt;=90, "Highly Humid",
  N375&lt;=100, "Saturated / Rain-Likely"
)</f>
        <v>Comfortable</v>
      </c>
      <c r="P375" s="8">
        <v>0.19400000000000001</v>
      </c>
      <c r="Q375" s="8">
        <f>ROUND(DS_1_2_3_appended[[#This Row],[NormalizedWindspeed]]* 118, 1)</f>
        <v>22.9</v>
      </c>
      <c r="R375" s="8">
        <v>1</v>
      </c>
      <c r="S375" s="8">
        <v>15</v>
      </c>
      <c r="T375" s="8">
        <f>SUM(DS_1_2_3_appended[[#This Row],[CasualRiders]], DS_1_2_3_appended[[#This Row],[RegisteredRiders]])</f>
        <v>16</v>
      </c>
    </row>
    <row r="376" spans="1:20">
      <c r="A376" s="16">
        <v>375</v>
      </c>
      <c r="B376" s="11">
        <v>40560</v>
      </c>
      <c r="C376" s="8" t="str" cm="1">
        <f t="array" ref="C376">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76" s="8">
        <f>YEAR(DS_1_2_3_appended[[#This Row],[DateOfEntry]])</f>
        <v>2011</v>
      </c>
      <c r="E376" s="8" t="str">
        <f>TEXT(DS_1_2_3_appended[[#This Row],[DateOfEntry]], "mmmm")</f>
        <v>January</v>
      </c>
      <c r="F376" s="15">
        <v>15.5833333333333</v>
      </c>
      <c r="G376" s="8" t="str">
        <f>IF(dataset_1!G376, "YES", "NO")</f>
        <v>YES</v>
      </c>
      <c r="H376" s="8" t="str">
        <f>CHOOSE(WEEKDAY(DS_1_2_3_appended[[#This Row],[DateOfEntry]]), "Sunday", "Monday", "Tuesday", "Wednesday", "Thursday", "Friday", "Saturday")</f>
        <v>Monday</v>
      </c>
      <c r="I376" s="8">
        <v>2</v>
      </c>
      <c r="J376" s="8" t="str" cm="1">
        <f t="array" ref="J376">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376" s="8">
        <v>0.18</v>
      </c>
      <c r="L376" s="8" cm="1">
        <f t="array" ref="L376">_xlfn.IFS(
  AND(C376="Winter", J376="Clear Sky"), ROUND(10 + (K376 / 0.46) * (25 - 10), 1),
  AND(C376="Winter", J376="Foggy / Misty"), ROUND(0 + (K376 / 0.46) * (15 - 0), 1),
  AND(C376="Winter", J376="Light Snow / Rain"), ROUND(-5 + (K376 / 0.46) * (10 - (-5)), 1),
  AND(C376="Winter", J376="Western Disturbance"), ROUND(5 + (K376 / 0.46) * (20 - 5), 1),
  AND(C376="Summer", J376="Clear / Sunny"), ROUND(30 + (K376 / 0.46) * (53 - 30), 1),
  AND(C376="Summer", J376="Hot &amp; Humid"), ROUND(26 + (K376 / 0.46) * (45 - 26), 1),
  AND(C376="Summer", J376="Dust Storm / Loo Winds"), ROUND(35 + (K376 / 0.46) * (50 - 35), 1),
  AND(C376="Summer", J376="Pre-Monsoon Thunderstorm"), ROUND(28 + (K376 / 0.46) * (48 - 28), 1),
  AND(C376="Monsoon", J376="Heavy Rainfall"), ROUND(22 + (K376 / 0.46) * (28 - 22), 1),
  AND(C376="Monsoon", J376="Intermittent Showers"), ROUND(24 + (K376 / 0.46) * (32 - 24), 1),
  AND(C376="Monsoon", J376="Overcast &amp; Humid"), ROUND(25 + (K376 / 0.46) * (33 - 25), 1),
  AND(C376="Monsoon", J376="Thunderstorms with Rain"), ROUND(23 + (K376 / 0.46) * (30 - 23), 1),
  AND(C376="Autumn", J376="Clear"), ROUND(20 + (K376 / 0.46) * (30 - 20), 1),
  AND(C376="Autumn", J376="Dry &amp; Breezy"), ROUND(18 + (K376 / 0.46) * (28 - 18), 1),
  AND(C376="Autumn", J376="Atmospheric Haze"), ROUND(16 + (K376 / 0.46) * (26 - 16), 1),
  AND(C376="Autumn", J376="Chilly Dusk"), ROUND(15 + (K376 / 0.46) * (25 - 15), 1),
  TRUE, "No match found"
)</f>
        <v>5.9</v>
      </c>
      <c r="M376" s="8">
        <v>0.43</v>
      </c>
      <c r="N376" s="8">
        <f>ROUND(DS_1_2_3_appended[[#This Row],[NormalizedHumidity]] * 100, 1)</f>
        <v>43</v>
      </c>
      <c r="O376" s="8" t="str" cm="1">
        <f t="array" ref="O376">_xlfn.IFS(
  N376&lt;=10, "Extremely Dry",
  N376&lt;=20, "Very Dry",
  N376&lt;=30, "Dry",
  N376&lt;=40, "Low Comfortable",
  N376&lt;=50, "Comfortable",
  N376&lt;=60, "Moderate Humid",
  N376&lt;=70, "Humid",
  N376&lt;=80, "Very Humid",
  N376&lt;=90, "Highly Humid",
  N376&lt;=100, "Saturated / Rain-Likely"
)</f>
        <v>Comfortable</v>
      </c>
      <c r="P376" s="8">
        <v>0.25369999999999998</v>
      </c>
      <c r="Q376" s="8">
        <f>ROUND(DS_1_2_3_appended[[#This Row],[NormalizedWindspeed]]* 118, 1)</f>
        <v>29.9</v>
      </c>
      <c r="R376" s="8">
        <v>0</v>
      </c>
      <c r="S376" s="8">
        <v>8</v>
      </c>
      <c r="T376" s="8">
        <f>SUM(DS_1_2_3_appended[[#This Row],[CasualRiders]], DS_1_2_3_appended[[#This Row],[RegisteredRiders]])</f>
        <v>8</v>
      </c>
    </row>
    <row r="377" spans="1:20">
      <c r="A377" s="16">
        <v>376</v>
      </c>
      <c r="B377" s="11">
        <v>40560</v>
      </c>
      <c r="C377" s="8" t="str" cm="1">
        <f t="array" ref="C377">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77" s="8">
        <f>YEAR(DS_1_2_3_appended[[#This Row],[DateOfEntry]])</f>
        <v>2011</v>
      </c>
      <c r="E377" s="8" t="str">
        <f>TEXT(DS_1_2_3_appended[[#This Row],[DateOfEntry]], "mmmm")</f>
        <v>January</v>
      </c>
      <c r="F377" s="15">
        <v>15.625</v>
      </c>
      <c r="G377" s="8" t="str">
        <f>IF(dataset_1!G377, "YES", "NO")</f>
        <v>YES</v>
      </c>
      <c r="H377" s="8" t="str">
        <f>CHOOSE(WEEKDAY(DS_1_2_3_appended[[#This Row],[DateOfEntry]]), "Sunday", "Monday", "Tuesday", "Wednesday", "Thursday", "Friday", "Saturday")</f>
        <v>Monday</v>
      </c>
      <c r="I377" s="8">
        <v>2</v>
      </c>
      <c r="J377" s="8" t="str" cm="1">
        <f t="array" ref="J377">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377" s="8">
        <v>0.18</v>
      </c>
      <c r="L377" s="8" cm="1">
        <f t="array" ref="L377">_xlfn.IFS(
  AND(C377="Winter", J377="Clear Sky"), ROUND(10 + (K377 / 0.46) * (25 - 10), 1),
  AND(C377="Winter", J377="Foggy / Misty"), ROUND(0 + (K377 / 0.46) * (15 - 0), 1),
  AND(C377="Winter", J377="Light Snow / Rain"), ROUND(-5 + (K377 / 0.46) * (10 - (-5)), 1),
  AND(C377="Winter", J377="Western Disturbance"), ROUND(5 + (K377 / 0.46) * (20 - 5), 1),
  AND(C377="Summer", J377="Clear / Sunny"), ROUND(30 + (K377 / 0.46) * (53 - 30), 1),
  AND(C377="Summer", J377="Hot &amp; Humid"), ROUND(26 + (K377 / 0.46) * (45 - 26), 1),
  AND(C377="Summer", J377="Dust Storm / Loo Winds"), ROUND(35 + (K377 / 0.46) * (50 - 35), 1),
  AND(C377="Summer", J377="Pre-Monsoon Thunderstorm"), ROUND(28 + (K377 / 0.46) * (48 - 28), 1),
  AND(C377="Monsoon", J377="Heavy Rainfall"), ROUND(22 + (K377 / 0.46) * (28 - 22), 1),
  AND(C377="Monsoon", J377="Intermittent Showers"), ROUND(24 + (K377 / 0.46) * (32 - 24), 1),
  AND(C377="Monsoon", J377="Overcast &amp; Humid"), ROUND(25 + (K377 / 0.46) * (33 - 25), 1),
  AND(C377="Monsoon", J377="Thunderstorms with Rain"), ROUND(23 + (K377 / 0.46) * (30 - 23), 1),
  AND(C377="Autumn", J377="Clear"), ROUND(20 + (K377 / 0.46) * (30 - 20), 1),
  AND(C377="Autumn", J377="Dry &amp; Breezy"), ROUND(18 + (K377 / 0.46) * (28 - 18), 1),
  AND(C377="Autumn", J377="Atmospheric Haze"), ROUND(16 + (K377 / 0.46) * (26 - 16), 1),
  AND(C377="Autumn", J377="Chilly Dusk"), ROUND(15 + (K377 / 0.46) * (25 - 15), 1),
  TRUE, "No match found"
)</f>
        <v>5.9</v>
      </c>
      <c r="M377" s="8">
        <v>0.43</v>
      </c>
      <c r="N377" s="8">
        <f>ROUND(DS_1_2_3_appended[[#This Row],[NormalizedHumidity]] * 100, 1)</f>
        <v>43</v>
      </c>
      <c r="O377" s="8" t="str" cm="1">
        <f t="array" ref="O377">_xlfn.IFS(
  N377&lt;=10, "Extremely Dry",
  N377&lt;=20, "Very Dry",
  N377&lt;=30, "Dry",
  N377&lt;=40, "Low Comfortable",
  N377&lt;=50, "Comfortable",
  N377&lt;=60, "Moderate Humid",
  N377&lt;=70, "Humid",
  N377&lt;=80, "Very Humid",
  N377&lt;=90, "Highly Humid",
  N377&lt;=100, "Saturated / Rain-Likely"
)</f>
        <v>Comfortable</v>
      </c>
      <c r="P377" s="8">
        <v>0.19400000000000001</v>
      </c>
      <c r="Q377" s="8">
        <f>ROUND(DS_1_2_3_appended[[#This Row],[NormalizedWindspeed]]* 118, 1)</f>
        <v>22.9</v>
      </c>
      <c r="R377" s="8">
        <v>0</v>
      </c>
      <c r="S377" s="8">
        <v>2</v>
      </c>
      <c r="T377" s="8">
        <f>SUM(DS_1_2_3_appended[[#This Row],[CasualRiders]], DS_1_2_3_appended[[#This Row],[RegisteredRiders]])</f>
        <v>2</v>
      </c>
    </row>
    <row r="378" spans="1:20">
      <c r="A378" s="16">
        <v>377</v>
      </c>
      <c r="B378" s="11">
        <v>40560</v>
      </c>
      <c r="C378" s="8" t="str" cm="1">
        <f t="array" ref="C378">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78" s="8">
        <f>YEAR(DS_1_2_3_appended[[#This Row],[DateOfEntry]])</f>
        <v>2011</v>
      </c>
      <c r="E378" s="8" t="str">
        <f>TEXT(DS_1_2_3_appended[[#This Row],[DateOfEntry]], "mmmm")</f>
        <v>January</v>
      </c>
      <c r="F378" s="15">
        <v>15.6666666666667</v>
      </c>
      <c r="G378" s="8" t="str">
        <f>IF(dataset_1!G378, "YES", "NO")</f>
        <v>YES</v>
      </c>
      <c r="H378" s="8" t="str">
        <f>CHOOSE(WEEKDAY(DS_1_2_3_appended[[#This Row],[DateOfEntry]]), "Sunday", "Monday", "Tuesday", "Wednesday", "Thursday", "Friday", "Saturday")</f>
        <v>Monday</v>
      </c>
      <c r="I378" s="8">
        <v>2</v>
      </c>
      <c r="J378" s="8" t="str" cm="1">
        <f t="array" ref="J378">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378" s="8">
        <v>0.18</v>
      </c>
      <c r="L378" s="8" cm="1">
        <f t="array" ref="L378">_xlfn.IFS(
  AND(C378="Winter", J378="Clear Sky"), ROUND(10 + (K378 / 0.46) * (25 - 10), 1),
  AND(C378="Winter", J378="Foggy / Misty"), ROUND(0 + (K378 / 0.46) * (15 - 0), 1),
  AND(C378="Winter", J378="Light Snow / Rain"), ROUND(-5 + (K378 / 0.46) * (10 - (-5)), 1),
  AND(C378="Winter", J378="Western Disturbance"), ROUND(5 + (K378 / 0.46) * (20 - 5), 1),
  AND(C378="Summer", J378="Clear / Sunny"), ROUND(30 + (K378 / 0.46) * (53 - 30), 1),
  AND(C378="Summer", J378="Hot &amp; Humid"), ROUND(26 + (K378 / 0.46) * (45 - 26), 1),
  AND(C378="Summer", J378="Dust Storm / Loo Winds"), ROUND(35 + (K378 / 0.46) * (50 - 35), 1),
  AND(C378="Summer", J378="Pre-Monsoon Thunderstorm"), ROUND(28 + (K378 / 0.46) * (48 - 28), 1),
  AND(C378="Monsoon", J378="Heavy Rainfall"), ROUND(22 + (K378 / 0.46) * (28 - 22), 1),
  AND(C378="Monsoon", J378="Intermittent Showers"), ROUND(24 + (K378 / 0.46) * (32 - 24), 1),
  AND(C378="Monsoon", J378="Overcast &amp; Humid"), ROUND(25 + (K378 / 0.46) * (33 - 25), 1),
  AND(C378="Monsoon", J378="Thunderstorms with Rain"), ROUND(23 + (K378 / 0.46) * (30 - 23), 1),
  AND(C378="Autumn", J378="Clear"), ROUND(20 + (K378 / 0.46) * (30 - 20), 1),
  AND(C378="Autumn", J378="Dry &amp; Breezy"), ROUND(18 + (K378 / 0.46) * (28 - 18), 1),
  AND(C378="Autumn", J378="Atmospheric Haze"), ROUND(16 + (K378 / 0.46) * (26 - 16), 1),
  AND(C378="Autumn", J378="Chilly Dusk"), ROUND(15 + (K378 / 0.46) * (25 - 15), 1),
  TRUE, "No match found"
)</f>
        <v>5.9</v>
      </c>
      <c r="M378" s="8">
        <v>0.43</v>
      </c>
      <c r="N378" s="8">
        <f>ROUND(DS_1_2_3_appended[[#This Row],[NormalizedHumidity]] * 100, 1)</f>
        <v>43</v>
      </c>
      <c r="O378" s="8" t="str" cm="1">
        <f t="array" ref="O378">_xlfn.IFS(
  N378&lt;=10, "Extremely Dry",
  N378&lt;=20, "Very Dry",
  N378&lt;=30, "Dry",
  N378&lt;=40, "Low Comfortable",
  N378&lt;=50, "Comfortable",
  N378&lt;=60, "Moderate Humid",
  N378&lt;=70, "Humid",
  N378&lt;=80, "Very Humid",
  N378&lt;=90, "Highly Humid",
  N378&lt;=100, "Saturated / Rain-Likely"
)</f>
        <v>Comfortable</v>
      </c>
      <c r="P378" s="8">
        <v>0.1343</v>
      </c>
      <c r="Q378" s="8">
        <f>ROUND(DS_1_2_3_appended[[#This Row],[NormalizedWindspeed]]* 118, 1)</f>
        <v>15.8</v>
      </c>
      <c r="R378" s="8">
        <v>1</v>
      </c>
      <c r="S378" s="8">
        <v>2</v>
      </c>
      <c r="T378" s="8">
        <f>SUM(DS_1_2_3_appended[[#This Row],[CasualRiders]], DS_1_2_3_appended[[#This Row],[RegisteredRiders]])</f>
        <v>3</v>
      </c>
    </row>
    <row r="379" spans="1:20">
      <c r="A379" s="16">
        <v>378</v>
      </c>
      <c r="B379" s="11">
        <v>40560</v>
      </c>
      <c r="C379" s="8" t="str" cm="1">
        <f t="array" ref="C379">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79" s="8">
        <f>YEAR(DS_1_2_3_appended[[#This Row],[DateOfEntry]])</f>
        <v>2011</v>
      </c>
      <c r="E379" s="8" t="str">
        <f>TEXT(DS_1_2_3_appended[[#This Row],[DateOfEntry]], "mmmm")</f>
        <v>January</v>
      </c>
      <c r="F379" s="15">
        <v>15.7083333333333</v>
      </c>
      <c r="G379" s="8" t="str">
        <f>IF(dataset_1!G379, "YES", "NO")</f>
        <v>YES</v>
      </c>
      <c r="H379" s="8" t="str">
        <f>CHOOSE(WEEKDAY(DS_1_2_3_appended[[#This Row],[DateOfEntry]]), "Sunday", "Monday", "Tuesday", "Wednesday", "Thursday", "Friday", "Saturday")</f>
        <v>Monday</v>
      </c>
      <c r="I379" s="8">
        <v>2</v>
      </c>
      <c r="J379" s="8" t="str" cm="1">
        <f t="array" ref="J379">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379" s="8">
        <v>0.18</v>
      </c>
      <c r="L379" s="8" cm="1">
        <f t="array" ref="L379">_xlfn.IFS(
  AND(C379="Winter", J379="Clear Sky"), ROUND(10 + (K379 / 0.46) * (25 - 10), 1),
  AND(C379="Winter", J379="Foggy / Misty"), ROUND(0 + (K379 / 0.46) * (15 - 0), 1),
  AND(C379="Winter", J379="Light Snow / Rain"), ROUND(-5 + (K379 / 0.46) * (10 - (-5)), 1),
  AND(C379="Winter", J379="Western Disturbance"), ROUND(5 + (K379 / 0.46) * (20 - 5), 1),
  AND(C379="Summer", J379="Clear / Sunny"), ROUND(30 + (K379 / 0.46) * (53 - 30), 1),
  AND(C379="Summer", J379="Hot &amp; Humid"), ROUND(26 + (K379 / 0.46) * (45 - 26), 1),
  AND(C379="Summer", J379="Dust Storm / Loo Winds"), ROUND(35 + (K379 / 0.46) * (50 - 35), 1),
  AND(C379="Summer", J379="Pre-Monsoon Thunderstorm"), ROUND(28 + (K379 / 0.46) * (48 - 28), 1),
  AND(C379="Monsoon", J379="Heavy Rainfall"), ROUND(22 + (K379 / 0.46) * (28 - 22), 1),
  AND(C379="Monsoon", J379="Intermittent Showers"), ROUND(24 + (K379 / 0.46) * (32 - 24), 1),
  AND(C379="Monsoon", J379="Overcast &amp; Humid"), ROUND(25 + (K379 / 0.46) * (33 - 25), 1),
  AND(C379="Monsoon", J379="Thunderstorms with Rain"), ROUND(23 + (K379 / 0.46) * (30 - 23), 1),
  AND(C379="Autumn", J379="Clear"), ROUND(20 + (K379 / 0.46) * (30 - 20), 1),
  AND(C379="Autumn", J379="Dry &amp; Breezy"), ROUND(18 + (K379 / 0.46) * (28 - 18), 1),
  AND(C379="Autumn", J379="Atmospheric Haze"), ROUND(16 + (K379 / 0.46) * (26 - 16), 1),
  AND(C379="Autumn", J379="Chilly Dusk"), ROUND(15 + (K379 / 0.46) * (25 - 15), 1),
  TRUE, "No match found"
)</f>
        <v>5.9</v>
      </c>
      <c r="M379" s="8">
        <v>0.43</v>
      </c>
      <c r="N379" s="8">
        <f>ROUND(DS_1_2_3_appended[[#This Row],[NormalizedHumidity]] * 100, 1)</f>
        <v>43</v>
      </c>
      <c r="O379" s="8" t="str" cm="1">
        <f t="array" ref="O379">_xlfn.IFS(
  N379&lt;=10, "Extremely Dry",
  N379&lt;=20, "Very Dry",
  N379&lt;=30, "Dry",
  N379&lt;=40, "Low Comfortable",
  N379&lt;=50, "Comfortable",
  N379&lt;=60, "Moderate Humid",
  N379&lt;=70, "Humid",
  N379&lt;=80, "Very Humid",
  N379&lt;=90, "Highly Humid",
  N379&lt;=100, "Saturated / Rain-Likely"
)</f>
        <v>Comfortable</v>
      </c>
      <c r="P379" s="8">
        <v>0.16420000000000001</v>
      </c>
      <c r="Q379" s="8">
        <f>ROUND(DS_1_2_3_appended[[#This Row],[NormalizedWindspeed]]* 118, 1)</f>
        <v>19.399999999999999</v>
      </c>
      <c r="R379" s="8">
        <v>0</v>
      </c>
      <c r="S379" s="8">
        <v>1</v>
      </c>
      <c r="T379" s="8">
        <f>SUM(DS_1_2_3_appended[[#This Row],[CasualRiders]], DS_1_2_3_appended[[#This Row],[RegisteredRiders]])</f>
        <v>1</v>
      </c>
    </row>
    <row r="380" spans="1:20">
      <c r="A380" s="16">
        <v>379</v>
      </c>
      <c r="B380" s="11">
        <v>40560</v>
      </c>
      <c r="C380" s="8" t="str" cm="1">
        <f t="array" ref="C380">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80" s="8">
        <f>YEAR(DS_1_2_3_appended[[#This Row],[DateOfEntry]])</f>
        <v>2011</v>
      </c>
      <c r="E380" s="8" t="str">
        <f>TEXT(DS_1_2_3_appended[[#This Row],[DateOfEntry]], "mmmm")</f>
        <v>January</v>
      </c>
      <c r="F380" s="15">
        <v>15.75</v>
      </c>
      <c r="G380" s="8" t="str">
        <f>IF(dataset_1!G380, "YES", "NO")</f>
        <v>YES</v>
      </c>
      <c r="H380" s="8" t="str">
        <f>CHOOSE(WEEKDAY(DS_1_2_3_appended[[#This Row],[DateOfEntry]]), "Sunday", "Monday", "Tuesday", "Wednesday", "Thursday", "Friday", "Saturday")</f>
        <v>Monday</v>
      </c>
      <c r="I380" s="8">
        <v>2</v>
      </c>
      <c r="J380" s="8" t="str" cm="1">
        <f t="array" ref="J380">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380" s="8">
        <v>0.18</v>
      </c>
      <c r="L380" s="8" cm="1">
        <f t="array" ref="L380">_xlfn.IFS(
  AND(C380="Winter", J380="Clear Sky"), ROUND(10 + (K380 / 0.46) * (25 - 10), 1),
  AND(C380="Winter", J380="Foggy / Misty"), ROUND(0 + (K380 / 0.46) * (15 - 0), 1),
  AND(C380="Winter", J380="Light Snow / Rain"), ROUND(-5 + (K380 / 0.46) * (10 - (-5)), 1),
  AND(C380="Winter", J380="Western Disturbance"), ROUND(5 + (K380 / 0.46) * (20 - 5), 1),
  AND(C380="Summer", J380="Clear / Sunny"), ROUND(30 + (K380 / 0.46) * (53 - 30), 1),
  AND(C380="Summer", J380="Hot &amp; Humid"), ROUND(26 + (K380 / 0.46) * (45 - 26), 1),
  AND(C380="Summer", J380="Dust Storm / Loo Winds"), ROUND(35 + (K380 / 0.46) * (50 - 35), 1),
  AND(C380="Summer", J380="Pre-Monsoon Thunderstorm"), ROUND(28 + (K380 / 0.46) * (48 - 28), 1),
  AND(C380="Monsoon", J380="Heavy Rainfall"), ROUND(22 + (K380 / 0.46) * (28 - 22), 1),
  AND(C380="Monsoon", J380="Intermittent Showers"), ROUND(24 + (K380 / 0.46) * (32 - 24), 1),
  AND(C380="Monsoon", J380="Overcast &amp; Humid"), ROUND(25 + (K380 / 0.46) * (33 - 25), 1),
  AND(C380="Monsoon", J380="Thunderstorms with Rain"), ROUND(23 + (K380 / 0.46) * (30 - 23), 1),
  AND(C380="Autumn", J380="Clear"), ROUND(20 + (K380 / 0.46) * (30 - 20), 1),
  AND(C380="Autumn", J380="Dry &amp; Breezy"), ROUND(18 + (K380 / 0.46) * (28 - 18), 1),
  AND(C380="Autumn", J380="Atmospheric Haze"), ROUND(16 + (K380 / 0.46) * (26 - 16), 1),
  AND(C380="Autumn", J380="Chilly Dusk"), ROUND(15 + (K380 / 0.46) * (25 - 15), 1),
  TRUE, "No match found"
)</f>
        <v>5.9</v>
      </c>
      <c r="M380" s="8">
        <v>0.43</v>
      </c>
      <c r="N380" s="8">
        <f>ROUND(DS_1_2_3_appended[[#This Row],[NormalizedHumidity]] * 100, 1)</f>
        <v>43</v>
      </c>
      <c r="O380" s="8" t="str" cm="1">
        <f t="array" ref="O380">_xlfn.IFS(
  N380&lt;=10, "Extremely Dry",
  N380&lt;=20, "Very Dry",
  N380&lt;=30, "Dry",
  N380&lt;=40, "Low Comfortable",
  N380&lt;=50, "Comfortable",
  N380&lt;=60, "Moderate Humid",
  N380&lt;=70, "Humid",
  N380&lt;=80, "Very Humid",
  N380&lt;=90, "Highly Humid",
  N380&lt;=100, "Saturated / Rain-Likely"
)</f>
        <v>Comfortable</v>
      </c>
      <c r="P380" s="8">
        <v>0.19400000000000001</v>
      </c>
      <c r="Q380" s="8">
        <f>ROUND(DS_1_2_3_appended[[#This Row],[NormalizedWindspeed]]* 118, 1)</f>
        <v>22.9</v>
      </c>
      <c r="R380" s="8">
        <v>0</v>
      </c>
      <c r="S380" s="8">
        <v>5</v>
      </c>
      <c r="T380" s="8">
        <f>SUM(DS_1_2_3_appended[[#This Row],[CasualRiders]], DS_1_2_3_appended[[#This Row],[RegisteredRiders]])</f>
        <v>5</v>
      </c>
    </row>
    <row r="381" spans="1:20">
      <c r="A381" s="16">
        <v>380</v>
      </c>
      <c r="B381" s="11">
        <v>40560</v>
      </c>
      <c r="C381" s="8" t="str" cm="1">
        <f t="array" ref="C381">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81" s="8">
        <f>YEAR(DS_1_2_3_appended[[#This Row],[DateOfEntry]])</f>
        <v>2011</v>
      </c>
      <c r="E381" s="8" t="str">
        <f>TEXT(DS_1_2_3_appended[[#This Row],[DateOfEntry]], "mmmm")</f>
        <v>January</v>
      </c>
      <c r="F381" s="15">
        <v>15.7916666666667</v>
      </c>
      <c r="G381" s="8" t="str">
        <f>IF(dataset_1!G381, "YES", "NO")</f>
        <v>YES</v>
      </c>
      <c r="H381" s="8" t="str">
        <f>CHOOSE(WEEKDAY(DS_1_2_3_appended[[#This Row],[DateOfEntry]]), "Sunday", "Monday", "Tuesday", "Wednesday", "Thursday", "Friday", "Saturday")</f>
        <v>Monday</v>
      </c>
      <c r="I381" s="8">
        <v>2</v>
      </c>
      <c r="J381" s="8" t="str" cm="1">
        <f t="array" ref="J381">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381" s="8">
        <v>0.16</v>
      </c>
      <c r="L381" s="8" cm="1">
        <f t="array" ref="L381">_xlfn.IFS(
  AND(C381="Winter", J381="Clear Sky"), ROUND(10 + (K381 / 0.46) * (25 - 10), 1),
  AND(C381="Winter", J381="Foggy / Misty"), ROUND(0 + (K381 / 0.46) * (15 - 0), 1),
  AND(C381="Winter", J381="Light Snow / Rain"), ROUND(-5 + (K381 / 0.46) * (10 - (-5)), 1),
  AND(C381="Winter", J381="Western Disturbance"), ROUND(5 + (K381 / 0.46) * (20 - 5), 1),
  AND(C381="Summer", J381="Clear / Sunny"), ROUND(30 + (K381 / 0.46) * (53 - 30), 1),
  AND(C381="Summer", J381="Hot &amp; Humid"), ROUND(26 + (K381 / 0.46) * (45 - 26), 1),
  AND(C381="Summer", J381="Dust Storm / Loo Winds"), ROUND(35 + (K381 / 0.46) * (50 - 35), 1),
  AND(C381="Summer", J381="Pre-Monsoon Thunderstorm"), ROUND(28 + (K381 / 0.46) * (48 - 28), 1),
  AND(C381="Monsoon", J381="Heavy Rainfall"), ROUND(22 + (K381 / 0.46) * (28 - 22), 1),
  AND(C381="Monsoon", J381="Intermittent Showers"), ROUND(24 + (K381 / 0.46) * (32 - 24), 1),
  AND(C381="Monsoon", J381="Overcast &amp; Humid"), ROUND(25 + (K381 / 0.46) * (33 - 25), 1),
  AND(C381="Monsoon", J381="Thunderstorms with Rain"), ROUND(23 + (K381 / 0.46) * (30 - 23), 1),
  AND(C381="Autumn", J381="Clear"), ROUND(20 + (K381 / 0.46) * (30 - 20), 1),
  AND(C381="Autumn", J381="Dry &amp; Breezy"), ROUND(18 + (K381 / 0.46) * (28 - 18), 1),
  AND(C381="Autumn", J381="Atmospheric Haze"), ROUND(16 + (K381 / 0.46) * (26 - 16), 1),
  AND(C381="Autumn", J381="Chilly Dusk"), ROUND(15 + (K381 / 0.46) * (25 - 15), 1),
  TRUE, "No match found"
)</f>
        <v>5.2</v>
      </c>
      <c r="M381" s="8">
        <v>0.5</v>
      </c>
      <c r="N381" s="8">
        <f>ROUND(DS_1_2_3_appended[[#This Row],[NormalizedHumidity]] * 100, 1)</f>
        <v>50</v>
      </c>
      <c r="O381" s="8" t="str" cm="1">
        <f t="array" ref="O381">_xlfn.IFS(
  N381&lt;=10, "Extremely Dry",
  N381&lt;=20, "Very Dry",
  N381&lt;=30, "Dry",
  N381&lt;=40, "Low Comfortable",
  N381&lt;=50, "Comfortable",
  N381&lt;=60, "Moderate Humid",
  N381&lt;=70, "Humid",
  N381&lt;=80, "Very Humid",
  N381&lt;=90, "Highly Humid",
  N381&lt;=100, "Saturated / Rain-Likely"
)</f>
        <v>Comfortable</v>
      </c>
      <c r="P381" s="8">
        <v>0.1343</v>
      </c>
      <c r="Q381" s="8">
        <f>ROUND(DS_1_2_3_appended[[#This Row],[NormalizedWindspeed]]* 118, 1)</f>
        <v>15.8</v>
      </c>
      <c r="R381" s="8">
        <v>4</v>
      </c>
      <c r="S381" s="8">
        <v>9</v>
      </c>
      <c r="T381" s="8">
        <f>SUM(DS_1_2_3_appended[[#This Row],[CasualRiders]], DS_1_2_3_appended[[#This Row],[RegisteredRiders]])</f>
        <v>13</v>
      </c>
    </row>
    <row r="382" spans="1:20">
      <c r="A382" s="16">
        <v>381</v>
      </c>
      <c r="B382" s="11">
        <v>40560</v>
      </c>
      <c r="C382" s="8" t="str" cm="1">
        <f t="array" ref="C382">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82" s="8">
        <f>YEAR(DS_1_2_3_appended[[#This Row],[DateOfEntry]])</f>
        <v>2011</v>
      </c>
      <c r="E382" s="8" t="str">
        <f>TEXT(DS_1_2_3_appended[[#This Row],[DateOfEntry]], "mmmm")</f>
        <v>January</v>
      </c>
      <c r="F382" s="15">
        <v>15.8333333333333</v>
      </c>
      <c r="G382" s="8" t="str">
        <f>IF(dataset_1!G382, "YES", "NO")</f>
        <v>YES</v>
      </c>
      <c r="H382" s="8" t="str">
        <f>CHOOSE(WEEKDAY(DS_1_2_3_appended[[#This Row],[DateOfEntry]]), "Sunday", "Monday", "Tuesday", "Wednesday", "Thursday", "Friday", "Saturday")</f>
        <v>Monday</v>
      </c>
      <c r="I382" s="8">
        <v>2</v>
      </c>
      <c r="J382" s="8" t="str" cm="1">
        <f t="array" ref="J382">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382" s="8">
        <v>0.16</v>
      </c>
      <c r="L382" s="8" cm="1">
        <f t="array" ref="L382">_xlfn.IFS(
  AND(C382="Winter", J382="Clear Sky"), ROUND(10 + (K382 / 0.46) * (25 - 10), 1),
  AND(C382="Winter", J382="Foggy / Misty"), ROUND(0 + (K382 / 0.46) * (15 - 0), 1),
  AND(C382="Winter", J382="Light Snow / Rain"), ROUND(-5 + (K382 / 0.46) * (10 - (-5)), 1),
  AND(C382="Winter", J382="Western Disturbance"), ROUND(5 + (K382 / 0.46) * (20 - 5), 1),
  AND(C382="Summer", J382="Clear / Sunny"), ROUND(30 + (K382 / 0.46) * (53 - 30), 1),
  AND(C382="Summer", J382="Hot &amp; Humid"), ROUND(26 + (K382 / 0.46) * (45 - 26), 1),
  AND(C382="Summer", J382="Dust Storm / Loo Winds"), ROUND(35 + (K382 / 0.46) * (50 - 35), 1),
  AND(C382="Summer", J382="Pre-Monsoon Thunderstorm"), ROUND(28 + (K382 / 0.46) * (48 - 28), 1),
  AND(C382="Monsoon", J382="Heavy Rainfall"), ROUND(22 + (K382 / 0.46) * (28 - 22), 1),
  AND(C382="Monsoon", J382="Intermittent Showers"), ROUND(24 + (K382 / 0.46) * (32 - 24), 1),
  AND(C382="Monsoon", J382="Overcast &amp; Humid"), ROUND(25 + (K382 / 0.46) * (33 - 25), 1),
  AND(C382="Monsoon", J382="Thunderstorms with Rain"), ROUND(23 + (K382 / 0.46) * (30 - 23), 1),
  AND(C382="Autumn", J382="Clear"), ROUND(20 + (K382 / 0.46) * (30 - 20), 1),
  AND(C382="Autumn", J382="Dry &amp; Breezy"), ROUND(18 + (K382 / 0.46) * (28 - 18), 1),
  AND(C382="Autumn", J382="Atmospheric Haze"), ROUND(16 + (K382 / 0.46) * (26 - 16), 1),
  AND(C382="Autumn", J382="Chilly Dusk"), ROUND(15 + (K382 / 0.46) * (25 - 15), 1),
  TRUE, "No match found"
)</f>
        <v>5.2</v>
      </c>
      <c r="M382" s="8">
        <v>0.47</v>
      </c>
      <c r="N382" s="8">
        <f>ROUND(DS_1_2_3_appended[[#This Row],[NormalizedHumidity]] * 100, 1)</f>
        <v>47</v>
      </c>
      <c r="O382" s="8" t="str" cm="1">
        <f t="array" ref="O382">_xlfn.IFS(
  N382&lt;=10, "Extremely Dry",
  N382&lt;=20, "Very Dry",
  N382&lt;=30, "Dry",
  N382&lt;=40, "Low Comfortable",
  N382&lt;=50, "Comfortable",
  N382&lt;=60, "Moderate Humid",
  N382&lt;=70, "Humid",
  N382&lt;=80, "Very Humid",
  N382&lt;=90, "Highly Humid",
  N382&lt;=100, "Saturated / Rain-Likely"
)</f>
        <v>Comfortable</v>
      </c>
      <c r="P382" s="8">
        <v>0.22389999999999999</v>
      </c>
      <c r="Q382" s="8">
        <f>ROUND(DS_1_2_3_appended[[#This Row],[NormalizedWindspeed]]* 118, 1)</f>
        <v>26.4</v>
      </c>
      <c r="R382" s="8">
        <v>3</v>
      </c>
      <c r="S382" s="8">
        <v>30</v>
      </c>
      <c r="T382" s="8">
        <f>SUM(DS_1_2_3_appended[[#This Row],[CasualRiders]], DS_1_2_3_appended[[#This Row],[RegisteredRiders]])</f>
        <v>33</v>
      </c>
    </row>
    <row r="383" spans="1:20">
      <c r="A383" s="16">
        <v>382</v>
      </c>
      <c r="B383" s="11">
        <v>40560</v>
      </c>
      <c r="C383" s="8" t="str" cm="1">
        <f t="array" ref="C383">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83" s="8">
        <f>YEAR(DS_1_2_3_appended[[#This Row],[DateOfEntry]])</f>
        <v>2011</v>
      </c>
      <c r="E383" s="8" t="str">
        <f>TEXT(DS_1_2_3_appended[[#This Row],[DateOfEntry]], "mmmm")</f>
        <v>January</v>
      </c>
      <c r="F383" s="15">
        <v>15.875</v>
      </c>
      <c r="G383" s="8" t="str">
        <f>IF(dataset_1!G383, "YES", "NO")</f>
        <v>YES</v>
      </c>
      <c r="H383" s="8" t="str">
        <f>CHOOSE(WEEKDAY(DS_1_2_3_appended[[#This Row],[DateOfEntry]]), "Sunday", "Monday", "Tuesday", "Wednesday", "Thursday", "Friday", "Saturday")</f>
        <v>Monday</v>
      </c>
      <c r="I383" s="8">
        <v>2</v>
      </c>
      <c r="J383" s="8" t="str" cm="1">
        <f t="array" ref="J383">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383" s="8">
        <v>0.16</v>
      </c>
      <c r="L383" s="8" cm="1">
        <f t="array" ref="L383">_xlfn.IFS(
  AND(C383="Winter", J383="Clear Sky"), ROUND(10 + (K383 / 0.46) * (25 - 10), 1),
  AND(C383="Winter", J383="Foggy / Misty"), ROUND(0 + (K383 / 0.46) * (15 - 0), 1),
  AND(C383="Winter", J383="Light Snow / Rain"), ROUND(-5 + (K383 / 0.46) * (10 - (-5)), 1),
  AND(C383="Winter", J383="Western Disturbance"), ROUND(5 + (K383 / 0.46) * (20 - 5), 1),
  AND(C383="Summer", J383="Clear / Sunny"), ROUND(30 + (K383 / 0.46) * (53 - 30), 1),
  AND(C383="Summer", J383="Hot &amp; Humid"), ROUND(26 + (K383 / 0.46) * (45 - 26), 1),
  AND(C383="Summer", J383="Dust Storm / Loo Winds"), ROUND(35 + (K383 / 0.46) * (50 - 35), 1),
  AND(C383="Summer", J383="Pre-Monsoon Thunderstorm"), ROUND(28 + (K383 / 0.46) * (48 - 28), 1),
  AND(C383="Monsoon", J383="Heavy Rainfall"), ROUND(22 + (K383 / 0.46) * (28 - 22), 1),
  AND(C383="Monsoon", J383="Intermittent Showers"), ROUND(24 + (K383 / 0.46) * (32 - 24), 1),
  AND(C383="Monsoon", J383="Overcast &amp; Humid"), ROUND(25 + (K383 / 0.46) * (33 - 25), 1),
  AND(C383="Monsoon", J383="Thunderstorms with Rain"), ROUND(23 + (K383 / 0.46) * (30 - 23), 1),
  AND(C383="Autumn", J383="Clear"), ROUND(20 + (K383 / 0.46) * (30 - 20), 1),
  AND(C383="Autumn", J383="Dry &amp; Breezy"), ROUND(18 + (K383 / 0.46) * (28 - 18), 1),
  AND(C383="Autumn", J383="Atmospheric Haze"), ROUND(16 + (K383 / 0.46) * (26 - 16), 1),
  AND(C383="Autumn", J383="Chilly Dusk"), ROUND(15 + (K383 / 0.46) * (25 - 15), 1),
  TRUE, "No match found"
)</f>
        <v>5.2</v>
      </c>
      <c r="M383" s="8">
        <v>0.47</v>
      </c>
      <c r="N383" s="8">
        <f>ROUND(DS_1_2_3_appended[[#This Row],[NormalizedHumidity]] * 100, 1)</f>
        <v>47</v>
      </c>
      <c r="O383" s="8" t="str" cm="1">
        <f t="array" ref="O383">_xlfn.IFS(
  N383&lt;=10, "Extremely Dry",
  N383&lt;=20, "Very Dry",
  N383&lt;=30, "Dry",
  N383&lt;=40, "Low Comfortable",
  N383&lt;=50, "Comfortable",
  N383&lt;=60, "Moderate Humid",
  N383&lt;=70, "Humid",
  N383&lt;=80, "Very Humid",
  N383&lt;=90, "Highly Humid",
  N383&lt;=100, "Saturated / Rain-Likely"
)</f>
        <v>Comfortable</v>
      </c>
      <c r="P383" s="8">
        <v>0.22389999999999999</v>
      </c>
      <c r="Q383" s="8">
        <f>ROUND(DS_1_2_3_appended[[#This Row],[NormalizedWindspeed]]* 118, 1)</f>
        <v>26.4</v>
      </c>
      <c r="R383" s="8">
        <v>8</v>
      </c>
      <c r="S383" s="8">
        <v>39</v>
      </c>
      <c r="T383" s="8">
        <f>SUM(DS_1_2_3_appended[[#This Row],[CasualRiders]], DS_1_2_3_appended[[#This Row],[RegisteredRiders]])</f>
        <v>47</v>
      </c>
    </row>
    <row r="384" spans="1:20">
      <c r="A384" s="16">
        <v>383</v>
      </c>
      <c r="B384" s="11">
        <v>40560</v>
      </c>
      <c r="C384" s="8" t="str" cm="1">
        <f t="array" ref="C384">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84" s="8">
        <f>YEAR(DS_1_2_3_appended[[#This Row],[DateOfEntry]])</f>
        <v>2011</v>
      </c>
      <c r="E384" s="8" t="str">
        <f>TEXT(DS_1_2_3_appended[[#This Row],[DateOfEntry]], "mmmm")</f>
        <v>January</v>
      </c>
      <c r="F384" s="15">
        <v>15.9166666666667</v>
      </c>
      <c r="G384" s="8" t="str">
        <f>IF(dataset_1!G384, "YES", "NO")</f>
        <v>YES</v>
      </c>
      <c r="H384" s="8" t="str">
        <f>CHOOSE(WEEKDAY(DS_1_2_3_appended[[#This Row],[DateOfEntry]]), "Sunday", "Monday", "Tuesday", "Wednesday", "Thursday", "Friday", "Saturday")</f>
        <v>Monday</v>
      </c>
      <c r="I384" s="8">
        <v>2</v>
      </c>
      <c r="J384" s="8" t="str" cm="1">
        <f t="array" ref="J384">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384" s="8">
        <v>0.16</v>
      </c>
      <c r="L384" s="8" cm="1">
        <f t="array" ref="L384">_xlfn.IFS(
  AND(C384="Winter", J384="Clear Sky"), ROUND(10 + (K384 / 0.46) * (25 - 10), 1),
  AND(C384="Winter", J384="Foggy / Misty"), ROUND(0 + (K384 / 0.46) * (15 - 0), 1),
  AND(C384="Winter", J384="Light Snow / Rain"), ROUND(-5 + (K384 / 0.46) * (10 - (-5)), 1),
  AND(C384="Winter", J384="Western Disturbance"), ROUND(5 + (K384 / 0.46) * (20 - 5), 1),
  AND(C384="Summer", J384="Clear / Sunny"), ROUND(30 + (K384 / 0.46) * (53 - 30), 1),
  AND(C384="Summer", J384="Hot &amp; Humid"), ROUND(26 + (K384 / 0.46) * (45 - 26), 1),
  AND(C384="Summer", J384="Dust Storm / Loo Winds"), ROUND(35 + (K384 / 0.46) * (50 - 35), 1),
  AND(C384="Summer", J384="Pre-Monsoon Thunderstorm"), ROUND(28 + (K384 / 0.46) * (48 - 28), 1),
  AND(C384="Monsoon", J384="Heavy Rainfall"), ROUND(22 + (K384 / 0.46) * (28 - 22), 1),
  AND(C384="Monsoon", J384="Intermittent Showers"), ROUND(24 + (K384 / 0.46) * (32 - 24), 1),
  AND(C384="Monsoon", J384="Overcast &amp; Humid"), ROUND(25 + (K384 / 0.46) * (33 - 25), 1),
  AND(C384="Monsoon", J384="Thunderstorms with Rain"), ROUND(23 + (K384 / 0.46) * (30 - 23), 1),
  AND(C384="Autumn", J384="Clear"), ROUND(20 + (K384 / 0.46) * (30 - 20), 1),
  AND(C384="Autumn", J384="Dry &amp; Breezy"), ROUND(18 + (K384 / 0.46) * (28 - 18), 1),
  AND(C384="Autumn", J384="Atmospheric Haze"), ROUND(16 + (K384 / 0.46) * (26 - 16), 1),
  AND(C384="Autumn", J384="Chilly Dusk"), ROUND(15 + (K384 / 0.46) * (25 - 15), 1),
  TRUE, "No match found"
)</f>
        <v>5.2</v>
      </c>
      <c r="M384" s="8">
        <v>0.5</v>
      </c>
      <c r="N384" s="8">
        <f>ROUND(DS_1_2_3_appended[[#This Row],[NormalizedHumidity]] * 100, 1)</f>
        <v>50</v>
      </c>
      <c r="O384" s="8" t="str" cm="1">
        <f t="array" ref="O384">_xlfn.IFS(
  N384&lt;=10, "Extremely Dry",
  N384&lt;=20, "Very Dry",
  N384&lt;=30, "Dry",
  N384&lt;=40, "Low Comfortable",
  N384&lt;=50, "Comfortable",
  N384&lt;=60, "Moderate Humid",
  N384&lt;=70, "Humid",
  N384&lt;=80, "Very Humid",
  N384&lt;=90, "Highly Humid",
  N384&lt;=100, "Saturated / Rain-Likely"
)</f>
        <v>Comfortable</v>
      </c>
      <c r="P384" s="8">
        <v>0.25369999999999998</v>
      </c>
      <c r="Q384" s="8">
        <f>ROUND(DS_1_2_3_appended[[#This Row],[NormalizedWindspeed]]* 118, 1)</f>
        <v>29.9</v>
      </c>
      <c r="R384" s="8">
        <v>7</v>
      </c>
      <c r="S384" s="8">
        <v>50</v>
      </c>
      <c r="T384" s="8">
        <f>SUM(DS_1_2_3_appended[[#This Row],[CasualRiders]], DS_1_2_3_appended[[#This Row],[RegisteredRiders]])</f>
        <v>57</v>
      </c>
    </row>
    <row r="385" spans="1:20">
      <c r="A385" s="16">
        <v>384</v>
      </c>
      <c r="B385" s="11">
        <v>40560</v>
      </c>
      <c r="C385" s="8" t="str" cm="1">
        <f t="array" ref="C385">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85" s="8">
        <f>YEAR(DS_1_2_3_appended[[#This Row],[DateOfEntry]])</f>
        <v>2011</v>
      </c>
      <c r="E385" s="8" t="str">
        <f>TEXT(DS_1_2_3_appended[[#This Row],[DateOfEntry]], "mmmm")</f>
        <v>January</v>
      </c>
      <c r="F385" s="15">
        <v>15.9583333333333</v>
      </c>
      <c r="G385" s="8" t="str">
        <f>IF(dataset_1!G385, "YES", "NO")</f>
        <v>YES</v>
      </c>
      <c r="H385" s="8" t="str">
        <f>CHOOSE(WEEKDAY(DS_1_2_3_appended[[#This Row],[DateOfEntry]]), "Sunday", "Monday", "Tuesday", "Wednesday", "Thursday", "Friday", "Saturday")</f>
        <v>Monday</v>
      </c>
      <c r="I385" s="8">
        <v>2</v>
      </c>
      <c r="J385" s="8" t="str" cm="1">
        <f t="array" ref="J385">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385" s="8">
        <v>0.16</v>
      </c>
      <c r="L385" s="8" cm="1">
        <f t="array" ref="L385">_xlfn.IFS(
  AND(C385="Winter", J385="Clear Sky"), ROUND(10 + (K385 / 0.46) * (25 - 10), 1),
  AND(C385="Winter", J385="Foggy / Misty"), ROUND(0 + (K385 / 0.46) * (15 - 0), 1),
  AND(C385="Winter", J385="Light Snow / Rain"), ROUND(-5 + (K385 / 0.46) * (10 - (-5)), 1),
  AND(C385="Winter", J385="Western Disturbance"), ROUND(5 + (K385 / 0.46) * (20 - 5), 1),
  AND(C385="Summer", J385="Clear / Sunny"), ROUND(30 + (K385 / 0.46) * (53 - 30), 1),
  AND(C385="Summer", J385="Hot &amp; Humid"), ROUND(26 + (K385 / 0.46) * (45 - 26), 1),
  AND(C385="Summer", J385="Dust Storm / Loo Winds"), ROUND(35 + (K385 / 0.46) * (50 - 35), 1),
  AND(C385="Summer", J385="Pre-Monsoon Thunderstorm"), ROUND(28 + (K385 / 0.46) * (48 - 28), 1),
  AND(C385="Monsoon", J385="Heavy Rainfall"), ROUND(22 + (K385 / 0.46) * (28 - 22), 1),
  AND(C385="Monsoon", J385="Intermittent Showers"), ROUND(24 + (K385 / 0.46) * (32 - 24), 1),
  AND(C385="Monsoon", J385="Overcast &amp; Humid"), ROUND(25 + (K385 / 0.46) * (33 - 25), 1),
  AND(C385="Monsoon", J385="Thunderstorms with Rain"), ROUND(23 + (K385 / 0.46) * (30 - 23), 1),
  AND(C385="Autumn", J385="Clear"), ROUND(20 + (K385 / 0.46) * (30 - 20), 1),
  AND(C385="Autumn", J385="Dry &amp; Breezy"), ROUND(18 + (K385 / 0.46) * (28 - 18), 1),
  AND(C385="Autumn", J385="Atmospheric Haze"), ROUND(16 + (K385 / 0.46) * (26 - 16), 1),
  AND(C385="Autumn", J385="Chilly Dusk"), ROUND(15 + (K385 / 0.46) * (25 - 15), 1),
  TRUE, "No match found"
)</f>
        <v>5.2</v>
      </c>
      <c r="M385" s="8">
        <v>0.55000000000000004</v>
      </c>
      <c r="N385" s="8">
        <f>ROUND(DS_1_2_3_appended[[#This Row],[NormalizedHumidity]] * 100, 1)</f>
        <v>55</v>
      </c>
      <c r="O385" s="8" t="str" cm="1">
        <f t="array" ref="O385">_xlfn.IFS(
  N385&lt;=10, "Extremely Dry",
  N385&lt;=20, "Very Dry",
  N385&lt;=30, "Dry",
  N385&lt;=40, "Low Comfortable",
  N385&lt;=50, "Comfortable",
  N385&lt;=60, "Moderate Humid",
  N385&lt;=70, "Humid",
  N385&lt;=80, "Very Humid",
  N385&lt;=90, "Highly Humid",
  N385&lt;=100, "Saturated / Rain-Likely"
)</f>
        <v>Moderate Humid</v>
      </c>
      <c r="P385" s="8">
        <v>0.19400000000000001</v>
      </c>
      <c r="Q385" s="8">
        <f>ROUND(DS_1_2_3_appended[[#This Row],[NormalizedWindspeed]]* 118, 1)</f>
        <v>22.9</v>
      </c>
      <c r="R385" s="8">
        <v>9</v>
      </c>
      <c r="S385" s="8">
        <v>55</v>
      </c>
      <c r="T385" s="8">
        <f>SUM(DS_1_2_3_appended[[#This Row],[CasualRiders]], DS_1_2_3_appended[[#This Row],[RegisteredRiders]])</f>
        <v>64</v>
      </c>
    </row>
    <row r="386" spans="1:20">
      <c r="A386" s="16">
        <v>385</v>
      </c>
      <c r="B386" s="11">
        <v>40560</v>
      </c>
      <c r="C386" s="8" t="str" cm="1">
        <f t="array" ref="C386">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86" s="8">
        <f>YEAR(DS_1_2_3_appended[[#This Row],[DateOfEntry]])</f>
        <v>2011</v>
      </c>
      <c r="E386" s="8" t="str">
        <f>TEXT(DS_1_2_3_appended[[#This Row],[DateOfEntry]], "mmmm")</f>
        <v>January</v>
      </c>
      <c r="F386" s="15">
        <v>16</v>
      </c>
      <c r="G386" s="8" t="str">
        <f>IF(dataset_1!G386, "YES", "NO")</f>
        <v>YES</v>
      </c>
      <c r="H386" s="8" t="str">
        <f>CHOOSE(WEEKDAY(DS_1_2_3_appended[[#This Row],[DateOfEntry]]), "Sunday", "Monday", "Tuesday", "Wednesday", "Thursday", "Friday", "Saturday")</f>
        <v>Monday</v>
      </c>
      <c r="I386" s="8">
        <v>2</v>
      </c>
      <c r="J386" s="8" t="str" cm="1">
        <f t="array" ref="J386">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386" s="8">
        <v>0.18</v>
      </c>
      <c r="L386" s="8" cm="1">
        <f t="array" ref="L386">_xlfn.IFS(
  AND(C386="Winter", J386="Clear Sky"), ROUND(10 + (K386 / 0.46) * (25 - 10), 1),
  AND(C386="Winter", J386="Foggy / Misty"), ROUND(0 + (K386 / 0.46) * (15 - 0), 1),
  AND(C386="Winter", J386="Light Snow / Rain"), ROUND(-5 + (K386 / 0.46) * (10 - (-5)), 1),
  AND(C386="Winter", J386="Western Disturbance"), ROUND(5 + (K386 / 0.46) * (20 - 5), 1),
  AND(C386="Summer", J386="Clear / Sunny"), ROUND(30 + (K386 / 0.46) * (53 - 30), 1),
  AND(C386="Summer", J386="Hot &amp; Humid"), ROUND(26 + (K386 / 0.46) * (45 - 26), 1),
  AND(C386="Summer", J386="Dust Storm / Loo Winds"), ROUND(35 + (K386 / 0.46) * (50 - 35), 1),
  AND(C386="Summer", J386="Pre-Monsoon Thunderstorm"), ROUND(28 + (K386 / 0.46) * (48 - 28), 1),
  AND(C386="Monsoon", J386="Heavy Rainfall"), ROUND(22 + (K386 / 0.46) * (28 - 22), 1),
  AND(C386="Monsoon", J386="Intermittent Showers"), ROUND(24 + (K386 / 0.46) * (32 - 24), 1),
  AND(C386="Monsoon", J386="Overcast &amp; Humid"), ROUND(25 + (K386 / 0.46) * (33 - 25), 1),
  AND(C386="Monsoon", J386="Thunderstorms with Rain"), ROUND(23 + (K386 / 0.46) * (30 - 23), 1),
  AND(C386="Autumn", J386="Clear"), ROUND(20 + (K386 / 0.46) * (30 - 20), 1),
  AND(C386="Autumn", J386="Dry &amp; Breezy"), ROUND(18 + (K386 / 0.46) * (28 - 18), 1),
  AND(C386="Autumn", J386="Atmospheric Haze"), ROUND(16 + (K386 / 0.46) * (26 - 16), 1),
  AND(C386="Autumn", J386="Chilly Dusk"), ROUND(15 + (K386 / 0.46) * (25 - 15), 1),
  TRUE, "No match found"
)</f>
        <v>5.9</v>
      </c>
      <c r="M386" s="8">
        <v>0.47</v>
      </c>
      <c r="N386" s="8">
        <f>ROUND(DS_1_2_3_appended[[#This Row],[NormalizedHumidity]] * 100, 1)</f>
        <v>47</v>
      </c>
      <c r="O386" s="8" t="str" cm="1">
        <f t="array" ref="O386">_xlfn.IFS(
  N386&lt;=10, "Extremely Dry",
  N386&lt;=20, "Very Dry",
  N386&lt;=30, "Dry",
  N386&lt;=40, "Low Comfortable",
  N386&lt;=50, "Comfortable",
  N386&lt;=60, "Moderate Humid",
  N386&lt;=70, "Humid",
  N386&lt;=80, "Very Humid",
  N386&lt;=90, "Highly Humid",
  N386&lt;=100, "Saturated / Rain-Likely"
)</f>
        <v>Comfortable</v>
      </c>
      <c r="P386" s="8">
        <v>0.1343</v>
      </c>
      <c r="Q386" s="8">
        <f>ROUND(DS_1_2_3_appended[[#This Row],[NormalizedWindspeed]]* 118, 1)</f>
        <v>15.8</v>
      </c>
      <c r="R386" s="8">
        <v>10</v>
      </c>
      <c r="S386" s="8">
        <v>70</v>
      </c>
      <c r="T386" s="8">
        <f>SUM(DS_1_2_3_appended[[#This Row],[CasualRiders]], DS_1_2_3_appended[[#This Row],[RegisteredRiders]])</f>
        <v>80</v>
      </c>
    </row>
    <row r="387" spans="1:20">
      <c r="A387" s="16">
        <v>386</v>
      </c>
      <c r="B387" s="11">
        <v>40560</v>
      </c>
      <c r="C387" s="8" t="str" cm="1">
        <f t="array" ref="C387">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87" s="8">
        <f>YEAR(DS_1_2_3_appended[[#This Row],[DateOfEntry]])</f>
        <v>2011</v>
      </c>
      <c r="E387" s="8" t="str">
        <f>TEXT(DS_1_2_3_appended[[#This Row],[DateOfEntry]], "mmmm")</f>
        <v>January</v>
      </c>
      <c r="F387" s="15">
        <v>16.0416666666667</v>
      </c>
      <c r="G387" s="8" t="str">
        <f>IF(dataset_1!G387, "YES", "NO")</f>
        <v>YES</v>
      </c>
      <c r="H387" s="8" t="str">
        <f>CHOOSE(WEEKDAY(DS_1_2_3_appended[[#This Row],[DateOfEntry]]), "Sunday", "Monday", "Tuesday", "Wednesday", "Thursday", "Friday", "Saturday")</f>
        <v>Monday</v>
      </c>
      <c r="I387" s="8">
        <v>2</v>
      </c>
      <c r="J387" s="8" t="str" cm="1">
        <f t="array" ref="J387">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387" s="8">
        <v>0.18</v>
      </c>
      <c r="L387" s="8" cm="1">
        <f t="array" ref="L387">_xlfn.IFS(
  AND(C387="Winter", J387="Clear Sky"), ROUND(10 + (K387 / 0.46) * (25 - 10), 1),
  AND(C387="Winter", J387="Foggy / Misty"), ROUND(0 + (K387 / 0.46) * (15 - 0), 1),
  AND(C387="Winter", J387="Light Snow / Rain"), ROUND(-5 + (K387 / 0.46) * (10 - (-5)), 1),
  AND(C387="Winter", J387="Western Disturbance"), ROUND(5 + (K387 / 0.46) * (20 - 5), 1),
  AND(C387="Summer", J387="Clear / Sunny"), ROUND(30 + (K387 / 0.46) * (53 - 30), 1),
  AND(C387="Summer", J387="Hot &amp; Humid"), ROUND(26 + (K387 / 0.46) * (45 - 26), 1),
  AND(C387="Summer", J387="Dust Storm / Loo Winds"), ROUND(35 + (K387 / 0.46) * (50 - 35), 1),
  AND(C387="Summer", J387="Pre-Monsoon Thunderstorm"), ROUND(28 + (K387 / 0.46) * (48 - 28), 1),
  AND(C387="Monsoon", J387="Heavy Rainfall"), ROUND(22 + (K387 / 0.46) * (28 - 22), 1),
  AND(C387="Monsoon", J387="Intermittent Showers"), ROUND(24 + (K387 / 0.46) * (32 - 24), 1),
  AND(C387="Monsoon", J387="Overcast &amp; Humid"), ROUND(25 + (K387 / 0.46) * (33 - 25), 1),
  AND(C387="Monsoon", J387="Thunderstorms with Rain"), ROUND(23 + (K387 / 0.46) * (30 - 23), 1),
  AND(C387="Autumn", J387="Clear"), ROUND(20 + (K387 / 0.46) * (30 - 20), 1),
  AND(C387="Autumn", J387="Dry &amp; Breezy"), ROUND(18 + (K387 / 0.46) * (28 - 18), 1),
  AND(C387="Autumn", J387="Atmospheric Haze"), ROUND(16 + (K387 / 0.46) * (26 - 16), 1),
  AND(C387="Autumn", J387="Chilly Dusk"), ROUND(15 + (K387 / 0.46) * (25 - 15), 1),
  TRUE, "No match found"
)</f>
        <v>5.9</v>
      </c>
      <c r="M387" s="8">
        <v>0.47</v>
      </c>
      <c r="N387" s="8">
        <f>ROUND(DS_1_2_3_appended[[#This Row],[NormalizedHumidity]] * 100, 1)</f>
        <v>47</v>
      </c>
      <c r="O387" s="8" t="str" cm="1">
        <f t="array" ref="O387">_xlfn.IFS(
  N387&lt;=10, "Extremely Dry",
  N387&lt;=20, "Very Dry",
  N387&lt;=30, "Dry",
  N387&lt;=40, "Low Comfortable",
  N387&lt;=50, "Comfortable",
  N387&lt;=60, "Moderate Humid",
  N387&lt;=70, "Humid",
  N387&lt;=80, "Very Humid",
  N387&lt;=90, "Highly Humid",
  N387&lt;=100, "Saturated / Rain-Likely"
)</f>
        <v>Comfortable</v>
      </c>
      <c r="P387" s="8">
        <v>0.1343</v>
      </c>
      <c r="Q387" s="8">
        <f>ROUND(DS_1_2_3_appended[[#This Row],[NormalizedWindspeed]]* 118, 1)</f>
        <v>15.8</v>
      </c>
      <c r="R387" s="8">
        <v>13</v>
      </c>
      <c r="S387" s="8">
        <v>80</v>
      </c>
      <c r="T387" s="8">
        <f>SUM(DS_1_2_3_appended[[#This Row],[CasualRiders]], DS_1_2_3_appended[[#This Row],[RegisteredRiders]])</f>
        <v>93</v>
      </c>
    </row>
    <row r="388" spans="1:20">
      <c r="A388" s="16">
        <v>387</v>
      </c>
      <c r="B388" s="11">
        <v>40560</v>
      </c>
      <c r="C388" s="8" t="str" cm="1">
        <f t="array" ref="C388">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88" s="8">
        <f>YEAR(DS_1_2_3_appended[[#This Row],[DateOfEntry]])</f>
        <v>2011</v>
      </c>
      <c r="E388" s="8" t="str">
        <f>TEXT(DS_1_2_3_appended[[#This Row],[DateOfEntry]], "mmmm")</f>
        <v>January</v>
      </c>
      <c r="F388" s="15">
        <v>16.0833333333333</v>
      </c>
      <c r="G388" s="8" t="str">
        <f>IF(dataset_1!G388, "YES", "NO")</f>
        <v>YES</v>
      </c>
      <c r="H388" s="8" t="str">
        <f>CHOOSE(WEEKDAY(DS_1_2_3_appended[[#This Row],[DateOfEntry]]), "Sunday", "Monday", "Tuesday", "Wednesday", "Thursday", "Friday", "Saturday")</f>
        <v>Monday</v>
      </c>
      <c r="I388" s="8">
        <v>2</v>
      </c>
      <c r="J388" s="8" t="str" cm="1">
        <f t="array" ref="J388">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388" s="8">
        <v>0.18</v>
      </c>
      <c r="L388" s="8" cm="1">
        <f t="array" ref="L388">_xlfn.IFS(
  AND(C388="Winter", J388="Clear Sky"), ROUND(10 + (K388 / 0.46) * (25 - 10), 1),
  AND(C388="Winter", J388="Foggy / Misty"), ROUND(0 + (K388 / 0.46) * (15 - 0), 1),
  AND(C388="Winter", J388="Light Snow / Rain"), ROUND(-5 + (K388 / 0.46) * (10 - (-5)), 1),
  AND(C388="Winter", J388="Western Disturbance"), ROUND(5 + (K388 / 0.46) * (20 - 5), 1),
  AND(C388="Summer", J388="Clear / Sunny"), ROUND(30 + (K388 / 0.46) * (53 - 30), 1),
  AND(C388="Summer", J388="Hot &amp; Humid"), ROUND(26 + (K388 / 0.46) * (45 - 26), 1),
  AND(C388="Summer", J388="Dust Storm / Loo Winds"), ROUND(35 + (K388 / 0.46) * (50 - 35), 1),
  AND(C388="Summer", J388="Pre-Monsoon Thunderstorm"), ROUND(28 + (K388 / 0.46) * (48 - 28), 1),
  AND(C388="Monsoon", J388="Heavy Rainfall"), ROUND(22 + (K388 / 0.46) * (28 - 22), 1),
  AND(C388="Monsoon", J388="Intermittent Showers"), ROUND(24 + (K388 / 0.46) * (32 - 24), 1),
  AND(C388="Monsoon", J388="Overcast &amp; Humid"), ROUND(25 + (K388 / 0.46) * (33 - 25), 1),
  AND(C388="Monsoon", J388="Thunderstorms with Rain"), ROUND(23 + (K388 / 0.46) * (30 - 23), 1),
  AND(C388="Autumn", J388="Clear"), ROUND(20 + (K388 / 0.46) * (30 - 20), 1),
  AND(C388="Autumn", J388="Dry &amp; Breezy"), ROUND(18 + (K388 / 0.46) * (28 - 18), 1),
  AND(C388="Autumn", J388="Atmospheric Haze"), ROUND(16 + (K388 / 0.46) * (26 - 16), 1),
  AND(C388="Autumn", J388="Chilly Dusk"), ROUND(15 + (K388 / 0.46) * (25 - 15), 1),
  TRUE, "No match found"
)</f>
        <v>5.9</v>
      </c>
      <c r="M388" s="8">
        <v>0.43</v>
      </c>
      <c r="N388" s="8">
        <f>ROUND(DS_1_2_3_appended[[#This Row],[NormalizedHumidity]] * 100, 1)</f>
        <v>43</v>
      </c>
      <c r="O388" s="8" t="str" cm="1">
        <f t="array" ref="O388">_xlfn.IFS(
  N388&lt;=10, "Extremely Dry",
  N388&lt;=20, "Very Dry",
  N388&lt;=30, "Dry",
  N388&lt;=40, "Low Comfortable",
  N388&lt;=50, "Comfortable",
  N388&lt;=60, "Moderate Humid",
  N388&lt;=70, "Humid",
  N388&lt;=80, "Very Humid",
  N388&lt;=90, "Highly Humid",
  N388&lt;=100, "Saturated / Rain-Likely"
)</f>
        <v>Comfortable</v>
      </c>
      <c r="P388" s="8">
        <v>0.1045</v>
      </c>
      <c r="Q388" s="8">
        <f>ROUND(DS_1_2_3_appended[[#This Row],[NormalizedWindspeed]]* 118, 1)</f>
        <v>12.3</v>
      </c>
      <c r="R388" s="8">
        <v>12</v>
      </c>
      <c r="S388" s="8">
        <v>74</v>
      </c>
      <c r="T388" s="8">
        <f>SUM(DS_1_2_3_appended[[#This Row],[CasualRiders]], DS_1_2_3_appended[[#This Row],[RegisteredRiders]])</f>
        <v>86</v>
      </c>
    </row>
    <row r="389" spans="1:20">
      <c r="A389" s="16">
        <v>388</v>
      </c>
      <c r="B389" s="11">
        <v>40560</v>
      </c>
      <c r="C389" s="8" t="str" cm="1">
        <f t="array" ref="C389">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89" s="8">
        <f>YEAR(DS_1_2_3_appended[[#This Row],[DateOfEntry]])</f>
        <v>2011</v>
      </c>
      <c r="E389" s="8" t="str">
        <f>TEXT(DS_1_2_3_appended[[#This Row],[DateOfEntry]], "mmmm")</f>
        <v>January</v>
      </c>
      <c r="F389" s="15">
        <v>16.125</v>
      </c>
      <c r="G389" s="8" t="str">
        <f>IF(dataset_1!G389, "YES", "NO")</f>
        <v>YES</v>
      </c>
      <c r="H389" s="8" t="str">
        <f>CHOOSE(WEEKDAY(DS_1_2_3_appended[[#This Row],[DateOfEntry]]), "Sunday", "Monday", "Tuesday", "Wednesday", "Thursday", "Friday", "Saturday")</f>
        <v>Monday</v>
      </c>
      <c r="I389" s="8">
        <v>2</v>
      </c>
      <c r="J389" s="8" t="str" cm="1">
        <f t="array" ref="J389">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389" s="8">
        <v>0.2</v>
      </c>
      <c r="L389" s="8" cm="1">
        <f t="array" ref="L389">_xlfn.IFS(
  AND(C389="Winter", J389="Clear Sky"), ROUND(10 + (K389 / 0.46) * (25 - 10), 1),
  AND(C389="Winter", J389="Foggy / Misty"), ROUND(0 + (K389 / 0.46) * (15 - 0), 1),
  AND(C389="Winter", J389="Light Snow / Rain"), ROUND(-5 + (K389 / 0.46) * (10 - (-5)), 1),
  AND(C389="Winter", J389="Western Disturbance"), ROUND(5 + (K389 / 0.46) * (20 - 5), 1),
  AND(C389="Summer", J389="Clear / Sunny"), ROUND(30 + (K389 / 0.46) * (53 - 30), 1),
  AND(C389="Summer", J389="Hot &amp; Humid"), ROUND(26 + (K389 / 0.46) * (45 - 26), 1),
  AND(C389="Summer", J389="Dust Storm / Loo Winds"), ROUND(35 + (K389 / 0.46) * (50 - 35), 1),
  AND(C389="Summer", J389="Pre-Monsoon Thunderstorm"), ROUND(28 + (K389 / 0.46) * (48 - 28), 1),
  AND(C389="Monsoon", J389="Heavy Rainfall"), ROUND(22 + (K389 / 0.46) * (28 - 22), 1),
  AND(C389="Monsoon", J389="Intermittent Showers"), ROUND(24 + (K389 / 0.46) * (32 - 24), 1),
  AND(C389="Monsoon", J389="Overcast &amp; Humid"), ROUND(25 + (K389 / 0.46) * (33 - 25), 1),
  AND(C389="Monsoon", J389="Thunderstorms with Rain"), ROUND(23 + (K389 / 0.46) * (30 - 23), 1),
  AND(C389="Autumn", J389="Clear"), ROUND(20 + (K389 / 0.46) * (30 - 20), 1),
  AND(C389="Autumn", J389="Dry &amp; Breezy"), ROUND(18 + (K389 / 0.46) * (28 - 18), 1),
  AND(C389="Autumn", J389="Atmospheric Haze"), ROUND(16 + (K389 / 0.46) * (26 - 16), 1),
  AND(C389="Autumn", J389="Chilly Dusk"), ROUND(15 + (K389 / 0.46) * (25 - 15), 1),
  TRUE, "No match found"
)</f>
        <v>6.5</v>
      </c>
      <c r="M389" s="8">
        <v>0.47</v>
      </c>
      <c r="N389" s="8">
        <f>ROUND(DS_1_2_3_appended[[#This Row],[NormalizedHumidity]] * 100, 1)</f>
        <v>47</v>
      </c>
      <c r="O389" s="8" t="str" cm="1">
        <f t="array" ref="O389">_xlfn.IFS(
  N389&lt;=10, "Extremely Dry",
  N389&lt;=20, "Very Dry",
  N389&lt;=30, "Dry",
  N389&lt;=40, "Low Comfortable",
  N389&lt;=50, "Comfortable",
  N389&lt;=60, "Moderate Humid",
  N389&lt;=70, "Humid",
  N389&lt;=80, "Very Humid",
  N389&lt;=90, "Highly Humid",
  N389&lt;=100, "Saturated / Rain-Likely"
)</f>
        <v>Comfortable</v>
      </c>
      <c r="P389" s="8">
        <v>0.16420000000000001</v>
      </c>
      <c r="Q389" s="8">
        <f>ROUND(DS_1_2_3_appended[[#This Row],[NormalizedWindspeed]]* 118, 1)</f>
        <v>19.399999999999999</v>
      </c>
      <c r="R389" s="8">
        <v>21</v>
      </c>
      <c r="S389" s="8">
        <v>72</v>
      </c>
      <c r="T389" s="8">
        <f>SUM(DS_1_2_3_appended[[#This Row],[CasualRiders]], DS_1_2_3_appended[[#This Row],[RegisteredRiders]])</f>
        <v>93</v>
      </c>
    </row>
    <row r="390" spans="1:20">
      <c r="A390" s="16">
        <v>389</v>
      </c>
      <c r="B390" s="11">
        <v>40560</v>
      </c>
      <c r="C390" s="8" t="str" cm="1">
        <f t="array" ref="C390">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90" s="8">
        <f>YEAR(DS_1_2_3_appended[[#This Row],[DateOfEntry]])</f>
        <v>2011</v>
      </c>
      <c r="E390" s="8" t="str">
        <f>TEXT(DS_1_2_3_appended[[#This Row],[DateOfEntry]], "mmmm")</f>
        <v>January</v>
      </c>
      <c r="F390" s="15">
        <v>16.1666666666667</v>
      </c>
      <c r="G390" s="8" t="str">
        <f>IF(dataset_1!G390, "YES", "NO")</f>
        <v>YES</v>
      </c>
      <c r="H390" s="8" t="str">
        <f>CHOOSE(WEEKDAY(DS_1_2_3_appended[[#This Row],[DateOfEntry]]), "Sunday", "Monday", "Tuesday", "Wednesday", "Thursday", "Friday", "Saturday")</f>
        <v>Monday</v>
      </c>
      <c r="I390" s="8">
        <v>2</v>
      </c>
      <c r="J390" s="8" t="str" cm="1">
        <f t="array" ref="J390">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390" s="8">
        <v>0.2</v>
      </c>
      <c r="L390" s="8" cm="1">
        <f t="array" ref="L390">_xlfn.IFS(
  AND(C390="Winter", J390="Clear Sky"), ROUND(10 + (K390 / 0.46) * (25 - 10), 1),
  AND(C390="Winter", J390="Foggy / Misty"), ROUND(0 + (K390 / 0.46) * (15 - 0), 1),
  AND(C390="Winter", J390="Light Snow / Rain"), ROUND(-5 + (K390 / 0.46) * (10 - (-5)), 1),
  AND(C390="Winter", J390="Western Disturbance"), ROUND(5 + (K390 / 0.46) * (20 - 5), 1),
  AND(C390="Summer", J390="Clear / Sunny"), ROUND(30 + (K390 / 0.46) * (53 - 30), 1),
  AND(C390="Summer", J390="Hot &amp; Humid"), ROUND(26 + (K390 / 0.46) * (45 - 26), 1),
  AND(C390="Summer", J390="Dust Storm / Loo Winds"), ROUND(35 + (K390 / 0.46) * (50 - 35), 1),
  AND(C390="Summer", J390="Pre-Monsoon Thunderstorm"), ROUND(28 + (K390 / 0.46) * (48 - 28), 1),
  AND(C390="Monsoon", J390="Heavy Rainfall"), ROUND(22 + (K390 / 0.46) * (28 - 22), 1),
  AND(C390="Monsoon", J390="Intermittent Showers"), ROUND(24 + (K390 / 0.46) * (32 - 24), 1),
  AND(C390="Monsoon", J390="Overcast &amp; Humid"), ROUND(25 + (K390 / 0.46) * (33 - 25), 1),
  AND(C390="Monsoon", J390="Thunderstorms with Rain"), ROUND(23 + (K390 / 0.46) * (30 - 23), 1),
  AND(C390="Autumn", J390="Clear"), ROUND(20 + (K390 / 0.46) * (30 - 20), 1),
  AND(C390="Autumn", J390="Dry &amp; Breezy"), ROUND(18 + (K390 / 0.46) * (28 - 18), 1),
  AND(C390="Autumn", J390="Atmospheric Haze"), ROUND(16 + (K390 / 0.46) * (26 - 16), 1),
  AND(C390="Autumn", J390="Chilly Dusk"), ROUND(15 + (K390 / 0.46) * (25 - 15), 1),
  TRUE, "No match found"
)</f>
        <v>6.5</v>
      </c>
      <c r="M390" s="8">
        <v>0.47</v>
      </c>
      <c r="N390" s="8">
        <f>ROUND(DS_1_2_3_appended[[#This Row],[NormalizedHumidity]] * 100, 1)</f>
        <v>47</v>
      </c>
      <c r="O390" s="8" t="str" cm="1">
        <f t="array" ref="O390">_xlfn.IFS(
  N390&lt;=10, "Extremely Dry",
  N390&lt;=20, "Very Dry",
  N390&lt;=30, "Dry",
  N390&lt;=40, "Low Comfortable",
  N390&lt;=50, "Comfortable",
  N390&lt;=60, "Moderate Humid",
  N390&lt;=70, "Humid",
  N390&lt;=80, "Very Humid",
  N390&lt;=90, "Highly Humid",
  N390&lt;=100, "Saturated / Rain-Likely"
)</f>
        <v>Comfortable</v>
      </c>
      <c r="P390" s="8">
        <v>0.16420000000000001</v>
      </c>
      <c r="Q390" s="8">
        <f>ROUND(DS_1_2_3_appended[[#This Row],[NormalizedWindspeed]]* 118, 1)</f>
        <v>19.399999999999999</v>
      </c>
      <c r="R390" s="8">
        <v>6</v>
      </c>
      <c r="S390" s="8">
        <v>76</v>
      </c>
      <c r="T390" s="8">
        <f>SUM(DS_1_2_3_appended[[#This Row],[CasualRiders]], DS_1_2_3_appended[[#This Row],[RegisteredRiders]])</f>
        <v>82</v>
      </c>
    </row>
    <row r="391" spans="1:20">
      <c r="A391" s="16">
        <v>390</v>
      </c>
      <c r="B391" s="11">
        <v>40560</v>
      </c>
      <c r="C391" s="8" t="str" cm="1">
        <f t="array" ref="C391">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91" s="8">
        <f>YEAR(DS_1_2_3_appended[[#This Row],[DateOfEntry]])</f>
        <v>2011</v>
      </c>
      <c r="E391" s="8" t="str">
        <f>TEXT(DS_1_2_3_appended[[#This Row],[DateOfEntry]], "mmmm")</f>
        <v>January</v>
      </c>
      <c r="F391" s="15">
        <v>16.2083333333333</v>
      </c>
      <c r="G391" s="8" t="str">
        <f>IF(dataset_1!G391, "YES", "NO")</f>
        <v>YES</v>
      </c>
      <c r="H391" s="8" t="str">
        <f>CHOOSE(WEEKDAY(DS_1_2_3_appended[[#This Row],[DateOfEntry]]), "Sunday", "Monday", "Tuesday", "Wednesday", "Thursday", "Friday", "Saturday")</f>
        <v>Monday</v>
      </c>
      <c r="I391" s="8">
        <v>1</v>
      </c>
      <c r="J391" s="8" t="str" cm="1">
        <f t="array" ref="J391">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391" s="8">
        <v>0.2</v>
      </c>
      <c r="L391" s="8" cm="1">
        <f t="array" ref="L391">_xlfn.IFS(
  AND(C391="Winter", J391="Clear Sky"), ROUND(10 + (K391 / 0.46) * (25 - 10), 1),
  AND(C391="Winter", J391="Foggy / Misty"), ROUND(0 + (K391 / 0.46) * (15 - 0), 1),
  AND(C391="Winter", J391="Light Snow / Rain"), ROUND(-5 + (K391 / 0.46) * (10 - (-5)), 1),
  AND(C391="Winter", J391="Western Disturbance"), ROUND(5 + (K391 / 0.46) * (20 - 5), 1),
  AND(C391="Summer", J391="Clear / Sunny"), ROUND(30 + (K391 / 0.46) * (53 - 30), 1),
  AND(C391="Summer", J391="Hot &amp; Humid"), ROUND(26 + (K391 / 0.46) * (45 - 26), 1),
  AND(C391="Summer", J391="Dust Storm / Loo Winds"), ROUND(35 + (K391 / 0.46) * (50 - 35), 1),
  AND(C391="Summer", J391="Pre-Monsoon Thunderstorm"), ROUND(28 + (K391 / 0.46) * (48 - 28), 1),
  AND(C391="Monsoon", J391="Heavy Rainfall"), ROUND(22 + (K391 / 0.46) * (28 - 22), 1),
  AND(C391="Monsoon", J391="Intermittent Showers"), ROUND(24 + (K391 / 0.46) * (32 - 24), 1),
  AND(C391="Monsoon", J391="Overcast &amp; Humid"), ROUND(25 + (K391 / 0.46) * (33 - 25), 1),
  AND(C391="Monsoon", J391="Thunderstorms with Rain"), ROUND(23 + (K391 / 0.46) * (30 - 23), 1),
  AND(C391="Autumn", J391="Clear"), ROUND(20 + (K391 / 0.46) * (30 - 20), 1),
  AND(C391="Autumn", J391="Dry &amp; Breezy"), ROUND(18 + (K391 / 0.46) * (28 - 18), 1),
  AND(C391="Autumn", J391="Atmospheric Haze"), ROUND(16 + (K391 / 0.46) * (26 - 16), 1),
  AND(C391="Autumn", J391="Chilly Dusk"), ROUND(15 + (K391 / 0.46) * (25 - 15), 1),
  TRUE, "No match found"
)</f>
        <v>16.5</v>
      </c>
      <c r="M391" s="8">
        <v>0.51</v>
      </c>
      <c r="N391" s="8">
        <f>ROUND(DS_1_2_3_appended[[#This Row],[NormalizedHumidity]] * 100, 1)</f>
        <v>51</v>
      </c>
      <c r="O391" s="8" t="str" cm="1">
        <f t="array" ref="O391">_xlfn.IFS(
  N391&lt;=10, "Extremely Dry",
  N391&lt;=20, "Very Dry",
  N391&lt;=30, "Dry",
  N391&lt;=40, "Low Comfortable",
  N391&lt;=50, "Comfortable",
  N391&lt;=60, "Moderate Humid",
  N391&lt;=70, "Humid",
  N391&lt;=80, "Very Humid",
  N391&lt;=90, "Highly Humid",
  N391&lt;=100, "Saturated / Rain-Likely"
)</f>
        <v>Moderate Humid</v>
      </c>
      <c r="P391" s="8">
        <v>0.19400000000000001</v>
      </c>
      <c r="Q391" s="8">
        <f>ROUND(DS_1_2_3_appended[[#This Row],[NormalizedWindspeed]]* 118, 1)</f>
        <v>22.9</v>
      </c>
      <c r="R391" s="8">
        <v>4</v>
      </c>
      <c r="S391" s="8">
        <v>67</v>
      </c>
      <c r="T391" s="8">
        <f>SUM(DS_1_2_3_appended[[#This Row],[CasualRiders]], DS_1_2_3_appended[[#This Row],[RegisteredRiders]])</f>
        <v>71</v>
      </c>
    </row>
    <row r="392" spans="1:20">
      <c r="A392" s="16">
        <v>391</v>
      </c>
      <c r="B392" s="11">
        <v>40560</v>
      </c>
      <c r="C392" s="8" t="str" cm="1">
        <f t="array" ref="C392">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92" s="8">
        <f>YEAR(DS_1_2_3_appended[[#This Row],[DateOfEntry]])</f>
        <v>2011</v>
      </c>
      <c r="E392" s="8" t="str">
        <f>TEXT(DS_1_2_3_appended[[#This Row],[DateOfEntry]], "mmmm")</f>
        <v>January</v>
      </c>
      <c r="F392" s="15">
        <v>16.25</v>
      </c>
      <c r="G392" s="8" t="str">
        <f>IF(dataset_1!G392, "YES", "NO")</f>
        <v>YES</v>
      </c>
      <c r="H392" s="8" t="str">
        <f>CHOOSE(WEEKDAY(DS_1_2_3_appended[[#This Row],[DateOfEntry]]), "Sunday", "Monday", "Tuesday", "Wednesday", "Thursday", "Friday", "Saturday")</f>
        <v>Monday</v>
      </c>
      <c r="I392" s="8">
        <v>2</v>
      </c>
      <c r="J392" s="8" t="str" cm="1">
        <f t="array" ref="J392">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392" s="8">
        <v>0.18</v>
      </c>
      <c r="L392" s="8" cm="1">
        <f t="array" ref="L392">_xlfn.IFS(
  AND(C392="Winter", J392="Clear Sky"), ROUND(10 + (K392 / 0.46) * (25 - 10), 1),
  AND(C392="Winter", J392="Foggy / Misty"), ROUND(0 + (K392 / 0.46) * (15 - 0), 1),
  AND(C392="Winter", J392="Light Snow / Rain"), ROUND(-5 + (K392 / 0.46) * (10 - (-5)), 1),
  AND(C392="Winter", J392="Western Disturbance"), ROUND(5 + (K392 / 0.46) * (20 - 5), 1),
  AND(C392="Summer", J392="Clear / Sunny"), ROUND(30 + (K392 / 0.46) * (53 - 30), 1),
  AND(C392="Summer", J392="Hot &amp; Humid"), ROUND(26 + (K392 / 0.46) * (45 - 26), 1),
  AND(C392="Summer", J392="Dust Storm / Loo Winds"), ROUND(35 + (K392 / 0.46) * (50 - 35), 1),
  AND(C392="Summer", J392="Pre-Monsoon Thunderstorm"), ROUND(28 + (K392 / 0.46) * (48 - 28), 1),
  AND(C392="Monsoon", J392="Heavy Rainfall"), ROUND(22 + (K392 / 0.46) * (28 - 22), 1),
  AND(C392="Monsoon", J392="Intermittent Showers"), ROUND(24 + (K392 / 0.46) * (32 - 24), 1),
  AND(C392="Monsoon", J392="Overcast &amp; Humid"), ROUND(25 + (K392 / 0.46) * (33 - 25), 1),
  AND(C392="Monsoon", J392="Thunderstorms with Rain"), ROUND(23 + (K392 / 0.46) * (30 - 23), 1),
  AND(C392="Autumn", J392="Clear"), ROUND(20 + (K392 / 0.46) * (30 - 20), 1),
  AND(C392="Autumn", J392="Dry &amp; Breezy"), ROUND(18 + (K392 / 0.46) * (28 - 18), 1),
  AND(C392="Autumn", J392="Atmospheric Haze"), ROUND(16 + (K392 / 0.46) * (26 - 16), 1),
  AND(C392="Autumn", J392="Chilly Dusk"), ROUND(15 + (K392 / 0.46) * (25 - 15), 1),
  TRUE, "No match found"
)</f>
        <v>5.9</v>
      </c>
      <c r="M392" s="8">
        <v>0.55000000000000004</v>
      </c>
      <c r="N392" s="8">
        <f>ROUND(DS_1_2_3_appended[[#This Row],[NormalizedHumidity]] * 100, 1)</f>
        <v>55</v>
      </c>
      <c r="O392" s="8" t="str" cm="1">
        <f t="array" ref="O392">_xlfn.IFS(
  N392&lt;=10, "Extremely Dry",
  N392&lt;=20, "Very Dry",
  N392&lt;=30, "Dry",
  N392&lt;=40, "Low Comfortable",
  N392&lt;=50, "Comfortable",
  N392&lt;=60, "Moderate Humid",
  N392&lt;=70, "Humid",
  N392&lt;=80, "Very Humid",
  N392&lt;=90, "Highly Humid",
  N392&lt;=100, "Saturated / Rain-Likely"
)</f>
        <v>Moderate Humid</v>
      </c>
      <c r="P392" s="8">
        <v>0.25369999999999998</v>
      </c>
      <c r="Q392" s="8">
        <f>ROUND(DS_1_2_3_appended[[#This Row],[NormalizedWindspeed]]* 118, 1)</f>
        <v>29.9</v>
      </c>
      <c r="R392" s="8">
        <v>7</v>
      </c>
      <c r="S392" s="8">
        <v>85</v>
      </c>
      <c r="T392" s="8">
        <f>SUM(DS_1_2_3_appended[[#This Row],[CasualRiders]], DS_1_2_3_appended[[#This Row],[RegisteredRiders]])</f>
        <v>92</v>
      </c>
    </row>
    <row r="393" spans="1:20">
      <c r="A393" s="16">
        <v>392</v>
      </c>
      <c r="B393" s="11">
        <v>40560</v>
      </c>
      <c r="C393" s="8" t="str" cm="1">
        <f t="array" ref="C393">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93" s="8">
        <f>YEAR(DS_1_2_3_appended[[#This Row],[DateOfEntry]])</f>
        <v>2011</v>
      </c>
      <c r="E393" s="8" t="str">
        <f>TEXT(DS_1_2_3_appended[[#This Row],[DateOfEntry]], "mmmm")</f>
        <v>January</v>
      </c>
      <c r="F393" s="15">
        <v>16.2916666666667</v>
      </c>
      <c r="G393" s="8" t="str">
        <f>IF(dataset_1!G393, "YES", "NO")</f>
        <v>YES</v>
      </c>
      <c r="H393" s="8" t="str">
        <f>CHOOSE(WEEKDAY(DS_1_2_3_appended[[#This Row],[DateOfEntry]]), "Sunday", "Monday", "Tuesday", "Wednesday", "Thursday", "Friday", "Saturday")</f>
        <v>Monday</v>
      </c>
      <c r="I393" s="8">
        <v>3</v>
      </c>
      <c r="J393" s="8" t="str" cm="1">
        <f t="array" ref="J393">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Light Snow / Rain</v>
      </c>
      <c r="K393" s="8">
        <v>0.18</v>
      </c>
      <c r="L393" s="8" cm="1">
        <f t="array" ref="L393">_xlfn.IFS(
  AND(C393="Winter", J393="Clear Sky"), ROUND(10 + (K393 / 0.46) * (25 - 10), 1),
  AND(C393="Winter", J393="Foggy / Misty"), ROUND(0 + (K393 / 0.46) * (15 - 0), 1),
  AND(C393="Winter", J393="Light Snow / Rain"), ROUND(-5 + (K393 / 0.46) * (10 - (-5)), 1),
  AND(C393="Winter", J393="Western Disturbance"), ROUND(5 + (K393 / 0.46) * (20 - 5), 1),
  AND(C393="Summer", J393="Clear / Sunny"), ROUND(30 + (K393 / 0.46) * (53 - 30), 1),
  AND(C393="Summer", J393="Hot &amp; Humid"), ROUND(26 + (K393 / 0.46) * (45 - 26), 1),
  AND(C393="Summer", J393="Dust Storm / Loo Winds"), ROUND(35 + (K393 / 0.46) * (50 - 35), 1),
  AND(C393="Summer", J393="Pre-Monsoon Thunderstorm"), ROUND(28 + (K393 / 0.46) * (48 - 28), 1),
  AND(C393="Monsoon", J393="Heavy Rainfall"), ROUND(22 + (K393 / 0.46) * (28 - 22), 1),
  AND(C393="Monsoon", J393="Intermittent Showers"), ROUND(24 + (K393 / 0.46) * (32 - 24), 1),
  AND(C393="Monsoon", J393="Overcast &amp; Humid"), ROUND(25 + (K393 / 0.46) * (33 - 25), 1),
  AND(C393="Monsoon", J393="Thunderstorms with Rain"), ROUND(23 + (K393 / 0.46) * (30 - 23), 1),
  AND(C393="Autumn", J393="Clear"), ROUND(20 + (K393 / 0.46) * (30 - 20), 1),
  AND(C393="Autumn", J393="Dry &amp; Breezy"), ROUND(18 + (K393 / 0.46) * (28 - 18), 1),
  AND(C393="Autumn", J393="Atmospheric Haze"), ROUND(16 + (K393 / 0.46) * (26 - 16), 1),
  AND(C393="Autumn", J393="Chilly Dusk"), ROUND(15 + (K393 / 0.46) * (25 - 15), 1),
  TRUE, "No match found"
)</f>
        <v>0.9</v>
      </c>
      <c r="M393" s="8">
        <v>0.59</v>
      </c>
      <c r="N393" s="8">
        <f>ROUND(DS_1_2_3_appended[[#This Row],[NormalizedHumidity]] * 100, 1)</f>
        <v>59</v>
      </c>
      <c r="O393" s="8" t="str" cm="1">
        <f t="array" ref="O393">_xlfn.IFS(
  N393&lt;=10, "Extremely Dry",
  N393&lt;=20, "Very Dry",
  N393&lt;=30, "Dry",
  N393&lt;=40, "Low Comfortable",
  N393&lt;=50, "Comfortable",
  N393&lt;=60, "Moderate Humid",
  N393&lt;=70, "Humid",
  N393&lt;=80, "Very Humid",
  N393&lt;=90, "Highly Humid",
  N393&lt;=100, "Saturated / Rain-Likely"
)</f>
        <v>Moderate Humid</v>
      </c>
      <c r="P393" s="8">
        <v>0.19400000000000001</v>
      </c>
      <c r="Q393" s="8">
        <f>ROUND(DS_1_2_3_appended[[#This Row],[NormalizedWindspeed]]* 118, 1)</f>
        <v>22.9</v>
      </c>
      <c r="R393" s="8">
        <v>2</v>
      </c>
      <c r="S393" s="8">
        <v>58</v>
      </c>
      <c r="T393" s="8">
        <f>SUM(DS_1_2_3_appended[[#This Row],[CasualRiders]], DS_1_2_3_appended[[#This Row],[RegisteredRiders]])</f>
        <v>60</v>
      </c>
    </row>
    <row r="394" spans="1:20">
      <c r="A394" s="16">
        <v>393</v>
      </c>
      <c r="B394" s="11">
        <v>40560</v>
      </c>
      <c r="C394" s="8" t="str" cm="1">
        <f t="array" ref="C394">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94" s="8">
        <f>YEAR(DS_1_2_3_appended[[#This Row],[DateOfEntry]])</f>
        <v>2011</v>
      </c>
      <c r="E394" s="8" t="str">
        <f>TEXT(DS_1_2_3_appended[[#This Row],[DateOfEntry]], "mmmm")</f>
        <v>January</v>
      </c>
      <c r="F394" s="15">
        <v>16.3333333333333</v>
      </c>
      <c r="G394" s="8" t="str">
        <f>IF(dataset_1!G394, "YES", "NO")</f>
        <v>YES</v>
      </c>
      <c r="H394" s="8" t="str">
        <f>CHOOSE(WEEKDAY(DS_1_2_3_appended[[#This Row],[DateOfEntry]]), "Sunday", "Monday", "Tuesday", "Wednesday", "Thursday", "Friday", "Saturday")</f>
        <v>Monday</v>
      </c>
      <c r="I394" s="8">
        <v>3</v>
      </c>
      <c r="J394" s="8" t="str" cm="1">
        <f t="array" ref="J394">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Light Snow / Rain</v>
      </c>
      <c r="K394" s="8">
        <v>0.16</v>
      </c>
      <c r="L394" s="8" cm="1">
        <f t="array" ref="L394">_xlfn.IFS(
  AND(C394="Winter", J394="Clear Sky"), ROUND(10 + (K394 / 0.46) * (25 - 10), 1),
  AND(C394="Winter", J394="Foggy / Misty"), ROUND(0 + (K394 / 0.46) * (15 - 0), 1),
  AND(C394="Winter", J394="Light Snow / Rain"), ROUND(-5 + (K394 / 0.46) * (10 - (-5)), 1),
  AND(C394="Winter", J394="Western Disturbance"), ROUND(5 + (K394 / 0.46) * (20 - 5), 1),
  AND(C394="Summer", J394="Clear / Sunny"), ROUND(30 + (K394 / 0.46) * (53 - 30), 1),
  AND(C394="Summer", J394="Hot &amp; Humid"), ROUND(26 + (K394 / 0.46) * (45 - 26), 1),
  AND(C394="Summer", J394="Dust Storm / Loo Winds"), ROUND(35 + (K394 / 0.46) * (50 - 35), 1),
  AND(C394="Summer", J394="Pre-Monsoon Thunderstorm"), ROUND(28 + (K394 / 0.46) * (48 - 28), 1),
  AND(C394="Monsoon", J394="Heavy Rainfall"), ROUND(22 + (K394 / 0.46) * (28 - 22), 1),
  AND(C394="Monsoon", J394="Intermittent Showers"), ROUND(24 + (K394 / 0.46) * (32 - 24), 1),
  AND(C394="Monsoon", J394="Overcast &amp; Humid"), ROUND(25 + (K394 / 0.46) * (33 - 25), 1),
  AND(C394="Monsoon", J394="Thunderstorms with Rain"), ROUND(23 + (K394 / 0.46) * (30 - 23), 1),
  AND(C394="Autumn", J394="Clear"), ROUND(20 + (K394 / 0.46) * (30 - 20), 1),
  AND(C394="Autumn", J394="Dry &amp; Breezy"), ROUND(18 + (K394 / 0.46) * (28 - 18), 1),
  AND(C394="Autumn", J394="Atmospheric Haze"), ROUND(16 + (K394 / 0.46) * (26 - 16), 1),
  AND(C394="Autumn", J394="Chilly Dusk"), ROUND(15 + (K394 / 0.46) * (25 - 15), 1),
  TRUE, "No match found"
)</f>
        <v>0.2</v>
      </c>
      <c r="M394" s="8">
        <v>0.8</v>
      </c>
      <c r="N394" s="8">
        <f>ROUND(DS_1_2_3_appended[[#This Row],[NormalizedHumidity]] * 100, 1)</f>
        <v>80</v>
      </c>
      <c r="O394" s="8" t="str" cm="1">
        <f t="array" ref="O394">_xlfn.IFS(
  N394&lt;=10, "Extremely Dry",
  N394&lt;=20, "Very Dry",
  N394&lt;=30, "Dry",
  N394&lt;=40, "Low Comfortable",
  N394&lt;=50, "Comfortable",
  N394&lt;=60, "Moderate Humid",
  N394&lt;=70, "Humid",
  N394&lt;=80, "Very Humid",
  N394&lt;=90, "Highly Humid",
  N394&lt;=100, "Saturated / Rain-Likely"
)</f>
        <v>Very Humid</v>
      </c>
      <c r="P394" s="8">
        <v>0.19400000000000001</v>
      </c>
      <c r="Q394" s="8">
        <f>ROUND(DS_1_2_3_appended[[#This Row],[NormalizedWindspeed]]* 118, 1)</f>
        <v>22.9</v>
      </c>
      <c r="R394" s="8">
        <v>4</v>
      </c>
      <c r="S394" s="8">
        <v>29</v>
      </c>
      <c r="T394" s="8">
        <f>SUM(DS_1_2_3_appended[[#This Row],[CasualRiders]], DS_1_2_3_appended[[#This Row],[RegisteredRiders]])</f>
        <v>33</v>
      </c>
    </row>
    <row r="395" spans="1:20">
      <c r="A395" s="16">
        <v>394</v>
      </c>
      <c r="B395" s="11">
        <v>40560</v>
      </c>
      <c r="C395" s="8" t="str" cm="1">
        <f t="array" ref="C395">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95" s="8">
        <f>YEAR(DS_1_2_3_appended[[#This Row],[DateOfEntry]])</f>
        <v>2011</v>
      </c>
      <c r="E395" s="8" t="str">
        <f>TEXT(DS_1_2_3_appended[[#This Row],[DateOfEntry]], "mmmm")</f>
        <v>January</v>
      </c>
      <c r="F395" s="15">
        <v>16.375</v>
      </c>
      <c r="G395" s="8" t="str">
        <f>IF(dataset_1!G395, "YES", "NO")</f>
        <v>YES</v>
      </c>
      <c r="H395" s="8" t="str">
        <f>CHOOSE(WEEKDAY(DS_1_2_3_appended[[#This Row],[DateOfEntry]]), "Sunday", "Monday", "Tuesday", "Wednesday", "Thursday", "Friday", "Saturday")</f>
        <v>Monday</v>
      </c>
      <c r="I395" s="8">
        <v>3</v>
      </c>
      <c r="J395" s="8" t="str" cm="1">
        <f t="array" ref="J395">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Light Snow / Rain</v>
      </c>
      <c r="K395" s="8">
        <v>0.16</v>
      </c>
      <c r="L395" s="8" cm="1">
        <f t="array" ref="L395">_xlfn.IFS(
  AND(C395="Winter", J395="Clear Sky"), ROUND(10 + (K395 / 0.46) * (25 - 10), 1),
  AND(C395="Winter", J395="Foggy / Misty"), ROUND(0 + (K395 / 0.46) * (15 - 0), 1),
  AND(C395="Winter", J395="Light Snow / Rain"), ROUND(-5 + (K395 / 0.46) * (10 - (-5)), 1),
  AND(C395="Winter", J395="Western Disturbance"), ROUND(5 + (K395 / 0.46) * (20 - 5), 1),
  AND(C395="Summer", J395="Clear / Sunny"), ROUND(30 + (K395 / 0.46) * (53 - 30), 1),
  AND(C395="Summer", J395="Hot &amp; Humid"), ROUND(26 + (K395 / 0.46) * (45 - 26), 1),
  AND(C395="Summer", J395="Dust Storm / Loo Winds"), ROUND(35 + (K395 / 0.46) * (50 - 35), 1),
  AND(C395="Summer", J395="Pre-Monsoon Thunderstorm"), ROUND(28 + (K395 / 0.46) * (48 - 28), 1),
  AND(C395="Monsoon", J395="Heavy Rainfall"), ROUND(22 + (K395 / 0.46) * (28 - 22), 1),
  AND(C395="Monsoon", J395="Intermittent Showers"), ROUND(24 + (K395 / 0.46) * (32 - 24), 1),
  AND(C395="Monsoon", J395="Overcast &amp; Humid"), ROUND(25 + (K395 / 0.46) * (33 - 25), 1),
  AND(C395="Monsoon", J395="Thunderstorms with Rain"), ROUND(23 + (K395 / 0.46) * (30 - 23), 1),
  AND(C395="Autumn", J395="Clear"), ROUND(20 + (K395 / 0.46) * (30 - 20), 1),
  AND(C395="Autumn", J395="Dry &amp; Breezy"), ROUND(18 + (K395 / 0.46) * (28 - 18), 1),
  AND(C395="Autumn", J395="Atmospheric Haze"), ROUND(16 + (K395 / 0.46) * (26 - 16), 1),
  AND(C395="Autumn", J395="Chilly Dusk"), ROUND(15 + (K395 / 0.46) * (25 - 15), 1),
  TRUE, "No match found"
)</f>
        <v>0.2</v>
      </c>
      <c r="M395" s="8">
        <v>0.8</v>
      </c>
      <c r="N395" s="8">
        <f>ROUND(DS_1_2_3_appended[[#This Row],[NormalizedHumidity]] * 100, 1)</f>
        <v>80</v>
      </c>
      <c r="O395" s="8" t="str" cm="1">
        <f t="array" ref="O395">_xlfn.IFS(
  N395&lt;=10, "Extremely Dry",
  N395&lt;=20, "Very Dry",
  N395&lt;=30, "Dry",
  N395&lt;=40, "Low Comfortable",
  N395&lt;=50, "Comfortable",
  N395&lt;=60, "Moderate Humid",
  N395&lt;=70, "Humid",
  N395&lt;=80, "Very Humid",
  N395&lt;=90, "Highly Humid",
  N395&lt;=100, "Saturated / Rain-Likely"
)</f>
        <v>Very Humid</v>
      </c>
      <c r="P395" s="8">
        <v>0.19400000000000001</v>
      </c>
      <c r="Q395" s="8">
        <f>ROUND(DS_1_2_3_appended[[#This Row],[NormalizedWindspeed]]* 118, 1)</f>
        <v>22.9</v>
      </c>
      <c r="R395" s="8">
        <v>3</v>
      </c>
      <c r="S395" s="8">
        <v>24</v>
      </c>
      <c r="T395" s="8">
        <f>SUM(DS_1_2_3_appended[[#This Row],[CasualRiders]], DS_1_2_3_appended[[#This Row],[RegisteredRiders]])</f>
        <v>27</v>
      </c>
    </row>
    <row r="396" spans="1:20">
      <c r="A396" s="16">
        <v>395</v>
      </c>
      <c r="B396" s="11">
        <v>40560</v>
      </c>
      <c r="C396" s="8" t="str" cm="1">
        <f t="array" ref="C396">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96" s="8">
        <f>YEAR(DS_1_2_3_appended[[#This Row],[DateOfEntry]])</f>
        <v>2011</v>
      </c>
      <c r="E396" s="8" t="str">
        <f>TEXT(DS_1_2_3_appended[[#This Row],[DateOfEntry]], "mmmm")</f>
        <v>January</v>
      </c>
      <c r="F396" s="15">
        <v>16.4166666666667</v>
      </c>
      <c r="G396" s="8" t="str">
        <f>IF(dataset_1!G396, "YES", "NO")</f>
        <v>YES</v>
      </c>
      <c r="H396" s="8" t="str">
        <f>CHOOSE(WEEKDAY(DS_1_2_3_appended[[#This Row],[DateOfEntry]]), "Sunday", "Monday", "Tuesday", "Wednesday", "Thursday", "Friday", "Saturday")</f>
        <v>Monday</v>
      </c>
      <c r="I396" s="8">
        <v>3</v>
      </c>
      <c r="J396" s="8" t="str" cm="1">
        <f t="array" ref="J396">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Light Snow / Rain</v>
      </c>
      <c r="K396" s="8">
        <v>0.14000000000000001</v>
      </c>
      <c r="L396" s="8" cm="1">
        <f t="array" ref="L396">_xlfn.IFS(
  AND(C396="Winter", J396="Clear Sky"), ROUND(10 + (K396 / 0.46) * (25 - 10), 1),
  AND(C396="Winter", J396="Foggy / Misty"), ROUND(0 + (K396 / 0.46) * (15 - 0), 1),
  AND(C396="Winter", J396="Light Snow / Rain"), ROUND(-5 + (K396 / 0.46) * (10 - (-5)), 1),
  AND(C396="Winter", J396="Western Disturbance"), ROUND(5 + (K396 / 0.46) * (20 - 5), 1),
  AND(C396="Summer", J396="Clear / Sunny"), ROUND(30 + (K396 / 0.46) * (53 - 30), 1),
  AND(C396="Summer", J396="Hot &amp; Humid"), ROUND(26 + (K396 / 0.46) * (45 - 26), 1),
  AND(C396="Summer", J396="Dust Storm / Loo Winds"), ROUND(35 + (K396 / 0.46) * (50 - 35), 1),
  AND(C396="Summer", J396="Pre-Monsoon Thunderstorm"), ROUND(28 + (K396 / 0.46) * (48 - 28), 1),
  AND(C396="Monsoon", J396="Heavy Rainfall"), ROUND(22 + (K396 / 0.46) * (28 - 22), 1),
  AND(C396="Monsoon", J396="Intermittent Showers"), ROUND(24 + (K396 / 0.46) * (32 - 24), 1),
  AND(C396="Monsoon", J396="Overcast &amp; Humid"), ROUND(25 + (K396 / 0.46) * (33 - 25), 1),
  AND(C396="Monsoon", J396="Thunderstorms with Rain"), ROUND(23 + (K396 / 0.46) * (30 - 23), 1),
  AND(C396="Autumn", J396="Clear"), ROUND(20 + (K396 / 0.46) * (30 - 20), 1),
  AND(C396="Autumn", J396="Dry &amp; Breezy"), ROUND(18 + (K396 / 0.46) * (28 - 18), 1),
  AND(C396="Autumn", J396="Atmospheric Haze"), ROUND(16 + (K396 / 0.46) * (26 - 16), 1),
  AND(C396="Autumn", J396="Chilly Dusk"), ROUND(15 + (K396 / 0.46) * (25 - 15), 1),
  TRUE, "No match found"
)</f>
        <v>-0.4</v>
      </c>
      <c r="M396" s="8">
        <v>0.93</v>
      </c>
      <c r="N396" s="8">
        <f>ROUND(DS_1_2_3_appended[[#This Row],[NormalizedHumidity]] * 100, 1)</f>
        <v>93</v>
      </c>
      <c r="O396" s="8" t="str" cm="1">
        <f t="array" ref="O396">_xlfn.IFS(
  N396&lt;=10, "Extremely Dry",
  N396&lt;=20, "Very Dry",
  N396&lt;=30, "Dry",
  N396&lt;=40, "Low Comfortable",
  N396&lt;=50, "Comfortable",
  N396&lt;=60, "Moderate Humid",
  N396&lt;=70, "Humid",
  N396&lt;=80, "Very Humid",
  N396&lt;=90, "Highly Humid",
  N396&lt;=100, "Saturated / Rain-Likely"
)</f>
        <v>Saturated / Rain-Likely</v>
      </c>
      <c r="P396" s="8">
        <v>0.25369999999999998</v>
      </c>
      <c r="Q396" s="8">
        <f>ROUND(DS_1_2_3_appended[[#This Row],[NormalizedWindspeed]]* 118, 1)</f>
        <v>29.9</v>
      </c>
      <c r="R396" s="8">
        <v>0</v>
      </c>
      <c r="S396" s="8">
        <v>13</v>
      </c>
      <c r="T396" s="8">
        <f>SUM(DS_1_2_3_appended[[#This Row],[CasualRiders]], DS_1_2_3_appended[[#This Row],[RegisteredRiders]])</f>
        <v>13</v>
      </c>
    </row>
    <row r="397" spans="1:20">
      <c r="A397" s="16">
        <v>396</v>
      </c>
      <c r="B397" s="11">
        <v>40560</v>
      </c>
      <c r="C397" s="8" t="str" cm="1">
        <f t="array" ref="C397">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97" s="8">
        <f>YEAR(DS_1_2_3_appended[[#This Row],[DateOfEntry]])</f>
        <v>2011</v>
      </c>
      <c r="E397" s="8" t="str">
        <f>TEXT(DS_1_2_3_appended[[#This Row],[DateOfEntry]], "mmmm")</f>
        <v>January</v>
      </c>
      <c r="F397" s="15">
        <v>16.4583333333333</v>
      </c>
      <c r="G397" s="8" t="str">
        <f>IF(dataset_1!G397, "YES", "NO")</f>
        <v>YES</v>
      </c>
      <c r="H397" s="8" t="str">
        <f>CHOOSE(WEEKDAY(DS_1_2_3_appended[[#This Row],[DateOfEntry]]), "Sunday", "Monday", "Tuesday", "Wednesday", "Thursday", "Friday", "Saturday")</f>
        <v>Monday</v>
      </c>
      <c r="I397" s="8">
        <v>3</v>
      </c>
      <c r="J397" s="8" t="str" cm="1">
        <f t="array" ref="J397">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Light Snow / Rain</v>
      </c>
      <c r="K397" s="8">
        <v>0.16</v>
      </c>
      <c r="L397" s="8" cm="1">
        <f t="array" ref="L397">_xlfn.IFS(
  AND(C397="Winter", J397="Clear Sky"), ROUND(10 + (K397 / 0.46) * (25 - 10), 1),
  AND(C397="Winter", J397="Foggy / Misty"), ROUND(0 + (K397 / 0.46) * (15 - 0), 1),
  AND(C397="Winter", J397="Light Snow / Rain"), ROUND(-5 + (K397 / 0.46) * (10 - (-5)), 1),
  AND(C397="Winter", J397="Western Disturbance"), ROUND(5 + (K397 / 0.46) * (20 - 5), 1),
  AND(C397="Summer", J397="Clear / Sunny"), ROUND(30 + (K397 / 0.46) * (53 - 30), 1),
  AND(C397="Summer", J397="Hot &amp; Humid"), ROUND(26 + (K397 / 0.46) * (45 - 26), 1),
  AND(C397="Summer", J397="Dust Storm / Loo Winds"), ROUND(35 + (K397 / 0.46) * (50 - 35), 1),
  AND(C397="Summer", J397="Pre-Monsoon Thunderstorm"), ROUND(28 + (K397 / 0.46) * (48 - 28), 1),
  AND(C397="Monsoon", J397="Heavy Rainfall"), ROUND(22 + (K397 / 0.46) * (28 - 22), 1),
  AND(C397="Monsoon", J397="Intermittent Showers"), ROUND(24 + (K397 / 0.46) * (32 - 24), 1),
  AND(C397="Monsoon", J397="Overcast &amp; Humid"), ROUND(25 + (K397 / 0.46) * (33 - 25), 1),
  AND(C397="Monsoon", J397="Thunderstorms with Rain"), ROUND(23 + (K397 / 0.46) * (30 - 23), 1),
  AND(C397="Autumn", J397="Clear"), ROUND(20 + (K397 / 0.46) * (30 - 20), 1),
  AND(C397="Autumn", J397="Dry &amp; Breezy"), ROUND(18 + (K397 / 0.46) * (28 - 18), 1),
  AND(C397="Autumn", J397="Atmospheric Haze"), ROUND(16 + (K397 / 0.46) * (26 - 16), 1),
  AND(C397="Autumn", J397="Chilly Dusk"), ROUND(15 + (K397 / 0.46) * (25 - 15), 1),
  TRUE, "No match found"
)</f>
        <v>0.2</v>
      </c>
      <c r="M397" s="8">
        <v>0.86</v>
      </c>
      <c r="N397" s="8">
        <f>ROUND(DS_1_2_3_appended[[#This Row],[NormalizedHumidity]] * 100, 1)</f>
        <v>86</v>
      </c>
      <c r="O397" s="8" t="str" cm="1">
        <f t="array" ref="O397">_xlfn.IFS(
  N397&lt;=10, "Extremely Dry",
  N397&lt;=20, "Very Dry",
  N397&lt;=30, "Dry",
  N397&lt;=40, "Low Comfortable",
  N397&lt;=50, "Comfortable",
  N397&lt;=60, "Moderate Humid",
  N397&lt;=70, "Humid",
  N397&lt;=80, "Very Humid",
  N397&lt;=90, "Highly Humid",
  N397&lt;=100, "Saturated / Rain-Likely"
)</f>
        <v>Highly Humid</v>
      </c>
      <c r="P397" s="8">
        <v>0.28360000000000002</v>
      </c>
      <c r="Q397" s="8">
        <f>ROUND(DS_1_2_3_appended[[#This Row],[NormalizedWindspeed]]* 118, 1)</f>
        <v>33.5</v>
      </c>
      <c r="R397" s="8">
        <v>1</v>
      </c>
      <c r="S397" s="8">
        <v>3</v>
      </c>
      <c r="T397" s="8">
        <f>SUM(DS_1_2_3_appended[[#This Row],[CasualRiders]], DS_1_2_3_appended[[#This Row],[RegisteredRiders]])</f>
        <v>4</v>
      </c>
    </row>
    <row r="398" spans="1:20">
      <c r="A398" s="16">
        <v>397</v>
      </c>
      <c r="B398" s="11">
        <v>40561</v>
      </c>
      <c r="C398" s="8" t="str" cm="1">
        <f t="array" ref="C398">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98" s="8">
        <f>YEAR(DS_1_2_3_appended[[#This Row],[DateOfEntry]])</f>
        <v>2011</v>
      </c>
      <c r="E398" s="8" t="str">
        <f>TEXT(DS_1_2_3_appended[[#This Row],[DateOfEntry]], "mmmm")</f>
        <v>January</v>
      </c>
      <c r="F398" s="15">
        <v>16.5</v>
      </c>
      <c r="G398" s="8" t="str">
        <f>IF(dataset_1!G398, "YES", "NO")</f>
        <v>NO</v>
      </c>
      <c r="H398" s="8" t="str">
        <f>CHOOSE(WEEKDAY(DS_1_2_3_appended[[#This Row],[DateOfEntry]]), "Sunday", "Monday", "Tuesday", "Wednesday", "Thursday", "Friday", "Saturday")</f>
        <v>Tuesday</v>
      </c>
      <c r="I398" s="8">
        <v>2</v>
      </c>
      <c r="J398" s="8" t="str" cm="1">
        <f t="array" ref="J398">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398" s="8">
        <v>0.2</v>
      </c>
      <c r="L398" s="8" cm="1">
        <f t="array" ref="L398">_xlfn.IFS(
  AND(C398="Winter", J398="Clear Sky"), ROUND(10 + (K398 / 0.46) * (25 - 10), 1),
  AND(C398="Winter", J398="Foggy / Misty"), ROUND(0 + (K398 / 0.46) * (15 - 0), 1),
  AND(C398="Winter", J398="Light Snow / Rain"), ROUND(-5 + (K398 / 0.46) * (10 - (-5)), 1),
  AND(C398="Winter", J398="Western Disturbance"), ROUND(5 + (K398 / 0.46) * (20 - 5), 1),
  AND(C398="Summer", J398="Clear / Sunny"), ROUND(30 + (K398 / 0.46) * (53 - 30), 1),
  AND(C398="Summer", J398="Hot &amp; Humid"), ROUND(26 + (K398 / 0.46) * (45 - 26), 1),
  AND(C398="Summer", J398="Dust Storm / Loo Winds"), ROUND(35 + (K398 / 0.46) * (50 - 35), 1),
  AND(C398="Summer", J398="Pre-Monsoon Thunderstorm"), ROUND(28 + (K398 / 0.46) * (48 - 28), 1),
  AND(C398="Monsoon", J398="Heavy Rainfall"), ROUND(22 + (K398 / 0.46) * (28 - 22), 1),
  AND(C398="Monsoon", J398="Intermittent Showers"), ROUND(24 + (K398 / 0.46) * (32 - 24), 1),
  AND(C398="Monsoon", J398="Overcast &amp; Humid"), ROUND(25 + (K398 / 0.46) * (33 - 25), 1),
  AND(C398="Monsoon", J398="Thunderstorms with Rain"), ROUND(23 + (K398 / 0.46) * (30 - 23), 1),
  AND(C398="Autumn", J398="Clear"), ROUND(20 + (K398 / 0.46) * (30 - 20), 1),
  AND(C398="Autumn", J398="Dry &amp; Breezy"), ROUND(18 + (K398 / 0.46) * (28 - 18), 1),
  AND(C398="Autumn", J398="Atmospheric Haze"), ROUND(16 + (K398 / 0.46) * (26 - 16), 1),
  AND(C398="Autumn", J398="Chilly Dusk"), ROUND(15 + (K398 / 0.46) * (25 - 15), 1),
  TRUE, "No match found"
)</f>
        <v>6.5</v>
      </c>
      <c r="M398" s="8">
        <v>0.86</v>
      </c>
      <c r="N398" s="8">
        <f>ROUND(DS_1_2_3_appended[[#This Row],[NormalizedHumidity]] * 100, 1)</f>
        <v>86</v>
      </c>
      <c r="O398" s="8" t="str" cm="1">
        <f t="array" ref="O398">_xlfn.IFS(
  N398&lt;=10, "Extremely Dry",
  N398&lt;=20, "Very Dry",
  N398&lt;=30, "Dry",
  N398&lt;=40, "Low Comfortable",
  N398&lt;=50, "Comfortable",
  N398&lt;=60, "Moderate Humid",
  N398&lt;=70, "Humid",
  N398&lt;=80, "Very Humid",
  N398&lt;=90, "Highly Humid",
  N398&lt;=100, "Saturated / Rain-Likely"
)</f>
        <v>Highly Humid</v>
      </c>
      <c r="P398" s="8">
        <v>0.32840000000000003</v>
      </c>
      <c r="Q398" s="8">
        <f>ROUND(DS_1_2_3_appended[[#This Row],[NormalizedWindspeed]]* 118, 1)</f>
        <v>38.799999999999997</v>
      </c>
      <c r="R398" s="8">
        <v>0</v>
      </c>
      <c r="S398" s="8">
        <v>3</v>
      </c>
      <c r="T398" s="8">
        <f>SUM(DS_1_2_3_appended[[#This Row],[CasualRiders]], DS_1_2_3_appended[[#This Row],[RegisteredRiders]])</f>
        <v>3</v>
      </c>
    </row>
    <row r="399" spans="1:20">
      <c r="A399" s="16">
        <v>398</v>
      </c>
      <c r="B399" s="11">
        <v>40561</v>
      </c>
      <c r="C399" s="8" t="str" cm="1">
        <f t="array" ref="C399">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399" s="8">
        <f>YEAR(DS_1_2_3_appended[[#This Row],[DateOfEntry]])</f>
        <v>2011</v>
      </c>
      <c r="E399" s="8" t="str">
        <f>TEXT(DS_1_2_3_appended[[#This Row],[DateOfEntry]], "mmmm")</f>
        <v>January</v>
      </c>
      <c r="F399" s="15">
        <v>16.5416666666667</v>
      </c>
      <c r="G399" s="8" t="str">
        <f>IF(dataset_1!G399, "YES", "NO")</f>
        <v>NO</v>
      </c>
      <c r="H399" s="8" t="str">
        <f>CHOOSE(WEEKDAY(DS_1_2_3_appended[[#This Row],[DateOfEntry]]), "Sunday", "Monday", "Tuesday", "Wednesday", "Thursday", "Friday", "Saturday")</f>
        <v>Tuesday</v>
      </c>
      <c r="I399" s="8">
        <v>2</v>
      </c>
      <c r="J399" s="8" t="str" cm="1">
        <f t="array" ref="J399">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399" s="8">
        <v>0.2</v>
      </c>
      <c r="L399" s="8" cm="1">
        <f t="array" ref="L399">_xlfn.IFS(
  AND(C399="Winter", J399="Clear Sky"), ROUND(10 + (K399 / 0.46) * (25 - 10), 1),
  AND(C399="Winter", J399="Foggy / Misty"), ROUND(0 + (K399 / 0.46) * (15 - 0), 1),
  AND(C399="Winter", J399="Light Snow / Rain"), ROUND(-5 + (K399 / 0.46) * (10 - (-5)), 1),
  AND(C399="Winter", J399="Western Disturbance"), ROUND(5 + (K399 / 0.46) * (20 - 5), 1),
  AND(C399="Summer", J399="Clear / Sunny"), ROUND(30 + (K399 / 0.46) * (53 - 30), 1),
  AND(C399="Summer", J399="Hot &amp; Humid"), ROUND(26 + (K399 / 0.46) * (45 - 26), 1),
  AND(C399="Summer", J399="Dust Storm / Loo Winds"), ROUND(35 + (K399 / 0.46) * (50 - 35), 1),
  AND(C399="Summer", J399="Pre-Monsoon Thunderstorm"), ROUND(28 + (K399 / 0.46) * (48 - 28), 1),
  AND(C399="Monsoon", J399="Heavy Rainfall"), ROUND(22 + (K399 / 0.46) * (28 - 22), 1),
  AND(C399="Monsoon", J399="Intermittent Showers"), ROUND(24 + (K399 / 0.46) * (32 - 24), 1),
  AND(C399="Monsoon", J399="Overcast &amp; Humid"), ROUND(25 + (K399 / 0.46) * (33 - 25), 1),
  AND(C399="Monsoon", J399="Thunderstorms with Rain"), ROUND(23 + (K399 / 0.46) * (30 - 23), 1),
  AND(C399="Autumn", J399="Clear"), ROUND(20 + (K399 / 0.46) * (30 - 20), 1),
  AND(C399="Autumn", J399="Dry &amp; Breezy"), ROUND(18 + (K399 / 0.46) * (28 - 18), 1),
  AND(C399="Autumn", J399="Atmospheric Haze"), ROUND(16 + (K399 / 0.46) * (26 - 16), 1),
  AND(C399="Autumn", J399="Chilly Dusk"), ROUND(15 + (K399 / 0.46) * (25 - 15), 1),
  TRUE, "No match found"
)</f>
        <v>6.5</v>
      </c>
      <c r="M399" s="8">
        <v>0.86</v>
      </c>
      <c r="N399" s="8">
        <f>ROUND(DS_1_2_3_appended[[#This Row],[NormalizedHumidity]] * 100, 1)</f>
        <v>86</v>
      </c>
      <c r="O399" s="8" t="str" cm="1">
        <f t="array" ref="O399">_xlfn.IFS(
  N399&lt;=10, "Extremely Dry",
  N399&lt;=20, "Very Dry",
  N399&lt;=30, "Dry",
  N399&lt;=40, "Low Comfortable",
  N399&lt;=50, "Comfortable",
  N399&lt;=60, "Moderate Humid",
  N399&lt;=70, "Humid",
  N399&lt;=80, "Very Humid",
  N399&lt;=90, "Highly Humid",
  N399&lt;=100, "Saturated / Rain-Likely"
)</f>
        <v>Highly Humid</v>
      </c>
      <c r="P399" s="8">
        <v>0.22389999999999999</v>
      </c>
      <c r="Q399" s="8">
        <f>ROUND(DS_1_2_3_appended[[#This Row],[NormalizedWindspeed]]* 118, 1)</f>
        <v>26.4</v>
      </c>
      <c r="R399" s="8">
        <v>0</v>
      </c>
      <c r="S399" s="8">
        <v>22</v>
      </c>
      <c r="T399" s="8">
        <f>SUM(DS_1_2_3_appended[[#This Row],[CasualRiders]], DS_1_2_3_appended[[#This Row],[RegisteredRiders]])</f>
        <v>22</v>
      </c>
    </row>
    <row r="400" spans="1:20">
      <c r="A400" s="16">
        <v>399</v>
      </c>
      <c r="B400" s="11">
        <v>40561</v>
      </c>
      <c r="C400" s="8" t="str" cm="1">
        <f t="array" ref="C400">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00" s="8">
        <f>YEAR(DS_1_2_3_appended[[#This Row],[DateOfEntry]])</f>
        <v>2011</v>
      </c>
      <c r="E400" s="8" t="str">
        <f>TEXT(DS_1_2_3_appended[[#This Row],[DateOfEntry]], "mmmm")</f>
        <v>January</v>
      </c>
      <c r="F400" s="15">
        <v>16.5833333333333</v>
      </c>
      <c r="G400" s="8" t="str">
        <f>IF(dataset_1!G400, "YES", "NO")</f>
        <v>NO</v>
      </c>
      <c r="H400" s="8" t="str">
        <f>CHOOSE(WEEKDAY(DS_1_2_3_appended[[#This Row],[DateOfEntry]]), "Sunday", "Monday", "Tuesday", "Wednesday", "Thursday", "Friday", "Saturday")</f>
        <v>Tuesday</v>
      </c>
      <c r="I400" s="8">
        <v>2</v>
      </c>
      <c r="J400" s="8" t="str" cm="1">
        <f t="array" ref="J400">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400" s="8">
        <v>0.22</v>
      </c>
      <c r="L400" s="8" cm="1">
        <f t="array" ref="L400">_xlfn.IFS(
  AND(C400="Winter", J400="Clear Sky"), ROUND(10 + (K400 / 0.46) * (25 - 10), 1),
  AND(C400="Winter", J400="Foggy / Misty"), ROUND(0 + (K400 / 0.46) * (15 - 0), 1),
  AND(C400="Winter", J400="Light Snow / Rain"), ROUND(-5 + (K400 / 0.46) * (10 - (-5)), 1),
  AND(C400="Winter", J400="Western Disturbance"), ROUND(5 + (K400 / 0.46) * (20 - 5), 1),
  AND(C400="Summer", J400="Clear / Sunny"), ROUND(30 + (K400 / 0.46) * (53 - 30), 1),
  AND(C400="Summer", J400="Hot &amp; Humid"), ROUND(26 + (K400 / 0.46) * (45 - 26), 1),
  AND(C400="Summer", J400="Dust Storm / Loo Winds"), ROUND(35 + (K400 / 0.46) * (50 - 35), 1),
  AND(C400="Summer", J400="Pre-Monsoon Thunderstorm"), ROUND(28 + (K400 / 0.46) * (48 - 28), 1),
  AND(C400="Monsoon", J400="Heavy Rainfall"), ROUND(22 + (K400 / 0.46) * (28 - 22), 1),
  AND(C400="Monsoon", J400="Intermittent Showers"), ROUND(24 + (K400 / 0.46) * (32 - 24), 1),
  AND(C400="Monsoon", J400="Overcast &amp; Humid"), ROUND(25 + (K400 / 0.46) * (33 - 25), 1),
  AND(C400="Monsoon", J400="Thunderstorms with Rain"), ROUND(23 + (K400 / 0.46) * (30 - 23), 1),
  AND(C400="Autumn", J400="Clear"), ROUND(20 + (K400 / 0.46) * (30 - 20), 1),
  AND(C400="Autumn", J400="Dry &amp; Breezy"), ROUND(18 + (K400 / 0.46) * (28 - 18), 1),
  AND(C400="Autumn", J400="Atmospheric Haze"), ROUND(16 + (K400 / 0.46) * (26 - 16), 1),
  AND(C400="Autumn", J400="Chilly Dusk"), ROUND(15 + (K400 / 0.46) * (25 - 15), 1),
  TRUE, "No match found"
)</f>
        <v>7.2</v>
      </c>
      <c r="M400" s="8">
        <v>0.8</v>
      </c>
      <c r="N400" s="8">
        <f>ROUND(DS_1_2_3_appended[[#This Row],[NormalizedHumidity]] * 100, 1)</f>
        <v>80</v>
      </c>
      <c r="O400" s="8" t="str" cm="1">
        <f t="array" ref="O400">_xlfn.IFS(
  N400&lt;=10, "Extremely Dry",
  N400&lt;=20, "Very Dry",
  N400&lt;=30, "Dry",
  N400&lt;=40, "Low Comfortable",
  N400&lt;=50, "Comfortable",
  N400&lt;=60, "Moderate Humid",
  N400&lt;=70, "Humid",
  N400&lt;=80, "Very Humid",
  N400&lt;=90, "Highly Humid",
  N400&lt;=100, "Saturated / Rain-Likely"
)</f>
        <v>Very Humid</v>
      </c>
      <c r="P400" s="8">
        <v>0.16420000000000001</v>
      </c>
      <c r="Q400" s="8">
        <f>ROUND(DS_1_2_3_appended[[#This Row],[NormalizedWindspeed]]* 118, 1)</f>
        <v>19.399999999999999</v>
      </c>
      <c r="R400" s="8">
        <v>2</v>
      </c>
      <c r="S400" s="8">
        <v>26</v>
      </c>
      <c r="T400" s="8">
        <f>SUM(DS_1_2_3_appended[[#This Row],[CasualRiders]], DS_1_2_3_appended[[#This Row],[RegisteredRiders]])</f>
        <v>28</v>
      </c>
    </row>
    <row r="401" spans="1:20">
      <c r="A401" s="16">
        <v>400</v>
      </c>
      <c r="B401" s="11">
        <v>40561</v>
      </c>
      <c r="C401" s="8" t="str" cm="1">
        <f t="array" ref="C401">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01" s="8">
        <f>YEAR(DS_1_2_3_appended[[#This Row],[DateOfEntry]])</f>
        <v>2011</v>
      </c>
      <c r="E401" s="8" t="str">
        <f>TEXT(DS_1_2_3_appended[[#This Row],[DateOfEntry]], "mmmm")</f>
        <v>January</v>
      </c>
      <c r="F401" s="15">
        <v>16.625</v>
      </c>
      <c r="G401" s="8" t="str">
        <f>IF(dataset_1!G401, "YES", "NO")</f>
        <v>NO</v>
      </c>
      <c r="H401" s="8" t="str">
        <f>CHOOSE(WEEKDAY(DS_1_2_3_appended[[#This Row],[DateOfEntry]]), "Sunday", "Monday", "Tuesday", "Wednesday", "Thursday", "Friday", "Saturday")</f>
        <v>Tuesday</v>
      </c>
      <c r="I401" s="8">
        <v>2</v>
      </c>
      <c r="J401" s="8" t="str" cm="1">
        <f t="array" ref="J401">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401" s="8">
        <v>0.22</v>
      </c>
      <c r="L401" s="8" cm="1">
        <f t="array" ref="L401">_xlfn.IFS(
  AND(C401="Winter", J401="Clear Sky"), ROUND(10 + (K401 / 0.46) * (25 - 10), 1),
  AND(C401="Winter", J401="Foggy / Misty"), ROUND(0 + (K401 / 0.46) * (15 - 0), 1),
  AND(C401="Winter", J401="Light Snow / Rain"), ROUND(-5 + (K401 / 0.46) * (10 - (-5)), 1),
  AND(C401="Winter", J401="Western Disturbance"), ROUND(5 + (K401 / 0.46) * (20 - 5), 1),
  AND(C401="Summer", J401="Clear / Sunny"), ROUND(30 + (K401 / 0.46) * (53 - 30), 1),
  AND(C401="Summer", J401="Hot &amp; Humid"), ROUND(26 + (K401 / 0.46) * (45 - 26), 1),
  AND(C401="Summer", J401="Dust Storm / Loo Winds"), ROUND(35 + (K401 / 0.46) * (50 - 35), 1),
  AND(C401="Summer", J401="Pre-Monsoon Thunderstorm"), ROUND(28 + (K401 / 0.46) * (48 - 28), 1),
  AND(C401="Monsoon", J401="Heavy Rainfall"), ROUND(22 + (K401 / 0.46) * (28 - 22), 1),
  AND(C401="Monsoon", J401="Intermittent Showers"), ROUND(24 + (K401 / 0.46) * (32 - 24), 1),
  AND(C401="Monsoon", J401="Overcast &amp; Humid"), ROUND(25 + (K401 / 0.46) * (33 - 25), 1),
  AND(C401="Monsoon", J401="Thunderstorms with Rain"), ROUND(23 + (K401 / 0.46) * (30 - 23), 1),
  AND(C401="Autumn", J401="Clear"), ROUND(20 + (K401 / 0.46) * (30 - 20), 1),
  AND(C401="Autumn", J401="Dry &amp; Breezy"), ROUND(18 + (K401 / 0.46) * (28 - 18), 1),
  AND(C401="Autumn", J401="Atmospheric Haze"), ROUND(16 + (K401 / 0.46) * (26 - 16), 1),
  AND(C401="Autumn", J401="Chilly Dusk"), ROUND(15 + (K401 / 0.46) * (25 - 15), 1),
  TRUE, "No match found"
)</f>
        <v>7.2</v>
      </c>
      <c r="M401" s="8">
        <v>0.87</v>
      </c>
      <c r="N401" s="8">
        <f>ROUND(DS_1_2_3_appended[[#This Row],[NormalizedHumidity]] * 100, 1)</f>
        <v>87</v>
      </c>
      <c r="O401" s="8" t="str" cm="1">
        <f t="array" ref="O401">_xlfn.IFS(
  N401&lt;=10, "Extremely Dry",
  N401&lt;=20, "Very Dry",
  N401&lt;=30, "Dry",
  N401&lt;=40, "Low Comfortable",
  N401&lt;=50, "Comfortable",
  N401&lt;=60, "Moderate Humid",
  N401&lt;=70, "Humid",
  N401&lt;=80, "Very Humid",
  N401&lt;=90, "Highly Humid",
  N401&lt;=100, "Saturated / Rain-Likely"
)</f>
        <v>Highly Humid</v>
      </c>
      <c r="P401" s="8">
        <v>0.16420000000000001</v>
      </c>
      <c r="Q401" s="8">
        <f>ROUND(DS_1_2_3_appended[[#This Row],[NormalizedWindspeed]]* 118, 1)</f>
        <v>19.399999999999999</v>
      </c>
      <c r="R401" s="8">
        <v>3</v>
      </c>
      <c r="S401" s="8">
        <v>32</v>
      </c>
      <c r="T401" s="8">
        <f>SUM(DS_1_2_3_appended[[#This Row],[CasualRiders]], DS_1_2_3_appended[[#This Row],[RegisteredRiders]])</f>
        <v>35</v>
      </c>
    </row>
    <row r="402" spans="1:20">
      <c r="A402" s="16">
        <v>401</v>
      </c>
      <c r="B402" s="11">
        <v>40561</v>
      </c>
      <c r="C402" s="8" t="str" cm="1">
        <f t="array" ref="C402">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02" s="8">
        <f>YEAR(DS_1_2_3_appended[[#This Row],[DateOfEntry]])</f>
        <v>2011</v>
      </c>
      <c r="E402" s="8" t="str">
        <f>TEXT(DS_1_2_3_appended[[#This Row],[DateOfEntry]], "mmmm")</f>
        <v>January</v>
      </c>
      <c r="F402" s="15">
        <v>16.6666666666667</v>
      </c>
      <c r="G402" s="8" t="str">
        <f>IF(dataset_1!G402, "YES", "NO")</f>
        <v>NO</v>
      </c>
      <c r="H402" s="8" t="str">
        <f>CHOOSE(WEEKDAY(DS_1_2_3_appended[[#This Row],[DateOfEntry]]), "Sunday", "Monday", "Tuesday", "Wednesday", "Thursday", "Friday", "Saturday")</f>
        <v>Tuesday</v>
      </c>
      <c r="I402" s="8">
        <v>2</v>
      </c>
      <c r="J402" s="8" t="str" cm="1">
        <f t="array" ref="J402">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402" s="8">
        <v>0.22</v>
      </c>
      <c r="L402" s="8" cm="1">
        <f t="array" ref="L402">_xlfn.IFS(
  AND(C402="Winter", J402="Clear Sky"), ROUND(10 + (K402 / 0.46) * (25 - 10), 1),
  AND(C402="Winter", J402="Foggy / Misty"), ROUND(0 + (K402 / 0.46) * (15 - 0), 1),
  AND(C402="Winter", J402="Light Snow / Rain"), ROUND(-5 + (K402 / 0.46) * (10 - (-5)), 1),
  AND(C402="Winter", J402="Western Disturbance"), ROUND(5 + (K402 / 0.46) * (20 - 5), 1),
  AND(C402="Summer", J402="Clear / Sunny"), ROUND(30 + (K402 / 0.46) * (53 - 30), 1),
  AND(C402="Summer", J402="Hot &amp; Humid"), ROUND(26 + (K402 / 0.46) * (45 - 26), 1),
  AND(C402="Summer", J402="Dust Storm / Loo Winds"), ROUND(35 + (K402 / 0.46) * (50 - 35), 1),
  AND(C402="Summer", J402="Pre-Monsoon Thunderstorm"), ROUND(28 + (K402 / 0.46) * (48 - 28), 1),
  AND(C402="Monsoon", J402="Heavy Rainfall"), ROUND(22 + (K402 / 0.46) * (28 - 22), 1),
  AND(C402="Monsoon", J402="Intermittent Showers"), ROUND(24 + (K402 / 0.46) * (32 - 24), 1),
  AND(C402="Monsoon", J402="Overcast &amp; Humid"), ROUND(25 + (K402 / 0.46) * (33 - 25), 1),
  AND(C402="Monsoon", J402="Thunderstorms with Rain"), ROUND(23 + (K402 / 0.46) * (30 - 23), 1),
  AND(C402="Autumn", J402="Clear"), ROUND(20 + (K402 / 0.46) * (30 - 20), 1),
  AND(C402="Autumn", J402="Dry &amp; Breezy"), ROUND(18 + (K402 / 0.46) * (28 - 18), 1),
  AND(C402="Autumn", J402="Atmospheric Haze"), ROUND(16 + (K402 / 0.46) * (26 - 16), 1),
  AND(C402="Autumn", J402="Chilly Dusk"), ROUND(15 + (K402 / 0.46) * (25 - 15), 1),
  TRUE, "No match found"
)</f>
        <v>7.2</v>
      </c>
      <c r="M402" s="8">
        <v>0.87</v>
      </c>
      <c r="N402" s="8">
        <f>ROUND(DS_1_2_3_appended[[#This Row],[NormalizedHumidity]] * 100, 1)</f>
        <v>87</v>
      </c>
      <c r="O402" s="8" t="str" cm="1">
        <f t="array" ref="O402">_xlfn.IFS(
  N402&lt;=10, "Extremely Dry",
  N402&lt;=20, "Very Dry",
  N402&lt;=30, "Dry",
  N402&lt;=40, "Low Comfortable",
  N402&lt;=50, "Comfortable",
  N402&lt;=60, "Moderate Humid",
  N402&lt;=70, "Humid",
  N402&lt;=80, "Very Humid",
  N402&lt;=90, "Highly Humid",
  N402&lt;=100, "Saturated / Rain-Likely"
)</f>
        <v>Highly Humid</v>
      </c>
      <c r="P402" s="8">
        <v>0.19400000000000001</v>
      </c>
      <c r="Q402" s="8">
        <f>ROUND(DS_1_2_3_appended[[#This Row],[NormalizedWindspeed]]* 118, 1)</f>
        <v>22.9</v>
      </c>
      <c r="R402" s="8">
        <v>0</v>
      </c>
      <c r="S402" s="8">
        <v>61</v>
      </c>
      <c r="T402" s="8">
        <f>SUM(DS_1_2_3_appended[[#This Row],[CasualRiders]], DS_1_2_3_appended[[#This Row],[RegisteredRiders]])</f>
        <v>61</v>
      </c>
    </row>
    <row r="403" spans="1:20">
      <c r="A403" s="16">
        <v>402</v>
      </c>
      <c r="B403" s="11">
        <v>40561</v>
      </c>
      <c r="C403" s="8" t="str" cm="1">
        <f t="array" ref="C403">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03" s="8">
        <f>YEAR(DS_1_2_3_appended[[#This Row],[DateOfEntry]])</f>
        <v>2011</v>
      </c>
      <c r="E403" s="8" t="str">
        <f>TEXT(DS_1_2_3_appended[[#This Row],[DateOfEntry]], "mmmm")</f>
        <v>January</v>
      </c>
      <c r="F403" s="15">
        <v>16.7083333333333</v>
      </c>
      <c r="G403" s="8" t="str">
        <f>IF(dataset_1!G403, "YES", "NO")</f>
        <v>NO</v>
      </c>
      <c r="H403" s="8" t="str">
        <f>CHOOSE(WEEKDAY(DS_1_2_3_appended[[#This Row],[DateOfEntry]]), "Sunday", "Monday", "Tuesday", "Wednesday", "Thursday", "Friday", "Saturday")</f>
        <v>Tuesday</v>
      </c>
      <c r="I403" s="8">
        <v>2</v>
      </c>
      <c r="J403" s="8" t="str" cm="1">
        <f t="array" ref="J403">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403" s="8">
        <v>0.22</v>
      </c>
      <c r="L403" s="8" cm="1">
        <f t="array" ref="L403">_xlfn.IFS(
  AND(C403="Winter", J403="Clear Sky"), ROUND(10 + (K403 / 0.46) * (25 - 10), 1),
  AND(C403="Winter", J403="Foggy / Misty"), ROUND(0 + (K403 / 0.46) * (15 - 0), 1),
  AND(C403="Winter", J403="Light Snow / Rain"), ROUND(-5 + (K403 / 0.46) * (10 - (-5)), 1),
  AND(C403="Winter", J403="Western Disturbance"), ROUND(5 + (K403 / 0.46) * (20 - 5), 1),
  AND(C403="Summer", J403="Clear / Sunny"), ROUND(30 + (K403 / 0.46) * (53 - 30), 1),
  AND(C403="Summer", J403="Hot &amp; Humid"), ROUND(26 + (K403 / 0.46) * (45 - 26), 1),
  AND(C403="Summer", J403="Dust Storm / Loo Winds"), ROUND(35 + (K403 / 0.46) * (50 - 35), 1),
  AND(C403="Summer", J403="Pre-Monsoon Thunderstorm"), ROUND(28 + (K403 / 0.46) * (48 - 28), 1),
  AND(C403="Monsoon", J403="Heavy Rainfall"), ROUND(22 + (K403 / 0.46) * (28 - 22), 1),
  AND(C403="Monsoon", J403="Intermittent Showers"), ROUND(24 + (K403 / 0.46) * (32 - 24), 1),
  AND(C403="Monsoon", J403="Overcast &amp; Humid"), ROUND(25 + (K403 / 0.46) * (33 - 25), 1),
  AND(C403="Monsoon", J403="Thunderstorms with Rain"), ROUND(23 + (K403 / 0.46) * (30 - 23), 1),
  AND(C403="Autumn", J403="Clear"), ROUND(20 + (K403 / 0.46) * (30 - 20), 1),
  AND(C403="Autumn", J403="Dry &amp; Breezy"), ROUND(18 + (K403 / 0.46) * (28 - 18), 1),
  AND(C403="Autumn", J403="Atmospheric Haze"), ROUND(16 + (K403 / 0.46) * (26 - 16), 1),
  AND(C403="Autumn", J403="Chilly Dusk"), ROUND(15 + (K403 / 0.46) * (25 - 15), 1),
  TRUE, "No match found"
)</f>
        <v>7.2</v>
      </c>
      <c r="M403" s="8">
        <v>0.82</v>
      </c>
      <c r="N403" s="8">
        <f>ROUND(DS_1_2_3_appended[[#This Row],[NormalizedHumidity]] * 100, 1)</f>
        <v>82</v>
      </c>
      <c r="O403" s="8" t="str" cm="1">
        <f t="array" ref="O403">_xlfn.IFS(
  N403&lt;=10, "Extremely Dry",
  N403&lt;=20, "Very Dry",
  N403&lt;=30, "Dry",
  N403&lt;=40, "Low Comfortable",
  N403&lt;=50, "Comfortable",
  N403&lt;=60, "Moderate Humid",
  N403&lt;=70, "Humid",
  N403&lt;=80, "Very Humid",
  N403&lt;=90, "Highly Humid",
  N403&lt;=100, "Saturated / Rain-Likely"
)</f>
        <v>Highly Humid</v>
      </c>
      <c r="P403" s="8">
        <v>0.19400000000000001</v>
      </c>
      <c r="Q403" s="8">
        <f>ROUND(DS_1_2_3_appended[[#This Row],[NormalizedWindspeed]]* 118, 1)</f>
        <v>22.9</v>
      </c>
      <c r="R403" s="8">
        <v>1</v>
      </c>
      <c r="S403" s="8">
        <v>124</v>
      </c>
      <c r="T403" s="8">
        <f>SUM(DS_1_2_3_appended[[#This Row],[CasualRiders]], DS_1_2_3_appended[[#This Row],[RegisteredRiders]])</f>
        <v>125</v>
      </c>
    </row>
    <row r="404" spans="1:20">
      <c r="A404" s="16">
        <v>403</v>
      </c>
      <c r="B404" s="11">
        <v>40561</v>
      </c>
      <c r="C404" s="8" t="str" cm="1">
        <f t="array" ref="C404">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04" s="8">
        <f>YEAR(DS_1_2_3_appended[[#This Row],[DateOfEntry]])</f>
        <v>2011</v>
      </c>
      <c r="E404" s="8" t="str">
        <f>TEXT(DS_1_2_3_appended[[#This Row],[DateOfEntry]], "mmmm")</f>
        <v>January</v>
      </c>
      <c r="F404" s="15">
        <v>16.75</v>
      </c>
      <c r="G404" s="8" t="str">
        <f>IF(dataset_1!G404, "YES", "NO")</f>
        <v>NO</v>
      </c>
      <c r="H404" s="8" t="str">
        <f>CHOOSE(WEEKDAY(DS_1_2_3_appended[[#This Row],[DateOfEntry]]), "Sunday", "Monday", "Tuesday", "Wednesday", "Thursday", "Friday", "Saturday")</f>
        <v>Tuesday</v>
      </c>
      <c r="I404" s="8">
        <v>2</v>
      </c>
      <c r="J404" s="8" t="str" cm="1">
        <f t="array" ref="J404">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404" s="8">
        <v>0.22</v>
      </c>
      <c r="L404" s="8" cm="1">
        <f t="array" ref="L404">_xlfn.IFS(
  AND(C404="Winter", J404="Clear Sky"), ROUND(10 + (K404 / 0.46) * (25 - 10), 1),
  AND(C404="Winter", J404="Foggy / Misty"), ROUND(0 + (K404 / 0.46) * (15 - 0), 1),
  AND(C404="Winter", J404="Light Snow / Rain"), ROUND(-5 + (K404 / 0.46) * (10 - (-5)), 1),
  AND(C404="Winter", J404="Western Disturbance"), ROUND(5 + (K404 / 0.46) * (20 - 5), 1),
  AND(C404="Summer", J404="Clear / Sunny"), ROUND(30 + (K404 / 0.46) * (53 - 30), 1),
  AND(C404="Summer", J404="Hot &amp; Humid"), ROUND(26 + (K404 / 0.46) * (45 - 26), 1),
  AND(C404="Summer", J404="Dust Storm / Loo Winds"), ROUND(35 + (K404 / 0.46) * (50 - 35), 1),
  AND(C404="Summer", J404="Pre-Monsoon Thunderstorm"), ROUND(28 + (K404 / 0.46) * (48 - 28), 1),
  AND(C404="Monsoon", J404="Heavy Rainfall"), ROUND(22 + (K404 / 0.46) * (28 - 22), 1),
  AND(C404="Monsoon", J404="Intermittent Showers"), ROUND(24 + (K404 / 0.46) * (32 - 24), 1),
  AND(C404="Monsoon", J404="Overcast &amp; Humid"), ROUND(25 + (K404 / 0.46) * (33 - 25), 1),
  AND(C404="Monsoon", J404="Thunderstorms with Rain"), ROUND(23 + (K404 / 0.46) * (30 - 23), 1),
  AND(C404="Autumn", J404="Clear"), ROUND(20 + (K404 / 0.46) * (30 - 20), 1),
  AND(C404="Autumn", J404="Dry &amp; Breezy"), ROUND(18 + (K404 / 0.46) * (28 - 18), 1),
  AND(C404="Autumn", J404="Atmospheric Haze"), ROUND(16 + (K404 / 0.46) * (26 - 16), 1),
  AND(C404="Autumn", J404="Chilly Dusk"), ROUND(15 + (K404 / 0.46) * (25 - 15), 1),
  TRUE, "No match found"
)</f>
        <v>7.2</v>
      </c>
      <c r="M404" s="8">
        <v>0.8</v>
      </c>
      <c r="N404" s="8">
        <f>ROUND(DS_1_2_3_appended[[#This Row],[NormalizedHumidity]] * 100, 1)</f>
        <v>80</v>
      </c>
      <c r="O404" s="8" t="str" cm="1">
        <f t="array" ref="O404">_xlfn.IFS(
  N404&lt;=10, "Extremely Dry",
  N404&lt;=20, "Very Dry",
  N404&lt;=30, "Dry",
  N404&lt;=40, "Low Comfortable",
  N404&lt;=50, "Comfortable",
  N404&lt;=60, "Moderate Humid",
  N404&lt;=70, "Humid",
  N404&lt;=80, "Very Humid",
  N404&lt;=90, "Highly Humid",
  N404&lt;=100, "Saturated / Rain-Likely"
)</f>
        <v>Very Humid</v>
      </c>
      <c r="P404" s="8">
        <v>0.16420000000000001</v>
      </c>
      <c r="Q404" s="8">
        <f>ROUND(DS_1_2_3_appended[[#This Row],[NormalizedWindspeed]]* 118, 1)</f>
        <v>19.399999999999999</v>
      </c>
      <c r="R404" s="8">
        <v>1</v>
      </c>
      <c r="S404" s="8">
        <v>132</v>
      </c>
      <c r="T404" s="8">
        <f>SUM(DS_1_2_3_appended[[#This Row],[CasualRiders]], DS_1_2_3_appended[[#This Row],[RegisteredRiders]])</f>
        <v>133</v>
      </c>
    </row>
    <row r="405" spans="1:20">
      <c r="A405" s="16">
        <v>404</v>
      </c>
      <c r="B405" s="11">
        <v>40561</v>
      </c>
      <c r="C405" s="8" t="str" cm="1">
        <f t="array" ref="C405">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05" s="8">
        <f>YEAR(DS_1_2_3_appended[[#This Row],[DateOfEntry]])</f>
        <v>2011</v>
      </c>
      <c r="E405" s="8" t="str">
        <f>TEXT(DS_1_2_3_appended[[#This Row],[DateOfEntry]], "mmmm")</f>
        <v>January</v>
      </c>
      <c r="F405" s="15">
        <v>16.7916666666667</v>
      </c>
      <c r="G405" s="8" t="str">
        <f>IF(dataset_1!G405, "YES", "NO")</f>
        <v>NO</v>
      </c>
      <c r="H405" s="8" t="str">
        <f>CHOOSE(WEEKDAY(DS_1_2_3_appended[[#This Row],[DateOfEntry]]), "Sunday", "Monday", "Tuesday", "Wednesday", "Thursday", "Friday", "Saturday")</f>
        <v>Tuesday</v>
      </c>
      <c r="I405" s="8">
        <v>2</v>
      </c>
      <c r="J405" s="8" t="str" cm="1">
        <f t="array" ref="J405">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405" s="8">
        <v>0.22</v>
      </c>
      <c r="L405" s="8" cm="1">
        <f t="array" ref="L405">_xlfn.IFS(
  AND(C405="Winter", J405="Clear Sky"), ROUND(10 + (K405 / 0.46) * (25 - 10), 1),
  AND(C405="Winter", J405="Foggy / Misty"), ROUND(0 + (K405 / 0.46) * (15 - 0), 1),
  AND(C405="Winter", J405="Light Snow / Rain"), ROUND(-5 + (K405 / 0.46) * (10 - (-5)), 1),
  AND(C405="Winter", J405="Western Disturbance"), ROUND(5 + (K405 / 0.46) * (20 - 5), 1),
  AND(C405="Summer", J405="Clear / Sunny"), ROUND(30 + (K405 / 0.46) * (53 - 30), 1),
  AND(C405="Summer", J405="Hot &amp; Humid"), ROUND(26 + (K405 / 0.46) * (45 - 26), 1),
  AND(C405="Summer", J405="Dust Storm / Loo Winds"), ROUND(35 + (K405 / 0.46) * (50 - 35), 1),
  AND(C405="Summer", J405="Pre-Monsoon Thunderstorm"), ROUND(28 + (K405 / 0.46) * (48 - 28), 1),
  AND(C405="Monsoon", J405="Heavy Rainfall"), ROUND(22 + (K405 / 0.46) * (28 - 22), 1),
  AND(C405="Monsoon", J405="Intermittent Showers"), ROUND(24 + (K405 / 0.46) * (32 - 24), 1),
  AND(C405="Monsoon", J405="Overcast &amp; Humid"), ROUND(25 + (K405 / 0.46) * (33 - 25), 1),
  AND(C405="Monsoon", J405="Thunderstorms with Rain"), ROUND(23 + (K405 / 0.46) * (30 - 23), 1),
  AND(C405="Autumn", J405="Clear"), ROUND(20 + (K405 / 0.46) * (30 - 20), 1),
  AND(C405="Autumn", J405="Dry &amp; Breezy"), ROUND(18 + (K405 / 0.46) * (28 - 18), 1),
  AND(C405="Autumn", J405="Atmospheric Haze"), ROUND(16 + (K405 / 0.46) * (26 - 16), 1),
  AND(C405="Autumn", J405="Chilly Dusk"), ROUND(15 + (K405 / 0.46) * (25 - 15), 1),
  TRUE, "No match found"
)</f>
        <v>7.2</v>
      </c>
      <c r="M405" s="8">
        <v>0.8</v>
      </c>
      <c r="N405" s="8">
        <f>ROUND(DS_1_2_3_appended[[#This Row],[NormalizedHumidity]] * 100, 1)</f>
        <v>80</v>
      </c>
      <c r="O405" s="8" t="str" cm="1">
        <f t="array" ref="O405">_xlfn.IFS(
  N405&lt;=10, "Extremely Dry",
  N405&lt;=20, "Very Dry",
  N405&lt;=30, "Dry",
  N405&lt;=40, "Low Comfortable",
  N405&lt;=50, "Comfortable",
  N405&lt;=60, "Moderate Humid",
  N405&lt;=70, "Humid",
  N405&lt;=80, "Very Humid",
  N405&lt;=90, "Highly Humid",
  N405&lt;=100, "Saturated / Rain-Likely"
)</f>
        <v>Very Humid</v>
      </c>
      <c r="P405" s="8">
        <v>0.1343</v>
      </c>
      <c r="Q405" s="8">
        <f>ROUND(DS_1_2_3_appended[[#This Row],[NormalizedWindspeed]]* 118, 1)</f>
        <v>15.8</v>
      </c>
      <c r="R405" s="8">
        <v>1</v>
      </c>
      <c r="S405" s="8">
        <v>98</v>
      </c>
      <c r="T405" s="8">
        <f>SUM(DS_1_2_3_appended[[#This Row],[CasualRiders]], DS_1_2_3_appended[[#This Row],[RegisteredRiders]])</f>
        <v>99</v>
      </c>
    </row>
    <row r="406" spans="1:20">
      <c r="A406" s="16">
        <v>405</v>
      </c>
      <c r="B406" s="11">
        <v>40561</v>
      </c>
      <c r="C406" s="8" t="str" cm="1">
        <f t="array" ref="C406">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06" s="8">
        <f>YEAR(DS_1_2_3_appended[[#This Row],[DateOfEntry]])</f>
        <v>2011</v>
      </c>
      <c r="E406" s="8" t="str">
        <f>TEXT(DS_1_2_3_appended[[#This Row],[DateOfEntry]], "mmmm")</f>
        <v>January</v>
      </c>
      <c r="F406" s="15">
        <v>16.8333333333333</v>
      </c>
      <c r="G406" s="8" t="str">
        <f>IF(dataset_1!G406, "YES", "NO")</f>
        <v>NO</v>
      </c>
      <c r="H406" s="8" t="str">
        <f>CHOOSE(WEEKDAY(DS_1_2_3_appended[[#This Row],[DateOfEntry]]), "Sunday", "Monday", "Tuesday", "Wednesday", "Thursday", "Friday", "Saturday")</f>
        <v>Tuesday</v>
      </c>
      <c r="I406" s="8">
        <v>2</v>
      </c>
      <c r="J406" s="8" t="str" cm="1">
        <f t="array" ref="J406">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406" s="8">
        <v>0.22</v>
      </c>
      <c r="L406" s="8" cm="1">
        <f t="array" ref="L406">_xlfn.IFS(
  AND(C406="Winter", J406="Clear Sky"), ROUND(10 + (K406 / 0.46) * (25 - 10), 1),
  AND(C406="Winter", J406="Foggy / Misty"), ROUND(0 + (K406 / 0.46) * (15 - 0), 1),
  AND(C406="Winter", J406="Light Snow / Rain"), ROUND(-5 + (K406 / 0.46) * (10 - (-5)), 1),
  AND(C406="Winter", J406="Western Disturbance"), ROUND(5 + (K406 / 0.46) * (20 - 5), 1),
  AND(C406="Summer", J406="Clear / Sunny"), ROUND(30 + (K406 / 0.46) * (53 - 30), 1),
  AND(C406="Summer", J406="Hot &amp; Humid"), ROUND(26 + (K406 / 0.46) * (45 - 26), 1),
  AND(C406="Summer", J406="Dust Storm / Loo Winds"), ROUND(35 + (K406 / 0.46) * (50 - 35), 1),
  AND(C406="Summer", J406="Pre-Monsoon Thunderstorm"), ROUND(28 + (K406 / 0.46) * (48 - 28), 1),
  AND(C406="Monsoon", J406="Heavy Rainfall"), ROUND(22 + (K406 / 0.46) * (28 - 22), 1),
  AND(C406="Monsoon", J406="Intermittent Showers"), ROUND(24 + (K406 / 0.46) * (32 - 24), 1),
  AND(C406="Monsoon", J406="Overcast &amp; Humid"), ROUND(25 + (K406 / 0.46) * (33 - 25), 1),
  AND(C406="Monsoon", J406="Thunderstorms with Rain"), ROUND(23 + (K406 / 0.46) * (30 - 23), 1),
  AND(C406="Autumn", J406="Clear"), ROUND(20 + (K406 / 0.46) * (30 - 20), 1),
  AND(C406="Autumn", J406="Dry &amp; Breezy"), ROUND(18 + (K406 / 0.46) * (28 - 18), 1),
  AND(C406="Autumn", J406="Atmospheric Haze"), ROUND(16 + (K406 / 0.46) * (26 - 16), 1),
  AND(C406="Autumn", J406="Chilly Dusk"), ROUND(15 + (K406 / 0.46) * (25 - 15), 1),
  TRUE, "No match found"
)</f>
        <v>7.2</v>
      </c>
      <c r="M406" s="8">
        <v>0.87</v>
      </c>
      <c r="N406" s="8">
        <f>ROUND(DS_1_2_3_appended[[#This Row],[NormalizedHumidity]] * 100, 1)</f>
        <v>87</v>
      </c>
      <c r="O406" s="8" t="str" cm="1">
        <f t="array" ref="O406">_xlfn.IFS(
  N406&lt;=10, "Extremely Dry",
  N406&lt;=20, "Very Dry",
  N406&lt;=30, "Dry",
  N406&lt;=40, "Low Comfortable",
  N406&lt;=50, "Comfortable",
  N406&lt;=60, "Moderate Humid",
  N406&lt;=70, "Humid",
  N406&lt;=80, "Very Humid",
  N406&lt;=90, "Highly Humid",
  N406&lt;=100, "Saturated / Rain-Likely"
)</f>
        <v>Highly Humid</v>
      </c>
      <c r="P406" s="8">
        <v>0</v>
      </c>
      <c r="Q406" s="8">
        <f>ROUND(DS_1_2_3_appended[[#This Row],[NormalizedWindspeed]]* 118, 1)</f>
        <v>0</v>
      </c>
      <c r="R406" s="8">
        <v>0</v>
      </c>
      <c r="S406" s="8">
        <v>83</v>
      </c>
      <c r="T406" s="8">
        <f>SUM(DS_1_2_3_appended[[#This Row],[CasualRiders]], DS_1_2_3_appended[[#This Row],[RegisteredRiders]])</f>
        <v>83</v>
      </c>
    </row>
    <row r="407" spans="1:20">
      <c r="A407" s="16">
        <v>406</v>
      </c>
      <c r="B407" s="11">
        <v>40561</v>
      </c>
      <c r="C407" s="8" t="str" cm="1">
        <f t="array" ref="C407">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07" s="8">
        <f>YEAR(DS_1_2_3_appended[[#This Row],[DateOfEntry]])</f>
        <v>2011</v>
      </c>
      <c r="E407" s="8" t="str">
        <f>TEXT(DS_1_2_3_appended[[#This Row],[DateOfEntry]], "mmmm")</f>
        <v>January</v>
      </c>
      <c r="F407" s="15">
        <v>16.875</v>
      </c>
      <c r="G407" s="8" t="str">
        <f>IF(dataset_1!G407, "YES", "NO")</f>
        <v>NO</v>
      </c>
      <c r="H407" s="8" t="str">
        <f>CHOOSE(WEEKDAY(DS_1_2_3_appended[[#This Row],[DateOfEntry]]), "Sunday", "Monday", "Tuesday", "Wednesday", "Thursday", "Friday", "Saturday")</f>
        <v>Tuesday</v>
      </c>
      <c r="I407" s="8">
        <v>2</v>
      </c>
      <c r="J407" s="8" t="str" cm="1">
        <f t="array" ref="J407">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407" s="8">
        <v>0.22</v>
      </c>
      <c r="L407" s="8" cm="1">
        <f t="array" ref="L407">_xlfn.IFS(
  AND(C407="Winter", J407="Clear Sky"), ROUND(10 + (K407 / 0.46) * (25 - 10), 1),
  AND(C407="Winter", J407="Foggy / Misty"), ROUND(0 + (K407 / 0.46) * (15 - 0), 1),
  AND(C407="Winter", J407="Light Snow / Rain"), ROUND(-5 + (K407 / 0.46) * (10 - (-5)), 1),
  AND(C407="Winter", J407="Western Disturbance"), ROUND(5 + (K407 / 0.46) * (20 - 5), 1),
  AND(C407="Summer", J407="Clear / Sunny"), ROUND(30 + (K407 / 0.46) * (53 - 30), 1),
  AND(C407="Summer", J407="Hot &amp; Humid"), ROUND(26 + (K407 / 0.46) * (45 - 26), 1),
  AND(C407="Summer", J407="Dust Storm / Loo Winds"), ROUND(35 + (K407 / 0.46) * (50 - 35), 1),
  AND(C407="Summer", J407="Pre-Monsoon Thunderstorm"), ROUND(28 + (K407 / 0.46) * (48 - 28), 1),
  AND(C407="Monsoon", J407="Heavy Rainfall"), ROUND(22 + (K407 / 0.46) * (28 - 22), 1),
  AND(C407="Monsoon", J407="Intermittent Showers"), ROUND(24 + (K407 / 0.46) * (32 - 24), 1),
  AND(C407="Monsoon", J407="Overcast &amp; Humid"), ROUND(25 + (K407 / 0.46) * (33 - 25), 1),
  AND(C407="Monsoon", J407="Thunderstorms with Rain"), ROUND(23 + (K407 / 0.46) * (30 - 23), 1),
  AND(C407="Autumn", J407="Clear"), ROUND(20 + (K407 / 0.46) * (30 - 20), 1),
  AND(C407="Autumn", J407="Dry &amp; Breezy"), ROUND(18 + (K407 / 0.46) * (28 - 18), 1),
  AND(C407="Autumn", J407="Atmospheric Haze"), ROUND(16 + (K407 / 0.46) * (26 - 16), 1),
  AND(C407="Autumn", J407="Chilly Dusk"), ROUND(15 + (K407 / 0.46) * (25 - 15), 1),
  TRUE, "No match found"
)</f>
        <v>7.2</v>
      </c>
      <c r="M407" s="8">
        <v>0.93</v>
      </c>
      <c r="N407" s="8">
        <f>ROUND(DS_1_2_3_appended[[#This Row],[NormalizedHumidity]] * 100, 1)</f>
        <v>93</v>
      </c>
      <c r="O407" s="8" t="str" cm="1">
        <f t="array" ref="O407">_xlfn.IFS(
  N407&lt;=10, "Extremely Dry",
  N407&lt;=20, "Very Dry",
  N407&lt;=30, "Dry",
  N407&lt;=40, "Low Comfortable",
  N407&lt;=50, "Comfortable",
  N407&lt;=60, "Moderate Humid",
  N407&lt;=70, "Humid",
  N407&lt;=80, "Very Humid",
  N407&lt;=90, "Highly Humid",
  N407&lt;=100, "Saturated / Rain-Likely"
)</f>
        <v>Saturated / Rain-Likely</v>
      </c>
      <c r="P407" s="8">
        <v>0.1045</v>
      </c>
      <c r="Q407" s="8">
        <f>ROUND(DS_1_2_3_appended[[#This Row],[NormalizedWindspeed]]* 118, 1)</f>
        <v>12.3</v>
      </c>
      <c r="R407" s="8">
        <v>0</v>
      </c>
      <c r="S407" s="8">
        <v>41</v>
      </c>
      <c r="T407" s="8">
        <f>SUM(DS_1_2_3_appended[[#This Row],[CasualRiders]], DS_1_2_3_appended[[#This Row],[RegisteredRiders]])</f>
        <v>41</v>
      </c>
    </row>
    <row r="408" spans="1:20">
      <c r="A408" s="16">
        <v>407</v>
      </c>
      <c r="B408" s="11">
        <v>40561</v>
      </c>
      <c r="C408" s="8" t="str" cm="1">
        <f t="array" ref="C408">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08" s="8">
        <f>YEAR(DS_1_2_3_appended[[#This Row],[DateOfEntry]])</f>
        <v>2011</v>
      </c>
      <c r="E408" s="8" t="str">
        <f>TEXT(DS_1_2_3_appended[[#This Row],[DateOfEntry]], "mmmm")</f>
        <v>January</v>
      </c>
      <c r="F408" s="15">
        <v>16.9166666666667</v>
      </c>
      <c r="G408" s="8" t="str">
        <f>IF(dataset_1!G408, "YES", "NO")</f>
        <v>NO</v>
      </c>
      <c r="H408" s="8" t="str">
        <f>CHOOSE(WEEKDAY(DS_1_2_3_appended[[#This Row],[DateOfEntry]]), "Sunday", "Monday", "Tuesday", "Wednesday", "Thursday", "Friday", "Saturday")</f>
        <v>Tuesday</v>
      </c>
      <c r="I408" s="8">
        <v>2</v>
      </c>
      <c r="J408" s="8" t="str" cm="1">
        <f t="array" ref="J408">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408" s="8">
        <v>0.22</v>
      </c>
      <c r="L408" s="8" cm="1">
        <f t="array" ref="L408">_xlfn.IFS(
  AND(C408="Winter", J408="Clear Sky"), ROUND(10 + (K408 / 0.46) * (25 - 10), 1),
  AND(C408="Winter", J408="Foggy / Misty"), ROUND(0 + (K408 / 0.46) * (15 - 0), 1),
  AND(C408="Winter", J408="Light Snow / Rain"), ROUND(-5 + (K408 / 0.46) * (10 - (-5)), 1),
  AND(C408="Winter", J408="Western Disturbance"), ROUND(5 + (K408 / 0.46) * (20 - 5), 1),
  AND(C408="Summer", J408="Clear / Sunny"), ROUND(30 + (K408 / 0.46) * (53 - 30), 1),
  AND(C408="Summer", J408="Hot &amp; Humid"), ROUND(26 + (K408 / 0.46) * (45 - 26), 1),
  AND(C408="Summer", J408="Dust Storm / Loo Winds"), ROUND(35 + (K408 / 0.46) * (50 - 35), 1),
  AND(C408="Summer", J408="Pre-Monsoon Thunderstorm"), ROUND(28 + (K408 / 0.46) * (48 - 28), 1),
  AND(C408="Monsoon", J408="Heavy Rainfall"), ROUND(22 + (K408 / 0.46) * (28 - 22), 1),
  AND(C408="Monsoon", J408="Intermittent Showers"), ROUND(24 + (K408 / 0.46) * (32 - 24), 1),
  AND(C408="Monsoon", J408="Overcast &amp; Humid"), ROUND(25 + (K408 / 0.46) * (33 - 25), 1),
  AND(C408="Monsoon", J408="Thunderstorms with Rain"), ROUND(23 + (K408 / 0.46) * (30 - 23), 1),
  AND(C408="Autumn", J408="Clear"), ROUND(20 + (K408 / 0.46) * (30 - 20), 1),
  AND(C408="Autumn", J408="Dry &amp; Breezy"), ROUND(18 + (K408 / 0.46) * (28 - 18), 1),
  AND(C408="Autumn", J408="Atmospheric Haze"), ROUND(16 + (K408 / 0.46) * (26 - 16), 1),
  AND(C408="Autumn", J408="Chilly Dusk"), ROUND(15 + (K408 / 0.46) * (25 - 15), 1),
  TRUE, "No match found"
)</f>
        <v>7.2</v>
      </c>
      <c r="M408" s="8">
        <v>0.93</v>
      </c>
      <c r="N408" s="8">
        <f>ROUND(DS_1_2_3_appended[[#This Row],[NormalizedHumidity]] * 100, 1)</f>
        <v>93</v>
      </c>
      <c r="O408" s="8" t="str" cm="1">
        <f t="array" ref="O408">_xlfn.IFS(
  N408&lt;=10, "Extremely Dry",
  N408&lt;=20, "Very Dry",
  N408&lt;=30, "Dry",
  N408&lt;=40, "Low Comfortable",
  N408&lt;=50, "Comfortable",
  N408&lt;=60, "Moderate Humid",
  N408&lt;=70, "Humid",
  N408&lt;=80, "Very Humid",
  N408&lt;=90, "Highly Humid",
  N408&lt;=100, "Saturated / Rain-Likely"
)</f>
        <v>Saturated / Rain-Likely</v>
      </c>
      <c r="P408" s="8">
        <v>8.9599999999999999E-2</v>
      </c>
      <c r="Q408" s="8">
        <f>ROUND(DS_1_2_3_appended[[#This Row],[NormalizedWindspeed]]* 118, 1)</f>
        <v>10.6</v>
      </c>
      <c r="R408" s="8">
        <v>0</v>
      </c>
      <c r="S408" s="8">
        <v>33</v>
      </c>
      <c r="T408" s="8">
        <f>SUM(DS_1_2_3_appended[[#This Row],[CasualRiders]], DS_1_2_3_appended[[#This Row],[RegisteredRiders]])</f>
        <v>33</v>
      </c>
    </row>
    <row r="409" spans="1:20">
      <c r="A409" s="16">
        <v>408</v>
      </c>
      <c r="B409" s="11">
        <v>40561</v>
      </c>
      <c r="C409" s="8" t="str" cm="1">
        <f t="array" ref="C409">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09" s="8">
        <f>YEAR(DS_1_2_3_appended[[#This Row],[DateOfEntry]])</f>
        <v>2011</v>
      </c>
      <c r="E409" s="8" t="str">
        <f>TEXT(DS_1_2_3_appended[[#This Row],[DateOfEntry]], "mmmm")</f>
        <v>January</v>
      </c>
      <c r="F409" s="15">
        <v>16.9583333333333</v>
      </c>
      <c r="G409" s="8" t="str">
        <f>IF(dataset_1!G409, "YES", "NO")</f>
        <v>NO</v>
      </c>
      <c r="H409" s="8" t="str">
        <f>CHOOSE(WEEKDAY(DS_1_2_3_appended[[#This Row],[DateOfEntry]]), "Sunday", "Monday", "Tuesday", "Wednesday", "Thursday", "Friday", "Saturday")</f>
        <v>Tuesday</v>
      </c>
      <c r="I409" s="8">
        <v>2</v>
      </c>
      <c r="J409" s="8" t="str" cm="1">
        <f t="array" ref="J409">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409" s="8">
        <v>0.22</v>
      </c>
      <c r="L409" s="8" cm="1">
        <f t="array" ref="L409">_xlfn.IFS(
  AND(C409="Winter", J409="Clear Sky"), ROUND(10 + (K409 / 0.46) * (25 - 10), 1),
  AND(C409="Winter", J409="Foggy / Misty"), ROUND(0 + (K409 / 0.46) * (15 - 0), 1),
  AND(C409="Winter", J409="Light Snow / Rain"), ROUND(-5 + (K409 / 0.46) * (10 - (-5)), 1),
  AND(C409="Winter", J409="Western Disturbance"), ROUND(5 + (K409 / 0.46) * (20 - 5), 1),
  AND(C409="Summer", J409="Clear / Sunny"), ROUND(30 + (K409 / 0.46) * (53 - 30), 1),
  AND(C409="Summer", J409="Hot &amp; Humid"), ROUND(26 + (K409 / 0.46) * (45 - 26), 1),
  AND(C409="Summer", J409="Dust Storm / Loo Winds"), ROUND(35 + (K409 / 0.46) * (50 - 35), 1),
  AND(C409="Summer", J409="Pre-Monsoon Thunderstorm"), ROUND(28 + (K409 / 0.46) * (48 - 28), 1),
  AND(C409="Monsoon", J409="Heavy Rainfall"), ROUND(22 + (K409 / 0.46) * (28 - 22), 1),
  AND(C409="Monsoon", J409="Intermittent Showers"), ROUND(24 + (K409 / 0.46) * (32 - 24), 1),
  AND(C409="Monsoon", J409="Overcast &amp; Humid"), ROUND(25 + (K409 / 0.46) * (33 - 25), 1),
  AND(C409="Monsoon", J409="Thunderstorms with Rain"), ROUND(23 + (K409 / 0.46) * (30 - 23), 1),
  AND(C409="Autumn", J409="Clear"), ROUND(20 + (K409 / 0.46) * (30 - 20), 1),
  AND(C409="Autumn", J409="Dry &amp; Breezy"), ROUND(18 + (K409 / 0.46) * (28 - 18), 1),
  AND(C409="Autumn", J409="Atmospheric Haze"), ROUND(16 + (K409 / 0.46) * (26 - 16), 1),
  AND(C409="Autumn", J409="Chilly Dusk"), ROUND(15 + (K409 / 0.46) * (25 - 15), 1),
  TRUE, "No match found"
)</f>
        <v>7.2</v>
      </c>
      <c r="M409" s="8">
        <v>0.93</v>
      </c>
      <c r="N409" s="8">
        <f>ROUND(DS_1_2_3_appended[[#This Row],[NormalizedHumidity]] * 100, 1)</f>
        <v>93</v>
      </c>
      <c r="O409" s="8" t="str" cm="1">
        <f t="array" ref="O409">_xlfn.IFS(
  N409&lt;=10, "Extremely Dry",
  N409&lt;=20, "Very Dry",
  N409&lt;=30, "Dry",
  N409&lt;=40, "Low Comfortable",
  N409&lt;=50, "Comfortable",
  N409&lt;=60, "Moderate Humid",
  N409&lt;=70, "Humid",
  N409&lt;=80, "Very Humid",
  N409&lt;=90, "Highly Humid",
  N409&lt;=100, "Saturated / Rain-Likely"
)</f>
        <v>Saturated / Rain-Likely</v>
      </c>
      <c r="P409" s="8">
        <v>0</v>
      </c>
      <c r="Q409" s="8">
        <f>ROUND(DS_1_2_3_appended[[#This Row],[NormalizedWindspeed]]* 118, 1)</f>
        <v>0</v>
      </c>
      <c r="R409" s="8">
        <v>1</v>
      </c>
      <c r="S409" s="8">
        <v>19</v>
      </c>
      <c r="T409" s="8">
        <f>SUM(DS_1_2_3_appended[[#This Row],[CasualRiders]], DS_1_2_3_appended[[#This Row],[RegisteredRiders]])</f>
        <v>20</v>
      </c>
    </row>
    <row r="410" spans="1:20">
      <c r="A410" s="16">
        <v>409</v>
      </c>
      <c r="B410" s="11">
        <v>40562</v>
      </c>
      <c r="C410" s="8" t="str" cm="1">
        <f t="array" ref="C410">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10" s="8">
        <f>YEAR(DS_1_2_3_appended[[#This Row],[DateOfEntry]])</f>
        <v>2011</v>
      </c>
      <c r="E410" s="8" t="str">
        <f>TEXT(DS_1_2_3_appended[[#This Row],[DateOfEntry]], "mmmm")</f>
        <v>January</v>
      </c>
      <c r="F410" s="15">
        <v>17</v>
      </c>
      <c r="G410" s="8" t="str">
        <f>IF(dataset_1!G410, "YES", "NO")</f>
        <v>NO</v>
      </c>
      <c r="H410" s="8" t="str">
        <f>CHOOSE(WEEKDAY(DS_1_2_3_appended[[#This Row],[DateOfEntry]]), "Sunday", "Monday", "Tuesday", "Wednesday", "Thursday", "Friday", "Saturday")</f>
        <v>Wednesday</v>
      </c>
      <c r="I410" s="8">
        <v>2</v>
      </c>
      <c r="J410" s="8" t="str" cm="1">
        <f t="array" ref="J410">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410" s="8">
        <v>0.22</v>
      </c>
      <c r="L410" s="8" cm="1">
        <f t="array" ref="L410">_xlfn.IFS(
  AND(C410="Winter", J410="Clear Sky"), ROUND(10 + (K410 / 0.46) * (25 - 10), 1),
  AND(C410="Winter", J410="Foggy / Misty"), ROUND(0 + (K410 / 0.46) * (15 - 0), 1),
  AND(C410="Winter", J410="Light Snow / Rain"), ROUND(-5 + (K410 / 0.46) * (10 - (-5)), 1),
  AND(C410="Winter", J410="Western Disturbance"), ROUND(5 + (K410 / 0.46) * (20 - 5), 1),
  AND(C410="Summer", J410="Clear / Sunny"), ROUND(30 + (K410 / 0.46) * (53 - 30), 1),
  AND(C410="Summer", J410="Hot &amp; Humid"), ROUND(26 + (K410 / 0.46) * (45 - 26), 1),
  AND(C410="Summer", J410="Dust Storm / Loo Winds"), ROUND(35 + (K410 / 0.46) * (50 - 35), 1),
  AND(C410="Summer", J410="Pre-Monsoon Thunderstorm"), ROUND(28 + (K410 / 0.46) * (48 - 28), 1),
  AND(C410="Monsoon", J410="Heavy Rainfall"), ROUND(22 + (K410 / 0.46) * (28 - 22), 1),
  AND(C410="Monsoon", J410="Intermittent Showers"), ROUND(24 + (K410 / 0.46) * (32 - 24), 1),
  AND(C410="Monsoon", J410="Overcast &amp; Humid"), ROUND(25 + (K410 / 0.46) * (33 - 25), 1),
  AND(C410="Monsoon", J410="Thunderstorms with Rain"), ROUND(23 + (K410 / 0.46) * (30 - 23), 1),
  AND(C410="Autumn", J410="Clear"), ROUND(20 + (K410 / 0.46) * (30 - 20), 1),
  AND(C410="Autumn", J410="Dry &amp; Breezy"), ROUND(18 + (K410 / 0.46) * (28 - 18), 1),
  AND(C410="Autumn", J410="Atmospheric Haze"), ROUND(16 + (K410 / 0.46) * (26 - 16), 1),
  AND(C410="Autumn", J410="Chilly Dusk"), ROUND(15 + (K410 / 0.46) * (25 - 15), 1),
  TRUE, "No match found"
)</f>
        <v>7.2</v>
      </c>
      <c r="M410" s="8">
        <v>0.93</v>
      </c>
      <c r="N410" s="8">
        <f>ROUND(DS_1_2_3_appended[[#This Row],[NormalizedHumidity]] * 100, 1)</f>
        <v>93</v>
      </c>
      <c r="O410" s="8" t="str" cm="1">
        <f t="array" ref="O410">_xlfn.IFS(
  N410&lt;=10, "Extremely Dry",
  N410&lt;=20, "Very Dry",
  N410&lt;=30, "Dry",
  N410&lt;=40, "Low Comfortable",
  N410&lt;=50, "Comfortable",
  N410&lt;=60, "Moderate Humid",
  N410&lt;=70, "Humid",
  N410&lt;=80, "Very Humid",
  N410&lt;=90, "Highly Humid",
  N410&lt;=100, "Saturated / Rain-Likely"
)</f>
        <v>Saturated / Rain-Likely</v>
      </c>
      <c r="P410" s="8">
        <v>0</v>
      </c>
      <c r="Q410" s="8">
        <f>ROUND(DS_1_2_3_appended[[#This Row],[NormalizedWindspeed]]* 118, 1)</f>
        <v>0</v>
      </c>
      <c r="R410" s="8">
        <v>0</v>
      </c>
      <c r="S410" s="8">
        <v>3</v>
      </c>
      <c r="T410" s="8">
        <f>SUM(DS_1_2_3_appended[[#This Row],[CasualRiders]], DS_1_2_3_appended[[#This Row],[RegisteredRiders]])</f>
        <v>3</v>
      </c>
    </row>
    <row r="411" spans="1:20">
      <c r="A411" s="16">
        <v>410</v>
      </c>
      <c r="B411" s="11">
        <v>40562</v>
      </c>
      <c r="C411" s="8" t="str" cm="1">
        <f t="array" ref="C411">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11" s="8">
        <f>YEAR(DS_1_2_3_appended[[#This Row],[DateOfEntry]])</f>
        <v>2011</v>
      </c>
      <c r="E411" s="8" t="str">
        <f>TEXT(DS_1_2_3_appended[[#This Row],[DateOfEntry]], "mmmm")</f>
        <v>January</v>
      </c>
      <c r="F411" s="15">
        <v>17.0416666666667</v>
      </c>
      <c r="G411" s="8" t="str">
        <f>IF(dataset_1!G411, "YES", "NO")</f>
        <v>NO</v>
      </c>
      <c r="H411" s="8" t="str">
        <f>CHOOSE(WEEKDAY(DS_1_2_3_appended[[#This Row],[DateOfEntry]]), "Sunday", "Monday", "Tuesday", "Wednesday", "Thursday", "Friday", "Saturday")</f>
        <v>Wednesday</v>
      </c>
      <c r="I411" s="8">
        <v>3</v>
      </c>
      <c r="J411" s="8" t="str" cm="1">
        <f t="array" ref="J411">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Light Snow / Rain</v>
      </c>
      <c r="K411" s="8">
        <v>0.22</v>
      </c>
      <c r="L411" s="8" cm="1">
        <f t="array" ref="L411">_xlfn.IFS(
  AND(C411="Winter", J411="Clear Sky"), ROUND(10 + (K411 / 0.46) * (25 - 10), 1),
  AND(C411="Winter", J411="Foggy / Misty"), ROUND(0 + (K411 / 0.46) * (15 - 0), 1),
  AND(C411="Winter", J411="Light Snow / Rain"), ROUND(-5 + (K411 / 0.46) * (10 - (-5)), 1),
  AND(C411="Winter", J411="Western Disturbance"), ROUND(5 + (K411 / 0.46) * (20 - 5), 1),
  AND(C411="Summer", J411="Clear / Sunny"), ROUND(30 + (K411 / 0.46) * (53 - 30), 1),
  AND(C411="Summer", J411="Hot &amp; Humid"), ROUND(26 + (K411 / 0.46) * (45 - 26), 1),
  AND(C411="Summer", J411="Dust Storm / Loo Winds"), ROUND(35 + (K411 / 0.46) * (50 - 35), 1),
  AND(C411="Summer", J411="Pre-Monsoon Thunderstorm"), ROUND(28 + (K411 / 0.46) * (48 - 28), 1),
  AND(C411="Monsoon", J411="Heavy Rainfall"), ROUND(22 + (K411 / 0.46) * (28 - 22), 1),
  AND(C411="Monsoon", J411="Intermittent Showers"), ROUND(24 + (K411 / 0.46) * (32 - 24), 1),
  AND(C411="Monsoon", J411="Overcast &amp; Humid"), ROUND(25 + (K411 / 0.46) * (33 - 25), 1),
  AND(C411="Monsoon", J411="Thunderstorms with Rain"), ROUND(23 + (K411 / 0.46) * (30 - 23), 1),
  AND(C411="Autumn", J411="Clear"), ROUND(20 + (K411 / 0.46) * (30 - 20), 1),
  AND(C411="Autumn", J411="Dry &amp; Breezy"), ROUND(18 + (K411 / 0.46) * (28 - 18), 1),
  AND(C411="Autumn", J411="Atmospheric Haze"), ROUND(16 + (K411 / 0.46) * (26 - 16), 1),
  AND(C411="Autumn", J411="Chilly Dusk"), ROUND(15 + (K411 / 0.46) * (25 - 15), 1),
  TRUE, "No match found"
)</f>
        <v>2.2000000000000002</v>
      </c>
      <c r="M411" s="8">
        <v>0.93</v>
      </c>
      <c r="N411" s="8">
        <f>ROUND(DS_1_2_3_appended[[#This Row],[NormalizedHumidity]] * 100, 1)</f>
        <v>93</v>
      </c>
      <c r="O411" s="8" t="str" cm="1">
        <f t="array" ref="O411">_xlfn.IFS(
  N411&lt;=10, "Extremely Dry",
  N411&lt;=20, "Very Dry",
  N411&lt;=30, "Dry",
  N411&lt;=40, "Low Comfortable",
  N411&lt;=50, "Comfortable",
  N411&lt;=60, "Moderate Humid",
  N411&lt;=70, "Humid",
  N411&lt;=80, "Very Humid",
  N411&lt;=90, "Highly Humid",
  N411&lt;=100, "Saturated / Rain-Likely"
)</f>
        <v>Saturated / Rain-Likely</v>
      </c>
      <c r="P411" s="8">
        <v>0.1343</v>
      </c>
      <c r="Q411" s="8">
        <f>ROUND(DS_1_2_3_appended[[#This Row],[NormalizedWindspeed]]* 118, 1)</f>
        <v>15.8</v>
      </c>
      <c r="R411" s="8">
        <v>1</v>
      </c>
      <c r="S411" s="8">
        <v>6</v>
      </c>
      <c r="T411" s="8">
        <f>SUM(DS_1_2_3_appended[[#This Row],[CasualRiders]], DS_1_2_3_appended[[#This Row],[RegisteredRiders]])</f>
        <v>7</v>
      </c>
    </row>
    <row r="412" spans="1:20">
      <c r="A412" s="16">
        <v>411</v>
      </c>
      <c r="B412" s="11">
        <v>40562</v>
      </c>
      <c r="C412" s="8" t="str" cm="1">
        <f t="array" ref="C412">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12" s="8">
        <f>YEAR(DS_1_2_3_appended[[#This Row],[DateOfEntry]])</f>
        <v>2011</v>
      </c>
      <c r="E412" s="8" t="str">
        <f>TEXT(DS_1_2_3_appended[[#This Row],[DateOfEntry]], "mmmm")</f>
        <v>January</v>
      </c>
      <c r="F412" s="15">
        <v>17.0833333333333</v>
      </c>
      <c r="G412" s="8" t="str">
        <f>IF(dataset_1!G412, "YES", "NO")</f>
        <v>NO</v>
      </c>
      <c r="H412" s="8" t="str">
        <f>CHOOSE(WEEKDAY(DS_1_2_3_appended[[#This Row],[DateOfEntry]]), "Sunday", "Monday", "Tuesday", "Wednesday", "Thursday", "Friday", "Saturday")</f>
        <v>Wednesday</v>
      </c>
      <c r="I412" s="8">
        <v>3</v>
      </c>
      <c r="J412" s="8" t="str" cm="1">
        <f t="array" ref="J412">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Light Snow / Rain</v>
      </c>
      <c r="K412" s="8">
        <v>0.22</v>
      </c>
      <c r="L412" s="8" cm="1">
        <f t="array" ref="L412">_xlfn.IFS(
  AND(C412="Winter", J412="Clear Sky"), ROUND(10 + (K412 / 0.46) * (25 - 10), 1),
  AND(C412="Winter", J412="Foggy / Misty"), ROUND(0 + (K412 / 0.46) * (15 - 0), 1),
  AND(C412="Winter", J412="Light Snow / Rain"), ROUND(-5 + (K412 / 0.46) * (10 - (-5)), 1),
  AND(C412="Winter", J412="Western Disturbance"), ROUND(5 + (K412 / 0.46) * (20 - 5), 1),
  AND(C412="Summer", J412="Clear / Sunny"), ROUND(30 + (K412 / 0.46) * (53 - 30), 1),
  AND(C412="Summer", J412="Hot &amp; Humid"), ROUND(26 + (K412 / 0.46) * (45 - 26), 1),
  AND(C412="Summer", J412="Dust Storm / Loo Winds"), ROUND(35 + (K412 / 0.46) * (50 - 35), 1),
  AND(C412="Summer", J412="Pre-Monsoon Thunderstorm"), ROUND(28 + (K412 / 0.46) * (48 - 28), 1),
  AND(C412="Monsoon", J412="Heavy Rainfall"), ROUND(22 + (K412 / 0.46) * (28 - 22), 1),
  AND(C412="Monsoon", J412="Intermittent Showers"), ROUND(24 + (K412 / 0.46) * (32 - 24), 1),
  AND(C412="Monsoon", J412="Overcast &amp; Humid"), ROUND(25 + (K412 / 0.46) * (33 - 25), 1),
  AND(C412="Monsoon", J412="Thunderstorms with Rain"), ROUND(23 + (K412 / 0.46) * (30 - 23), 1),
  AND(C412="Autumn", J412="Clear"), ROUND(20 + (K412 / 0.46) * (30 - 20), 1),
  AND(C412="Autumn", J412="Dry &amp; Breezy"), ROUND(18 + (K412 / 0.46) * (28 - 18), 1),
  AND(C412="Autumn", J412="Atmospheric Haze"), ROUND(16 + (K412 / 0.46) * (26 - 16), 1),
  AND(C412="Autumn", J412="Chilly Dusk"), ROUND(15 + (K412 / 0.46) * (25 - 15), 1),
  TRUE, "No match found"
)</f>
        <v>2.2000000000000002</v>
      </c>
      <c r="M412" s="8">
        <v>0.93</v>
      </c>
      <c r="N412" s="8">
        <f>ROUND(DS_1_2_3_appended[[#This Row],[NormalizedHumidity]] * 100, 1)</f>
        <v>93</v>
      </c>
      <c r="O412" s="8" t="str" cm="1">
        <f t="array" ref="O412">_xlfn.IFS(
  N412&lt;=10, "Extremely Dry",
  N412&lt;=20, "Very Dry",
  N412&lt;=30, "Dry",
  N412&lt;=40, "Low Comfortable",
  N412&lt;=50, "Comfortable",
  N412&lt;=60, "Moderate Humid",
  N412&lt;=70, "Humid",
  N412&lt;=80, "Very Humid",
  N412&lt;=90, "Highly Humid",
  N412&lt;=100, "Saturated / Rain-Likely"
)</f>
        <v>Saturated / Rain-Likely</v>
      </c>
      <c r="P412" s="8">
        <v>0.1343</v>
      </c>
      <c r="Q412" s="8">
        <f>ROUND(DS_1_2_3_appended[[#This Row],[NormalizedWindspeed]]* 118, 1)</f>
        <v>15.8</v>
      </c>
      <c r="R412" s="8">
        <v>0</v>
      </c>
      <c r="S412" s="8">
        <v>3</v>
      </c>
      <c r="T412" s="8">
        <f>SUM(DS_1_2_3_appended[[#This Row],[CasualRiders]], DS_1_2_3_appended[[#This Row],[RegisteredRiders]])</f>
        <v>3</v>
      </c>
    </row>
    <row r="413" spans="1:20">
      <c r="A413" s="16">
        <v>412</v>
      </c>
      <c r="B413" s="11">
        <v>40562</v>
      </c>
      <c r="C413" s="8" t="str" cm="1">
        <f t="array" ref="C413">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13" s="8">
        <f>YEAR(DS_1_2_3_appended[[#This Row],[DateOfEntry]])</f>
        <v>2011</v>
      </c>
      <c r="E413" s="8" t="str">
        <f>TEXT(DS_1_2_3_appended[[#This Row],[DateOfEntry]], "mmmm")</f>
        <v>January</v>
      </c>
      <c r="F413" s="15">
        <v>17.125</v>
      </c>
      <c r="G413" s="8" t="str">
        <f>IF(dataset_1!G413, "YES", "NO")</f>
        <v>NO</v>
      </c>
      <c r="H413" s="8" t="str">
        <f>CHOOSE(WEEKDAY(DS_1_2_3_appended[[#This Row],[DateOfEntry]]), "Sunday", "Monday", "Tuesday", "Wednesday", "Thursday", "Friday", "Saturday")</f>
        <v>Wednesday</v>
      </c>
      <c r="I413" s="8">
        <v>3</v>
      </c>
      <c r="J413" s="8" t="str" cm="1">
        <f t="array" ref="J413">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Light Snow / Rain</v>
      </c>
      <c r="K413" s="8">
        <v>0.22</v>
      </c>
      <c r="L413" s="8" cm="1">
        <f t="array" ref="L413">_xlfn.IFS(
  AND(C413="Winter", J413="Clear Sky"), ROUND(10 + (K413 / 0.46) * (25 - 10), 1),
  AND(C413="Winter", J413="Foggy / Misty"), ROUND(0 + (K413 / 0.46) * (15 - 0), 1),
  AND(C413="Winter", J413="Light Snow / Rain"), ROUND(-5 + (K413 / 0.46) * (10 - (-5)), 1),
  AND(C413="Winter", J413="Western Disturbance"), ROUND(5 + (K413 / 0.46) * (20 - 5), 1),
  AND(C413="Summer", J413="Clear / Sunny"), ROUND(30 + (K413 / 0.46) * (53 - 30), 1),
  AND(C413="Summer", J413="Hot &amp; Humid"), ROUND(26 + (K413 / 0.46) * (45 - 26), 1),
  AND(C413="Summer", J413="Dust Storm / Loo Winds"), ROUND(35 + (K413 / 0.46) * (50 - 35), 1),
  AND(C413="Summer", J413="Pre-Monsoon Thunderstorm"), ROUND(28 + (K413 / 0.46) * (48 - 28), 1),
  AND(C413="Monsoon", J413="Heavy Rainfall"), ROUND(22 + (K413 / 0.46) * (28 - 22), 1),
  AND(C413="Monsoon", J413="Intermittent Showers"), ROUND(24 + (K413 / 0.46) * (32 - 24), 1),
  AND(C413="Monsoon", J413="Overcast &amp; Humid"), ROUND(25 + (K413 / 0.46) * (33 - 25), 1),
  AND(C413="Monsoon", J413="Thunderstorms with Rain"), ROUND(23 + (K413 / 0.46) * (30 - 23), 1),
  AND(C413="Autumn", J413="Clear"), ROUND(20 + (K413 / 0.46) * (30 - 20), 1),
  AND(C413="Autumn", J413="Dry &amp; Breezy"), ROUND(18 + (K413 / 0.46) * (28 - 18), 1),
  AND(C413="Autumn", J413="Atmospheric Haze"), ROUND(16 + (K413 / 0.46) * (26 - 16), 1),
  AND(C413="Autumn", J413="Chilly Dusk"), ROUND(15 + (K413 / 0.46) * (25 - 15), 1),
  TRUE, "No match found"
)</f>
        <v>2.2000000000000002</v>
      </c>
      <c r="M413" s="8">
        <v>0.93</v>
      </c>
      <c r="N413" s="8">
        <f>ROUND(DS_1_2_3_appended[[#This Row],[NormalizedHumidity]] * 100, 1)</f>
        <v>93</v>
      </c>
      <c r="O413" s="8" t="str" cm="1">
        <f t="array" ref="O413">_xlfn.IFS(
  N413&lt;=10, "Extremely Dry",
  N413&lt;=20, "Very Dry",
  N413&lt;=30, "Dry",
  N413&lt;=40, "Low Comfortable",
  N413&lt;=50, "Comfortable",
  N413&lt;=60, "Moderate Humid",
  N413&lt;=70, "Humid",
  N413&lt;=80, "Very Humid",
  N413&lt;=90, "Highly Humid",
  N413&lt;=100, "Saturated / Rain-Likely"
)</f>
        <v>Saturated / Rain-Likely</v>
      </c>
      <c r="P413" s="8">
        <v>0.1343</v>
      </c>
      <c r="Q413" s="8">
        <f>ROUND(DS_1_2_3_appended[[#This Row],[NormalizedWindspeed]]* 118, 1)</f>
        <v>15.8</v>
      </c>
      <c r="R413" s="8">
        <v>1</v>
      </c>
      <c r="S413" s="8">
        <v>1</v>
      </c>
      <c r="T413" s="8">
        <f>SUM(DS_1_2_3_appended[[#This Row],[CasualRiders]], DS_1_2_3_appended[[#This Row],[RegisteredRiders]])</f>
        <v>2</v>
      </c>
    </row>
    <row r="414" spans="1:20">
      <c r="A414" s="16">
        <v>413</v>
      </c>
      <c r="B414" s="11">
        <v>40562</v>
      </c>
      <c r="C414" s="8" t="str" cm="1">
        <f t="array" ref="C414">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14" s="8">
        <f>YEAR(DS_1_2_3_appended[[#This Row],[DateOfEntry]])</f>
        <v>2011</v>
      </c>
      <c r="E414" s="8" t="str">
        <f>TEXT(DS_1_2_3_appended[[#This Row],[DateOfEntry]], "mmmm")</f>
        <v>January</v>
      </c>
      <c r="F414" s="15">
        <v>17.1666666666667</v>
      </c>
      <c r="G414" s="8" t="str">
        <f>IF(dataset_1!G414, "YES", "NO")</f>
        <v>NO</v>
      </c>
      <c r="H414" s="8" t="str">
        <f>CHOOSE(WEEKDAY(DS_1_2_3_appended[[#This Row],[DateOfEntry]]), "Sunday", "Monday", "Tuesday", "Wednesday", "Thursday", "Friday", "Saturday")</f>
        <v>Wednesday</v>
      </c>
      <c r="I414" s="8">
        <v>2</v>
      </c>
      <c r="J414" s="8" t="str" cm="1">
        <f t="array" ref="J414">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414" s="8">
        <v>0.22</v>
      </c>
      <c r="L414" s="8" cm="1">
        <f t="array" ref="L414">_xlfn.IFS(
  AND(C414="Winter", J414="Clear Sky"), ROUND(10 + (K414 / 0.46) * (25 - 10), 1),
  AND(C414="Winter", J414="Foggy / Misty"), ROUND(0 + (K414 / 0.46) * (15 - 0), 1),
  AND(C414="Winter", J414="Light Snow / Rain"), ROUND(-5 + (K414 / 0.46) * (10 - (-5)), 1),
  AND(C414="Winter", J414="Western Disturbance"), ROUND(5 + (K414 / 0.46) * (20 - 5), 1),
  AND(C414="Summer", J414="Clear / Sunny"), ROUND(30 + (K414 / 0.46) * (53 - 30), 1),
  AND(C414="Summer", J414="Hot &amp; Humid"), ROUND(26 + (K414 / 0.46) * (45 - 26), 1),
  AND(C414="Summer", J414="Dust Storm / Loo Winds"), ROUND(35 + (K414 / 0.46) * (50 - 35), 1),
  AND(C414="Summer", J414="Pre-Monsoon Thunderstorm"), ROUND(28 + (K414 / 0.46) * (48 - 28), 1),
  AND(C414="Monsoon", J414="Heavy Rainfall"), ROUND(22 + (K414 / 0.46) * (28 - 22), 1),
  AND(C414="Monsoon", J414="Intermittent Showers"), ROUND(24 + (K414 / 0.46) * (32 - 24), 1),
  AND(C414="Monsoon", J414="Overcast &amp; Humid"), ROUND(25 + (K414 / 0.46) * (33 - 25), 1),
  AND(C414="Monsoon", J414="Thunderstorms with Rain"), ROUND(23 + (K414 / 0.46) * (30 - 23), 1),
  AND(C414="Autumn", J414="Clear"), ROUND(20 + (K414 / 0.46) * (30 - 20), 1),
  AND(C414="Autumn", J414="Dry &amp; Breezy"), ROUND(18 + (K414 / 0.46) * (28 - 18), 1),
  AND(C414="Autumn", J414="Atmospheric Haze"), ROUND(16 + (K414 / 0.46) * (26 - 16), 1),
  AND(C414="Autumn", J414="Chilly Dusk"), ROUND(15 + (K414 / 0.46) * (25 - 15), 1),
  TRUE, "No match found"
)</f>
        <v>7.2</v>
      </c>
      <c r="M414" s="8">
        <v>0.93</v>
      </c>
      <c r="N414" s="8">
        <f>ROUND(DS_1_2_3_appended[[#This Row],[NormalizedHumidity]] * 100, 1)</f>
        <v>93</v>
      </c>
      <c r="O414" s="8" t="str" cm="1">
        <f t="array" ref="O414">_xlfn.IFS(
  N414&lt;=10, "Extremely Dry",
  N414&lt;=20, "Very Dry",
  N414&lt;=30, "Dry",
  N414&lt;=40, "Low Comfortable",
  N414&lt;=50, "Comfortable",
  N414&lt;=60, "Moderate Humid",
  N414&lt;=70, "Humid",
  N414&lt;=80, "Very Humid",
  N414&lt;=90, "Highly Humid",
  N414&lt;=100, "Saturated / Rain-Likely"
)</f>
        <v>Saturated / Rain-Likely</v>
      </c>
      <c r="P414" s="8">
        <v>8.9599999999999999E-2</v>
      </c>
      <c r="Q414" s="8">
        <f>ROUND(DS_1_2_3_appended[[#This Row],[NormalizedWindspeed]]* 118, 1)</f>
        <v>10.6</v>
      </c>
      <c r="R414" s="8">
        <v>0</v>
      </c>
      <c r="S414" s="8">
        <v>7</v>
      </c>
      <c r="T414" s="8">
        <f>SUM(DS_1_2_3_appended[[#This Row],[CasualRiders]], DS_1_2_3_appended[[#This Row],[RegisteredRiders]])</f>
        <v>7</v>
      </c>
    </row>
    <row r="415" spans="1:20">
      <c r="A415" s="16">
        <v>414</v>
      </c>
      <c r="B415" s="11">
        <v>40562</v>
      </c>
      <c r="C415" s="8" t="str" cm="1">
        <f t="array" ref="C415">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15" s="8">
        <f>YEAR(DS_1_2_3_appended[[#This Row],[DateOfEntry]])</f>
        <v>2011</v>
      </c>
      <c r="E415" s="8" t="str">
        <f>TEXT(DS_1_2_3_appended[[#This Row],[DateOfEntry]], "mmmm")</f>
        <v>January</v>
      </c>
      <c r="F415" s="15">
        <v>17.2083333333333</v>
      </c>
      <c r="G415" s="8" t="str">
        <f>IF(dataset_1!G415, "YES", "NO")</f>
        <v>NO</v>
      </c>
      <c r="H415" s="8" t="str">
        <f>CHOOSE(WEEKDAY(DS_1_2_3_appended[[#This Row],[DateOfEntry]]), "Sunday", "Monday", "Tuesday", "Wednesday", "Thursday", "Friday", "Saturday")</f>
        <v>Wednesday</v>
      </c>
      <c r="I415" s="8">
        <v>2</v>
      </c>
      <c r="J415" s="8" t="str" cm="1">
        <f t="array" ref="J415">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415" s="8">
        <v>0.22</v>
      </c>
      <c r="L415" s="8" cm="1">
        <f t="array" ref="L415">_xlfn.IFS(
  AND(C415="Winter", J415="Clear Sky"), ROUND(10 + (K415 / 0.46) * (25 - 10), 1),
  AND(C415="Winter", J415="Foggy / Misty"), ROUND(0 + (K415 / 0.46) * (15 - 0), 1),
  AND(C415="Winter", J415="Light Snow / Rain"), ROUND(-5 + (K415 / 0.46) * (10 - (-5)), 1),
  AND(C415="Winter", J415="Western Disturbance"), ROUND(5 + (K415 / 0.46) * (20 - 5), 1),
  AND(C415="Summer", J415="Clear / Sunny"), ROUND(30 + (K415 / 0.46) * (53 - 30), 1),
  AND(C415="Summer", J415="Hot &amp; Humid"), ROUND(26 + (K415 / 0.46) * (45 - 26), 1),
  AND(C415="Summer", J415="Dust Storm / Loo Winds"), ROUND(35 + (K415 / 0.46) * (50 - 35), 1),
  AND(C415="Summer", J415="Pre-Monsoon Thunderstorm"), ROUND(28 + (K415 / 0.46) * (48 - 28), 1),
  AND(C415="Monsoon", J415="Heavy Rainfall"), ROUND(22 + (K415 / 0.46) * (28 - 22), 1),
  AND(C415="Monsoon", J415="Intermittent Showers"), ROUND(24 + (K415 / 0.46) * (32 - 24), 1),
  AND(C415="Monsoon", J415="Overcast &amp; Humid"), ROUND(25 + (K415 / 0.46) * (33 - 25), 1),
  AND(C415="Monsoon", J415="Thunderstorms with Rain"), ROUND(23 + (K415 / 0.46) * (30 - 23), 1),
  AND(C415="Autumn", J415="Clear"), ROUND(20 + (K415 / 0.46) * (30 - 20), 1),
  AND(C415="Autumn", J415="Dry &amp; Breezy"), ROUND(18 + (K415 / 0.46) * (28 - 18), 1),
  AND(C415="Autumn", J415="Atmospheric Haze"), ROUND(16 + (K415 / 0.46) * (26 - 16), 1),
  AND(C415="Autumn", J415="Chilly Dusk"), ROUND(15 + (K415 / 0.46) * (25 - 15), 1),
  TRUE, "No match found"
)</f>
        <v>7.2</v>
      </c>
      <c r="M415" s="8">
        <v>0.93</v>
      </c>
      <c r="N415" s="8">
        <f>ROUND(DS_1_2_3_appended[[#This Row],[NormalizedHumidity]] * 100, 1)</f>
        <v>93</v>
      </c>
      <c r="O415" s="8" t="str" cm="1">
        <f t="array" ref="O415">_xlfn.IFS(
  N415&lt;=10, "Extremely Dry",
  N415&lt;=20, "Very Dry",
  N415&lt;=30, "Dry",
  N415&lt;=40, "Low Comfortable",
  N415&lt;=50, "Comfortable",
  N415&lt;=60, "Moderate Humid",
  N415&lt;=70, "Humid",
  N415&lt;=80, "Very Humid",
  N415&lt;=90, "Highly Humid",
  N415&lt;=100, "Saturated / Rain-Likely"
)</f>
        <v>Saturated / Rain-Likely</v>
      </c>
      <c r="P415" s="8">
        <v>8.9599999999999999E-2</v>
      </c>
      <c r="Q415" s="8">
        <f>ROUND(DS_1_2_3_appended[[#This Row],[NormalizedWindspeed]]* 118, 1)</f>
        <v>10.6</v>
      </c>
      <c r="R415" s="8">
        <v>0</v>
      </c>
      <c r="S415" s="8">
        <v>32</v>
      </c>
      <c r="T415" s="8">
        <f>SUM(DS_1_2_3_appended[[#This Row],[CasualRiders]], DS_1_2_3_appended[[#This Row],[RegisteredRiders]])</f>
        <v>32</v>
      </c>
    </row>
    <row r="416" spans="1:20">
      <c r="A416" s="16">
        <v>415</v>
      </c>
      <c r="B416" s="11">
        <v>40562</v>
      </c>
      <c r="C416" s="8" t="str" cm="1">
        <f t="array" ref="C416">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16" s="8">
        <f>YEAR(DS_1_2_3_appended[[#This Row],[DateOfEntry]])</f>
        <v>2011</v>
      </c>
      <c r="E416" s="8" t="str">
        <f>TEXT(DS_1_2_3_appended[[#This Row],[DateOfEntry]], "mmmm")</f>
        <v>January</v>
      </c>
      <c r="F416" s="15">
        <v>17.25</v>
      </c>
      <c r="G416" s="8" t="str">
        <f>IF(dataset_1!G416, "YES", "NO")</f>
        <v>NO</v>
      </c>
      <c r="H416" s="8" t="str">
        <f>CHOOSE(WEEKDAY(DS_1_2_3_appended[[#This Row],[DateOfEntry]]), "Sunday", "Monday", "Tuesday", "Wednesday", "Thursday", "Friday", "Saturday")</f>
        <v>Wednesday</v>
      </c>
      <c r="I416" s="8">
        <v>2</v>
      </c>
      <c r="J416" s="8" t="str" cm="1">
        <f t="array" ref="J416">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416" s="8">
        <v>0.24</v>
      </c>
      <c r="L416" s="8" cm="1">
        <f t="array" ref="L416">_xlfn.IFS(
  AND(C416="Winter", J416="Clear Sky"), ROUND(10 + (K416 / 0.46) * (25 - 10), 1),
  AND(C416="Winter", J416="Foggy / Misty"), ROUND(0 + (K416 / 0.46) * (15 - 0), 1),
  AND(C416="Winter", J416="Light Snow / Rain"), ROUND(-5 + (K416 / 0.46) * (10 - (-5)), 1),
  AND(C416="Winter", J416="Western Disturbance"), ROUND(5 + (K416 / 0.46) * (20 - 5), 1),
  AND(C416="Summer", J416="Clear / Sunny"), ROUND(30 + (K416 / 0.46) * (53 - 30), 1),
  AND(C416="Summer", J416="Hot &amp; Humid"), ROUND(26 + (K416 / 0.46) * (45 - 26), 1),
  AND(C416="Summer", J416="Dust Storm / Loo Winds"), ROUND(35 + (K416 / 0.46) * (50 - 35), 1),
  AND(C416="Summer", J416="Pre-Monsoon Thunderstorm"), ROUND(28 + (K416 / 0.46) * (48 - 28), 1),
  AND(C416="Monsoon", J416="Heavy Rainfall"), ROUND(22 + (K416 / 0.46) * (28 - 22), 1),
  AND(C416="Monsoon", J416="Intermittent Showers"), ROUND(24 + (K416 / 0.46) * (32 - 24), 1),
  AND(C416="Monsoon", J416="Overcast &amp; Humid"), ROUND(25 + (K416 / 0.46) * (33 - 25), 1),
  AND(C416="Monsoon", J416="Thunderstorms with Rain"), ROUND(23 + (K416 / 0.46) * (30 - 23), 1),
  AND(C416="Autumn", J416="Clear"), ROUND(20 + (K416 / 0.46) * (30 - 20), 1),
  AND(C416="Autumn", J416="Dry &amp; Breezy"), ROUND(18 + (K416 / 0.46) * (28 - 18), 1),
  AND(C416="Autumn", J416="Atmospheric Haze"), ROUND(16 + (K416 / 0.46) * (26 - 16), 1),
  AND(C416="Autumn", J416="Chilly Dusk"), ROUND(15 + (K416 / 0.46) * (25 - 15), 1),
  TRUE, "No match found"
)</f>
        <v>7.8</v>
      </c>
      <c r="M416" s="8">
        <v>0.92</v>
      </c>
      <c r="N416" s="8">
        <f>ROUND(DS_1_2_3_appended[[#This Row],[NormalizedHumidity]] * 100, 1)</f>
        <v>92</v>
      </c>
      <c r="O416" s="8" t="str" cm="1">
        <f t="array" ref="O416">_xlfn.IFS(
  N416&lt;=10, "Extremely Dry",
  N416&lt;=20, "Very Dry",
  N416&lt;=30, "Dry",
  N416&lt;=40, "Low Comfortable",
  N416&lt;=50, "Comfortable",
  N416&lt;=60, "Moderate Humid",
  N416&lt;=70, "Humid",
  N416&lt;=80, "Very Humid",
  N416&lt;=90, "Highly Humid",
  N416&lt;=100, "Saturated / Rain-Likely"
)</f>
        <v>Saturated / Rain-Likely</v>
      </c>
      <c r="P416" s="8">
        <v>0.1045</v>
      </c>
      <c r="Q416" s="8">
        <f>ROUND(DS_1_2_3_appended[[#This Row],[NormalizedWindspeed]]* 118, 1)</f>
        <v>12.3</v>
      </c>
      <c r="R416" s="8">
        <v>1</v>
      </c>
      <c r="S416" s="8">
        <v>89</v>
      </c>
      <c r="T416" s="8">
        <f>SUM(DS_1_2_3_appended[[#This Row],[CasualRiders]], DS_1_2_3_appended[[#This Row],[RegisteredRiders]])</f>
        <v>90</v>
      </c>
    </row>
    <row r="417" spans="1:20">
      <c r="A417" s="16">
        <v>416</v>
      </c>
      <c r="B417" s="11">
        <v>40562</v>
      </c>
      <c r="C417" s="8" t="str" cm="1">
        <f t="array" ref="C417">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17" s="8">
        <f>YEAR(DS_1_2_3_appended[[#This Row],[DateOfEntry]])</f>
        <v>2011</v>
      </c>
      <c r="E417" s="8" t="str">
        <f>TEXT(DS_1_2_3_appended[[#This Row],[DateOfEntry]], "mmmm")</f>
        <v>January</v>
      </c>
      <c r="F417" s="15">
        <v>17.2916666666667</v>
      </c>
      <c r="G417" s="8" t="str">
        <f>IF(dataset_1!G417, "YES", "NO")</f>
        <v>NO</v>
      </c>
      <c r="H417" s="8" t="str">
        <f>CHOOSE(WEEKDAY(DS_1_2_3_appended[[#This Row],[DateOfEntry]]), "Sunday", "Monday", "Tuesday", "Wednesday", "Thursday", "Friday", "Saturday")</f>
        <v>Wednesday</v>
      </c>
      <c r="I417" s="8">
        <v>2</v>
      </c>
      <c r="J417" s="8" t="str" cm="1">
        <f t="array" ref="J417">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417" s="8">
        <v>0.24</v>
      </c>
      <c r="L417" s="8" cm="1">
        <f t="array" ref="L417">_xlfn.IFS(
  AND(C417="Winter", J417="Clear Sky"), ROUND(10 + (K417 / 0.46) * (25 - 10), 1),
  AND(C417="Winter", J417="Foggy / Misty"), ROUND(0 + (K417 / 0.46) * (15 - 0), 1),
  AND(C417="Winter", J417="Light Snow / Rain"), ROUND(-5 + (K417 / 0.46) * (10 - (-5)), 1),
  AND(C417="Winter", J417="Western Disturbance"), ROUND(5 + (K417 / 0.46) * (20 - 5), 1),
  AND(C417="Summer", J417="Clear / Sunny"), ROUND(30 + (K417 / 0.46) * (53 - 30), 1),
  AND(C417="Summer", J417="Hot &amp; Humid"), ROUND(26 + (K417 / 0.46) * (45 - 26), 1),
  AND(C417="Summer", J417="Dust Storm / Loo Winds"), ROUND(35 + (K417 / 0.46) * (50 - 35), 1),
  AND(C417="Summer", J417="Pre-Monsoon Thunderstorm"), ROUND(28 + (K417 / 0.46) * (48 - 28), 1),
  AND(C417="Monsoon", J417="Heavy Rainfall"), ROUND(22 + (K417 / 0.46) * (28 - 22), 1),
  AND(C417="Monsoon", J417="Intermittent Showers"), ROUND(24 + (K417 / 0.46) * (32 - 24), 1),
  AND(C417="Monsoon", J417="Overcast &amp; Humid"), ROUND(25 + (K417 / 0.46) * (33 - 25), 1),
  AND(C417="Monsoon", J417="Thunderstorms with Rain"), ROUND(23 + (K417 / 0.46) * (30 - 23), 1),
  AND(C417="Autumn", J417="Clear"), ROUND(20 + (K417 / 0.46) * (30 - 20), 1),
  AND(C417="Autumn", J417="Dry &amp; Breezy"), ROUND(18 + (K417 / 0.46) * (28 - 18), 1),
  AND(C417="Autumn", J417="Atmospheric Haze"), ROUND(16 + (K417 / 0.46) * (26 - 16), 1),
  AND(C417="Autumn", J417="Chilly Dusk"), ROUND(15 + (K417 / 0.46) * (25 - 15), 1),
  TRUE, "No match found"
)</f>
        <v>7.8</v>
      </c>
      <c r="M417" s="8">
        <v>0.93</v>
      </c>
      <c r="N417" s="8">
        <f>ROUND(DS_1_2_3_appended[[#This Row],[NormalizedHumidity]] * 100, 1)</f>
        <v>93</v>
      </c>
      <c r="O417" s="8" t="str" cm="1">
        <f t="array" ref="O417">_xlfn.IFS(
  N417&lt;=10, "Extremely Dry",
  N417&lt;=20, "Very Dry",
  N417&lt;=30, "Dry",
  N417&lt;=40, "Low Comfortable",
  N417&lt;=50, "Comfortable",
  N417&lt;=60, "Moderate Humid",
  N417&lt;=70, "Humid",
  N417&lt;=80, "Very Humid",
  N417&lt;=90, "Highly Humid",
  N417&lt;=100, "Saturated / Rain-Likely"
)</f>
        <v>Saturated / Rain-Likely</v>
      </c>
      <c r="P417" s="8">
        <v>0.1045</v>
      </c>
      <c r="Q417" s="8">
        <f>ROUND(DS_1_2_3_appended[[#This Row],[NormalizedWindspeed]]* 118, 1)</f>
        <v>12.3</v>
      </c>
      <c r="R417" s="8">
        <v>1</v>
      </c>
      <c r="S417" s="8">
        <v>196</v>
      </c>
      <c r="T417" s="8">
        <f>SUM(DS_1_2_3_appended[[#This Row],[CasualRiders]], DS_1_2_3_appended[[#This Row],[RegisteredRiders]])</f>
        <v>197</v>
      </c>
    </row>
    <row r="418" spans="1:20">
      <c r="A418" s="16">
        <v>417</v>
      </c>
      <c r="B418" s="11">
        <v>40562</v>
      </c>
      <c r="C418" s="8" t="str" cm="1">
        <f t="array" ref="C418">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18" s="8">
        <f>YEAR(DS_1_2_3_appended[[#This Row],[DateOfEntry]])</f>
        <v>2011</v>
      </c>
      <c r="E418" s="8" t="str">
        <f>TEXT(DS_1_2_3_appended[[#This Row],[DateOfEntry]], "mmmm")</f>
        <v>January</v>
      </c>
      <c r="F418" s="15">
        <v>17.3333333333333</v>
      </c>
      <c r="G418" s="8" t="str">
        <f>IF(dataset_1!G418, "YES", "NO")</f>
        <v>NO</v>
      </c>
      <c r="H418" s="8" t="str">
        <f>CHOOSE(WEEKDAY(DS_1_2_3_appended[[#This Row],[DateOfEntry]]), "Sunday", "Monday", "Tuesday", "Wednesday", "Thursday", "Friday", "Saturday")</f>
        <v>Wednesday</v>
      </c>
      <c r="I418" s="8">
        <v>2</v>
      </c>
      <c r="J418" s="8" t="str" cm="1">
        <f t="array" ref="J418">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418" s="8">
        <v>0.24</v>
      </c>
      <c r="L418" s="8" cm="1">
        <f t="array" ref="L418">_xlfn.IFS(
  AND(C418="Winter", J418="Clear Sky"), ROUND(10 + (K418 / 0.46) * (25 - 10), 1),
  AND(C418="Winter", J418="Foggy / Misty"), ROUND(0 + (K418 / 0.46) * (15 - 0), 1),
  AND(C418="Winter", J418="Light Snow / Rain"), ROUND(-5 + (K418 / 0.46) * (10 - (-5)), 1),
  AND(C418="Winter", J418="Western Disturbance"), ROUND(5 + (K418 / 0.46) * (20 - 5), 1),
  AND(C418="Summer", J418="Clear / Sunny"), ROUND(30 + (K418 / 0.46) * (53 - 30), 1),
  AND(C418="Summer", J418="Hot &amp; Humid"), ROUND(26 + (K418 / 0.46) * (45 - 26), 1),
  AND(C418="Summer", J418="Dust Storm / Loo Winds"), ROUND(35 + (K418 / 0.46) * (50 - 35), 1),
  AND(C418="Summer", J418="Pre-Monsoon Thunderstorm"), ROUND(28 + (K418 / 0.46) * (48 - 28), 1),
  AND(C418="Monsoon", J418="Heavy Rainfall"), ROUND(22 + (K418 / 0.46) * (28 - 22), 1),
  AND(C418="Monsoon", J418="Intermittent Showers"), ROUND(24 + (K418 / 0.46) * (32 - 24), 1),
  AND(C418="Monsoon", J418="Overcast &amp; Humid"), ROUND(25 + (K418 / 0.46) * (33 - 25), 1),
  AND(C418="Monsoon", J418="Thunderstorms with Rain"), ROUND(23 + (K418 / 0.46) * (30 - 23), 1),
  AND(C418="Autumn", J418="Clear"), ROUND(20 + (K418 / 0.46) * (30 - 20), 1),
  AND(C418="Autumn", J418="Dry &amp; Breezy"), ROUND(18 + (K418 / 0.46) * (28 - 18), 1),
  AND(C418="Autumn", J418="Atmospheric Haze"), ROUND(16 + (K418 / 0.46) * (26 - 16), 1),
  AND(C418="Autumn", J418="Chilly Dusk"), ROUND(15 + (K418 / 0.46) * (25 - 15), 1),
  TRUE, "No match found"
)</f>
        <v>7.8</v>
      </c>
      <c r="M418" s="8">
        <v>0.93</v>
      </c>
      <c r="N418" s="8">
        <f>ROUND(DS_1_2_3_appended[[#This Row],[NormalizedHumidity]] * 100, 1)</f>
        <v>93</v>
      </c>
      <c r="O418" s="8" t="str" cm="1">
        <f t="array" ref="O418">_xlfn.IFS(
  N418&lt;=10, "Extremely Dry",
  N418&lt;=20, "Very Dry",
  N418&lt;=30, "Dry",
  N418&lt;=40, "Low Comfortable",
  N418&lt;=50, "Comfortable",
  N418&lt;=60, "Moderate Humid",
  N418&lt;=70, "Humid",
  N418&lt;=80, "Very Humid",
  N418&lt;=90, "Highly Humid",
  N418&lt;=100, "Saturated / Rain-Likely"
)</f>
        <v>Saturated / Rain-Likely</v>
      </c>
      <c r="P418" s="8">
        <v>0.1045</v>
      </c>
      <c r="Q418" s="8">
        <f>ROUND(DS_1_2_3_appended[[#This Row],[NormalizedWindspeed]]* 118, 1)</f>
        <v>12.3</v>
      </c>
      <c r="R418" s="8">
        <v>2</v>
      </c>
      <c r="S418" s="8">
        <v>107</v>
      </c>
      <c r="T418" s="8">
        <f>SUM(DS_1_2_3_appended[[#This Row],[CasualRiders]], DS_1_2_3_appended[[#This Row],[RegisteredRiders]])</f>
        <v>109</v>
      </c>
    </row>
    <row r="419" spans="1:20">
      <c r="A419" s="16">
        <v>418</v>
      </c>
      <c r="B419" s="11">
        <v>40562</v>
      </c>
      <c r="C419" s="8" t="str" cm="1">
        <f t="array" ref="C419">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19" s="8">
        <f>YEAR(DS_1_2_3_appended[[#This Row],[DateOfEntry]])</f>
        <v>2011</v>
      </c>
      <c r="E419" s="8" t="str">
        <f>TEXT(DS_1_2_3_appended[[#This Row],[DateOfEntry]], "mmmm")</f>
        <v>January</v>
      </c>
      <c r="F419" s="15">
        <v>17.375</v>
      </c>
      <c r="G419" s="8" t="str">
        <f>IF(dataset_1!G419, "YES", "NO")</f>
        <v>NO</v>
      </c>
      <c r="H419" s="8" t="str">
        <f>CHOOSE(WEEKDAY(DS_1_2_3_appended[[#This Row],[DateOfEntry]]), "Sunday", "Monday", "Tuesday", "Wednesday", "Thursday", "Friday", "Saturday")</f>
        <v>Wednesday</v>
      </c>
      <c r="I419" s="8">
        <v>2</v>
      </c>
      <c r="J419" s="8" t="str" cm="1">
        <f t="array" ref="J419">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419" s="8">
        <v>0.26</v>
      </c>
      <c r="L419" s="8" cm="1">
        <f t="array" ref="L419">_xlfn.IFS(
  AND(C419="Winter", J419="Clear Sky"), ROUND(10 + (K419 / 0.46) * (25 - 10), 1),
  AND(C419="Winter", J419="Foggy / Misty"), ROUND(0 + (K419 / 0.46) * (15 - 0), 1),
  AND(C419="Winter", J419="Light Snow / Rain"), ROUND(-5 + (K419 / 0.46) * (10 - (-5)), 1),
  AND(C419="Winter", J419="Western Disturbance"), ROUND(5 + (K419 / 0.46) * (20 - 5), 1),
  AND(C419="Summer", J419="Clear / Sunny"), ROUND(30 + (K419 / 0.46) * (53 - 30), 1),
  AND(C419="Summer", J419="Hot &amp; Humid"), ROUND(26 + (K419 / 0.46) * (45 - 26), 1),
  AND(C419="Summer", J419="Dust Storm / Loo Winds"), ROUND(35 + (K419 / 0.46) * (50 - 35), 1),
  AND(C419="Summer", J419="Pre-Monsoon Thunderstorm"), ROUND(28 + (K419 / 0.46) * (48 - 28), 1),
  AND(C419="Monsoon", J419="Heavy Rainfall"), ROUND(22 + (K419 / 0.46) * (28 - 22), 1),
  AND(C419="Monsoon", J419="Intermittent Showers"), ROUND(24 + (K419 / 0.46) * (32 - 24), 1),
  AND(C419="Monsoon", J419="Overcast &amp; Humid"), ROUND(25 + (K419 / 0.46) * (33 - 25), 1),
  AND(C419="Monsoon", J419="Thunderstorms with Rain"), ROUND(23 + (K419 / 0.46) * (30 - 23), 1),
  AND(C419="Autumn", J419="Clear"), ROUND(20 + (K419 / 0.46) * (30 - 20), 1),
  AND(C419="Autumn", J419="Dry &amp; Breezy"), ROUND(18 + (K419 / 0.46) * (28 - 18), 1),
  AND(C419="Autumn", J419="Atmospheric Haze"), ROUND(16 + (K419 / 0.46) * (26 - 16), 1),
  AND(C419="Autumn", J419="Chilly Dusk"), ROUND(15 + (K419 / 0.46) * (25 - 15), 1),
  TRUE, "No match found"
)</f>
        <v>8.5</v>
      </c>
      <c r="M419" s="8">
        <v>0.93</v>
      </c>
      <c r="N419" s="8">
        <f>ROUND(DS_1_2_3_appended[[#This Row],[NormalizedHumidity]] * 100, 1)</f>
        <v>93</v>
      </c>
      <c r="O419" s="8" t="str" cm="1">
        <f t="array" ref="O419">_xlfn.IFS(
  N419&lt;=10, "Extremely Dry",
  N419&lt;=20, "Very Dry",
  N419&lt;=30, "Dry",
  N419&lt;=40, "Low Comfortable",
  N419&lt;=50, "Comfortable",
  N419&lt;=60, "Moderate Humid",
  N419&lt;=70, "Humid",
  N419&lt;=80, "Very Humid",
  N419&lt;=90, "Highly Humid",
  N419&lt;=100, "Saturated / Rain-Likely"
)</f>
        <v>Saturated / Rain-Likely</v>
      </c>
      <c r="P419" s="8">
        <v>0.1343</v>
      </c>
      <c r="Q419" s="8">
        <f>ROUND(DS_1_2_3_appended[[#This Row],[NormalizedWindspeed]]* 118, 1)</f>
        <v>15.8</v>
      </c>
      <c r="R419" s="8">
        <v>1</v>
      </c>
      <c r="S419" s="8">
        <v>46</v>
      </c>
      <c r="T419" s="8">
        <f>SUM(DS_1_2_3_appended[[#This Row],[CasualRiders]], DS_1_2_3_appended[[#This Row],[RegisteredRiders]])</f>
        <v>47</v>
      </c>
    </row>
    <row r="420" spans="1:20">
      <c r="A420" s="16">
        <v>419</v>
      </c>
      <c r="B420" s="11">
        <v>40562</v>
      </c>
      <c r="C420" s="8" t="str" cm="1">
        <f t="array" ref="C420">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20" s="8">
        <f>YEAR(DS_1_2_3_appended[[#This Row],[DateOfEntry]])</f>
        <v>2011</v>
      </c>
      <c r="E420" s="8" t="str">
        <f>TEXT(DS_1_2_3_appended[[#This Row],[DateOfEntry]], "mmmm")</f>
        <v>January</v>
      </c>
      <c r="F420" s="15">
        <v>17.4166666666667</v>
      </c>
      <c r="G420" s="8" t="str">
        <f>IF(dataset_1!G420, "YES", "NO")</f>
        <v>NO</v>
      </c>
      <c r="H420" s="8" t="str">
        <f>CHOOSE(WEEKDAY(DS_1_2_3_appended[[#This Row],[DateOfEntry]]), "Sunday", "Monday", "Tuesday", "Wednesday", "Thursday", "Friday", "Saturday")</f>
        <v>Wednesday</v>
      </c>
      <c r="I420" s="8">
        <v>2</v>
      </c>
      <c r="J420" s="8" t="str" cm="1">
        <f t="array" ref="J420">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420" s="8">
        <v>0.28000000000000003</v>
      </c>
      <c r="L420" s="8" cm="1">
        <f t="array" ref="L420">_xlfn.IFS(
  AND(C420="Winter", J420="Clear Sky"), ROUND(10 + (K420 / 0.46) * (25 - 10), 1),
  AND(C420="Winter", J420="Foggy / Misty"), ROUND(0 + (K420 / 0.46) * (15 - 0), 1),
  AND(C420="Winter", J420="Light Snow / Rain"), ROUND(-5 + (K420 / 0.46) * (10 - (-5)), 1),
  AND(C420="Winter", J420="Western Disturbance"), ROUND(5 + (K420 / 0.46) * (20 - 5), 1),
  AND(C420="Summer", J420="Clear / Sunny"), ROUND(30 + (K420 / 0.46) * (53 - 30), 1),
  AND(C420="Summer", J420="Hot &amp; Humid"), ROUND(26 + (K420 / 0.46) * (45 - 26), 1),
  AND(C420="Summer", J420="Dust Storm / Loo Winds"), ROUND(35 + (K420 / 0.46) * (50 - 35), 1),
  AND(C420="Summer", J420="Pre-Monsoon Thunderstorm"), ROUND(28 + (K420 / 0.46) * (48 - 28), 1),
  AND(C420="Monsoon", J420="Heavy Rainfall"), ROUND(22 + (K420 / 0.46) * (28 - 22), 1),
  AND(C420="Monsoon", J420="Intermittent Showers"), ROUND(24 + (K420 / 0.46) * (32 - 24), 1),
  AND(C420="Monsoon", J420="Overcast &amp; Humid"), ROUND(25 + (K420 / 0.46) * (33 - 25), 1),
  AND(C420="Monsoon", J420="Thunderstorms with Rain"), ROUND(23 + (K420 / 0.46) * (30 - 23), 1),
  AND(C420="Autumn", J420="Clear"), ROUND(20 + (K420 / 0.46) * (30 - 20), 1),
  AND(C420="Autumn", J420="Dry &amp; Breezy"), ROUND(18 + (K420 / 0.46) * (28 - 18), 1),
  AND(C420="Autumn", J420="Atmospheric Haze"), ROUND(16 + (K420 / 0.46) * (26 - 16), 1),
  AND(C420="Autumn", J420="Chilly Dusk"), ROUND(15 + (K420 / 0.46) * (25 - 15), 1),
  TRUE, "No match found"
)</f>
        <v>9.1</v>
      </c>
      <c r="M420" s="8">
        <v>0.87</v>
      </c>
      <c r="N420" s="8">
        <f>ROUND(DS_1_2_3_appended[[#This Row],[NormalizedHumidity]] * 100, 1)</f>
        <v>87</v>
      </c>
      <c r="O420" s="8" t="str" cm="1">
        <f t="array" ref="O420">_xlfn.IFS(
  N420&lt;=10, "Extremely Dry",
  N420&lt;=20, "Very Dry",
  N420&lt;=30, "Dry",
  N420&lt;=40, "Low Comfortable",
  N420&lt;=50, "Comfortable",
  N420&lt;=60, "Moderate Humid",
  N420&lt;=70, "Humid",
  N420&lt;=80, "Very Humid",
  N420&lt;=90, "Highly Humid",
  N420&lt;=100, "Saturated / Rain-Likely"
)</f>
        <v>Highly Humid</v>
      </c>
      <c r="P420" s="8">
        <v>8.9599999999999999E-2</v>
      </c>
      <c r="Q420" s="8">
        <f>ROUND(DS_1_2_3_appended[[#This Row],[NormalizedWindspeed]]* 118, 1)</f>
        <v>10.6</v>
      </c>
      <c r="R420" s="8">
        <v>5</v>
      </c>
      <c r="S420" s="8">
        <v>47</v>
      </c>
      <c r="T420" s="8">
        <f>SUM(DS_1_2_3_appended[[#This Row],[CasualRiders]], DS_1_2_3_appended[[#This Row],[RegisteredRiders]])</f>
        <v>52</v>
      </c>
    </row>
    <row r="421" spans="1:20">
      <c r="A421" s="16">
        <v>420</v>
      </c>
      <c r="B421" s="11">
        <v>40562</v>
      </c>
      <c r="C421" s="8" t="str" cm="1">
        <f t="array" ref="C421">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21" s="8">
        <f>YEAR(DS_1_2_3_appended[[#This Row],[DateOfEntry]])</f>
        <v>2011</v>
      </c>
      <c r="E421" s="8" t="str">
        <f>TEXT(DS_1_2_3_appended[[#This Row],[DateOfEntry]], "mmmm")</f>
        <v>January</v>
      </c>
      <c r="F421" s="15">
        <v>17.4583333333333</v>
      </c>
      <c r="G421" s="8" t="str">
        <f>IF(dataset_1!G421, "YES", "NO")</f>
        <v>NO</v>
      </c>
      <c r="H421" s="8" t="str">
        <f>CHOOSE(WEEKDAY(DS_1_2_3_appended[[#This Row],[DateOfEntry]]), "Sunday", "Monday", "Tuesday", "Wednesday", "Thursday", "Friday", "Saturday")</f>
        <v>Wednesday</v>
      </c>
      <c r="I421" s="8">
        <v>2</v>
      </c>
      <c r="J421" s="8" t="str" cm="1">
        <f t="array" ref="J421">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421" s="8">
        <v>0.3</v>
      </c>
      <c r="L421" s="8" cm="1">
        <f t="array" ref="L421">_xlfn.IFS(
  AND(C421="Winter", J421="Clear Sky"), ROUND(10 + (K421 / 0.46) * (25 - 10), 1),
  AND(C421="Winter", J421="Foggy / Misty"), ROUND(0 + (K421 / 0.46) * (15 - 0), 1),
  AND(C421="Winter", J421="Light Snow / Rain"), ROUND(-5 + (K421 / 0.46) * (10 - (-5)), 1),
  AND(C421="Winter", J421="Western Disturbance"), ROUND(5 + (K421 / 0.46) * (20 - 5), 1),
  AND(C421="Summer", J421="Clear / Sunny"), ROUND(30 + (K421 / 0.46) * (53 - 30), 1),
  AND(C421="Summer", J421="Hot &amp; Humid"), ROUND(26 + (K421 / 0.46) * (45 - 26), 1),
  AND(C421="Summer", J421="Dust Storm / Loo Winds"), ROUND(35 + (K421 / 0.46) * (50 - 35), 1),
  AND(C421="Summer", J421="Pre-Monsoon Thunderstorm"), ROUND(28 + (K421 / 0.46) * (48 - 28), 1),
  AND(C421="Monsoon", J421="Heavy Rainfall"), ROUND(22 + (K421 / 0.46) * (28 - 22), 1),
  AND(C421="Monsoon", J421="Intermittent Showers"), ROUND(24 + (K421 / 0.46) * (32 - 24), 1),
  AND(C421="Monsoon", J421="Overcast &amp; Humid"), ROUND(25 + (K421 / 0.46) * (33 - 25), 1),
  AND(C421="Monsoon", J421="Thunderstorms with Rain"), ROUND(23 + (K421 / 0.46) * (30 - 23), 1),
  AND(C421="Autumn", J421="Clear"), ROUND(20 + (K421 / 0.46) * (30 - 20), 1),
  AND(C421="Autumn", J421="Dry &amp; Breezy"), ROUND(18 + (K421 / 0.46) * (28 - 18), 1),
  AND(C421="Autumn", J421="Atmospheric Haze"), ROUND(16 + (K421 / 0.46) * (26 - 16), 1),
  AND(C421="Autumn", J421="Chilly Dusk"), ROUND(15 + (K421 / 0.46) * (25 - 15), 1),
  TRUE, "No match found"
)</f>
        <v>9.8000000000000007</v>
      </c>
      <c r="M421" s="8">
        <v>0.81</v>
      </c>
      <c r="N421" s="8">
        <f>ROUND(DS_1_2_3_appended[[#This Row],[NormalizedHumidity]] * 100, 1)</f>
        <v>81</v>
      </c>
      <c r="O421" s="8" t="str" cm="1">
        <f t="array" ref="O421">_xlfn.IFS(
  N421&lt;=10, "Extremely Dry",
  N421&lt;=20, "Very Dry",
  N421&lt;=30, "Dry",
  N421&lt;=40, "Low Comfortable",
  N421&lt;=50, "Comfortable",
  N421&lt;=60, "Moderate Humid",
  N421&lt;=70, "Humid",
  N421&lt;=80, "Very Humid",
  N421&lt;=90, "Highly Humid",
  N421&lt;=100, "Saturated / Rain-Likely"
)</f>
        <v>Highly Humid</v>
      </c>
      <c r="P421" s="8">
        <v>8.9599999999999999E-2</v>
      </c>
      <c r="Q421" s="8">
        <f>ROUND(DS_1_2_3_appended[[#This Row],[NormalizedWindspeed]]* 118, 1)</f>
        <v>10.6</v>
      </c>
      <c r="R421" s="8">
        <v>5</v>
      </c>
      <c r="S421" s="8">
        <v>65</v>
      </c>
      <c r="T421" s="8">
        <f>SUM(DS_1_2_3_appended[[#This Row],[CasualRiders]], DS_1_2_3_appended[[#This Row],[RegisteredRiders]])</f>
        <v>70</v>
      </c>
    </row>
    <row r="422" spans="1:20">
      <c r="A422" s="16">
        <v>421</v>
      </c>
      <c r="B422" s="11">
        <v>40562</v>
      </c>
      <c r="C422" s="8" t="str" cm="1">
        <f t="array" ref="C422">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22" s="8">
        <f>YEAR(DS_1_2_3_appended[[#This Row],[DateOfEntry]])</f>
        <v>2011</v>
      </c>
      <c r="E422" s="8" t="str">
        <f>TEXT(DS_1_2_3_appended[[#This Row],[DateOfEntry]], "mmmm")</f>
        <v>January</v>
      </c>
      <c r="F422" s="15">
        <v>17.5</v>
      </c>
      <c r="G422" s="8" t="str">
        <f>IF(dataset_1!G422, "YES", "NO")</f>
        <v>NO</v>
      </c>
      <c r="H422" s="8" t="str">
        <f>CHOOSE(WEEKDAY(DS_1_2_3_appended[[#This Row],[DateOfEntry]]), "Sunday", "Monday", "Tuesday", "Wednesday", "Thursday", "Friday", "Saturday")</f>
        <v>Wednesday</v>
      </c>
      <c r="I422" s="8">
        <v>1</v>
      </c>
      <c r="J422" s="8" t="str" cm="1">
        <f t="array" ref="J422">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422" s="8">
        <v>0.4</v>
      </c>
      <c r="L422" s="8" cm="1">
        <f t="array" ref="L422">_xlfn.IFS(
  AND(C422="Winter", J422="Clear Sky"), ROUND(10 + (K422 / 0.46) * (25 - 10), 1),
  AND(C422="Winter", J422="Foggy / Misty"), ROUND(0 + (K422 / 0.46) * (15 - 0), 1),
  AND(C422="Winter", J422="Light Snow / Rain"), ROUND(-5 + (K422 / 0.46) * (10 - (-5)), 1),
  AND(C422="Winter", J422="Western Disturbance"), ROUND(5 + (K422 / 0.46) * (20 - 5), 1),
  AND(C422="Summer", J422="Clear / Sunny"), ROUND(30 + (K422 / 0.46) * (53 - 30), 1),
  AND(C422="Summer", J422="Hot &amp; Humid"), ROUND(26 + (K422 / 0.46) * (45 - 26), 1),
  AND(C422="Summer", J422="Dust Storm / Loo Winds"), ROUND(35 + (K422 / 0.46) * (50 - 35), 1),
  AND(C422="Summer", J422="Pre-Monsoon Thunderstorm"), ROUND(28 + (K422 / 0.46) * (48 - 28), 1),
  AND(C422="Monsoon", J422="Heavy Rainfall"), ROUND(22 + (K422 / 0.46) * (28 - 22), 1),
  AND(C422="Monsoon", J422="Intermittent Showers"), ROUND(24 + (K422 / 0.46) * (32 - 24), 1),
  AND(C422="Monsoon", J422="Overcast &amp; Humid"), ROUND(25 + (K422 / 0.46) * (33 - 25), 1),
  AND(C422="Monsoon", J422="Thunderstorms with Rain"), ROUND(23 + (K422 / 0.46) * (30 - 23), 1),
  AND(C422="Autumn", J422="Clear"), ROUND(20 + (K422 / 0.46) * (30 - 20), 1),
  AND(C422="Autumn", J422="Dry &amp; Breezy"), ROUND(18 + (K422 / 0.46) * (28 - 18), 1),
  AND(C422="Autumn", J422="Atmospheric Haze"), ROUND(16 + (K422 / 0.46) * (26 - 16), 1),
  AND(C422="Autumn", J422="Chilly Dusk"), ROUND(15 + (K422 / 0.46) * (25 - 15), 1),
  TRUE, "No match found"
)</f>
        <v>23</v>
      </c>
      <c r="M422" s="8">
        <v>0.62</v>
      </c>
      <c r="N422" s="8">
        <f>ROUND(DS_1_2_3_appended[[#This Row],[NormalizedHumidity]] * 100, 1)</f>
        <v>62</v>
      </c>
      <c r="O422" s="8" t="str" cm="1">
        <f t="array" ref="O422">_xlfn.IFS(
  N422&lt;=10, "Extremely Dry",
  N422&lt;=20, "Very Dry",
  N422&lt;=30, "Dry",
  N422&lt;=40, "Low Comfortable",
  N422&lt;=50, "Comfortable",
  N422&lt;=60, "Moderate Humid",
  N422&lt;=70, "Humid",
  N422&lt;=80, "Very Humid",
  N422&lt;=90, "Highly Humid",
  N422&lt;=100, "Saturated / Rain-Likely"
)</f>
        <v>Humid</v>
      </c>
      <c r="P422" s="8">
        <v>0.28360000000000002</v>
      </c>
      <c r="Q422" s="8">
        <f>ROUND(DS_1_2_3_appended[[#This Row],[NormalizedWindspeed]]* 118, 1)</f>
        <v>33.5</v>
      </c>
      <c r="R422" s="8">
        <v>11</v>
      </c>
      <c r="S422" s="8">
        <v>67</v>
      </c>
      <c r="T422" s="8">
        <f>SUM(DS_1_2_3_appended[[#This Row],[CasualRiders]], DS_1_2_3_appended[[#This Row],[RegisteredRiders]])</f>
        <v>78</v>
      </c>
    </row>
    <row r="423" spans="1:20">
      <c r="A423" s="16">
        <v>422</v>
      </c>
      <c r="B423" s="11">
        <v>40562</v>
      </c>
      <c r="C423" s="8" t="str" cm="1">
        <f t="array" ref="C423">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23" s="8">
        <f>YEAR(DS_1_2_3_appended[[#This Row],[DateOfEntry]])</f>
        <v>2011</v>
      </c>
      <c r="E423" s="8" t="str">
        <f>TEXT(DS_1_2_3_appended[[#This Row],[DateOfEntry]], "mmmm")</f>
        <v>January</v>
      </c>
      <c r="F423" s="15">
        <v>17.5416666666667</v>
      </c>
      <c r="G423" s="8" t="str">
        <f>IF(dataset_1!G423, "YES", "NO")</f>
        <v>NO</v>
      </c>
      <c r="H423" s="8" t="str">
        <f>CHOOSE(WEEKDAY(DS_1_2_3_appended[[#This Row],[DateOfEntry]]), "Sunday", "Monday", "Tuesday", "Wednesday", "Thursday", "Friday", "Saturday")</f>
        <v>Wednesday</v>
      </c>
      <c r="I423" s="8">
        <v>1</v>
      </c>
      <c r="J423" s="8" t="str" cm="1">
        <f t="array" ref="J423">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423" s="8">
        <v>0.4</v>
      </c>
      <c r="L423" s="8" cm="1">
        <f t="array" ref="L423">_xlfn.IFS(
  AND(C423="Winter", J423="Clear Sky"), ROUND(10 + (K423 / 0.46) * (25 - 10), 1),
  AND(C423="Winter", J423="Foggy / Misty"), ROUND(0 + (K423 / 0.46) * (15 - 0), 1),
  AND(C423="Winter", J423="Light Snow / Rain"), ROUND(-5 + (K423 / 0.46) * (10 - (-5)), 1),
  AND(C423="Winter", J423="Western Disturbance"), ROUND(5 + (K423 / 0.46) * (20 - 5), 1),
  AND(C423="Summer", J423="Clear / Sunny"), ROUND(30 + (K423 / 0.46) * (53 - 30), 1),
  AND(C423="Summer", J423="Hot &amp; Humid"), ROUND(26 + (K423 / 0.46) * (45 - 26), 1),
  AND(C423="Summer", J423="Dust Storm / Loo Winds"), ROUND(35 + (K423 / 0.46) * (50 - 35), 1),
  AND(C423="Summer", J423="Pre-Monsoon Thunderstorm"), ROUND(28 + (K423 / 0.46) * (48 - 28), 1),
  AND(C423="Monsoon", J423="Heavy Rainfall"), ROUND(22 + (K423 / 0.46) * (28 - 22), 1),
  AND(C423="Monsoon", J423="Intermittent Showers"), ROUND(24 + (K423 / 0.46) * (32 - 24), 1),
  AND(C423="Monsoon", J423="Overcast &amp; Humid"), ROUND(25 + (K423 / 0.46) * (33 - 25), 1),
  AND(C423="Monsoon", J423="Thunderstorms with Rain"), ROUND(23 + (K423 / 0.46) * (30 - 23), 1),
  AND(C423="Autumn", J423="Clear"), ROUND(20 + (K423 / 0.46) * (30 - 20), 1),
  AND(C423="Autumn", J423="Dry &amp; Breezy"), ROUND(18 + (K423 / 0.46) * (28 - 18), 1),
  AND(C423="Autumn", J423="Atmospheric Haze"), ROUND(16 + (K423 / 0.46) * (26 - 16), 1),
  AND(C423="Autumn", J423="Chilly Dusk"), ROUND(15 + (K423 / 0.46) * (25 - 15), 1),
  TRUE, "No match found"
)</f>
        <v>23</v>
      </c>
      <c r="M423" s="8">
        <v>0.57999999999999996</v>
      </c>
      <c r="N423" s="8">
        <f>ROUND(DS_1_2_3_appended[[#This Row],[NormalizedHumidity]] * 100, 1)</f>
        <v>58</v>
      </c>
      <c r="O423" s="8" t="str" cm="1">
        <f t="array" ref="O423">_xlfn.IFS(
  N423&lt;=10, "Extremely Dry",
  N423&lt;=20, "Very Dry",
  N423&lt;=30, "Dry",
  N423&lt;=40, "Low Comfortable",
  N423&lt;=50, "Comfortable",
  N423&lt;=60, "Moderate Humid",
  N423&lt;=70, "Humid",
  N423&lt;=80, "Very Humid",
  N423&lt;=90, "Highly Humid",
  N423&lt;=100, "Saturated / Rain-Likely"
)</f>
        <v>Moderate Humid</v>
      </c>
      <c r="P423" s="8">
        <v>0.25369999999999998</v>
      </c>
      <c r="Q423" s="8">
        <f>ROUND(DS_1_2_3_appended[[#This Row],[NormalizedWindspeed]]* 118, 1)</f>
        <v>29.9</v>
      </c>
      <c r="R423" s="8">
        <v>7</v>
      </c>
      <c r="S423" s="8">
        <v>68</v>
      </c>
      <c r="T423" s="8">
        <f>SUM(DS_1_2_3_appended[[#This Row],[CasualRiders]], DS_1_2_3_appended[[#This Row],[RegisteredRiders]])</f>
        <v>75</v>
      </c>
    </row>
    <row r="424" spans="1:20">
      <c r="A424" s="16">
        <v>423</v>
      </c>
      <c r="B424" s="11">
        <v>40562</v>
      </c>
      <c r="C424" s="8" t="str" cm="1">
        <f t="array" ref="C424">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24" s="8">
        <f>YEAR(DS_1_2_3_appended[[#This Row],[DateOfEntry]])</f>
        <v>2011</v>
      </c>
      <c r="E424" s="8" t="str">
        <f>TEXT(DS_1_2_3_appended[[#This Row],[DateOfEntry]], "mmmm")</f>
        <v>January</v>
      </c>
      <c r="F424" s="15">
        <v>17.5833333333333</v>
      </c>
      <c r="G424" s="8" t="str">
        <f>IF(dataset_1!G424, "YES", "NO")</f>
        <v>NO</v>
      </c>
      <c r="H424" s="8" t="str">
        <f>CHOOSE(WEEKDAY(DS_1_2_3_appended[[#This Row],[DateOfEntry]]), "Sunday", "Monday", "Tuesday", "Wednesday", "Thursday", "Friday", "Saturday")</f>
        <v>Wednesday</v>
      </c>
      <c r="I424" s="8">
        <v>1</v>
      </c>
      <c r="J424" s="8" t="str" cm="1">
        <f t="array" ref="J424">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424" s="8">
        <v>0.4</v>
      </c>
      <c r="L424" s="8" cm="1">
        <f t="array" ref="L424">_xlfn.IFS(
  AND(C424="Winter", J424="Clear Sky"), ROUND(10 + (K424 / 0.46) * (25 - 10), 1),
  AND(C424="Winter", J424="Foggy / Misty"), ROUND(0 + (K424 / 0.46) * (15 - 0), 1),
  AND(C424="Winter", J424="Light Snow / Rain"), ROUND(-5 + (K424 / 0.46) * (10 - (-5)), 1),
  AND(C424="Winter", J424="Western Disturbance"), ROUND(5 + (K424 / 0.46) * (20 - 5), 1),
  AND(C424="Summer", J424="Clear / Sunny"), ROUND(30 + (K424 / 0.46) * (53 - 30), 1),
  AND(C424="Summer", J424="Hot &amp; Humid"), ROUND(26 + (K424 / 0.46) * (45 - 26), 1),
  AND(C424="Summer", J424="Dust Storm / Loo Winds"), ROUND(35 + (K424 / 0.46) * (50 - 35), 1),
  AND(C424="Summer", J424="Pre-Monsoon Thunderstorm"), ROUND(28 + (K424 / 0.46) * (48 - 28), 1),
  AND(C424="Monsoon", J424="Heavy Rainfall"), ROUND(22 + (K424 / 0.46) * (28 - 22), 1),
  AND(C424="Monsoon", J424="Intermittent Showers"), ROUND(24 + (K424 / 0.46) * (32 - 24), 1),
  AND(C424="Monsoon", J424="Overcast &amp; Humid"), ROUND(25 + (K424 / 0.46) * (33 - 25), 1),
  AND(C424="Monsoon", J424="Thunderstorms with Rain"), ROUND(23 + (K424 / 0.46) * (30 - 23), 1),
  AND(C424="Autumn", J424="Clear"), ROUND(20 + (K424 / 0.46) * (30 - 20), 1),
  AND(C424="Autumn", J424="Dry &amp; Breezy"), ROUND(18 + (K424 / 0.46) * (28 - 18), 1),
  AND(C424="Autumn", J424="Atmospheric Haze"), ROUND(16 + (K424 / 0.46) * (26 - 16), 1),
  AND(C424="Autumn", J424="Chilly Dusk"), ROUND(15 + (K424 / 0.46) * (25 - 15), 1),
  TRUE, "No match found"
)</f>
        <v>23</v>
      </c>
      <c r="M424" s="8">
        <v>0.54</v>
      </c>
      <c r="N424" s="8">
        <f>ROUND(DS_1_2_3_appended[[#This Row],[NormalizedHumidity]] * 100, 1)</f>
        <v>54</v>
      </c>
      <c r="O424" s="8" t="str" cm="1">
        <f t="array" ref="O424">_xlfn.IFS(
  N424&lt;=10, "Extremely Dry",
  N424&lt;=20, "Very Dry",
  N424&lt;=30, "Dry",
  N424&lt;=40, "Low Comfortable",
  N424&lt;=50, "Comfortable",
  N424&lt;=60, "Moderate Humid",
  N424&lt;=70, "Humid",
  N424&lt;=80, "Very Humid",
  N424&lt;=90, "Highly Humid",
  N424&lt;=100, "Saturated / Rain-Likely"
)</f>
        <v>Moderate Humid</v>
      </c>
      <c r="P424" s="8">
        <v>0.28360000000000002</v>
      </c>
      <c r="Q424" s="8">
        <f>ROUND(DS_1_2_3_appended[[#This Row],[NormalizedWindspeed]]* 118, 1)</f>
        <v>33.5</v>
      </c>
      <c r="R424" s="8">
        <v>4</v>
      </c>
      <c r="S424" s="8">
        <v>78</v>
      </c>
      <c r="T424" s="8">
        <f>SUM(DS_1_2_3_appended[[#This Row],[CasualRiders]], DS_1_2_3_appended[[#This Row],[RegisteredRiders]])</f>
        <v>82</v>
      </c>
    </row>
    <row r="425" spans="1:20">
      <c r="A425" s="16">
        <v>424</v>
      </c>
      <c r="B425" s="11">
        <v>40562</v>
      </c>
      <c r="C425" s="8" t="str" cm="1">
        <f t="array" ref="C425">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25" s="8">
        <f>YEAR(DS_1_2_3_appended[[#This Row],[DateOfEntry]])</f>
        <v>2011</v>
      </c>
      <c r="E425" s="8" t="str">
        <f>TEXT(DS_1_2_3_appended[[#This Row],[DateOfEntry]], "mmmm")</f>
        <v>January</v>
      </c>
      <c r="F425" s="15">
        <v>17.625</v>
      </c>
      <c r="G425" s="8" t="str">
        <f>IF(dataset_1!G425, "YES", "NO")</f>
        <v>NO</v>
      </c>
      <c r="H425" s="8" t="str">
        <f>CHOOSE(WEEKDAY(DS_1_2_3_appended[[#This Row],[DateOfEntry]]), "Sunday", "Monday", "Tuesday", "Wednesday", "Thursday", "Friday", "Saturday")</f>
        <v>Wednesday</v>
      </c>
      <c r="I425" s="8">
        <v>1</v>
      </c>
      <c r="J425" s="8" t="str" cm="1">
        <f t="array" ref="J425">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425" s="8">
        <v>0.38</v>
      </c>
      <c r="L425" s="8" cm="1">
        <f t="array" ref="L425">_xlfn.IFS(
  AND(C425="Winter", J425="Clear Sky"), ROUND(10 + (K425 / 0.46) * (25 - 10), 1),
  AND(C425="Winter", J425="Foggy / Misty"), ROUND(0 + (K425 / 0.46) * (15 - 0), 1),
  AND(C425="Winter", J425="Light Snow / Rain"), ROUND(-5 + (K425 / 0.46) * (10 - (-5)), 1),
  AND(C425="Winter", J425="Western Disturbance"), ROUND(5 + (K425 / 0.46) * (20 - 5), 1),
  AND(C425="Summer", J425="Clear / Sunny"), ROUND(30 + (K425 / 0.46) * (53 - 30), 1),
  AND(C425="Summer", J425="Hot &amp; Humid"), ROUND(26 + (K425 / 0.46) * (45 - 26), 1),
  AND(C425="Summer", J425="Dust Storm / Loo Winds"), ROUND(35 + (K425 / 0.46) * (50 - 35), 1),
  AND(C425="Summer", J425="Pre-Monsoon Thunderstorm"), ROUND(28 + (K425 / 0.46) * (48 - 28), 1),
  AND(C425="Monsoon", J425="Heavy Rainfall"), ROUND(22 + (K425 / 0.46) * (28 - 22), 1),
  AND(C425="Monsoon", J425="Intermittent Showers"), ROUND(24 + (K425 / 0.46) * (32 - 24), 1),
  AND(C425="Monsoon", J425="Overcast &amp; Humid"), ROUND(25 + (K425 / 0.46) * (33 - 25), 1),
  AND(C425="Monsoon", J425="Thunderstorms with Rain"), ROUND(23 + (K425 / 0.46) * (30 - 23), 1),
  AND(C425="Autumn", J425="Clear"), ROUND(20 + (K425 / 0.46) * (30 - 20), 1),
  AND(C425="Autumn", J425="Dry &amp; Breezy"), ROUND(18 + (K425 / 0.46) * (28 - 18), 1),
  AND(C425="Autumn", J425="Atmospheric Haze"), ROUND(16 + (K425 / 0.46) * (26 - 16), 1),
  AND(C425="Autumn", J425="Chilly Dusk"), ROUND(15 + (K425 / 0.46) * (25 - 15), 1),
  TRUE, "No match found"
)</f>
        <v>22.4</v>
      </c>
      <c r="M425" s="8">
        <v>0.57999999999999996</v>
      </c>
      <c r="N425" s="8">
        <f>ROUND(DS_1_2_3_appended[[#This Row],[NormalizedHumidity]] * 100, 1)</f>
        <v>58</v>
      </c>
      <c r="O425" s="8" t="str" cm="1">
        <f t="array" ref="O425">_xlfn.IFS(
  N425&lt;=10, "Extremely Dry",
  N425&lt;=20, "Very Dry",
  N425&lt;=30, "Dry",
  N425&lt;=40, "Low Comfortable",
  N425&lt;=50, "Comfortable",
  N425&lt;=60, "Moderate Humid",
  N425&lt;=70, "Humid",
  N425&lt;=80, "Very Humid",
  N425&lt;=90, "Highly Humid",
  N425&lt;=100, "Saturated / Rain-Likely"
)</f>
        <v>Moderate Humid</v>
      </c>
      <c r="P425" s="8">
        <v>0.3881</v>
      </c>
      <c r="Q425" s="8">
        <f>ROUND(DS_1_2_3_appended[[#This Row],[NormalizedWindspeed]]* 118, 1)</f>
        <v>45.8</v>
      </c>
      <c r="R425" s="8">
        <v>10</v>
      </c>
      <c r="S425" s="8">
        <v>94</v>
      </c>
      <c r="T425" s="8">
        <f>SUM(DS_1_2_3_appended[[#This Row],[CasualRiders]], DS_1_2_3_appended[[#This Row],[RegisteredRiders]])</f>
        <v>104</v>
      </c>
    </row>
    <row r="426" spans="1:20">
      <c r="A426" s="16">
        <v>425</v>
      </c>
      <c r="B426" s="11">
        <v>40562</v>
      </c>
      <c r="C426" s="8" t="str" cm="1">
        <f t="array" ref="C426">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26" s="8">
        <f>YEAR(DS_1_2_3_appended[[#This Row],[DateOfEntry]])</f>
        <v>2011</v>
      </c>
      <c r="E426" s="8" t="str">
        <f>TEXT(DS_1_2_3_appended[[#This Row],[DateOfEntry]], "mmmm")</f>
        <v>January</v>
      </c>
      <c r="F426" s="15">
        <v>17.6666666666667</v>
      </c>
      <c r="G426" s="8" t="str">
        <f>IF(dataset_1!G426, "YES", "NO")</f>
        <v>NO</v>
      </c>
      <c r="H426" s="8" t="str">
        <f>CHOOSE(WEEKDAY(DS_1_2_3_appended[[#This Row],[DateOfEntry]]), "Sunday", "Monday", "Tuesday", "Wednesday", "Thursday", "Friday", "Saturday")</f>
        <v>Wednesday</v>
      </c>
      <c r="I426" s="8">
        <v>1</v>
      </c>
      <c r="J426" s="8" t="str" cm="1">
        <f t="array" ref="J426">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426" s="8">
        <v>0.36</v>
      </c>
      <c r="L426" s="8" cm="1">
        <f t="array" ref="L426">_xlfn.IFS(
  AND(C426="Winter", J426="Clear Sky"), ROUND(10 + (K426 / 0.46) * (25 - 10), 1),
  AND(C426="Winter", J426="Foggy / Misty"), ROUND(0 + (K426 / 0.46) * (15 - 0), 1),
  AND(C426="Winter", J426="Light Snow / Rain"), ROUND(-5 + (K426 / 0.46) * (10 - (-5)), 1),
  AND(C426="Winter", J426="Western Disturbance"), ROUND(5 + (K426 / 0.46) * (20 - 5), 1),
  AND(C426="Summer", J426="Clear / Sunny"), ROUND(30 + (K426 / 0.46) * (53 - 30), 1),
  AND(C426="Summer", J426="Hot &amp; Humid"), ROUND(26 + (K426 / 0.46) * (45 - 26), 1),
  AND(C426="Summer", J426="Dust Storm / Loo Winds"), ROUND(35 + (K426 / 0.46) * (50 - 35), 1),
  AND(C426="Summer", J426="Pre-Monsoon Thunderstorm"), ROUND(28 + (K426 / 0.46) * (48 - 28), 1),
  AND(C426="Monsoon", J426="Heavy Rainfall"), ROUND(22 + (K426 / 0.46) * (28 - 22), 1),
  AND(C426="Monsoon", J426="Intermittent Showers"), ROUND(24 + (K426 / 0.46) * (32 - 24), 1),
  AND(C426="Monsoon", J426="Overcast &amp; Humid"), ROUND(25 + (K426 / 0.46) * (33 - 25), 1),
  AND(C426="Monsoon", J426="Thunderstorms with Rain"), ROUND(23 + (K426 / 0.46) * (30 - 23), 1),
  AND(C426="Autumn", J426="Clear"), ROUND(20 + (K426 / 0.46) * (30 - 20), 1),
  AND(C426="Autumn", J426="Dry &amp; Breezy"), ROUND(18 + (K426 / 0.46) * (28 - 18), 1),
  AND(C426="Autumn", J426="Atmospheric Haze"), ROUND(16 + (K426 / 0.46) * (26 - 16), 1),
  AND(C426="Autumn", J426="Chilly Dusk"), ROUND(15 + (K426 / 0.46) * (25 - 15), 1),
  TRUE, "No match found"
)</f>
        <v>21.7</v>
      </c>
      <c r="M426" s="8">
        <v>0.56999999999999995</v>
      </c>
      <c r="N426" s="8">
        <f>ROUND(DS_1_2_3_appended[[#This Row],[NormalizedHumidity]] * 100, 1)</f>
        <v>57</v>
      </c>
      <c r="O426" s="8" t="str" cm="1">
        <f t="array" ref="O426">_xlfn.IFS(
  N426&lt;=10, "Extremely Dry",
  N426&lt;=20, "Very Dry",
  N426&lt;=30, "Dry",
  N426&lt;=40, "Low Comfortable",
  N426&lt;=50, "Comfortable",
  N426&lt;=60, "Moderate Humid",
  N426&lt;=70, "Humid",
  N426&lt;=80, "Very Humid",
  N426&lt;=90, "Highly Humid",
  N426&lt;=100, "Saturated / Rain-Likely"
)</f>
        <v>Moderate Humid</v>
      </c>
      <c r="P426" s="8">
        <v>0.32840000000000003</v>
      </c>
      <c r="Q426" s="8">
        <f>ROUND(DS_1_2_3_appended[[#This Row],[NormalizedWindspeed]]* 118, 1)</f>
        <v>38.799999999999997</v>
      </c>
      <c r="R426" s="8">
        <v>7</v>
      </c>
      <c r="S426" s="8">
        <v>190</v>
      </c>
      <c r="T426" s="8">
        <f>SUM(DS_1_2_3_appended[[#This Row],[CasualRiders]], DS_1_2_3_appended[[#This Row],[RegisteredRiders]])</f>
        <v>197</v>
      </c>
    </row>
    <row r="427" spans="1:20">
      <c r="A427" s="16">
        <v>426</v>
      </c>
      <c r="B427" s="11">
        <v>40562</v>
      </c>
      <c r="C427" s="8" t="str" cm="1">
        <f t="array" ref="C427">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27" s="8">
        <f>YEAR(DS_1_2_3_appended[[#This Row],[DateOfEntry]])</f>
        <v>2011</v>
      </c>
      <c r="E427" s="8" t="str">
        <f>TEXT(DS_1_2_3_appended[[#This Row],[DateOfEntry]], "mmmm")</f>
        <v>January</v>
      </c>
      <c r="F427" s="15">
        <v>17.7083333333333</v>
      </c>
      <c r="G427" s="8" t="str">
        <f>IF(dataset_1!G427, "YES", "NO")</f>
        <v>NO</v>
      </c>
      <c r="H427" s="8" t="str">
        <f>CHOOSE(WEEKDAY(DS_1_2_3_appended[[#This Row],[DateOfEntry]]), "Sunday", "Monday", "Tuesday", "Wednesday", "Thursday", "Friday", "Saturday")</f>
        <v>Wednesday</v>
      </c>
      <c r="I427" s="8">
        <v>1</v>
      </c>
      <c r="J427" s="8" t="str" cm="1">
        <f t="array" ref="J427">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427" s="8">
        <v>0.34</v>
      </c>
      <c r="L427" s="8" cm="1">
        <f t="array" ref="L427">_xlfn.IFS(
  AND(C427="Winter", J427="Clear Sky"), ROUND(10 + (K427 / 0.46) * (25 - 10), 1),
  AND(C427="Winter", J427="Foggy / Misty"), ROUND(0 + (K427 / 0.46) * (15 - 0), 1),
  AND(C427="Winter", J427="Light Snow / Rain"), ROUND(-5 + (K427 / 0.46) * (10 - (-5)), 1),
  AND(C427="Winter", J427="Western Disturbance"), ROUND(5 + (K427 / 0.46) * (20 - 5), 1),
  AND(C427="Summer", J427="Clear / Sunny"), ROUND(30 + (K427 / 0.46) * (53 - 30), 1),
  AND(C427="Summer", J427="Hot &amp; Humid"), ROUND(26 + (K427 / 0.46) * (45 - 26), 1),
  AND(C427="Summer", J427="Dust Storm / Loo Winds"), ROUND(35 + (K427 / 0.46) * (50 - 35), 1),
  AND(C427="Summer", J427="Pre-Monsoon Thunderstorm"), ROUND(28 + (K427 / 0.46) * (48 - 28), 1),
  AND(C427="Monsoon", J427="Heavy Rainfall"), ROUND(22 + (K427 / 0.46) * (28 - 22), 1),
  AND(C427="Monsoon", J427="Intermittent Showers"), ROUND(24 + (K427 / 0.46) * (32 - 24), 1),
  AND(C427="Monsoon", J427="Overcast &amp; Humid"), ROUND(25 + (K427 / 0.46) * (33 - 25), 1),
  AND(C427="Monsoon", J427="Thunderstorms with Rain"), ROUND(23 + (K427 / 0.46) * (30 - 23), 1),
  AND(C427="Autumn", J427="Clear"), ROUND(20 + (K427 / 0.46) * (30 - 20), 1),
  AND(C427="Autumn", J427="Dry &amp; Breezy"), ROUND(18 + (K427 / 0.46) * (28 - 18), 1),
  AND(C427="Autumn", J427="Atmospheric Haze"), ROUND(16 + (K427 / 0.46) * (26 - 16), 1),
  AND(C427="Autumn", J427="Chilly Dusk"), ROUND(15 + (K427 / 0.46) * (25 - 15), 1),
  TRUE, "No match found"
)</f>
        <v>21.1</v>
      </c>
      <c r="M427" s="8">
        <v>0.61</v>
      </c>
      <c r="N427" s="8">
        <f>ROUND(DS_1_2_3_appended[[#This Row],[NormalizedHumidity]] * 100, 1)</f>
        <v>61</v>
      </c>
      <c r="O427" s="8" t="str" cm="1">
        <f t="array" ref="O427">_xlfn.IFS(
  N427&lt;=10, "Extremely Dry",
  N427&lt;=20, "Very Dry",
  N427&lt;=30, "Dry",
  N427&lt;=40, "Low Comfortable",
  N427&lt;=50, "Comfortable",
  N427&lt;=60, "Moderate Humid",
  N427&lt;=70, "Humid",
  N427&lt;=80, "Very Humid",
  N427&lt;=90, "Highly Humid",
  N427&lt;=100, "Saturated / Rain-Likely"
)</f>
        <v>Humid</v>
      </c>
      <c r="P427" s="8">
        <v>0.28360000000000002</v>
      </c>
      <c r="Q427" s="8">
        <f>ROUND(DS_1_2_3_appended[[#This Row],[NormalizedWindspeed]]* 118, 1)</f>
        <v>33.5</v>
      </c>
      <c r="R427" s="8">
        <v>5</v>
      </c>
      <c r="S427" s="8">
        <v>156</v>
      </c>
      <c r="T427" s="8">
        <f>SUM(DS_1_2_3_appended[[#This Row],[CasualRiders]], DS_1_2_3_appended[[#This Row],[RegisteredRiders]])</f>
        <v>161</v>
      </c>
    </row>
    <row r="428" spans="1:20">
      <c r="A428" s="16">
        <v>427</v>
      </c>
      <c r="B428" s="11">
        <v>40562</v>
      </c>
      <c r="C428" s="8" t="str" cm="1">
        <f t="array" ref="C428">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28" s="8">
        <f>YEAR(DS_1_2_3_appended[[#This Row],[DateOfEntry]])</f>
        <v>2011</v>
      </c>
      <c r="E428" s="8" t="str">
        <f>TEXT(DS_1_2_3_appended[[#This Row],[DateOfEntry]], "mmmm")</f>
        <v>January</v>
      </c>
      <c r="F428" s="15">
        <v>17.75</v>
      </c>
      <c r="G428" s="8" t="str">
        <f>IF(dataset_1!G428, "YES", "NO")</f>
        <v>NO</v>
      </c>
      <c r="H428" s="8" t="str">
        <f>CHOOSE(WEEKDAY(DS_1_2_3_appended[[#This Row],[DateOfEntry]]), "Sunday", "Monday", "Tuesday", "Wednesday", "Thursday", "Friday", "Saturday")</f>
        <v>Wednesday</v>
      </c>
      <c r="I428" s="8">
        <v>1</v>
      </c>
      <c r="J428" s="8" t="str" cm="1">
        <f t="array" ref="J428">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428" s="8">
        <v>0.32</v>
      </c>
      <c r="L428" s="8" cm="1">
        <f t="array" ref="L428">_xlfn.IFS(
  AND(C428="Winter", J428="Clear Sky"), ROUND(10 + (K428 / 0.46) * (25 - 10), 1),
  AND(C428="Winter", J428="Foggy / Misty"), ROUND(0 + (K428 / 0.46) * (15 - 0), 1),
  AND(C428="Winter", J428="Light Snow / Rain"), ROUND(-5 + (K428 / 0.46) * (10 - (-5)), 1),
  AND(C428="Winter", J428="Western Disturbance"), ROUND(5 + (K428 / 0.46) * (20 - 5), 1),
  AND(C428="Summer", J428="Clear / Sunny"), ROUND(30 + (K428 / 0.46) * (53 - 30), 1),
  AND(C428="Summer", J428="Hot &amp; Humid"), ROUND(26 + (K428 / 0.46) * (45 - 26), 1),
  AND(C428="Summer", J428="Dust Storm / Loo Winds"), ROUND(35 + (K428 / 0.46) * (50 - 35), 1),
  AND(C428="Summer", J428="Pre-Monsoon Thunderstorm"), ROUND(28 + (K428 / 0.46) * (48 - 28), 1),
  AND(C428="Monsoon", J428="Heavy Rainfall"), ROUND(22 + (K428 / 0.46) * (28 - 22), 1),
  AND(C428="Monsoon", J428="Intermittent Showers"), ROUND(24 + (K428 / 0.46) * (32 - 24), 1),
  AND(C428="Monsoon", J428="Overcast &amp; Humid"), ROUND(25 + (K428 / 0.46) * (33 - 25), 1),
  AND(C428="Monsoon", J428="Thunderstorms with Rain"), ROUND(23 + (K428 / 0.46) * (30 - 23), 1),
  AND(C428="Autumn", J428="Clear"), ROUND(20 + (K428 / 0.46) * (30 - 20), 1),
  AND(C428="Autumn", J428="Dry &amp; Breezy"), ROUND(18 + (K428 / 0.46) * (28 - 18), 1),
  AND(C428="Autumn", J428="Atmospheric Haze"), ROUND(16 + (K428 / 0.46) * (26 - 16), 1),
  AND(C428="Autumn", J428="Chilly Dusk"), ROUND(15 + (K428 / 0.46) * (25 - 15), 1),
  TRUE, "No match found"
)</f>
        <v>20.399999999999999</v>
      </c>
      <c r="M428" s="8">
        <v>0.56999999999999995</v>
      </c>
      <c r="N428" s="8">
        <f>ROUND(DS_1_2_3_appended[[#This Row],[NormalizedHumidity]] * 100, 1)</f>
        <v>57</v>
      </c>
      <c r="O428" s="8" t="str" cm="1">
        <f t="array" ref="O428">_xlfn.IFS(
  N428&lt;=10, "Extremely Dry",
  N428&lt;=20, "Very Dry",
  N428&lt;=30, "Dry",
  N428&lt;=40, "Low Comfortable",
  N428&lt;=50, "Comfortable",
  N428&lt;=60, "Moderate Humid",
  N428&lt;=70, "Humid",
  N428&lt;=80, "Very Humid",
  N428&lt;=90, "Highly Humid",
  N428&lt;=100, "Saturated / Rain-Likely"
)</f>
        <v>Moderate Humid</v>
      </c>
      <c r="P428" s="8">
        <v>0.41789999999999999</v>
      </c>
      <c r="Q428" s="8">
        <f>ROUND(DS_1_2_3_appended[[#This Row],[NormalizedWindspeed]]* 118, 1)</f>
        <v>49.3</v>
      </c>
      <c r="R428" s="8">
        <v>4</v>
      </c>
      <c r="S428" s="8">
        <v>108</v>
      </c>
      <c r="T428" s="8">
        <f>SUM(DS_1_2_3_appended[[#This Row],[CasualRiders]], DS_1_2_3_appended[[#This Row],[RegisteredRiders]])</f>
        <v>112</v>
      </c>
    </row>
    <row r="429" spans="1:20">
      <c r="A429" s="16">
        <v>428</v>
      </c>
      <c r="B429" s="11">
        <v>40562</v>
      </c>
      <c r="C429" s="8" t="str" cm="1">
        <f t="array" ref="C429">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29" s="8">
        <f>YEAR(DS_1_2_3_appended[[#This Row],[DateOfEntry]])</f>
        <v>2011</v>
      </c>
      <c r="E429" s="8" t="str">
        <f>TEXT(DS_1_2_3_appended[[#This Row],[DateOfEntry]], "mmmm")</f>
        <v>January</v>
      </c>
      <c r="F429" s="15">
        <v>17.7916666666667</v>
      </c>
      <c r="G429" s="8" t="str">
        <f>IF(dataset_1!G429, "YES", "NO")</f>
        <v>NO</v>
      </c>
      <c r="H429" s="8" t="str">
        <f>CHOOSE(WEEKDAY(DS_1_2_3_appended[[#This Row],[DateOfEntry]]), "Sunday", "Monday", "Tuesday", "Wednesday", "Thursday", "Friday", "Saturday")</f>
        <v>Wednesday</v>
      </c>
      <c r="I429" s="8">
        <v>1</v>
      </c>
      <c r="J429" s="8" t="str" cm="1">
        <f t="array" ref="J429">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429" s="8">
        <v>0.32</v>
      </c>
      <c r="L429" s="8" cm="1">
        <f t="array" ref="L429">_xlfn.IFS(
  AND(C429="Winter", J429="Clear Sky"), ROUND(10 + (K429 / 0.46) * (25 - 10), 1),
  AND(C429="Winter", J429="Foggy / Misty"), ROUND(0 + (K429 / 0.46) * (15 - 0), 1),
  AND(C429="Winter", J429="Light Snow / Rain"), ROUND(-5 + (K429 / 0.46) * (10 - (-5)), 1),
  AND(C429="Winter", J429="Western Disturbance"), ROUND(5 + (K429 / 0.46) * (20 - 5), 1),
  AND(C429="Summer", J429="Clear / Sunny"), ROUND(30 + (K429 / 0.46) * (53 - 30), 1),
  AND(C429="Summer", J429="Hot &amp; Humid"), ROUND(26 + (K429 / 0.46) * (45 - 26), 1),
  AND(C429="Summer", J429="Dust Storm / Loo Winds"), ROUND(35 + (K429 / 0.46) * (50 - 35), 1),
  AND(C429="Summer", J429="Pre-Monsoon Thunderstorm"), ROUND(28 + (K429 / 0.46) * (48 - 28), 1),
  AND(C429="Monsoon", J429="Heavy Rainfall"), ROUND(22 + (K429 / 0.46) * (28 - 22), 1),
  AND(C429="Monsoon", J429="Intermittent Showers"), ROUND(24 + (K429 / 0.46) * (32 - 24), 1),
  AND(C429="Monsoon", J429="Overcast &amp; Humid"), ROUND(25 + (K429 / 0.46) * (33 - 25), 1),
  AND(C429="Monsoon", J429="Thunderstorms with Rain"), ROUND(23 + (K429 / 0.46) * (30 - 23), 1),
  AND(C429="Autumn", J429="Clear"), ROUND(20 + (K429 / 0.46) * (30 - 20), 1),
  AND(C429="Autumn", J429="Dry &amp; Breezy"), ROUND(18 + (K429 / 0.46) * (28 - 18), 1),
  AND(C429="Autumn", J429="Atmospheric Haze"), ROUND(16 + (K429 / 0.46) * (26 - 16), 1),
  AND(C429="Autumn", J429="Chilly Dusk"), ROUND(15 + (K429 / 0.46) * (25 - 15), 1),
  TRUE, "No match found"
)</f>
        <v>20.399999999999999</v>
      </c>
      <c r="M429" s="8">
        <v>0.49</v>
      </c>
      <c r="N429" s="8">
        <f>ROUND(DS_1_2_3_appended[[#This Row],[NormalizedHumidity]] * 100, 1)</f>
        <v>49</v>
      </c>
      <c r="O429" s="8" t="str" cm="1">
        <f t="array" ref="O429">_xlfn.IFS(
  N429&lt;=10, "Extremely Dry",
  N429&lt;=20, "Very Dry",
  N429&lt;=30, "Dry",
  N429&lt;=40, "Low Comfortable",
  N429&lt;=50, "Comfortable",
  N429&lt;=60, "Moderate Humid",
  N429&lt;=70, "Humid",
  N429&lt;=80, "Very Humid",
  N429&lt;=90, "Highly Humid",
  N429&lt;=100, "Saturated / Rain-Likely"
)</f>
        <v>Comfortable</v>
      </c>
      <c r="P429" s="8">
        <v>0.29849999999999999</v>
      </c>
      <c r="Q429" s="8">
        <f>ROUND(DS_1_2_3_appended[[#This Row],[NormalizedWindspeed]]* 118, 1)</f>
        <v>35.200000000000003</v>
      </c>
      <c r="R429" s="8">
        <v>2</v>
      </c>
      <c r="S429" s="8">
        <v>74</v>
      </c>
      <c r="T429" s="8">
        <f>SUM(DS_1_2_3_appended[[#This Row],[CasualRiders]], DS_1_2_3_appended[[#This Row],[RegisteredRiders]])</f>
        <v>76</v>
      </c>
    </row>
    <row r="430" spans="1:20">
      <c r="A430" s="16">
        <v>429</v>
      </c>
      <c r="B430" s="11">
        <v>40562</v>
      </c>
      <c r="C430" s="8" t="str" cm="1">
        <f t="array" ref="C430">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30" s="8">
        <f>YEAR(DS_1_2_3_appended[[#This Row],[DateOfEntry]])</f>
        <v>2011</v>
      </c>
      <c r="E430" s="8" t="str">
        <f>TEXT(DS_1_2_3_appended[[#This Row],[DateOfEntry]], "mmmm")</f>
        <v>January</v>
      </c>
      <c r="F430" s="15">
        <v>17.8333333333333</v>
      </c>
      <c r="G430" s="8" t="str">
        <f>IF(dataset_1!G430, "YES", "NO")</f>
        <v>NO</v>
      </c>
      <c r="H430" s="8" t="str">
        <f>CHOOSE(WEEKDAY(DS_1_2_3_appended[[#This Row],[DateOfEntry]]), "Sunday", "Monday", "Tuesday", "Wednesday", "Thursday", "Friday", "Saturday")</f>
        <v>Wednesday</v>
      </c>
      <c r="I430" s="8">
        <v>1</v>
      </c>
      <c r="J430" s="8" t="str" cm="1">
        <f t="array" ref="J430">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430" s="8">
        <v>0.32</v>
      </c>
      <c r="L430" s="8" cm="1">
        <f t="array" ref="L430">_xlfn.IFS(
  AND(C430="Winter", J430="Clear Sky"), ROUND(10 + (K430 / 0.46) * (25 - 10), 1),
  AND(C430="Winter", J430="Foggy / Misty"), ROUND(0 + (K430 / 0.46) * (15 - 0), 1),
  AND(C430="Winter", J430="Light Snow / Rain"), ROUND(-5 + (K430 / 0.46) * (10 - (-5)), 1),
  AND(C430="Winter", J430="Western Disturbance"), ROUND(5 + (K430 / 0.46) * (20 - 5), 1),
  AND(C430="Summer", J430="Clear / Sunny"), ROUND(30 + (K430 / 0.46) * (53 - 30), 1),
  AND(C430="Summer", J430="Hot &amp; Humid"), ROUND(26 + (K430 / 0.46) * (45 - 26), 1),
  AND(C430="Summer", J430="Dust Storm / Loo Winds"), ROUND(35 + (K430 / 0.46) * (50 - 35), 1),
  AND(C430="Summer", J430="Pre-Monsoon Thunderstorm"), ROUND(28 + (K430 / 0.46) * (48 - 28), 1),
  AND(C430="Monsoon", J430="Heavy Rainfall"), ROUND(22 + (K430 / 0.46) * (28 - 22), 1),
  AND(C430="Monsoon", J430="Intermittent Showers"), ROUND(24 + (K430 / 0.46) * (32 - 24), 1),
  AND(C430="Monsoon", J430="Overcast &amp; Humid"), ROUND(25 + (K430 / 0.46) * (33 - 25), 1),
  AND(C430="Monsoon", J430="Thunderstorms with Rain"), ROUND(23 + (K430 / 0.46) * (30 - 23), 1),
  AND(C430="Autumn", J430="Clear"), ROUND(20 + (K430 / 0.46) * (30 - 20), 1),
  AND(C430="Autumn", J430="Dry &amp; Breezy"), ROUND(18 + (K430 / 0.46) * (28 - 18), 1),
  AND(C430="Autumn", J430="Atmospheric Haze"), ROUND(16 + (K430 / 0.46) * (26 - 16), 1),
  AND(C430="Autumn", J430="Chilly Dusk"), ROUND(15 + (K430 / 0.46) * (25 - 15), 1),
  TRUE, "No match found"
)</f>
        <v>20.399999999999999</v>
      </c>
      <c r="M430" s="8">
        <v>0.49</v>
      </c>
      <c r="N430" s="8">
        <f>ROUND(DS_1_2_3_appended[[#This Row],[NormalizedHumidity]] * 100, 1)</f>
        <v>49</v>
      </c>
      <c r="O430" s="8" t="str" cm="1">
        <f t="array" ref="O430">_xlfn.IFS(
  N430&lt;=10, "Extremely Dry",
  N430&lt;=20, "Very Dry",
  N430&lt;=30, "Dry",
  N430&lt;=40, "Low Comfortable",
  N430&lt;=50, "Comfortable",
  N430&lt;=60, "Moderate Humid",
  N430&lt;=70, "Humid",
  N430&lt;=80, "Very Humid",
  N430&lt;=90, "Highly Humid",
  N430&lt;=100, "Saturated / Rain-Likely"
)</f>
        <v>Comfortable</v>
      </c>
      <c r="P430" s="8">
        <v>0.41789999999999999</v>
      </c>
      <c r="Q430" s="8">
        <f>ROUND(DS_1_2_3_appended[[#This Row],[NormalizedWindspeed]]* 118, 1)</f>
        <v>49.3</v>
      </c>
      <c r="R430" s="8">
        <v>4</v>
      </c>
      <c r="S430" s="8">
        <v>55</v>
      </c>
      <c r="T430" s="8">
        <f>SUM(DS_1_2_3_appended[[#This Row],[CasualRiders]], DS_1_2_3_appended[[#This Row],[RegisteredRiders]])</f>
        <v>59</v>
      </c>
    </row>
    <row r="431" spans="1:20">
      <c r="A431" s="16">
        <v>430</v>
      </c>
      <c r="B431" s="11">
        <v>40562</v>
      </c>
      <c r="C431" s="8" t="str" cm="1">
        <f t="array" ref="C431">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31" s="8">
        <f>YEAR(DS_1_2_3_appended[[#This Row],[DateOfEntry]])</f>
        <v>2011</v>
      </c>
      <c r="E431" s="8" t="str">
        <f>TEXT(DS_1_2_3_appended[[#This Row],[DateOfEntry]], "mmmm")</f>
        <v>January</v>
      </c>
      <c r="F431" s="15">
        <v>17.875</v>
      </c>
      <c r="G431" s="8" t="str">
        <f>IF(dataset_1!G431, "YES", "NO")</f>
        <v>NO</v>
      </c>
      <c r="H431" s="8" t="str">
        <f>CHOOSE(WEEKDAY(DS_1_2_3_appended[[#This Row],[DateOfEntry]]), "Sunday", "Monday", "Tuesday", "Wednesday", "Thursday", "Friday", "Saturday")</f>
        <v>Wednesday</v>
      </c>
      <c r="I431" s="8">
        <v>1</v>
      </c>
      <c r="J431" s="8" t="str" cm="1">
        <f t="array" ref="J431">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431" s="8">
        <v>0.3</v>
      </c>
      <c r="L431" s="8" cm="1">
        <f t="array" ref="L431">_xlfn.IFS(
  AND(C431="Winter", J431="Clear Sky"), ROUND(10 + (K431 / 0.46) * (25 - 10), 1),
  AND(C431="Winter", J431="Foggy / Misty"), ROUND(0 + (K431 / 0.46) * (15 - 0), 1),
  AND(C431="Winter", J431="Light Snow / Rain"), ROUND(-5 + (K431 / 0.46) * (10 - (-5)), 1),
  AND(C431="Winter", J431="Western Disturbance"), ROUND(5 + (K431 / 0.46) * (20 - 5), 1),
  AND(C431="Summer", J431="Clear / Sunny"), ROUND(30 + (K431 / 0.46) * (53 - 30), 1),
  AND(C431="Summer", J431="Hot &amp; Humid"), ROUND(26 + (K431 / 0.46) * (45 - 26), 1),
  AND(C431="Summer", J431="Dust Storm / Loo Winds"), ROUND(35 + (K431 / 0.46) * (50 - 35), 1),
  AND(C431="Summer", J431="Pre-Monsoon Thunderstorm"), ROUND(28 + (K431 / 0.46) * (48 - 28), 1),
  AND(C431="Monsoon", J431="Heavy Rainfall"), ROUND(22 + (K431 / 0.46) * (28 - 22), 1),
  AND(C431="Monsoon", J431="Intermittent Showers"), ROUND(24 + (K431 / 0.46) * (32 - 24), 1),
  AND(C431="Monsoon", J431="Overcast &amp; Humid"), ROUND(25 + (K431 / 0.46) * (33 - 25), 1),
  AND(C431="Monsoon", J431="Thunderstorms with Rain"), ROUND(23 + (K431 / 0.46) * (30 - 23), 1),
  AND(C431="Autumn", J431="Clear"), ROUND(20 + (K431 / 0.46) * (30 - 20), 1),
  AND(C431="Autumn", J431="Dry &amp; Breezy"), ROUND(18 + (K431 / 0.46) * (28 - 18), 1),
  AND(C431="Autumn", J431="Atmospheric Haze"), ROUND(16 + (K431 / 0.46) * (26 - 16), 1),
  AND(C431="Autumn", J431="Chilly Dusk"), ROUND(15 + (K431 / 0.46) * (25 - 15), 1),
  TRUE, "No match found"
)</f>
        <v>19.8</v>
      </c>
      <c r="M431" s="8">
        <v>0.52</v>
      </c>
      <c r="N431" s="8">
        <f>ROUND(DS_1_2_3_appended[[#This Row],[NormalizedHumidity]] * 100, 1)</f>
        <v>52</v>
      </c>
      <c r="O431" s="8" t="str" cm="1">
        <f t="array" ref="O431">_xlfn.IFS(
  N431&lt;=10, "Extremely Dry",
  N431&lt;=20, "Very Dry",
  N431&lt;=30, "Dry",
  N431&lt;=40, "Low Comfortable",
  N431&lt;=50, "Comfortable",
  N431&lt;=60, "Moderate Humid",
  N431&lt;=70, "Humid",
  N431&lt;=80, "Very Humid",
  N431&lt;=90, "Highly Humid",
  N431&lt;=100, "Saturated / Rain-Likely"
)</f>
        <v>Moderate Humid</v>
      </c>
      <c r="P431" s="8">
        <v>0.16420000000000001</v>
      </c>
      <c r="Q431" s="8">
        <f>ROUND(DS_1_2_3_appended[[#This Row],[NormalizedWindspeed]]* 118, 1)</f>
        <v>19.399999999999999</v>
      </c>
      <c r="R431" s="8">
        <v>6</v>
      </c>
      <c r="S431" s="8">
        <v>53</v>
      </c>
      <c r="T431" s="8">
        <f>SUM(DS_1_2_3_appended[[#This Row],[CasualRiders]], DS_1_2_3_appended[[#This Row],[RegisteredRiders]])</f>
        <v>59</v>
      </c>
    </row>
    <row r="432" spans="1:20">
      <c r="A432" s="16">
        <v>431</v>
      </c>
      <c r="B432" s="11">
        <v>40562</v>
      </c>
      <c r="C432" s="8" t="str" cm="1">
        <f t="array" ref="C432">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32" s="8">
        <f>YEAR(DS_1_2_3_appended[[#This Row],[DateOfEntry]])</f>
        <v>2011</v>
      </c>
      <c r="E432" s="8" t="str">
        <f>TEXT(DS_1_2_3_appended[[#This Row],[DateOfEntry]], "mmmm")</f>
        <v>January</v>
      </c>
      <c r="F432" s="15">
        <v>17.9166666666667</v>
      </c>
      <c r="G432" s="8" t="str">
        <f>IF(dataset_1!G432, "YES", "NO")</f>
        <v>NO</v>
      </c>
      <c r="H432" s="8" t="str">
        <f>CHOOSE(WEEKDAY(DS_1_2_3_appended[[#This Row],[DateOfEntry]]), "Sunday", "Monday", "Tuesday", "Wednesday", "Thursday", "Friday", "Saturday")</f>
        <v>Wednesday</v>
      </c>
      <c r="I432" s="8">
        <v>1</v>
      </c>
      <c r="J432" s="8" t="str" cm="1">
        <f t="array" ref="J432">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432" s="8">
        <v>0.3</v>
      </c>
      <c r="L432" s="8" cm="1">
        <f t="array" ref="L432">_xlfn.IFS(
  AND(C432="Winter", J432="Clear Sky"), ROUND(10 + (K432 / 0.46) * (25 - 10), 1),
  AND(C432="Winter", J432="Foggy / Misty"), ROUND(0 + (K432 / 0.46) * (15 - 0), 1),
  AND(C432="Winter", J432="Light Snow / Rain"), ROUND(-5 + (K432 / 0.46) * (10 - (-5)), 1),
  AND(C432="Winter", J432="Western Disturbance"), ROUND(5 + (K432 / 0.46) * (20 - 5), 1),
  AND(C432="Summer", J432="Clear / Sunny"), ROUND(30 + (K432 / 0.46) * (53 - 30), 1),
  AND(C432="Summer", J432="Hot &amp; Humid"), ROUND(26 + (K432 / 0.46) * (45 - 26), 1),
  AND(C432="Summer", J432="Dust Storm / Loo Winds"), ROUND(35 + (K432 / 0.46) * (50 - 35), 1),
  AND(C432="Summer", J432="Pre-Monsoon Thunderstorm"), ROUND(28 + (K432 / 0.46) * (48 - 28), 1),
  AND(C432="Monsoon", J432="Heavy Rainfall"), ROUND(22 + (K432 / 0.46) * (28 - 22), 1),
  AND(C432="Monsoon", J432="Intermittent Showers"), ROUND(24 + (K432 / 0.46) * (32 - 24), 1),
  AND(C432="Monsoon", J432="Overcast &amp; Humid"), ROUND(25 + (K432 / 0.46) * (33 - 25), 1),
  AND(C432="Monsoon", J432="Thunderstorms with Rain"), ROUND(23 + (K432 / 0.46) * (30 - 23), 1),
  AND(C432="Autumn", J432="Clear"), ROUND(20 + (K432 / 0.46) * (30 - 20), 1),
  AND(C432="Autumn", J432="Dry &amp; Breezy"), ROUND(18 + (K432 / 0.46) * (28 - 18), 1),
  AND(C432="Autumn", J432="Atmospheric Haze"), ROUND(16 + (K432 / 0.46) * (26 - 16), 1),
  AND(C432="Autumn", J432="Chilly Dusk"), ROUND(15 + (K432 / 0.46) * (25 - 15), 1),
  TRUE, "No match found"
)</f>
        <v>19.8</v>
      </c>
      <c r="M432" s="8">
        <v>0.52</v>
      </c>
      <c r="N432" s="8">
        <f>ROUND(DS_1_2_3_appended[[#This Row],[NormalizedHumidity]] * 100, 1)</f>
        <v>52</v>
      </c>
      <c r="O432" s="8" t="str" cm="1">
        <f t="array" ref="O432">_xlfn.IFS(
  N432&lt;=10, "Extremely Dry",
  N432&lt;=20, "Very Dry",
  N432&lt;=30, "Dry",
  N432&lt;=40, "Low Comfortable",
  N432&lt;=50, "Comfortable",
  N432&lt;=60, "Moderate Humid",
  N432&lt;=70, "Humid",
  N432&lt;=80, "Very Humid",
  N432&lt;=90, "Highly Humid",
  N432&lt;=100, "Saturated / Rain-Likely"
)</f>
        <v>Moderate Humid</v>
      </c>
      <c r="P432" s="8">
        <v>0.4627</v>
      </c>
      <c r="Q432" s="8">
        <f>ROUND(DS_1_2_3_appended[[#This Row],[NormalizedWindspeed]]* 118, 1)</f>
        <v>54.6</v>
      </c>
      <c r="R432" s="8">
        <v>1</v>
      </c>
      <c r="S432" s="8">
        <v>27</v>
      </c>
      <c r="T432" s="8">
        <f>SUM(DS_1_2_3_appended[[#This Row],[CasualRiders]], DS_1_2_3_appended[[#This Row],[RegisteredRiders]])</f>
        <v>28</v>
      </c>
    </row>
    <row r="433" spans="1:20">
      <c r="A433" s="16">
        <v>432</v>
      </c>
      <c r="B433" s="11">
        <v>40563</v>
      </c>
      <c r="C433" s="8" t="str" cm="1">
        <f t="array" ref="C433">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33" s="8">
        <f>YEAR(DS_1_2_3_appended[[#This Row],[DateOfEntry]])</f>
        <v>2011</v>
      </c>
      <c r="E433" s="8" t="str">
        <f>TEXT(DS_1_2_3_appended[[#This Row],[DateOfEntry]], "mmmm")</f>
        <v>January</v>
      </c>
      <c r="F433" s="15">
        <v>17.9583333333333</v>
      </c>
      <c r="G433" s="8" t="str">
        <f>IF(dataset_1!G433, "YES", "NO")</f>
        <v>NO</v>
      </c>
      <c r="H433" s="8" t="str">
        <f>CHOOSE(WEEKDAY(DS_1_2_3_appended[[#This Row],[DateOfEntry]]), "Sunday", "Monday", "Tuesday", "Wednesday", "Thursday", "Friday", "Saturday")</f>
        <v>Thursday</v>
      </c>
      <c r="I433" s="8">
        <v>1</v>
      </c>
      <c r="J433" s="8" t="str" cm="1">
        <f t="array" ref="J433">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433" s="8">
        <v>0.26</v>
      </c>
      <c r="L433" s="8" cm="1">
        <f t="array" ref="L433">_xlfn.IFS(
  AND(C433="Winter", J433="Clear Sky"), ROUND(10 + (K433 / 0.46) * (25 - 10), 1),
  AND(C433="Winter", J433="Foggy / Misty"), ROUND(0 + (K433 / 0.46) * (15 - 0), 1),
  AND(C433="Winter", J433="Light Snow / Rain"), ROUND(-5 + (K433 / 0.46) * (10 - (-5)), 1),
  AND(C433="Winter", J433="Western Disturbance"), ROUND(5 + (K433 / 0.46) * (20 - 5), 1),
  AND(C433="Summer", J433="Clear / Sunny"), ROUND(30 + (K433 / 0.46) * (53 - 30), 1),
  AND(C433="Summer", J433="Hot &amp; Humid"), ROUND(26 + (K433 / 0.46) * (45 - 26), 1),
  AND(C433="Summer", J433="Dust Storm / Loo Winds"), ROUND(35 + (K433 / 0.46) * (50 - 35), 1),
  AND(C433="Summer", J433="Pre-Monsoon Thunderstorm"), ROUND(28 + (K433 / 0.46) * (48 - 28), 1),
  AND(C433="Monsoon", J433="Heavy Rainfall"), ROUND(22 + (K433 / 0.46) * (28 - 22), 1),
  AND(C433="Monsoon", J433="Intermittent Showers"), ROUND(24 + (K433 / 0.46) * (32 - 24), 1),
  AND(C433="Monsoon", J433="Overcast &amp; Humid"), ROUND(25 + (K433 / 0.46) * (33 - 25), 1),
  AND(C433="Monsoon", J433="Thunderstorms with Rain"), ROUND(23 + (K433 / 0.46) * (30 - 23), 1),
  AND(C433="Autumn", J433="Clear"), ROUND(20 + (K433 / 0.46) * (30 - 20), 1),
  AND(C433="Autumn", J433="Dry &amp; Breezy"), ROUND(18 + (K433 / 0.46) * (28 - 18), 1),
  AND(C433="Autumn", J433="Atmospheric Haze"), ROUND(16 + (K433 / 0.46) * (26 - 16), 1),
  AND(C433="Autumn", J433="Chilly Dusk"), ROUND(15 + (K433 / 0.46) * (25 - 15), 1),
  TRUE, "No match found"
)</f>
        <v>18.5</v>
      </c>
      <c r="M433" s="8">
        <v>0.56000000000000005</v>
      </c>
      <c r="N433" s="8">
        <f>ROUND(DS_1_2_3_appended[[#This Row],[NormalizedHumidity]] * 100, 1)</f>
        <v>56</v>
      </c>
      <c r="O433" s="8" t="str" cm="1">
        <f t="array" ref="O433">_xlfn.IFS(
  N433&lt;=10, "Extremely Dry",
  N433&lt;=20, "Very Dry",
  N433&lt;=30, "Dry",
  N433&lt;=40, "Low Comfortable",
  N433&lt;=50, "Comfortable",
  N433&lt;=60, "Moderate Humid",
  N433&lt;=70, "Humid",
  N433&lt;=80, "Very Humid",
  N433&lt;=90, "Highly Humid",
  N433&lt;=100, "Saturated / Rain-Likely"
)</f>
        <v>Moderate Humid</v>
      </c>
      <c r="P433" s="8">
        <v>0.3881</v>
      </c>
      <c r="Q433" s="8">
        <f>ROUND(DS_1_2_3_appended[[#This Row],[NormalizedWindspeed]]* 118, 1)</f>
        <v>45.8</v>
      </c>
      <c r="R433" s="8">
        <v>5</v>
      </c>
      <c r="S433" s="8">
        <v>8</v>
      </c>
      <c r="T433" s="8">
        <f>SUM(DS_1_2_3_appended[[#This Row],[CasualRiders]], DS_1_2_3_appended[[#This Row],[RegisteredRiders]])</f>
        <v>13</v>
      </c>
    </row>
    <row r="434" spans="1:20">
      <c r="A434" s="16">
        <v>433</v>
      </c>
      <c r="B434" s="11">
        <v>40563</v>
      </c>
      <c r="C434" s="8" t="str" cm="1">
        <f t="array" ref="C434">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34" s="8">
        <f>YEAR(DS_1_2_3_appended[[#This Row],[DateOfEntry]])</f>
        <v>2011</v>
      </c>
      <c r="E434" s="8" t="str">
        <f>TEXT(DS_1_2_3_appended[[#This Row],[DateOfEntry]], "mmmm")</f>
        <v>January</v>
      </c>
      <c r="F434" s="15">
        <v>18</v>
      </c>
      <c r="G434" s="8" t="str">
        <f>IF(dataset_1!G434, "YES", "NO")</f>
        <v>NO</v>
      </c>
      <c r="H434" s="8" t="str">
        <f>CHOOSE(WEEKDAY(DS_1_2_3_appended[[#This Row],[DateOfEntry]]), "Sunday", "Monday", "Tuesday", "Wednesday", "Thursday", "Friday", "Saturday")</f>
        <v>Thursday</v>
      </c>
      <c r="I434" s="8">
        <v>1</v>
      </c>
      <c r="J434" s="8" t="str" cm="1">
        <f t="array" ref="J434">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434" s="8">
        <v>0.26</v>
      </c>
      <c r="L434" s="8" cm="1">
        <f t="array" ref="L434">_xlfn.IFS(
  AND(C434="Winter", J434="Clear Sky"), ROUND(10 + (K434 / 0.46) * (25 - 10), 1),
  AND(C434="Winter", J434="Foggy / Misty"), ROUND(0 + (K434 / 0.46) * (15 - 0), 1),
  AND(C434="Winter", J434="Light Snow / Rain"), ROUND(-5 + (K434 / 0.46) * (10 - (-5)), 1),
  AND(C434="Winter", J434="Western Disturbance"), ROUND(5 + (K434 / 0.46) * (20 - 5), 1),
  AND(C434="Summer", J434="Clear / Sunny"), ROUND(30 + (K434 / 0.46) * (53 - 30), 1),
  AND(C434="Summer", J434="Hot &amp; Humid"), ROUND(26 + (K434 / 0.46) * (45 - 26), 1),
  AND(C434="Summer", J434="Dust Storm / Loo Winds"), ROUND(35 + (K434 / 0.46) * (50 - 35), 1),
  AND(C434="Summer", J434="Pre-Monsoon Thunderstorm"), ROUND(28 + (K434 / 0.46) * (48 - 28), 1),
  AND(C434="Monsoon", J434="Heavy Rainfall"), ROUND(22 + (K434 / 0.46) * (28 - 22), 1),
  AND(C434="Monsoon", J434="Intermittent Showers"), ROUND(24 + (K434 / 0.46) * (32 - 24), 1),
  AND(C434="Monsoon", J434="Overcast &amp; Humid"), ROUND(25 + (K434 / 0.46) * (33 - 25), 1),
  AND(C434="Monsoon", J434="Thunderstorms with Rain"), ROUND(23 + (K434 / 0.46) * (30 - 23), 1),
  AND(C434="Autumn", J434="Clear"), ROUND(20 + (K434 / 0.46) * (30 - 20), 1),
  AND(C434="Autumn", J434="Dry &amp; Breezy"), ROUND(18 + (K434 / 0.46) * (28 - 18), 1),
  AND(C434="Autumn", J434="Atmospheric Haze"), ROUND(16 + (K434 / 0.46) * (26 - 16), 1),
  AND(C434="Autumn", J434="Chilly Dusk"), ROUND(15 + (K434 / 0.46) * (25 - 15), 1),
  TRUE, "No match found"
)</f>
        <v>18.5</v>
      </c>
      <c r="M434" s="8">
        <v>0.56000000000000005</v>
      </c>
      <c r="N434" s="8">
        <f>ROUND(DS_1_2_3_appended[[#This Row],[NormalizedHumidity]] * 100, 1)</f>
        <v>56</v>
      </c>
      <c r="O434" s="8" t="str" cm="1">
        <f t="array" ref="O434">_xlfn.IFS(
  N434&lt;=10, "Extremely Dry",
  N434&lt;=20, "Very Dry",
  N434&lt;=30, "Dry",
  N434&lt;=40, "Low Comfortable",
  N434&lt;=50, "Comfortable",
  N434&lt;=60, "Moderate Humid",
  N434&lt;=70, "Humid",
  N434&lt;=80, "Very Humid",
  N434&lt;=90, "Highly Humid",
  N434&lt;=100, "Saturated / Rain-Likely"
)</f>
        <v>Moderate Humid</v>
      </c>
      <c r="P434" s="8">
        <v>0</v>
      </c>
      <c r="Q434" s="8">
        <f>ROUND(DS_1_2_3_appended[[#This Row],[NormalizedWindspeed]]* 118, 1)</f>
        <v>0</v>
      </c>
      <c r="R434" s="8">
        <v>2</v>
      </c>
      <c r="S434" s="8">
        <v>3</v>
      </c>
      <c r="T434" s="8">
        <f>SUM(DS_1_2_3_appended[[#This Row],[CasualRiders]], DS_1_2_3_appended[[#This Row],[RegisteredRiders]])</f>
        <v>5</v>
      </c>
    </row>
    <row r="435" spans="1:20">
      <c r="A435" s="16">
        <v>434</v>
      </c>
      <c r="B435" s="11">
        <v>40563</v>
      </c>
      <c r="C435" s="8" t="str" cm="1">
        <f t="array" ref="C435">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35" s="8">
        <f>YEAR(DS_1_2_3_appended[[#This Row],[DateOfEntry]])</f>
        <v>2011</v>
      </c>
      <c r="E435" s="8" t="str">
        <f>TEXT(DS_1_2_3_appended[[#This Row],[DateOfEntry]], "mmmm")</f>
        <v>January</v>
      </c>
      <c r="F435" s="15">
        <v>18.0416666666667</v>
      </c>
      <c r="G435" s="8" t="str">
        <f>IF(dataset_1!G435, "YES", "NO")</f>
        <v>NO</v>
      </c>
      <c r="H435" s="8" t="str">
        <f>CHOOSE(WEEKDAY(DS_1_2_3_appended[[#This Row],[DateOfEntry]]), "Sunday", "Monday", "Tuesday", "Wednesday", "Thursday", "Friday", "Saturday")</f>
        <v>Thursday</v>
      </c>
      <c r="I435" s="8">
        <v>1</v>
      </c>
      <c r="J435" s="8" t="str" cm="1">
        <f t="array" ref="J435">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435" s="8">
        <v>0.26</v>
      </c>
      <c r="L435" s="8" cm="1">
        <f t="array" ref="L435">_xlfn.IFS(
  AND(C435="Winter", J435="Clear Sky"), ROUND(10 + (K435 / 0.46) * (25 - 10), 1),
  AND(C435="Winter", J435="Foggy / Misty"), ROUND(0 + (K435 / 0.46) * (15 - 0), 1),
  AND(C435="Winter", J435="Light Snow / Rain"), ROUND(-5 + (K435 / 0.46) * (10 - (-5)), 1),
  AND(C435="Winter", J435="Western Disturbance"), ROUND(5 + (K435 / 0.46) * (20 - 5), 1),
  AND(C435="Summer", J435="Clear / Sunny"), ROUND(30 + (K435 / 0.46) * (53 - 30), 1),
  AND(C435="Summer", J435="Hot &amp; Humid"), ROUND(26 + (K435 / 0.46) * (45 - 26), 1),
  AND(C435="Summer", J435="Dust Storm / Loo Winds"), ROUND(35 + (K435 / 0.46) * (50 - 35), 1),
  AND(C435="Summer", J435="Pre-Monsoon Thunderstorm"), ROUND(28 + (K435 / 0.46) * (48 - 28), 1),
  AND(C435="Monsoon", J435="Heavy Rainfall"), ROUND(22 + (K435 / 0.46) * (28 - 22), 1),
  AND(C435="Monsoon", J435="Intermittent Showers"), ROUND(24 + (K435 / 0.46) * (32 - 24), 1),
  AND(C435="Monsoon", J435="Overcast &amp; Humid"), ROUND(25 + (K435 / 0.46) * (33 - 25), 1),
  AND(C435="Monsoon", J435="Thunderstorms with Rain"), ROUND(23 + (K435 / 0.46) * (30 - 23), 1),
  AND(C435="Autumn", J435="Clear"), ROUND(20 + (K435 / 0.46) * (30 - 20), 1),
  AND(C435="Autumn", J435="Dry &amp; Breezy"), ROUND(18 + (K435 / 0.46) * (28 - 18), 1),
  AND(C435="Autumn", J435="Atmospheric Haze"), ROUND(16 + (K435 / 0.46) * (26 - 16), 1),
  AND(C435="Autumn", J435="Chilly Dusk"), ROUND(15 + (K435 / 0.46) * (25 - 15), 1),
  TRUE, "No match found"
)</f>
        <v>18.5</v>
      </c>
      <c r="M435" s="8">
        <v>0.56000000000000005</v>
      </c>
      <c r="N435" s="8">
        <f>ROUND(DS_1_2_3_appended[[#This Row],[NormalizedHumidity]] * 100, 1)</f>
        <v>56</v>
      </c>
      <c r="O435" s="8" t="str" cm="1">
        <f t="array" ref="O435">_xlfn.IFS(
  N435&lt;=10, "Extremely Dry",
  N435&lt;=20, "Very Dry",
  N435&lt;=30, "Dry",
  N435&lt;=40, "Low Comfortable",
  N435&lt;=50, "Comfortable",
  N435&lt;=60, "Moderate Humid",
  N435&lt;=70, "Humid",
  N435&lt;=80, "Very Humid",
  N435&lt;=90, "Highly Humid",
  N435&lt;=100, "Saturated / Rain-Likely"
)</f>
        <v>Moderate Humid</v>
      </c>
      <c r="P435" s="8">
        <v>0</v>
      </c>
      <c r="Q435" s="8">
        <f>ROUND(DS_1_2_3_appended[[#This Row],[NormalizedWindspeed]]* 118, 1)</f>
        <v>0</v>
      </c>
      <c r="R435" s="8">
        <v>0</v>
      </c>
      <c r="S435" s="8">
        <v>2</v>
      </c>
      <c r="T435" s="8">
        <f>SUM(DS_1_2_3_appended[[#This Row],[CasualRiders]], DS_1_2_3_appended[[#This Row],[RegisteredRiders]])</f>
        <v>2</v>
      </c>
    </row>
    <row r="436" spans="1:20">
      <c r="A436" s="16">
        <v>435</v>
      </c>
      <c r="B436" s="11">
        <v>40563</v>
      </c>
      <c r="C436" s="8" t="str" cm="1">
        <f t="array" ref="C436">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36" s="8">
        <f>YEAR(DS_1_2_3_appended[[#This Row],[DateOfEntry]])</f>
        <v>2011</v>
      </c>
      <c r="E436" s="8" t="str">
        <f>TEXT(DS_1_2_3_appended[[#This Row],[DateOfEntry]], "mmmm")</f>
        <v>January</v>
      </c>
      <c r="F436" s="15">
        <v>18.0833333333333</v>
      </c>
      <c r="G436" s="8" t="str">
        <f>IF(dataset_1!G436, "YES", "NO")</f>
        <v>NO</v>
      </c>
      <c r="H436" s="8" t="str">
        <f>CHOOSE(WEEKDAY(DS_1_2_3_appended[[#This Row],[DateOfEntry]]), "Sunday", "Monday", "Tuesday", "Wednesday", "Thursday", "Friday", "Saturday")</f>
        <v>Thursday</v>
      </c>
      <c r="I436" s="8">
        <v>1</v>
      </c>
      <c r="J436" s="8" t="str" cm="1">
        <f t="array" ref="J436">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436" s="8">
        <v>0.26</v>
      </c>
      <c r="L436" s="8" cm="1">
        <f t="array" ref="L436">_xlfn.IFS(
  AND(C436="Winter", J436="Clear Sky"), ROUND(10 + (K436 / 0.46) * (25 - 10), 1),
  AND(C436="Winter", J436="Foggy / Misty"), ROUND(0 + (K436 / 0.46) * (15 - 0), 1),
  AND(C436="Winter", J436="Light Snow / Rain"), ROUND(-5 + (K436 / 0.46) * (10 - (-5)), 1),
  AND(C436="Winter", J436="Western Disturbance"), ROUND(5 + (K436 / 0.46) * (20 - 5), 1),
  AND(C436="Summer", J436="Clear / Sunny"), ROUND(30 + (K436 / 0.46) * (53 - 30), 1),
  AND(C436="Summer", J436="Hot &amp; Humid"), ROUND(26 + (K436 / 0.46) * (45 - 26), 1),
  AND(C436="Summer", J436="Dust Storm / Loo Winds"), ROUND(35 + (K436 / 0.46) * (50 - 35), 1),
  AND(C436="Summer", J436="Pre-Monsoon Thunderstorm"), ROUND(28 + (K436 / 0.46) * (48 - 28), 1),
  AND(C436="Monsoon", J436="Heavy Rainfall"), ROUND(22 + (K436 / 0.46) * (28 - 22), 1),
  AND(C436="Monsoon", J436="Intermittent Showers"), ROUND(24 + (K436 / 0.46) * (32 - 24), 1),
  AND(C436="Monsoon", J436="Overcast &amp; Humid"), ROUND(25 + (K436 / 0.46) * (33 - 25), 1),
  AND(C436="Monsoon", J436="Thunderstorms with Rain"), ROUND(23 + (K436 / 0.46) * (30 - 23), 1),
  AND(C436="Autumn", J436="Clear"), ROUND(20 + (K436 / 0.46) * (30 - 20), 1),
  AND(C436="Autumn", J436="Dry &amp; Breezy"), ROUND(18 + (K436 / 0.46) * (28 - 18), 1),
  AND(C436="Autumn", J436="Atmospheric Haze"), ROUND(16 + (K436 / 0.46) * (26 - 16), 1),
  AND(C436="Autumn", J436="Chilly Dusk"), ROUND(15 + (K436 / 0.46) * (25 - 15), 1),
  TRUE, "No match found"
)</f>
        <v>18.5</v>
      </c>
      <c r="M436" s="8">
        <v>0.56000000000000005</v>
      </c>
      <c r="N436" s="8">
        <f>ROUND(DS_1_2_3_appended[[#This Row],[NormalizedHumidity]] * 100, 1)</f>
        <v>56</v>
      </c>
      <c r="O436" s="8" t="str" cm="1">
        <f t="array" ref="O436">_xlfn.IFS(
  N436&lt;=10, "Extremely Dry",
  N436&lt;=20, "Very Dry",
  N436&lt;=30, "Dry",
  N436&lt;=40, "Low Comfortable",
  N436&lt;=50, "Comfortable",
  N436&lt;=60, "Moderate Humid",
  N436&lt;=70, "Humid",
  N436&lt;=80, "Very Humid",
  N436&lt;=90, "Highly Humid",
  N436&lt;=100, "Saturated / Rain-Likely"
)</f>
        <v>Moderate Humid</v>
      </c>
      <c r="P436" s="8">
        <v>0.16420000000000001</v>
      </c>
      <c r="Q436" s="8">
        <f>ROUND(DS_1_2_3_appended[[#This Row],[NormalizedWindspeed]]* 118, 1)</f>
        <v>19.399999999999999</v>
      </c>
      <c r="R436" s="8">
        <v>0</v>
      </c>
      <c r="S436" s="8">
        <v>1</v>
      </c>
      <c r="T436" s="8">
        <f>SUM(DS_1_2_3_appended[[#This Row],[CasualRiders]], DS_1_2_3_appended[[#This Row],[RegisteredRiders]])</f>
        <v>1</v>
      </c>
    </row>
    <row r="437" spans="1:20">
      <c r="A437" s="16">
        <v>436</v>
      </c>
      <c r="B437" s="11">
        <v>40563</v>
      </c>
      <c r="C437" s="8" t="str" cm="1">
        <f t="array" ref="C437">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37" s="8">
        <f>YEAR(DS_1_2_3_appended[[#This Row],[DateOfEntry]])</f>
        <v>2011</v>
      </c>
      <c r="E437" s="8" t="str">
        <f>TEXT(DS_1_2_3_appended[[#This Row],[DateOfEntry]], "mmmm")</f>
        <v>January</v>
      </c>
      <c r="F437" s="15">
        <v>18.125</v>
      </c>
      <c r="G437" s="8" t="str">
        <f>IF(dataset_1!G437, "YES", "NO")</f>
        <v>NO</v>
      </c>
      <c r="H437" s="8" t="str">
        <f>CHOOSE(WEEKDAY(DS_1_2_3_appended[[#This Row],[DateOfEntry]]), "Sunday", "Monday", "Tuesday", "Wednesday", "Thursday", "Friday", "Saturday")</f>
        <v>Thursday</v>
      </c>
      <c r="I437" s="8">
        <v>1</v>
      </c>
      <c r="J437" s="8" t="str" cm="1">
        <f t="array" ref="J437">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437" s="8">
        <v>0.26</v>
      </c>
      <c r="L437" s="8" cm="1">
        <f t="array" ref="L437">_xlfn.IFS(
  AND(C437="Winter", J437="Clear Sky"), ROUND(10 + (K437 / 0.46) * (25 - 10), 1),
  AND(C437="Winter", J437="Foggy / Misty"), ROUND(0 + (K437 / 0.46) * (15 - 0), 1),
  AND(C437="Winter", J437="Light Snow / Rain"), ROUND(-5 + (K437 / 0.46) * (10 - (-5)), 1),
  AND(C437="Winter", J437="Western Disturbance"), ROUND(5 + (K437 / 0.46) * (20 - 5), 1),
  AND(C437="Summer", J437="Clear / Sunny"), ROUND(30 + (K437 / 0.46) * (53 - 30), 1),
  AND(C437="Summer", J437="Hot &amp; Humid"), ROUND(26 + (K437 / 0.46) * (45 - 26), 1),
  AND(C437="Summer", J437="Dust Storm / Loo Winds"), ROUND(35 + (K437 / 0.46) * (50 - 35), 1),
  AND(C437="Summer", J437="Pre-Monsoon Thunderstorm"), ROUND(28 + (K437 / 0.46) * (48 - 28), 1),
  AND(C437="Monsoon", J437="Heavy Rainfall"), ROUND(22 + (K437 / 0.46) * (28 - 22), 1),
  AND(C437="Monsoon", J437="Intermittent Showers"), ROUND(24 + (K437 / 0.46) * (32 - 24), 1),
  AND(C437="Monsoon", J437="Overcast &amp; Humid"), ROUND(25 + (K437 / 0.46) * (33 - 25), 1),
  AND(C437="Monsoon", J437="Thunderstorms with Rain"), ROUND(23 + (K437 / 0.46) * (30 - 23), 1),
  AND(C437="Autumn", J437="Clear"), ROUND(20 + (K437 / 0.46) * (30 - 20), 1),
  AND(C437="Autumn", J437="Dry &amp; Breezy"), ROUND(18 + (K437 / 0.46) * (28 - 18), 1),
  AND(C437="Autumn", J437="Atmospheric Haze"), ROUND(16 + (K437 / 0.46) * (26 - 16), 1),
  AND(C437="Autumn", J437="Chilly Dusk"), ROUND(15 + (K437 / 0.46) * (25 - 15), 1),
  TRUE, "No match found"
)</f>
        <v>18.5</v>
      </c>
      <c r="M437" s="8">
        <v>0.56000000000000005</v>
      </c>
      <c r="N437" s="8">
        <f>ROUND(DS_1_2_3_appended[[#This Row],[NormalizedHumidity]] * 100, 1)</f>
        <v>56</v>
      </c>
      <c r="O437" s="8" t="str" cm="1">
        <f t="array" ref="O437">_xlfn.IFS(
  N437&lt;=10, "Extremely Dry",
  N437&lt;=20, "Very Dry",
  N437&lt;=30, "Dry",
  N437&lt;=40, "Low Comfortable",
  N437&lt;=50, "Comfortable",
  N437&lt;=60, "Moderate Humid",
  N437&lt;=70, "Humid",
  N437&lt;=80, "Very Humid",
  N437&lt;=90, "Highly Humid",
  N437&lt;=100, "Saturated / Rain-Likely"
)</f>
        <v>Moderate Humid</v>
      </c>
      <c r="P437" s="8">
        <v>0.16420000000000001</v>
      </c>
      <c r="Q437" s="8">
        <f>ROUND(DS_1_2_3_appended[[#This Row],[NormalizedWindspeed]]* 118, 1)</f>
        <v>19.399999999999999</v>
      </c>
      <c r="R437" s="8">
        <v>0</v>
      </c>
      <c r="S437" s="8">
        <v>1</v>
      </c>
      <c r="T437" s="8">
        <f>SUM(DS_1_2_3_appended[[#This Row],[CasualRiders]], DS_1_2_3_appended[[#This Row],[RegisteredRiders]])</f>
        <v>1</v>
      </c>
    </row>
    <row r="438" spans="1:20">
      <c r="A438" s="16">
        <v>437</v>
      </c>
      <c r="B438" s="11">
        <v>40563</v>
      </c>
      <c r="C438" s="8" t="str" cm="1">
        <f t="array" ref="C438">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38" s="8">
        <f>YEAR(DS_1_2_3_appended[[#This Row],[DateOfEntry]])</f>
        <v>2011</v>
      </c>
      <c r="E438" s="8" t="str">
        <f>TEXT(DS_1_2_3_appended[[#This Row],[DateOfEntry]], "mmmm")</f>
        <v>January</v>
      </c>
      <c r="F438" s="15">
        <v>18.1666666666667</v>
      </c>
      <c r="G438" s="8" t="str">
        <f>IF(dataset_1!G438, "YES", "NO")</f>
        <v>NO</v>
      </c>
      <c r="H438" s="8" t="str">
        <f>CHOOSE(WEEKDAY(DS_1_2_3_appended[[#This Row],[DateOfEntry]]), "Sunday", "Monday", "Tuesday", "Wednesday", "Thursday", "Friday", "Saturday")</f>
        <v>Thursday</v>
      </c>
      <c r="I438" s="8">
        <v>1</v>
      </c>
      <c r="J438" s="8" t="str" cm="1">
        <f t="array" ref="J438">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438" s="8">
        <v>0.24</v>
      </c>
      <c r="L438" s="8" cm="1">
        <f t="array" ref="L438">_xlfn.IFS(
  AND(C438="Winter", J438="Clear Sky"), ROUND(10 + (K438 / 0.46) * (25 - 10), 1),
  AND(C438="Winter", J438="Foggy / Misty"), ROUND(0 + (K438 / 0.46) * (15 - 0), 1),
  AND(C438="Winter", J438="Light Snow / Rain"), ROUND(-5 + (K438 / 0.46) * (10 - (-5)), 1),
  AND(C438="Winter", J438="Western Disturbance"), ROUND(5 + (K438 / 0.46) * (20 - 5), 1),
  AND(C438="Summer", J438="Clear / Sunny"), ROUND(30 + (K438 / 0.46) * (53 - 30), 1),
  AND(C438="Summer", J438="Hot &amp; Humid"), ROUND(26 + (K438 / 0.46) * (45 - 26), 1),
  AND(C438="Summer", J438="Dust Storm / Loo Winds"), ROUND(35 + (K438 / 0.46) * (50 - 35), 1),
  AND(C438="Summer", J438="Pre-Monsoon Thunderstorm"), ROUND(28 + (K438 / 0.46) * (48 - 28), 1),
  AND(C438="Monsoon", J438="Heavy Rainfall"), ROUND(22 + (K438 / 0.46) * (28 - 22), 1),
  AND(C438="Monsoon", J438="Intermittent Showers"), ROUND(24 + (K438 / 0.46) * (32 - 24), 1),
  AND(C438="Monsoon", J438="Overcast &amp; Humid"), ROUND(25 + (K438 / 0.46) * (33 - 25), 1),
  AND(C438="Monsoon", J438="Thunderstorms with Rain"), ROUND(23 + (K438 / 0.46) * (30 - 23), 1),
  AND(C438="Autumn", J438="Clear"), ROUND(20 + (K438 / 0.46) * (30 - 20), 1),
  AND(C438="Autumn", J438="Dry &amp; Breezy"), ROUND(18 + (K438 / 0.46) * (28 - 18), 1),
  AND(C438="Autumn", J438="Atmospheric Haze"), ROUND(16 + (K438 / 0.46) * (26 - 16), 1),
  AND(C438="Autumn", J438="Chilly Dusk"), ROUND(15 + (K438 / 0.46) * (25 - 15), 1),
  TRUE, "No match found"
)</f>
        <v>17.8</v>
      </c>
      <c r="M438" s="8">
        <v>0.6</v>
      </c>
      <c r="N438" s="8">
        <f>ROUND(DS_1_2_3_appended[[#This Row],[NormalizedHumidity]] * 100, 1)</f>
        <v>60</v>
      </c>
      <c r="O438" s="8" t="str" cm="1">
        <f t="array" ref="O438">_xlfn.IFS(
  N438&lt;=10, "Extremely Dry",
  N438&lt;=20, "Very Dry",
  N438&lt;=30, "Dry",
  N438&lt;=40, "Low Comfortable",
  N438&lt;=50, "Comfortable",
  N438&lt;=60, "Moderate Humid",
  N438&lt;=70, "Humid",
  N438&lt;=80, "Very Humid",
  N438&lt;=90, "Highly Humid",
  N438&lt;=100, "Saturated / Rain-Likely"
)</f>
        <v>Moderate Humid</v>
      </c>
      <c r="P438" s="8">
        <v>0.22389999999999999</v>
      </c>
      <c r="Q438" s="8">
        <f>ROUND(DS_1_2_3_appended[[#This Row],[NormalizedWindspeed]]* 118, 1)</f>
        <v>26.4</v>
      </c>
      <c r="R438" s="8">
        <v>0</v>
      </c>
      <c r="S438" s="8">
        <v>6</v>
      </c>
      <c r="T438" s="8">
        <f>SUM(DS_1_2_3_appended[[#This Row],[CasualRiders]], DS_1_2_3_appended[[#This Row],[RegisteredRiders]])</f>
        <v>6</v>
      </c>
    </row>
    <row r="439" spans="1:20">
      <c r="A439" s="16">
        <v>438</v>
      </c>
      <c r="B439" s="11">
        <v>40563</v>
      </c>
      <c r="C439" s="8" t="str" cm="1">
        <f t="array" ref="C439">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39" s="8">
        <f>YEAR(DS_1_2_3_appended[[#This Row],[DateOfEntry]])</f>
        <v>2011</v>
      </c>
      <c r="E439" s="8" t="str">
        <f>TEXT(DS_1_2_3_appended[[#This Row],[DateOfEntry]], "mmmm")</f>
        <v>January</v>
      </c>
      <c r="F439" s="15">
        <v>18.2083333333333</v>
      </c>
      <c r="G439" s="8" t="str">
        <f>IF(dataset_1!G439, "YES", "NO")</f>
        <v>NO</v>
      </c>
      <c r="H439" s="8" t="str">
        <f>CHOOSE(WEEKDAY(DS_1_2_3_appended[[#This Row],[DateOfEntry]]), "Sunday", "Monday", "Tuesday", "Wednesday", "Thursday", "Friday", "Saturday")</f>
        <v>Thursday</v>
      </c>
      <c r="I439" s="8">
        <v>1</v>
      </c>
      <c r="J439" s="8" t="str" cm="1">
        <f t="array" ref="J439">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439" s="8">
        <v>0.22</v>
      </c>
      <c r="L439" s="8" cm="1">
        <f t="array" ref="L439">_xlfn.IFS(
  AND(C439="Winter", J439="Clear Sky"), ROUND(10 + (K439 / 0.46) * (25 - 10), 1),
  AND(C439="Winter", J439="Foggy / Misty"), ROUND(0 + (K439 / 0.46) * (15 - 0), 1),
  AND(C439="Winter", J439="Light Snow / Rain"), ROUND(-5 + (K439 / 0.46) * (10 - (-5)), 1),
  AND(C439="Winter", J439="Western Disturbance"), ROUND(5 + (K439 / 0.46) * (20 - 5), 1),
  AND(C439="Summer", J439="Clear / Sunny"), ROUND(30 + (K439 / 0.46) * (53 - 30), 1),
  AND(C439="Summer", J439="Hot &amp; Humid"), ROUND(26 + (K439 / 0.46) * (45 - 26), 1),
  AND(C439="Summer", J439="Dust Storm / Loo Winds"), ROUND(35 + (K439 / 0.46) * (50 - 35), 1),
  AND(C439="Summer", J439="Pre-Monsoon Thunderstorm"), ROUND(28 + (K439 / 0.46) * (48 - 28), 1),
  AND(C439="Monsoon", J439="Heavy Rainfall"), ROUND(22 + (K439 / 0.46) * (28 - 22), 1),
  AND(C439="Monsoon", J439="Intermittent Showers"), ROUND(24 + (K439 / 0.46) * (32 - 24), 1),
  AND(C439="Monsoon", J439="Overcast &amp; Humid"), ROUND(25 + (K439 / 0.46) * (33 - 25), 1),
  AND(C439="Monsoon", J439="Thunderstorms with Rain"), ROUND(23 + (K439 / 0.46) * (30 - 23), 1),
  AND(C439="Autumn", J439="Clear"), ROUND(20 + (K439 / 0.46) * (30 - 20), 1),
  AND(C439="Autumn", J439="Dry &amp; Breezy"), ROUND(18 + (K439 / 0.46) * (28 - 18), 1),
  AND(C439="Autumn", J439="Atmospheric Haze"), ROUND(16 + (K439 / 0.46) * (26 - 16), 1),
  AND(C439="Autumn", J439="Chilly Dusk"), ROUND(15 + (K439 / 0.46) * (25 - 15), 1),
  TRUE, "No match found"
)</f>
        <v>17.2</v>
      </c>
      <c r="M439" s="8">
        <v>0.6</v>
      </c>
      <c r="N439" s="8">
        <f>ROUND(DS_1_2_3_appended[[#This Row],[NormalizedHumidity]] * 100, 1)</f>
        <v>60</v>
      </c>
      <c r="O439" s="8" t="str" cm="1">
        <f t="array" ref="O439">_xlfn.IFS(
  N439&lt;=10, "Extremely Dry",
  N439&lt;=20, "Very Dry",
  N439&lt;=30, "Dry",
  N439&lt;=40, "Low Comfortable",
  N439&lt;=50, "Comfortable",
  N439&lt;=60, "Moderate Humid",
  N439&lt;=70, "Humid",
  N439&lt;=80, "Very Humid",
  N439&lt;=90, "Highly Humid",
  N439&lt;=100, "Saturated / Rain-Likely"
)</f>
        <v>Moderate Humid</v>
      </c>
      <c r="P439" s="8">
        <v>0.22389999999999999</v>
      </c>
      <c r="Q439" s="8">
        <f>ROUND(DS_1_2_3_appended[[#This Row],[NormalizedWindspeed]]* 118, 1)</f>
        <v>26.4</v>
      </c>
      <c r="R439" s="8">
        <v>0</v>
      </c>
      <c r="S439" s="8">
        <v>35</v>
      </c>
      <c r="T439" s="8">
        <f>SUM(DS_1_2_3_appended[[#This Row],[CasualRiders]], DS_1_2_3_appended[[#This Row],[RegisteredRiders]])</f>
        <v>35</v>
      </c>
    </row>
    <row r="440" spans="1:20">
      <c r="A440" s="16">
        <v>439</v>
      </c>
      <c r="B440" s="11">
        <v>40563</v>
      </c>
      <c r="C440" s="8" t="str" cm="1">
        <f t="array" ref="C440">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40" s="8">
        <f>YEAR(DS_1_2_3_appended[[#This Row],[DateOfEntry]])</f>
        <v>2011</v>
      </c>
      <c r="E440" s="8" t="str">
        <f>TEXT(DS_1_2_3_appended[[#This Row],[DateOfEntry]], "mmmm")</f>
        <v>January</v>
      </c>
      <c r="F440" s="15">
        <v>18.25</v>
      </c>
      <c r="G440" s="8" t="str">
        <f>IF(dataset_1!G440, "YES", "NO")</f>
        <v>NO</v>
      </c>
      <c r="H440" s="8" t="str">
        <f>CHOOSE(WEEKDAY(DS_1_2_3_appended[[#This Row],[DateOfEntry]]), "Sunday", "Monday", "Tuesday", "Wednesday", "Thursday", "Friday", "Saturday")</f>
        <v>Thursday</v>
      </c>
      <c r="I440" s="8">
        <v>1</v>
      </c>
      <c r="J440" s="8" t="str" cm="1">
        <f t="array" ref="J440">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440" s="8">
        <v>0.22</v>
      </c>
      <c r="L440" s="8" cm="1">
        <f t="array" ref="L440">_xlfn.IFS(
  AND(C440="Winter", J440="Clear Sky"), ROUND(10 + (K440 / 0.46) * (25 - 10), 1),
  AND(C440="Winter", J440="Foggy / Misty"), ROUND(0 + (K440 / 0.46) * (15 - 0), 1),
  AND(C440="Winter", J440="Light Snow / Rain"), ROUND(-5 + (K440 / 0.46) * (10 - (-5)), 1),
  AND(C440="Winter", J440="Western Disturbance"), ROUND(5 + (K440 / 0.46) * (20 - 5), 1),
  AND(C440="Summer", J440="Clear / Sunny"), ROUND(30 + (K440 / 0.46) * (53 - 30), 1),
  AND(C440="Summer", J440="Hot &amp; Humid"), ROUND(26 + (K440 / 0.46) * (45 - 26), 1),
  AND(C440="Summer", J440="Dust Storm / Loo Winds"), ROUND(35 + (K440 / 0.46) * (50 - 35), 1),
  AND(C440="Summer", J440="Pre-Monsoon Thunderstorm"), ROUND(28 + (K440 / 0.46) * (48 - 28), 1),
  AND(C440="Monsoon", J440="Heavy Rainfall"), ROUND(22 + (K440 / 0.46) * (28 - 22), 1),
  AND(C440="Monsoon", J440="Intermittent Showers"), ROUND(24 + (K440 / 0.46) * (32 - 24), 1),
  AND(C440="Monsoon", J440="Overcast &amp; Humid"), ROUND(25 + (K440 / 0.46) * (33 - 25), 1),
  AND(C440="Monsoon", J440="Thunderstorms with Rain"), ROUND(23 + (K440 / 0.46) * (30 - 23), 1),
  AND(C440="Autumn", J440="Clear"), ROUND(20 + (K440 / 0.46) * (30 - 20), 1),
  AND(C440="Autumn", J440="Dry &amp; Breezy"), ROUND(18 + (K440 / 0.46) * (28 - 18), 1),
  AND(C440="Autumn", J440="Atmospheric Haze"), ROUND(16 + (K440 / 0.46) * (26 - 16), 1),
  AND(C440="Autumn", J440="Chilly Dusk"), ROUND(15 + (K440 / 0.46) * (25 - 15), 1),
  TRUE, "No match found"
)</f>
        <v>17.2</v>
      </c>
      <c r="M440" s="8">
        <v>0.55000000000000004</v>
      </c>
      <c r="N440" s="8">
        <f>ROUND(DS_1_2_3_appended[[#This Row],[NormalizedHumidity]] * 100, 1)</f>
        <v>55</v>
      </c>
      <c r="O440" s="8" t="str" cm="1">
        <f t="array" ref="O440">_xlfn.IFS(
  N440&lt;=10, "Extremely Dry",
  N440&lt;=20, "Very Dry",
  N440&lt;=30, "Dry",
  N440&lt;=40, "Low Comfortable",
  N440&lt;=50, "Comfortable",
  N440&lt;=60, "Moderate Humid",
  N440&lt;=70, "Humid",
  N440&lt;=80, "Very Humid",
  N440&lt;=90, "Highly Humid",
  N440&lt;=100, "Saturated / Rain-Likely"
)</f>
        <v>Moderate Humid</v>
      </c>
      <c r="P440" s="8">
        <v>0.22389999999999999</v>
      </c>
      <c r="Q440" s="8">
        <f>ROUND(DS_1_2_3_appended[[#This Row],[NormalizedWindspeed]]* 118, 1)</f>
        <v>26.4</v>
      </c>
      <c r="R440" s="8">
        <v>1</v>
      </c>
      <c r="S440" s="8">
        <v>100</v>
      </c>
      <c r="T440" s="8">
        <f>SUM(DS_1_2_3_appended[[#This Row],[CasualRiders]], DS_1_2_3_appended[[#This Row],[RegisteredRiders]])</f>
        <v>101</v>
      </c>
    </row>
    <row r="441" spans="1:20">
      <c r="A441" s="16">
        <v>440</v>
      </c>
      <c r="B441" s="11">
        <v>40563</v>
      </c>
      <c r="C441" s="8" t="str" cm="1">
        <f t="array" ref="C441">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41" s="8">
        <f>YEAR(DS_1_2_3_appended[[#This Row],[DateOfEntry]])</f>
        <v>2011</v>
      </c>
      <c r="E441" s="8" t="str">
        <f>TEXT(DS_1_2_3_appended[[#This Row],[DateOfEntry]], "mmmm")</f>
        <v>January</v>
      </c>
      <c r="F441" s="15">
        <v>18.2916666666667</v>
      </c>
      <c r="G441" s="8" t="str">
        <f>IF(dataset_1!G441, "YES", "NO")</f>
        <v>NO</v>
      </c>
      <c r="H441" s="8" t="str">
        <f>CHOOSE(WEEKDAY(DS_1_2_3_appended[[#This Row],[DateOfEntry]]), "Sunday", "Monday", "Tuesday", "Wednesday", "Thursday", "Friday", "Saturday")</f>
        <v>Thursday</v>
      </c>
      <c r="I441" s="8">
        <v>1</v>
      </c>
      <c r="J441" s="8" t="str" cm="1">
        <f t="array" ref="J441">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441" s="8">
        <v>0.22</v>
      </c>
      <c r="L441" s="8" cm="1">
        <f t="array" ref="L441">_xlfn.IFS(
  AND(C441="Winter", J441="Clear Sky"), ROUND(10 + (K441 / 0.46) * (25 - 10), 1),
  AND(C441="Winter", J441="Foggy / Misty"), ROUND(0 + (K441 / 0.46) * (15 - 0), 1),
  AND(C441="Winter", J441="Light Snow / Rain"), ROUND(-5 + (K441 / 0.46) * (10 - (-5)), 1),
  AND(C441="Winter", J441="Western Disturbance"), ROUND(5 + (K441 / 0.46) * (20 - 5), 1),
  AND(C441="Summer", J441="Clear / Sunny"), ROUND(30 + (K441 / 0.46) * (53 - 30), 1),
  AND(C441="Summer", J441="Hot &amp; Humid"), ROUND(26 + (K441 / 0.46) * (45 - 26), 1),
  AND(C441="Summer", J441="Dust Storm / Loo Winds"), ROUND(35 + (K441 / 0.46) * (50 - 35), 1),
  AND(C441="Summer", J441="Pre-Monsoon Thunderstorm"), ROUND(28 + (K441 / 0.46) * (48 - 28), 1),
  AND(C441="Monsoon", J441="Heavy Rainfall"), ROUND(22 + (K441 / 0.46) * (28 - 22), 1),
  AND(C441="Monsoon", J441="Intermittent Showers"), ROUND(24 + (K441 / 0.46) * (32 - 24), 1),
  AND(C441="Monsoon", J441="Overcast &amp; Humid"), ROUND(25 + (K441 / 0.46) * (33 - 25), 1),
  AND(C441="Monsoon", J441="Thunderstorms with Rain"), ROUND(23 + (K441 / 0.46) * (30 - 23), 1),
  AND(C441="Autumn", J441="Clear"), ROUND(20 + (K441 / 0.46) * (30 - 20), 1),
  AND(C441="Autumn", J441="Dry &amp; Breezy"), ROUND(18 + (K441 / 0.46) * (28 - 18), 1),
  AND(C441="Autumn", J441="Atmospheric Haze"), ROUND(16 + (K441 / 0.46) * (26 - 16), 1),
  AND(C441="Autumn", J441="Chilly Dusk"), ROUND(15 + (K441 / 0.46) * (25 - 15), 1),
  TRUE, "No match found"
)</f>
        <v>17.2</v>
      </c>
      <c r="M441" s="8">
        <v>0.55000000000000004</v>
      </c>
      <c r="N441" s="8">
        <f>ROUND(DS_1_2_3_appended[[#This Row],[NormalizedHumidity]] * 100, 1)</f>
        <v>55</v>
      </c>
      <c r="O441" s="8" t="str" cm="1">
        <f t="array" ref="O441">_xlfn.IFS(
  N441&lt;=10, "Extremely Dry",
  N441&lt;=20, "Very Dry",
  N441&lt;=30, "Dry",
  N441&lt;=40, "Low Comfortable",
  N441&lt;=50, "Comfortable",
  N441&lt;=60, "Moderate Humid",
  N441&lt;=70, "Humid",
  N441&lt;=80, "Very Humid",
  N441&lt;=90, "Highly Humid",
  N441&lt;=100, "Saturated / Rain-Likely"
)</f>
        <v>Moderate Humid</v>
      </c>
      <c r="P441" s="8">
        <v>0.28360000000000002</v>
      </c>
      <c r="Q441" s="8">
        <f>ROUND(DS_1_2_3_appended[[#This Row],[NormalizedWindspeed]]* 118, 1)</f>
        <v>33.5</v>
      </c>
      <c r="R441" s="8">
        <v>2</v>
      </c>
      <c r="S441" s="8">
        <v>247</v>
      </c>
      <c r="T441" s="8">
        <f>SUM(DS_1_2_3_appended[[#This Row],[CasualRiders]], DS_1_2_3_appended[[#This Row],[RegisteredRiders]])</f>
        <v>249</v>
      </c>
    </row>
    <row r="442" spans="1:20">
      <c r="A442" s="16">
        <v>441</v>
      </c>
      <c r="B442" s="11">
        <v>40563</v>
      </c>
      <c r="C442" s="8" t="str" cm="1">
        <f t="array" ref="C442">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42" s="8">
        <f>YEAR(DS_1_2_3_appended[[#This Row],[DateOfEntry]])</f>
        <v>2011</v>
      </c>
      <c r="E442" s="8" t="str">
        <f>TEXT(DS_1_2_3_appended[[#This Row],[DateOfEntry]], "mmmm")</f>
        <v>January</v>
      </c>
      <c r="F442" s="15">
        <v>18.3333333333333</v>
      </c>
      <c r="G442" s="8" t="str">
        <f>IF(dataset_1!G442, "YES", "NO")</f>
        <v>NO</v>
      </c>
      <c r="H442" s="8" t="str">
        <f>CHOOSE(WEEKDAY(DS_1_2_3_appended[[#This Row],[DateOfEntry]]), "Sunday", "Monday", "Tuesday", "Wednesday", "Thursday", "Friday", "Saturday")</f>
        <v>Thursday</v>
      </c>
      <c r="I442" s="8">
        <v>2</v>
      </c>
      <c r="J442" s="8" t="str" cm="1">
        <f t="array" ref="J442">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442" s="8">
        <v>0.24</v>
      </c>
      <c r="L442" s="8" cm="1">
        <f t="array" ref="L442">_xlfn.IFS(
  AND(C442="Winter", J442="Clear Sky"), ROUND(10 + (K442 / 0.46) * (25 - 10), 1),
  AND(C442="Winter", J442="Foggy / Misty"), ROUND(0 + (K442 / 0.46) * (15 - 0), 1),
  AND(C442="Winter", J442="Light Snow / Rain"), ROUND(-5 + (K442 / 0.46) * (10 - (-5)), 1),
  AND(C442="Winter", J442="Western Disturbance"), ROUND(5 + (K442 / 0.46) * (20 - 5), 1),
  AND(C442="Summer", J442="Clear / Sunny"), ROUND(30 + (K442 / 0.46) * (53 - 30), 1),
  AND(C442="Summer", J442="Hot &amp; Humid"), ROUND(26 + (K442 / 0.46) * (45 - 26), 1),
  AND(C442="Summer", J442="Dust Storm / Loo Winds"), ROUND(35 + (K442 / 0.46) * (50 - 35), 1),
  AND(C442="Summer", J442="Pre-Monsoon Thunderstorm"), ROUND(28 + (K442 / 0.46) * (48 - 28), 1),
  AND(C442="Monsoon", J442="Heavy Rainfall"), ROUND(22 + (K442 / 0.46) * (28 - 22), 1),
  AND(C442="Monsoon", J442="Intermittent Showers"), ROUND(24 + (K442 / 0.46) * (32 - 24), 1),
  AND(C442="Monsoon", J442="Overcast &amp; Humid"), ROUND(25 + (K442 / 0.46) * (33 - 25), 1),
  AND(C442="Monsoon", J442="Thunderstorms with Rain"), ROUND(23 + (K442 / 0.46) * (30 - 23), 1),
  AND(C442="Autumn", J442="Clear"), ROUND(20 + (K442 / 0.46) * (30 - 20), 1),
  AND(C442="Autumn", J442="Dry &amp; Breezy"), ROUND(18 + (K442 / 0.46) * (28 - 18), 1),
  AND(C442="Autumn", J442="Atmospheric Haze"), ROUND(16 + (K442 / 0.46) * (26 - 16), 1),
  AND(C442="Autumn", J442="Chilly Dusk"), ROUND(15 + (K442 / 0.46) * (25 - 15), 1),
  TRUE, "No match found"
)</f>
        <v>7.8</v>
      </c>
      <c r="M442" s="8">
        <v>0.52</v>
      </c>
      <c r="N442" s="8">
        <f>ROUND(DS_1_2_3_appended[[#This Row],[NormalizedHumidity]] * 100, 1)</f>
        <v>52</v>
      </c>
      <c r="O442" s="8" t="str" cm="1">
        <f t="array" ref="O442">_xlfn.IFS(
  N442&lt;=10, "Extremely Dry",
  N442&lt;=20, "Very Dry",
  N442&lt;=30, "Dry",
  N442&lt;=40, "Low Comfortable",
  N442&lt;=50, "Comfortable",
  N442&lt;=60, "Moderate Humid",
  N442&lt;=70, "Humid",
  N442&lt;=80, "Very Humid",
  N442&lt;=90, "Highly Humid",
  N442&lt;=100, "Saturated / Rain-Likely"
)</f>
        <v>Moderate Humid</v>
      </c>
      <c r="P442" s="8">
        <v>0.22389999999999999</v>
      </c>
      <c r="Q442" s="8">
        <f>ROUND(DS_1_2_3_appended[[#This Row],[NormalizedWindspeed]]* 118, 1)</f>
        <v>26.4</v>
      </c>
      <c r="R442" s="8">
        <v>3</v>
      </c>
      <c r="S442" s="8">
        <v>140</v>
      </c>
      <c r="T442" s="8">
        <f>SUM(DS_1_2_3_appended[[#This Row],[CasualRiders]], DS_1_2_3_appended[[#This Row],[RegisteredRiders]])</f>
        <v>143</v>
      </c>
    </row>
    <row r="443" spans="1:20">
      <c r="A443" s="16">
        <v>442</v>
      </c>
      <c r="B443" s="11">
        <v>40563</v>
      </c>
      <c r="C443" s="8" t="str" cm="1">
        <f t="array" ref="C443">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43" s="8">
        <f>YEAR(DS_1_2_3_appended[[#This Row],[DateOfEntry]])</f>
        <v>2011</v>
      </c>
      <c r="E443" s="8" t="str">
        <f>TEXT(DS_1_2_3_appended[[#This Row],[DateOfEntry]], "mmmm")</f>
        <v>January</v>
      </c>
      <c r="F443" s="15">
        <v>18.375</v>
      </c>
      <c r="G443" s="8" t="str">
        <f>IF(dataset_1!G443, "YES", "NO")</f>
        <v>NO</v>
      </c>
      <c r="H443" s="8" t="str">
        <f>CHOOSE(WEEKDAY(DS_1_2_3_appended[[#This Row],[DateOfEntry]]), "Sunday", "Monday", "Tuesday", "Wednesday", "Thursday", "Friday", "Saturday")</f>
        <v>Thursday</v>
      </c>
      <c r="I443" s="8">
        <v>1</v>
      </c>
      <c r="J443" s="8" t="str" cm="1">
        <f t="array" ref="J443">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443" s="8">
        <v>0.26</v>
      </c>
      <c r="L443" s="8" cm="1">
        <f t="array" ref="L443">_xlfn.IFS(
  AND(C443="Winter", J443="Clear Sky"), ROUND(10 + (K443 / 0.46) * (25 - 10), 1),
  AND(C443="Winter", J443="Foggy / Misty"), ROUND(0 + (K443 / 0.46) * (15 - 0), 1),
  AND(C443="Winter", J443="Light Snow / Rain"), ROUND(-5 + (K443 / 0.46) * (10 - (-5)), 1),
  AND(C443="Winter", J443="Western Disturbance"), ROUND(5 + (K443 / 0.46) * (20 - 5), 1),
  AND(C443="Summer", J443="Clear / Sunny"), ROUND(30 + (K443 / 0.46) * (53 - 30), 1),
  AND(C443="Summer", J443="Hot &amp; Humid"), ROUND(26 + (K443 / 0.46) * (45 - 26), 1),
  AND(C443="Summer", J443="Dust Storm / Loo Winds"), ROUND(35 + (K443 / 0.46) * (50 - 35), 1),
  AND(C443="Summer", J443="Pre-Monsoon Thunderstorm"), ROUND(28 + (K443 / 0.46) * (48 - 28), 1),
  AND(C443="Monsoon", J443="Heavy Rainfall"), ROUND(22 + (K443 / 0.46) * (28 - 22), 1),
  AND(C443="Monsoon", J443="Intermittent Showers"), ROUND(24 + (K443 / 0.46) * (32 - 24), 1),
  AND(C443="Monsoon", J443="Overcast &amp; Humid"), ROUND(25 + (K443 / 0.46) * (33 - 25), 1),
  AND(C443="Monsoon", J443="Thunderstorms with Rain"), ROUND(23 + (K443 / 0.46) * (30 - 23), 1),
  AND(C443="Autumn", J443="Clear"), ROUND(20 + (K443 / 0.46) * (30 - 20), 1),
  AND(C443="Autumn", J443="Dry &amp; Breezy"), ROUND(18 + (K443 / 0.46) * (28 - 18), 1),
  AND(C443="Autumn", J443="Atmospheric Haze"), ROUND(16 + (K443 / 0.46) * (26 - 16), 1),
  AND(C443="Autumn", J443="Chilly Dusk"), ROUND(15 + (K443 / 0.46) * (25 - 15), 1),
  TRUE, "No match found"
)</f>
        <v>18.5</v>
      </c>
      <c r="M443" s="8">
        <v>0.48</v>
      </c>
      <c r="N443" s="8">
        <f>ROUND(DS_1_2_3_appended[[#This Row],[NormalizedHumidity]] * 100, 1)</f>
        <v>48</v>
      </c>
      <c r="O443" s="8" t="str" cm="1">
        <f t="array" ref="O443">_xlfn.IFS(
  N443&lt;=10, "Extremely Dry",
  N443&lt;=20, "Very Dry",
  N443&lt;=30, "Dry",
  N443&lt;=40, "Low Comfortable",
  N443&lt;=50, "Comfortable",
  N443&lt;=60, "Moderate Humid",
  N443&lt;=70, "Humid",
  N443&lt;=80, "Very Humid",
  N443&lt;=90, "Highly Humid",
  N443&lt;=100, "Saturated / Rain-Likely"
)</f>
        <v>Comfortable</v>
      </c>
      <c r="P443" s="8">
        <v>0.29849999999999999</v>
      </c>
      <c r="Q443" s="8">
        <f>ROUND(DS_1_2_3_appended[[#This Row],[NormalizedWindspeed]]* 118, 1)</f>
        <v>35.200000000000003</v>
      </c>
      <c r="R443" s="8">
        <v>1</v>
      </c>
      <c r="S443" s="8">
        <v>56</v>
      </c>
      <c r="T443" s="8">
        <f>SUM(DS_1_2_3_appended[[#This Row],[CasualRiders]], DS_1_2_3_appended[[#This Row],[RegisteredRiders]])</f>
        <v>57</v>
      </c>
    </row>
    <row r="444" spans="1:20">
      <c r="A444" s="16">
        <v>443</v>
      </c>
      <c r="B444" s="11">
        <v>40563</v>
      </c>
      <c r="C444" s="8" t="str" cm="1">
        <f t="array" ref="C444">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44" s="8">
        <f>YEAR(DS_1_2_3_appended[[#This Row],[DateOfEntry]])</f>
        <v>2011</v>
      </c>
      <c r="E444" s="8" t="str">
        <f>TEXT(DS_1_2_3_appended[[#This Row],[DateOfEntry]], "mmmm")</f>
        <v>January</v>
      </c>
      <c r="F444" s="15">
        <v>18.4166666666667</v>
      </c>
      <c r="G444" s="8" t="str">
        <f>IF(dataset_1!G444, "YES", "NO")</f>
        <v>NO</v>
      </c>
      <c r="H444" s="8" t="str">
        <f>CHOOSE(WEEKDAY(DS_1_2_3_appended[[#This Row],[DateOfEntry]]), "Sunday", "Monday", "Tuesday", "Wednesday", "Thursday", "Friday", "Saturday")</f>
        <v>Thursday</v>
      </c>
      <c r="I444" s="8">
        <v>2</v>
      </c>
      <c r="J444" s="8" t="str" cm="1">
        <f t="array" ref="J444">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444" s="8">
        <v>0.28000000000000003</v>
      </c>
      <c r="L444" s="8" cm="1">
        <f t="array" ref="L444">_xlfn.IFS(
  AND(C444="Winter", J444="Clear Sky"), ROUND(10 + (K444 / 0.46) * (25 - 10), 1),
  AND(C444="Winter", J444="Foggy / Misty"), ROUND(0 + (K444 / 0.46) * (15 - 0), 1),
  AND(C444="Winter", J444="Light Snow / Rain"), ROUND(-5 + (K444 / 0.46) * (10 - (-5)), 1),
  AND(C444="Winter", J444="Western Disturbance"), ROUND(5 + (K444 / 0.46) * (20 - 5), 1),
  AND(C444="Summer", J444="Clear / Sunny"), ROUND(30 + (K444 / 0.46) * (53 - 30), 1),
  AND(C444="Summer", J444="Hot &amp; Humid"), ROUND(26 + (K444 / 0.46) * (45 - 26), 1),
  AND(C444="Summer", J444="Dust Storm / Loo Winds"), ROUND(35 + (K444 / 0.46) * (50 - 35), 1),
  AND(C444="Summer", J444="Pre-Monsoon Thunderstorm"), ROUND(28 + (K444 / 0.46) * (48 - 28), 1),
  AND(C444="Monsoon", J444="Heavy Rainfall"), ROUND(22 + (K444 / 0.46) * (28 - 22), 1),
  AND(C444="Monsoon", J444="Intermittent Showers"), ROUND(24 + (K444 / 0.46) * (32 - 24), 1),
  AND(C444="Monsoon", J444="Overcast &amp; Humid"), ROUND(25 + (K444 / 0.46) * (33 - 25), 1),
  AND(C444="Monsoon", J444="Thunderstorms with Rain"), ROUND(23 + (K444 / 0.46) * (30 - 23), 1),
  AND(C444="Autumn", J444="Clear"), ROUND(20 + (K444 / 0.46) * (30 - 20), 1),
  AND(C444="Autumn", J444="Dry &amp; Breezy"), ROUND(18 + (K444 / 0.46) * (28 - 18), 1),
  AND(C444="Autumn", J444="Atmospheric Haze"), ROUND(16 + (K444 / 0.46) * (26 - 16), 1),
  AND(C444="Autumn", J444="Chilly Dusk"), ROUND(15 + (K444 / 0.46) * (25 - 15), 1),
  TRUE, "No match found"
)</f>
        <v>9.1</v>
      </c>
      <c r="M444" s="8">
        <v>0.45</v>
      </c>
      <c r="N444" s="8">
        <f>ROUND(DS_1_2_3_appended[[#This Row],[NormalizedHumidity]] * 100, 1)</f>
        <v>45</v>
      </c>
      <c r="O444" s="8" t="str" cm="1">
        <f t="array" ref="O444">_xlfn.IFS(
  N444&lt;=10, "Extremely Dry",
  N444&lt;=20, "Very Dry",
  N444&lt;=30, "Dry",
  N444&lt;=40, "Low Comfortable",
  N444&lt;=50, "Comfortable",
  N444&lt;=60, "Moderate Humid",
  N444&lt;=70, "Humid",
  N444&lt;=80, "Very Humid",
  N444&lt;=90, "Highly Humid",
  N444&lt;=100, "Saturated / Rain-Likely"
)</f>
        <v>Comfortable</v>
      </c>
      <c r="P444" s="8">
        <v>0.16420000000000001</v>
      </c>
      <c r="Q444" s="8">
        <f>ROUND(DS_1_2_3_appended[[#This Row],[NormalizedWindspeed]]* 118, 1)</f>
        <v>19.399999999999999</v>
      </c>
      <c r="R444" s="8">
        <v>5</v>
      </c>
      <c r="S444" s="8">
        <v>63</v>
      </c>
      <c r="T444" s="8">
        <f>SUM(DS_1_2_3_appended[[#This Row],[CasualRiders]], DS_1_2_3_appended[[#This Row],[RegisteredRiders]])</f>
        <v>68</v>
      </c>
    </row>
    <row r="445" spans="1:20">
      <c r="A445" s="16">
        <v>444</v>
      </c>
      <c r="B445" s="11">
        <v>40563</v>
      </c>
      <c r="C445" s="8" t="str" cm="1">
        <f t="array" ref="C445">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45" s="8">
        <f>YEAR(DS_1_2_3_appended[[#This Row],[DateOfEntry]])</f>
        <v>2011</v>
      </c>
      <c r="E445" s="8" t="str">
        <f>TEXT(DS_1_2_3_appended[[#This Row],[DateOfEntry]], "mmmm")</f>
        <v>January</v>
      </c>
      <c r="F445" s="15">
        <v>18.4583333333333</v>
      </c>
      <c r="G445" s="8" t="str">
        <f>IF(dataset_1!G445, "YES", "NO")</f>
        <v>NO</v>
      </c>
      <c r="H445" s="8" t="str">
        <f>CHOOSE(WEEKDAY(DS_1_2_3_appended[[#This Row],[DateOfEntry]]), "Sunday", "Monday", "Tuesday", "Wednesday", "Thursday", "Friday", "Saturday")</f>
        <v>Thursday</v>
      </c>
      <c r="I445" s="8">
        <v>2</v>
      </c>
      <c r="J445" s="8" t="str" cm="1">
        <f t="array" ref="J445">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445" s="8">
        <v>0.3</v>
      </c>
      <c r="L445" s="8" cm="1">
        <f t="array" ref="L445">_xlfn.IFS(
  AND(C445="Winter", J445="Clear Sky"), ROUND(10 + (K445 / 0.46) * (25 - 10), 1),
  AND(C445="Winter", J445="Foggy / Misty"), ROUND(0 + (K445 / 0.46) * (15 - 0), 1),
  AND(C445="Winter", J445="Light Snow / Rain"), ROUND(-5 + (K445 / 0.46) * (10 - (-5)), 1),
  AND(C445="Winter", J445="Western Disturbance"), ROUND(5 + (K445 / 0.46) * (20 - 5), 1),
  AND(C445="Summer", J445="Clear / Sunny"), ROUND(30 + (K445 / 0.46) * (53 - 30), 1),
  AND(C445="Summer", J445="Hot &amp; Humid"), ROUND(26 + (K445 / 0.46) * (45 - 26), 1),
  AND(C445="Summer", J445="Dust Storm / Loo Winds"), ROUND(35 + (K445 / 0.46) * (50 - 35), 1),
  AND(C445="Summer", J445="Pre-Monsoon Thunderstorm"), ROUND(28 + (K445 / 0.46) * (48 - 28), 1),
  AND(C445="Monsoon", J445="Heavy Rainfall"), ROUND(22 + (K445 / 0.46) * (28 - 22), 1),
  AND(C445="Monsoon", J445="Intermittent Showers"), ROUND(24 + (K445 / 0.46) * (32 - 24), 1),
  AND(C445="Monsoon", J445="Overcast &amp; Humid"), ROUND(25 + (K445 / 0.46) * (33 - 25), 1),
  AND(C445="Monsoon", J445="Thunderstorms with Rain"), ROUND(23 + (K445 / 0.46) * (30 - 23), 1),
  AND(C445="Autumn", J445="Clear"), ROUND(20 + (K445 / 0.46) * (30 - 20), 1),
  AND(C445="Autumn", J445="Dry &amp; Breezy"), ROUND(18 + (K445 / 0.46) * (28 - 18), 1),
  AND(C445="Autumn", J445="Atmospheric Haze"), ROUND(16 + (K445 / 0.46) * (26 - 16), 1),
  AND(C445="Autumn", J445="Chilly Dusk"), ROUND(15 + (K445 / 0.46) * (25 - 15), 1),
  TRUE, "No match found"
)</f>
        <v>9.8000000000000007</v>
      </c>
      <c r="M445" s="8">
        <v>0.42</v>
      </c>
      <c r="N445" s="8">
        <f>ROUND(DS_1_2_3_appended[[#This Row],[NormalizedHumidity]] * 100, 1)</f>
        <v>42</v>
      </c>
      <c r="O445" s="8" t="str" cm="1">
        <f t="array" ref="O445">_xlfn.IFS(
  N445&lt;=10, "Extremely Dry",
  N445&lt;=20, "Very Dry",
  N445&lt;=30, "Dry",
  N445&lt;=40, "Low Comfortable",
  N445&lt;=50, "Comfortable",
  N445&lt;=60, "Moderate Humid",
  N445&lt;=70, "Humid",
  N445&lt;=80, "Very Humid",
  N445&lt;=90, "Highly Humid",
  N445&lt;=100, "Saturated / Rain-Likely"
)</f>
        <v>Comfortable</v>
      </c>
      <c r="P445" s="8">
        <v>0</v>
      </c>
      <c r="Q445" s="8">
        <f>ROUND(DS_1_2_3_appended[[#This Row],[NormalizedWindspeed]]* 118, 1)</f>
        <v>0</v>
      </c>
      <c r="R445" s="8">
        <v>7</v>
      </c>
      <c r="S445" s="8">
        <v>77</v>
      </c>
      <c r="T445" s="8">
        <f>SUM(DS_1_2_3_appended[[#This Row],[CasualRiders]], DS_1_2_3_appended[[#This Row],[RegisteredRiders]])</f>
        <v>84</v>
      </c>
    </row>
    <row r="446" spans="1:20">
      <c r="A446" s="16">
        <v>445</v>
      </c>
      <c r="B446" s="11">
        <v>40563</v>
      </c>
      <c r="C446" s="8" t="str" cm="1">
        <f t="array" ref="C446">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46" s="8">
        <f>YEAR(DS_1_2_3_appended[[#This Row],[DateOfEntry]])</f>
        <v>2011</v>
      </c>
      <c r="E446" s="8" t="str">
        <f>TEXT(DS_1_2_3_appended[[#This Row],[DateOfEntry]], "mmmm")</f>
        <v>January</v>
      </c>
      <c r="F446" s="15">
        <v>18.5</v>
      </c>
      <c r="G446" s="8" t="str">
        <f>IF(dataset_1!G446, "YES", "NO")</f>
        <v>NO</v>
      </c>
      <c r="H446" s="8" t="str">
        <f>CHOOSE(WEEKDAY(DS_1_2_3_appended[[#This Row],[DateOfEntry]]), "Sunday", "Monday", "Tuesday", "Wednesday", "Thursday", "Friday", "Saturday")</f>
        <v>Thursday</v>
      </c>
      <c r="I446" s="8">
        <v>2</v>
      </c>
      <c r="J446" s="8" t="str" cm="1">
        <f t="array" ref="J446">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446" s="8">
        <v>0.28000000000000003</v>
      </c>
      <c r="L446" s="8" cm="1">
        <f t="array" ref="L446">_xlfn.IFS(
  AND(C446="Winter", J446="Clear Sky"), ROUND(10 + (K446 / 0.46) * (25 - 10), 1),
  AND(C446="Winter", J446="Foggy / Misty"), ROUND(0 + (K446 / 0.46) * (15 - 0), 1),
  AND(C446="Winter", J446="Light Snow / Rain"), ROUND(-5 + (K446 / 0.46) * (10 - (-5)), 1),
  AND(C446="Winter", J446="Western Disturbance"), ROUND(5 + (K446 / 0.46) * (20 - 5), 1),
  AND(C446="Summer", J446="Clear / Sunny"), ROUND(30 + (K446 / 0.46) * (53 - 30), 1),
  AND(C446="Summer", J446="Hot &amp; Humid"), ROUND(26 + (K446 / 0.46) * (45 - 26), 1),
  AND(C446="Summer", J446="Dust Storm / Loo Winds"), ROUND(35 + (K446 / 0.46) * (50 - 35), 1),
  AND(C446="Summer", J446="Pre-Monsoon Thunderstorm"), ROUND(28 + (K446 / 0.46) * (48 - 28), 1),
  AND(C446="Monsoon", J446="Heavy Rainfall"), ROUND(22 + (K446 / 0.46) * (28 - 22), 1),
  AND(C446="Monsoon", J446="Intermittent Showers"), ROUND(24 + (K446 / 0.46) * (32 - 24), 1),
  AND(C446="Monsoon", J446="Overcast &amp; Humid"), ROUND(25 + (K446 / 0.46) * (33 - 25), 1),
  AND(C446="Monsoon", J446="Thunderstorms with Rain"), ROUND(23 + (K446 / 0.46) * (30 - 23), 1),
  AND(C446="Autumn", J446="Clear"), ROUND(20 + (K446 / 0.46) * (30 - 20), 1),
  AND(C446="Autumn", J446="Dry &amp; Breezy"), ROUND(18 + (K446 / 0.46) * (28 - 18), 1),
  AND(C446="Autumn", J446="Atmospheric Haze"), ROUND(16 + (K446 / 0.46) * (26 - 16), 1),
  AND(C446="Autumn", J446="Chilly Dusk"), ROUND(15 + (K446 / 0.46) * (25 - 15), 1),
  TRUE, "No match found"
)</f>
        <v>9.1</v>
      </c>
      <c r="M446" s="8">
        <v>0.45</v>
      </c>
      <c r="N446" s="8">
        <f>ROUND(DS_1_2_3_appended[[#This Row],[NormalizedHumidity]] * 100, 1)</f>
        <v>45</v>
      </c>
      <c r="O446" s="8" t="str" cm="1">
        <f t="array" ref="O446">_xlfn.IFS(
  N446&lt;=10, "Extremely Dry",
  N446&lt;=20, "Very Dry",
  N446&lt;=30, "Dry",
  N446&lt;=40, "Low Comfortable",
  N446&lt;=50, "Comfortable",
  N446&lt;=60, "Moderate Humid",
  N446&lt;=70, "Humid",
  N446&lt;=80, "Very Humid",
  N446&lt;=90, "Highly Humid",
  N446&lt;=100, "Saturated / Rain-Likely"
)</f>
        <v>Comfortable</v>
      </c>
      <c r="P446" s="8">
        <v>0.1045</v>
      </c>
      <c r="Q446" s="8">
        <f>ROUND(DS_1_2_3_appended[[#This Row],[NormalizedWindspeed]]* 118, 1)</f>
        <v>12.3</v>
      </c>
      <c r="R446" s="8">
        <v>12</v>
      </c>
      <c r="S446" s="8">
        <v>86</v>
      </c>
      <c r="T446" s="8">
        <f>SUM(DS_1_2_3_appended[[#This Row],[CasualRiders]], DS_1_2_3_appended[[#This Row],[RegisteredRiders]])</f>
        <v>98</v>
      </c>
    </row>
    <row r="447" spans="1:20">
      <c r="A447" s="16">
        <v>446</v>
      </c>
      <c r="B447" s="11">
        <v>40563</v>
      </c>
      <c r="C447" s="8" t="str" cm="1">
        <f t="array" ref="C447">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47" s="8">
        <f>YEAR(DS_1_2_3_appended[[#This Row],[DateOfEntry]])</f>
        <v>2011</v>
      </c>
      <c r="E447" s="8" t="str">
        <f>TEXT(DS_1_2_3_appended[[#This Row],[DateOfEntry]], "mmmm")</f>
        <v>January</v>
      </c>
      <c r="F447" s="15">
        <v>18.5416666666667</v>
      </c>
      <c r="G447" s="8" t="str">
        <f>IF(dataset_1!G447, "YES", "NO")</f>
        <v>NO</v>
      </c>
      <c r="H447" s="8" t="str">
        <f>CHOOSE(WEEKDAY(DS_1_2_3_appended[[#This Row],[DateOfEntry]]), "Sunday", "Monday", "Tuesday", "Wednesday", "Thursday", "Friday", "Saturday")</f>
        <v>Thursday</v>
      </c>
      <c r="I447" s="8">
        <v>2</v>
      </c>
      <c r="J447" s="8" t="str" cm="1">
        <f t="array" ref="J447">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447" s="8">
        <v>0.3</v>
      </c>
      <c r="L447" s="8" cm="1">
        <f t="array" ref="L447">_xlfn.IFS(
  AND(C447="Winter", J447="Clear Sky"), ROUND(10 + (K447 / 0.46) * (25 - 10), 1),
  AND(C447="Winter", J447="Foggy / Misty"), ROUND(0 + (K447 / 0.46) * (15 - 0), 1),
  AND(C447="Winter", J447="Light Snow / Rain"), ROUND(-5 + (K447 / 0.46) * (10 - (-5)), 1),
  AND(C447="Winter", J447="Western Disturbance"), ROUND(5 + (K447 / 0.46) * (20 - 5), 1),
  AND(C447="Summer", J447="Clear / Sunny"), ROUND(30 + (K447 / 0.46) * (53 - 30), 1),
  AND(C447="Summer", J447="Hot &amp; Humid"), ROUND(26 + (K447 / 0.46) * (45 - 26), 1),
  AND(C447="Summer", J447="Dust Storm / Loo Winds"), ROUND(35 + (K447 / 0.46) * (50 - 35), 1),
  AND(C447="Summer", J447="Pre-Monsoon Thunderstorm"), ROUND(28 + (K447 / 0.46) * (48 - 28), 1),
  AND(C447="Monsoon", J447="Heavy Rainfall"), ROUND(22 + (K447 / 0.46) * (28 - 22), 1),
  AND(C447="Monsoon", J447="Intermittent Showers"), ROUND(24 + (K447 / 0.46) * (32 - 24), 1),
  AND(C447="Monsoon", J447="Overcast &amp; Humid"), ROUND(25 + (K447 / 0.46) * (33 - 25), 1),
  AND(C447="Monsoon", J447="Thunderstorms with Rain"), ROUND(23 + (K447 / 0.46) * (30 - 23), 1),
  AND(C447="Autumn", J447="Clear"), ROUND(20 + (K447 / 0.46) * (30 - 20), 1),
  AND(C447="Autumn", J447="Dry &amp; Breezy"), ROUND(18 + (K447 / 0.46) * (28 - 18), 1),
  AND(C447="Autumn", J447="Atmospheric Haze"), ROUND(16 + (K447 / 0.46) * (26 - 16), 1),
  AND(C447="Autumn", J447="Chilly Dusk"), ROUND(15 + (K447 / 0.46) * (25 - 15), 1),
  TRUE, "No match found"
)</f>
        <v>9.8000000000000007</v>
      </c>
      <c r="M447" s="8">
        <v>0.45</v>
      </c>
      <c r="N447" s="8">
        <f>ROUND(DS_1_2_3_appended[[#This Row],[NormalizedHumidity]] * 100, 1)</f>
        <v>45</v>
      </c>
      <c r="O447" s="8" t="str" cm="1">
        <f t="array" ref="O447">_xlfn.IFS(
  N447&lt;=10, "Extremely Dry",
  N447&lt;=20, "Very Dry",
  N447&lt;=30, "Dry",
  N447&lt;=40, "Low Comfortable",
  N447&lt;=50, "Comfortable",
  N447&lt;=60, "Moderate Humid",
  N447&lt;=70, "Humid",
  N447&lt;=80, "Very Humid",
  N447&lt;=90, "Highly Humid",
  N447&lt;=100, "Saturated / Rain-Likely"
)</f>
        <v>Comfortable</v>
      </c>
      <c r="P447" s="8">
        <v>0.1343</v>
      </c>
      <c r="Q447" s="8">
        <f>ROUND(DS_1_2_3_appended[[#This Row],[NormalizedWindspeed]]* 118, 1)</f>
        <v>15.8</v>
      </c>
      <c r="R447" s="8">
        <v>6</v>
      </c>
      <c r="S447" s="8">
        <v>75</v>
      </c>
      <c r="T447" s="8">
        <f>SUM(DS_1_2_3_appended[[#This Row],[CasualRiders]], DS_1_2_3_appended[[#This Row],[RegisteredRiders]])</f>
        <v>81</v>
      </c>
    </row>
    <row r="448" spans="1:20">
      <c r="A448" s="16">
        <v>447</v>
      </c>
      <c r="B448" s="11">
        <v>40563</v>
      </c>
      <c r="C448" s="8" t="str" cm="1">
        <f t="array" ref="C448">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48" s="8">
        <f>YEAR(DS_1_2_3_appended[[#This Row],[DateOfEntry]])</f>
        <v>2011</v>
      </c>
      <c r="E448" s="8" t="str">
        <f>TEXT(DS_1_2_3_appended[[#This Row],[DateOfEntry]], "mmmm")</f>
        <v>January</v>
      </c>
      <c r="F448" s="15">
        <v>18.5833333333333</v>
      </c>
      <c r="G448" s="8" t="str">
        <f>IF(dataset_1!G448, "YES", "NO")</f>
        <v>NO</v>
      </c>
      <c r="H448" s="8" t="str">
        <f>CHOOSE(WEEKDAY(DS_1_2_3_appended[[#This Row],[DateOfEntry]]), "Sunday", "Monday", "Tuesday", "Wednesday", "Thursday", "Friday", "Saturday")</f>
        <v>Thursday</v>
      </c>
      <c r="I448" s="8">
        <v>2</v>
      </c>
      <c r="J448" s="8" t="str" cm="1">
        <f t="array" ref="J448">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448" s="8">
        <v>0.32</v>
      </c>
      <c r="L448" s="8" cm="1">
        <f t="array" ref="L448">_xlfn.IFS(
  AND(C448="Winter", J448="Clear Sky"), ROUND(10 + (K448 / 0.46) * (25 - 10), 1),
  AND(C448="Winter", J448="Foggy / Misty"), ROUND(0 + (K448 / 0.46) * (15 - 0), 1),
  AND(C448="Winter", J448="Light Snow / Rain"), ROUND(-5 + (K448 / 0.46) * (10 - (-5)), 1),
  AND(C448="Winter", J448="Western Disturbance"), ROUND(5 + (K448 / 0.46) * (20 - 5), 1),
  AND(C448="Summer", J448="Clear / Sunny"), ROUND(30 + (K448 / 0.46) * (53 - 30), 1),
  AND(C448="Summer", J448="Hot &amp; Humid"), ROUND(26 + (K448 / 0.46) * (45 - 26), 1),
  AND(C448="Summer", J448="Dust Storm / Loo Winds"), ROUND(35 + (K448 / 0.46) * (50 - 35), 1),
  AND(C448="Summer", J448="Pre-Monsoon Thunderstorm"), ROUND(28 + (K448 / 0.46) * (48 - 28), 1),
  AND(C448="Monsoon", J448="Heavy Rainfall"), ROUND(22 + (K448 / 0.46) * (28 - 22), 1),
  AND(C448="Monsoon", J448="Intermittent Showers"), ROUND(24 + (K448 / 0.46) * (32 - 24), 1),
  AND(C448="Monsoon", J448="Overcast &amp; Humid"), ROUND(25 + (K448 / 0.46) * (33 - 25), 1),
  AND(C448="Monsoon", J448="Thunderstorms with Rain"), ROUND(23 + (K448 / 0.46) * (30 - 23), 1),
  AND(C448="Autumn", J448="Clear"), ROUND(20 + (K448 / 0.46) * (30 - 20), 1),
  AND(C448="Autumn", J448="Dry &amp; Breezy"), ROUND(18 + (K448 / 0.46) * (28 - 18), 1),
  AND(C448="Autumn", J448="Atmospheric Haze"), ROUND(16 + (K448 / 0.46) * (26 - 16), 1),
  AND(C448="Autumn", J448="Chilly Dusk"), ROUND(15 + (K448 / 0.46) * (25 - 15), 1),
  TRUE, "No match found"
)</f>
        <v>10.4</v>
      </c>
      <c r="M448" s="8">
        <v>0.45</v>
      </c>
      <c r="N448" s="8">
        <f>ROUND(DS_1_2_3_appended[[#This Row],[NormalizedHumidity]] * 100, 1)</f>
        <v>45</v>
      </c>
      <c r="O448" s="8" t="str" cm="1">
        <f t="array" ref="O448">_xlfn.IFS(
  N448&lt;=10, "Extremely Dry",
  N448&lt;=20, "Very Dry",
  N448&lt;=30, "Dry",
  N448&lt;=40, "Low Comfortable",
  N448&lt;=50, "Comfortable",
  N448&lt;=60, "Moderate Humid",
  N448&lt;=70, "Humid",
  N448&lt;=80, "Very Humid",
  N448&lt;=90, "Highly Humid",
  N448&lt;=100, "Saturated / Rain-Likely"
)</f>
        <v>Comfortable</v>
      </c>
      <c r="P448" s="8">
        <v>0.19400000000000001</v>
      </c>
      <c r="Q448" s="8">
        <f>ROUND(DS_1_2_3_appended[[#This Row],[NormalizedWindspeed]]* 118, 1)</f>
        <v>22.9</v>
      </c>
      <c r="R448" s="8">
        <v>8</v>
      </c>
      <c r="S448" s="8">
        <v>62</v>
      </c>
      <c r="T448" s="8">
        <f>SUM(DS_1_2_3_appended[[#This Row],[CasualRiders]], DS_1_2_3_appended[[#This Row],[RegisteredRiders]])</f>
        <v>70</v>
      </c>
    </row>
    <row r="449" spans="1:20">
      <c r="A449" s="16">
        <v>448</v>
      </c>
      <c r="B449" s="11">
        <v>40563</v>
      </c>
      <c r="C449" s="8" t="str" cm="1">
        <f t="array" ref="C449">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49" s="8">
        <f>YEAR(DS_1_2_3_appended[[#This Row],[DateOfEntry]])</f>
        <v>2011</v>
      </c>
      <c r="E449" s="8" t="str">
        <f>TEXT(DS_1_2_3_appended[[#This Row],[DateOfEntry]], "mmmm")</f>
        <v>January</v>
      </c>
      <c r="F449" s="15">
        <v>18.625</v>
      </c>
      <c r="G449" s="8" t="str">
        <f>IF(dataset_1!G449, "YES", "NO")</f>
        <v>NO</v>
      </c>
      <c r="H449" s="8" t="str">
        <f>CHOOSE(WEEKDAY(DS_1_2_3_appended[[#This Row],[DateOfEntry]]), "Sunday", "Monday", "Tuesday", "Wednesday", "Thursday", "Friday", "Saturday")</f>
        <v>Thursday</v>
      </c>
      <c r="I449" s="8">
        <v>2</v>
      </c>
      <c r="J449" s="8" t="str" cm="1">
        <f t="array" ref="J449">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449" s="8">
        <v>0.3</v>
      </c>
      <c r="L449" s="8" cm="1">
        <f t="array" ref="L449">_xlfn.IFS(
  AND(C449="Winter", J449="Clear Sky"), ROUND(10 + (K449 / 0.46) * (25 - 10), 1),
  AND(C449="Winter", J449="Foggy / Misty"), ROUND(0 + (K449 / 0.46) * (15 - 0), 1),
  AND(C449="Winter", J449="Light Snow / Rain"), ROUND(-5 + (K449 / 0.46) * (10 - (-5)), 1),
  AND(C449="Winter", J449="Western Disturbance"), ROUND(5 + (K449 / 0.46) * (20 - 5), 1),
  AND(C449="Summer", J449="Clear / Sunny"), ROUND(30 + (K449 / 0.46) * (53 - 30), 1),
  AND(C449="Summer", J449="Hot &amp; Humid"), ROUND(26 + (K449 / 0.46) * (45 - 26), 1),
  AND(C449="Summer", J449="Dust Storm / Loo Winds"), ROUND(35 + (K449 / 0.46) * (50 - 35), 1),
  AND(C449="Summer", J449="Pre-Monsoon Thunderstorm"), ROUND(28 + (K449 / 0.46) * (48 - 28), 1),
  AND(C449="Monsoon", J449="Heavy Rainfall"), ROUND(22 + (K449 / 0.46) * (28 - 22), 1),
  AND(C449="Monsoon", J449="Intermittent Showers"), ROUND(24 + (K449 / 0.46) * (32 - 24), 1),
  AND(C449="Monsoon", J449="Overcast &amp; Humid"), ROUND(25 + (K449 / 0.46) * (33 - 25), 1),
  AND(C449="Monsoon", J449="Thunderstorms with Rain"), ROUND(23 + (K449 / 0.46) * (30 - 23), 1),
  AND(C449="Autumn", J449="Clear"), ROUND(20 + (K449 / 0.46) * (30 - 20), 1),
  AND(C449="Autumn", J449="Dry &amp; Breezy"), ROUND(18 + (K449 / 0.46) * (28 - 18), 1),
  AND(C449="Autumn", J449="Atmospheric Haze"), ROUND(16 + (K449 / 0.46) * (26 - 16), 1),
  AND(C449="Autumn", J449="Chilly Dusk"), ROUND(15 + (K449 / 0.46) * (25 - 15), 1),
  TRUE, "No match found"
)</f>
        <v>9.8000000000000007</v>
      </c>
      <c r="M449" s="8">
        <v>0.49</v>
      </c>
      <c r="N449" s="8">
        <f>ROUND(DS_1_2_3_appended[[#This Row],[NormalizedHumidity]] * 100, 1)</f>
        <v>49</v>
      </c>
      <c r="O449" s="8" t="str" cm="1">
        <f t="array" ref="O449">_xlfn.IFS(
  N449&lt;=10, "Extremely Dry",
  N449&lt;=20, "Very Dry",
  N449&lt;=30, "Dry",
  N449&lt;=40, "Low Comfortable",
  N449&lt;=50, "Comfortable",
  N449&lt;=60, "Moderate Humid",
  N449&lt;=70, "Humid",
  N449&lt;=80, "Very Humid",
  N449&lt;=90, "Highly Humid",
  N449&lt;=100, "Saturated / Rain-Likely"
)</f>
        <v>Comfortable</v>
      </c>
      <c r="P449" s="8">
        <v>0.1343</v>
      </c>
      <c r="Q449" s="8">
        <f>ROUND(DS_1_2_3_appended[[#This Row],[NormalizedWindspeed]]* 118, 1)</f>
        <v>15.8</v>
      </c>
      <c r="R449" s="8">
        <v>8</v>
      </c>
      <c r="S449" s="8">
        <v>83</v>
      </c>
      <c r="T449" s="8">
        <f>SUM(DS_1_2_3_appended[[#This Row],[CasualRiders]], DS_1_2_3_appended[[#This Row],[RegisteredRiders]])</f>
        <v>91</v>
      </c>
    </row>
    <row r="450" spans="1:20">
      <c r="A450" s="16">
        <v>449</v>
      </c>
      <c r="B450" s="11">
        <v>40563</v>
      </c>
      <c r="C450" s="8" t="str" cm="1">
        <f t="array" ref="C450">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50" s="8">
        <f>YEAR(DS_1_2_3_appended[[#This Row],[DateOfEntry]])</f>
        <v>2011</v>
      </c>
      <c r="E450" s="8" t="str">
        <f>TEXT(DS_1_2_3_appended[[#This Row],[DateOfEntry]], "mmmm")</f>
        <v>January</v>
      </c>
      <c r="F450" s="15">
        <v>18.6666666666667</v>
      </c>
      <c r="G450" s="8" t="str">
        <f>IF(dataset_1!G450, "YES", "NO")</f>
        <v>NO</v>
      </c>
      <c r="H450" s="8" t="str">
        <f>CHOOSE(WEEKDAY(DS_1_2_3_appended[[#This Row],[DateOfEntry]]), "Sunday", "Monday", "Tuesday", "Wednesday", "Thursday", "Friday", "Saturday")</f>
        <v>Thursday</v>
      </c>
      <c r="I450" s="8">
        <v>2</v>
      </c>
      <c r="J450" s="8" t="str" cm="1">
        <f t="array" ref="J450">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450" s="8">
        <v>0.3</v>
      </c>
      <c r="L450" s="8" cm="1">
        <f t="array" ref="L450">_xlfn.IFS(
  AND(C450="Winter", J450="Clear Sky"), ROUND(10 + (K450 / 0.46) * (25 - 10), 1),
  AND(C450="Winter", J450="Foggy / Misty"), ROUND(0 + (K450 / 0.46) * (15 - 0), 1),
  AND(C450="Winter", J450="Light Snow / Rain"), ROUND(-5 + (K450 / 0.46) * (10 - (-5)), 1),
  AND(C450="Winter", J450="Western Disturbance"), ROUND(5 + (K450 / 0.46) * (20 - 5), 1),
  AND(C450="Summer", J450="Clear / Sunny"), ROUND(30 + (K450 / 0.46) * (53 - 30), 1),
  AND(C450="Summer", J450="Hot &amp; Humid"), ROUND(26 + (K450 / 0.46) * (45 - 26), 1),
  AND(C450="Summer", J450="Dust Storm / Loo Winds"), ROUND(35 + (K450 / 0.46) * (50 - 35), 1),
  AND(C450="Summer", J450="Pre-Monsoon Thunderstorm"), ROUND(28 + (K450 / 0.46) * (48 - 28), 1),
  AND(C450="Monsoon", J450="Heavy Rainfall"), ROUND(22 + (K450 / 0.46) * (28 - 22), 1),
  AND(C450="Monsoon", J450="Intermittent Showers"), ROUND(24 + (K450 / 0.46) * (32 - 24), 1),
  AND(C450="Monsoon", J450="Overcast &amp; Humid"), ROUND(25 + (K450 / 0.46) * (33 - 25), 1),
  AND(C450="Monsoon", J450="Thunderstorms with Rain"), ROUND(23 + (K450 / 0.46) * (30 - 23), 1),
  AND(C450="Autumn", J450="Clear"), ROUND(20 + (K450 / 0.46) * (30 - 20), 1),
  AND(C450="Autumn", J450="Dry &amp; Breezy"), ROUND(18 + (K450 / 0.46) * (28 - 18), 1),
  AND(C450="Autumn", J450="Atmospheric Haze"), ROUND(16 + (K450 / 0.46) * (26 - 16), 1),
  AND(C450="Autumn", J450="Chilly Dusk"), ROUND(15 + (K450 / 0.46) * (25 - 15), 1),
  TRUE, "No match found"
)</f>
        <v>9.8000000000000007</v>
      </c>
      <c r="M450" s="8">
        <v>0.49</v>
      </c>
      <c r="N450" s="8">
        <f>ROUND(DS_1_2_3_appended[[#This Row],[NormalizedHumidity]] * 100, 1)</f>
        <v>49</v>
      </c>
      <c r="O450" s="8" t="str" cm="1">
        <f t="array" ref="O450">_xlfn.IFS(
  N450&lt;=10, "Extremely Dry",
  N450&lt;=20, "Very Dry",
  N450&lt;=30, "Dry",
  N450&lt;=40, "Low Comfortable",
  N450&lt;=50, "Comfortable",
  N450&lt;=60, "Moderate Humid",
  N450&lt;=70, "Humid",
  N450&lt;=80, "Very Humid",
  N450&lt;=90, "Highly Humid",
  N450&lt;=100, "Saturated / Rain-Likely"
)</f>
        <v>Comfortable</v>
      </c>
      <c r="P450" s="8">
        <v>0.1045</v>
      </c>
      <c r="Q450" s="8">
        <f>ROUND(DS_1_2_3_appended[[#This Row],[NormalizedWindspeed]]* 118, 1)</f>
        <v>12.3</v>
      </c>
      <c r="R450" s="8">
        <v>8</v>
      </c>
      <c r="S450" s="8">
        <v>207</v>
      </c>
      <c r="T450" s="8">
        <f>SUM(DS_1_2_3_appended[[#This Row],[CasualRiders]], DS_1_2_3_appended[[#This Row],[RegisteredRiders]])</f>
        <v>215</v>
      </c>
    </row>
    <row r="451" spans="1:20">
      <c r="A451" s="16">
        <v>450</v>
      </c>
      <c r="B451" s="11">
        <v>40563</v>
      </c>
      <c r="C451" s="8" t="str" cm="1">
        <f t="array" ref="C451">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51" s="8">
        <f>YEAR(DS_1_2_3_appended[[#This Row],[DateOfEntry]])</f>
        <v>2011</v>
      </c>
      <c r="E451" s="8" t="str">
        <f>TEXT(DS_1_2_3_appended[[#This Row],[DateOfEntry]], "mmmm")</f>
        <v>January</v>
      </c>
      <c r="F451" s="15">
        <v>18.7083333333333</v>
      </c>
      <c r="G451" s="8" t="str">
        <f>IF(dataset_1!G451, "YES", "NO")</f>
        <v>NO</v>
      </c>
      <c r="H451" s="8" t="str">
        <f>CHOOSE(WEEKDAY(DS_1_2_3_appended[[#This Row],[DateOfEntry]]), "Sunday", "Monday", "Tuesday", "Wednesday", "Thursday", "Friday", "Saturday")</f>
        <v>Thursday</v>
      </c>
      <c r="I451" s="8">
        <v>2</v>
      </c>
      <c r="J451" s="8" t="str" cm="1">
        <f t="array" ref="J451">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451" s="8">
        <v>0.26</v>
      </c>
      <c r="L451" s="8" cm="1">
        <f t="array" ref="L451">_xlfn.IFS(
  AND(C451="Winter", J451="Clear Sky"), ROUND(10 + (K451 / 0.46) * (25 - 10), 1),
  AND(C451="Winter", J451="Foggy / Misty"), ROUND(0 + (K451 / 0.46) * (15 - 0), 1),
  AND(C451="Winter", J451="Light Snow / Rain"), ROUND(-5 + (K451 / 0.46) * (10 - (-5)), 1),
  AND(C451="Winter", J451="Western Disturbance"), ROUND(5 + (K451 / 0.46) * (20 - 5), 1),
  AND(C451="Summer", J451="Clear / Sunny"), ROUND(30 + (K451 / 0.46) * (53 - 30), 1),
  AND(C451="Summer", J451="Hot &amp; Humid"), ROUND(26 + (K451 / 0.46) * (45 - 26), 1),
  AND(C451="Summer", J451="Dust Storm / Loo Winds"), ROUND(35 + (K451 / 0.46) * (50 - 35), 1),
  AND(C451="Summer", J451="Pre-Monsoon Thunderstorm"), ROUND(28 + (K451 / 0.46) * (48 - 28), 1),
  AND(C451="Monsoon", J451="Heavy Rainfall"), ROUND(22 + (K451 / 0.46) * (28 - 22), 1),
  AND(C451="Monsoon", J451="Intermittent Showers"), ROUND(24 + (K451 / 0.46) * (32 - 24), 1),
  AND(C451="Monsoon", J451="Overcast &amp; Humid"), ROUND(25 + (K451 / 0.46) * (33 - 25), 1),
  AND(C451="Monsoon", J451="Thunderstorms with Rain"), ROUND(23 + (K451 / 0.46) * (30 - 23), 1),
  AND(C451="Autumn", J451="Clear"), ROUND(20 + (K451 / 0.46) * (30 - 20), 1),
  AND(C451="Autumn", J451="Dry &amp; Breezy"), ROUND(18 + (K451 / 0.46) * (28 - 18), 1),
  AND(C451="Autumn", J451="Atmospheric Haze"), ROUND(16 + (K451 / 0.46) * (26 - 16), 1),
  AND(C451="Autumn", J451="Chilly Dusk"), ROUND(15 + (K451 / 0.46) * (25 - 15), 1),
  TRUE, "No match found"
)</f>
        <v>8.5</v>
      </c>
      <c r="M451" s="8">
        <v>0.56000000000000005</v>
      </c>
      <c r="N451" s="8">
        <f>ROUND(DS_1_2_3_appended[[#This Row],[NormalizedHumidity]] * 100, 1)</f>
        <v>56</v>
      </c>
      <c r="O451" s="8" t="str" cm="1">
        <f t="array" ref="O451">_xlfn.IFS(
  N451&lt;=10, "Extremely Dry",
  N451&lt;=20, "Very Dry",
  N451&lt;=30, "Dry",
  N451&lt;=40, "Low Comfortable",
  N451&lt;=50, "Comfortable",
  N451&lt;=60, "Moderate Humid",
  N451&lt;=70, "Humid",
  N451&lt;=80, "Very Humid",
  N451&lt;=90, "Highly Humid",
  N451&lt;=100, "Saturated / Rain-Likely"
)</f>
        <v>Moderate Humid</v>
      </c>
      <c r="P451" s="8">
        <v>0.19400000000000001</v>
      </c>
      <c r="Q451" s="8">
        <f>ROUND(DS_1_2_3_appended[[#This Row],[NormalizedWindspeed]]* 118, 1)</f>
        <v>22.9</v>
      </c>
      <c r="R451" s="8">
        <v>1</v>
      </c>
      <c r="S451" s="8">
        <v>184</v>
      </c>
      <c r="T451" s="8">
        <f>SUM(DS_1_2_3_appended[[#This Row],[CasualRiders]], DS_1_2_3_appended[[#This Row],[RegisteredRiders]])</f>
        <v>185</v>
      </c>
    </row>
    <row r="452" spans="1:20">
      <c r="A452" s="16">
        <v>451</v>
      </c>
      <c r="B452" s="11">
        <v>40563</v>
      </c>
      <c r="C452" s="8" t="str" cm="1">
        <f t="array" ref="C452">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52" s="8">
        <f>YEAR(DS_1_2_3_appended[[#This Row],[DateOfEntry]])</f>
        <v>2011</v>
      </c>
      <c r="E452" s="8" t="str">
        <f>TEXT(DS_1_2_3_appended[[#This Row],[DateOfEntry]], "mmmm")</f>
        <v>January</v>
      </c>
      <c r="F452" s="15">
        <v>18.75</v>
      </c>
      <c r="G452" s="8" t="str">
        <f>IF(dataset_1!G452, "YES", "NO")</f>
        <v>NO</v>
      </c>
      <c r="H452" s="8" t="str">
        <f>CHOOSE(WEEKDAY(DS_1_2_3_appended[[#This Row],[DateOfEntry]]), "Sunday", "Monday", "Tuesday", "Wednesday", "Thursday", "Friday", "Saturday")</f>
        <v>Thursday</v>
      </c>
      <c r="I452" s="8">
        <v>1</v>
      </c>
      <c r="J452" s="8" t="str" cm="1">
        <f t="array" ref="J452">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452" s="8">
        <v>0.26</v>
      </c>
      <c r="L452" s="8" cm="1">
        <f t="array" ref="L452">_xlfn.IFS(
  AND(C452="Winter", J452="Clear Sky"), ROUND(10 + (K452 / 0.46) * (25 - 10), 1),
  AND(C452="Winter", J452="Foggy / Misty"), ROUND(0 + (K452 / 0.46) * (15 - 0), 1),
  AND(C452="Winter", J452="Light Snow / Rain"), ROUND(-5 + (K452 / 0.46) * (10 - (-5)), 1),
  AND(C452="Winter", J452="Western Disturbance"), ROUND(5 + (K452 / 0.46) * (20 - 5), 1),
  AND(C452="Summer", J452="Clear / Sunny"), ROUND(30 + (K452 / 0.46) * (53 - 30), 1),
  AND(C452="Summer", J452="Hot &amp; Humid"), ROUND(26 + (K452 / 0.46) * (45 - 26), 1),
  AND(C452="Summer", J452="Dust Storm / Loo Winds"), ROUND(35 + (K452 / 0.46) * (50 - 35), 1),
  AND(C452="Summer", J452="Pre-Monsoon Thunderstorm"), ROUND(28 + (K452 / 0.46) * (48 - 28), 1),
  AND(C452="Monsoon", J452="Heavy Rainfall"), ROUND(22 + (K452 / 0.46) * (28 - 22), 1),
  AND(C452="Monsoon", J452="Intermittent Showers"), ROUND(24 + (K452 / 0.46) * (32 - 24), 1),
  AND(C452="Monsoon", J452="Overcast &amp; Humid"), ROUND(25 + (K452 / 0.46) * (33 - 25), 1),
  AND(C452="Monsoon", J452="Thunderstorms with Rain"), ROUND(23 + (K452 / 0.46) * (30 - 23), 1),
  AND(C452="Autumn", J452="Clear"), ROUND(20 + (K452 / 0.46) * (30 - 20), 1),
  AND(C452="Autumn", J452="Dry &amp; Breezy"), ROUND(18 + (K452 / 0.46) * (28 - 18), 1),
  AND(C452="Autumn", J452="Atmospheric Haze"), ROUND(16 + (K452 / 0.46) * (26 - 16), 1),
  AND(C452="Autumn", J452="Chilly Dusk"), ROUND(15 + (K452 / 0.46) * (25 - 15), 1),
  TRUE, "No match found"
)</f>
        <v>18.5</v>
      </c>
      <c r="M452" s="8">
        <v>0.56000000000000005</v>
      </c>
      <c r="N452" s="8">
        <f>ROUND(DS_1_2_3_appended[[#This Row],[NormalizedHumidity]] * 100, 1)</f>
        <v>56</v>
      </c>
      <c r="O452" s="8" t="str" cm="1">
        <f t="array" ref="O452">_xlfn.IFS(
  N452&lt;=10, "Extremely Dry",
  N452&lt;=20, "Very Dry",
  N452&lt;=30, "Dry",
  N452&lt;=40, "Low Comfortable",
  N452&lt;=50, "Comfortable",
  N452&lt;=60, "Moderate Humid",
  N452&lt;=70, "Humid",
  N452&lt;=80, "Very Humid",
  N452&lt;=90, "Highly Humid",
  N452&lt;=100, "Saturated / Rain-Likely"
)</f>
        <v>Moderate Humid</v>
      </c>
      <c r="P452" s="8">
        <v>0.32840000000000003</v>
      </c>
      <c r="Q452" s="8">
        <f>ROUND(DS_1_2_3_appended[[#This Row],[NormalizedWindspeed]]* 118, 1)</f>
        <v>38.799999999999997</v>
      </c>
      <c r="R452" s="8">
        <v>6</v>
      </c>
      <c r="S452" s="8">
        <v>146</v>
      </c>
      <c r="T452" s="8">
        <f>SUM(DS_1_2_3_appended[[#This Row],[CasualRiders]], DS_1_2_3_appended[[#This Row],[RegisteredRiders]])</f>
        <v>152</v>
      </c>
    </row>
    <row r="453" spans="1:20">
      <c r="A453" s="16">
        <v>452</v>
      </c>
      <c r="B453" s="11">
        <v>40563</v>
      </c>
      <c r="C453" s="8" t="str" cm="1">
        <f t="array" ref="C453">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53" s="8">
        <f>YEAR(DS_1_2_3_appended[[#This Row],[DateOfEntry]])</f>
        <v>2011</v>
      </c>
      <c r="E453" s="8" t="str">
        <f>TEXT(DS_1_2_3_appended[[#This Row],[DateOfEntry]], "mmmm")</f>
        <v>January</v>
      </c>
      <c r="F453" s="15">
        <v>18.7916666666667</v>
      </c>
      <c r="G453" s="8" t="str">
        <f>IF(dataset_1!G453, "YES", "NO")</f>
        <v>NO</v>
      </c>
      <c r="H453" s="8" t="str">
        <f>CHOOSE(WEEKDAY(DS_1_2_3_appended[[#This Row],[DateOfEntry]]), "Sunday", "Monday", "Tuesday", "Wednesday", "Thursday", "Friday", "Saturday")</f>
        <v>Thursday</v>
      </c>
      <c r="I453" s="8">
        <v>2</v>
      </c>
      <c r="J453" s="8" t="str" cm="1">
        <f t="array" ref="J453">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453" s="8">
        <v>0.26</v>
      </c>
      <c r="L453" s="8" cm="1">
        <f t="array" ref="L453">_xlfn.IFS(
  AND(C453="Winter", J453="Clear Sky"), ROUND(10 + (K453 / 0.46) * (25 - 10), 1),
  AND(C453="Winter", J453="Foggy / Misty"), ROUND(0 + (K453 / 0.46) * (15 - 0), 1),
  AND(C453="Winter", J453="Light Snow / Rain"), ROUND(-5 + (K453 / 0.46) * (10 - (-5)), 1),
  AND(C453="Winter", J453="Western Disturbance"), ROUND(5 + (K453 / 0.46) * (20 - 5), 1),
  AND(C453="Summer", J453="Clear / Sunny"), ROUND(30 + (K453 / 0.46) * (53 - 30), 1),
  AND(C453="Summer", J453="Hot &amp; Humid"), ROUND(26 + (K453 / 0.46) * (45 - 26), 1),
  AND(C453="Summer", J453="Dust Storm / Loo Winds"), ROUND(35 + (K453 / 0.46) * (50 - 35), 1),
  AND(C453="Summer", J453="Pre-Monsoon Thunderstorm"), ROUND(28 + (K453 / 0.46) * (48 - 28), 1),
  AND(C453="Monsoon", J453="Heavy Rainfall"), ROUND(22 + (K453 / 0.46) * (28 - 22), 1),
  AND(C453="Monsoon", J453="Intermittent Showers"), ROUND(24 + (K453 / 0.46) * (32 - 24), 1),
  AND(C453="Monsoon", J453="Overcast &amp; Humid"), ROUND(25 + (K453 / 0.46) * (33 - 25), 1),
  AND(C453="Monsoon", J453="Thunderstorms with Rain"), ROUND(23 + (K453 / 0.46) * (30 - 23), 1),
  AND(C453="Autumn", J453="Clear"), ROUND(20 + (K453 / 0.46) * (30 - 20), 1),
  AND(C453="Autumn", J453="Dry &amp; Breezy"), ROUND(18 + (K453 / 0.46) * (28 - 18), 1),
  AND(C453="Autumn", J453="Atmospheric Haze"), ROUND(16 + (K453 / 0.46) * (26 - 16), 1),
  AND(C453="Autumn", J453="Chilly Dusk"), ROUND(15 + (K453 / 0.46) * (25 - 15), 1),
  TRUE, "No match found"
)</f>
        <v>8.5</v>
      </c>
      <c r="M453" s="8">
        <v>0.6</v>
      </c>
      <c r="N453" s="8">
        <f>ROUND(DS_1_2_3_appended[[#This Row],[NormalizedHumidity]] * 100, 1)</f>
        <v>60</v>
      </c>
      <c r="O453" s="8" t="str" cm="1">
        <f t="array" ref="O453">_xlfn.IFS(
  N453&lt;=10, "Extremely Dry",
  N453&lt;=20, "Very Dry",
  N453&lt;=30, "Dry",
  N453&lt;=40, "Low Comfortable",
  N453&lt;=50, "Comfortable",
  N453&lt;=60, "Moderate Humid",
  N453&lt;=70, "Humid",
  N453&lt;=80, "Very Humid",
  N453&lt;=90, "Highly Humid",
  N453&lt;=100, "Saturated / Rain-Likely"
)</f>
        <v>Moderate Humid</v>
      </c>
      <c r="P453" s="8">
        <v>0.28360000000000002</v>
      </c>
      <c r="Q453" s="8">
        <f>ROUND(DS_1_2_3_appended[[#This Row],[NormalizedWindspeed]]* 118, 1)</f>
        <v>33.5</v>
      </c>
      <c r="R453" s="8">
        <v>2</v>
      </c>
      <c r="S453" s="8">
        <v>124</v>
      </c>
      <c r="T453" s="8">
        <f>SUM(DS_1_2_3_appended[[#This Row],[CasualRiders]], DS_1_2_3_appended[[#This Row],[RegisteredRiders]])</f>
        <v>126</v>
      </c>
    </row>
    <row r="454" spans="1:20">
      <c r="A454" s="16">
        <v>453</v>
      </c>
      <c r="B454" s="11">
        <v>40563</v>
      </c>
      <c r="C454" s="8" t="str" cm="1">
        <f t="array" ref="C454">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54" s="8">
        <f>YEAR(DS_1_2_3_appended[[#This Row],[DateOfEntry]])</f>
        <v>2011</v>
      </c>
      <c r="E454" s="8" t="str">
        <f>TEXT(DS_1_2_3_appended[[#This Row],[DateOfEntry]], "mmmm")</f>
        <v>January</v>
      </c>
      <c r="F454" s="15">
        <v>18.8333333333333</v>
      </c>
      <c r="G454" s="8" t="str">
        <f>IF(dataset_1!G454, "YES", "NO")</f>
        <v>NO</v>
      </c>
      <c r="H454" s="8" t="str">
        <f>CHOOSE(WEEKDAY(DS_1_2_3_appended[[#This Row],[DateOfEntry]]), "Sunday", "Monday", "Tuesday", "Wednesday", "Thursday", "Friday", "Saturday")</f>
        <v>Thursday</v>
      </c>
      <c r="I454" s="8">
        <v>2</v>
      </c>
      <c r="J454" s="8" t="str" cm="1">
        <f t="array" ref="J454">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454" s="8">
        <v>0.24</v>
      </c>
      <c r="L454" s="8" cm="1">
        <f t="array" ref="L454">_xlfn.IFS(
  AND(C454="Winter", J454="Clear Sky"), ROUND(10 + (K454 / 0.46) * (25 - 10), 1),
  AND(C454="Winter", J454="Foggy / Misty"), ROUND(0 + (K454 / 0.46) * (15 - 0), 1),
  AND(C454="Winter", J454="Light Snow / Rain"), ROUND(-5 + (K454 / 0.46) * (10 - (-5)), 1),
  AND(C454="Winter", J454="Western Disturbance"), ROUND(5 + (K454 / 0.46) * (20 - 5), 1),
  AND(C454="Summer", J454="Clear / Sunny"), ROUND(30 + (K454 / 0.46) * (53 - 30), 1),
  AND(C454="Summer", J454="Hot &amp; Humid"), ROUND(26 + (K454 / 0.46) * (45 - 26), 1),
  AND(C454="Summer", J454="Dust Storm / Loo Winds"), ROUND(35 + (K454 / 0.46) * (50 - 35), 1),
  AND(C454="Summer", J454="Pre-Monsoon Thunderstorm"), ROUND(28 + (K454 / 0.46) * (48 - 28), 1),
  AND(C454="Monsoon", J454="Heavy Rainfall"), ROUND(22 + (K454 / 0.46) * (28 - 22), 1),
  AND(C454="Monsoon", J454="Intermittent Showers"), ROUND(24 + (K454 / 0.46) * (32 - 24), 1),
  AND(C454="Monsoon", J454="Overcast &amp; Humid"), ROUND(25 + (K454 / 0.46) * (33 - 25), 1),
  AND(C454="Monsoon", J454="Thunderstorms with Rain"), ROUND(23 + (K454 / 0.46) * (30 - 23), 1),
  AND(C454="Autumn", J454="Clear"), ROUND(20 + (K454 / 0.46) * (30 - 20), 1),
  AND(C454="Autumn", J454="Dry &amp; Breezy"), ROUND(18 + (K454 / 0.46) * (28 - 18), 1),
  AND(C454="Autumn", J454="Atmospheric Haze"), ROUND(16 + (K454 / 0.46) * (26 - 16), 1),
  AND(C454="Autumn", J454="Chilly Dusk"), ROUND(15 + (K454 / 0.46) * (25 - 15), 1),
  TRUE, "No match found"
)</f>
        <v>7.8</v>
      </c>
      <c r="M454" s="8">
        <v>0.6</v>
      </c>
      <c r="N454" s="8">
        <f>ROUND(DS_1_2_3_appended[[#This Row],[NormalizedHumidity]] * 100, 1)</f>
        <v>60</v>
      </c>
      <c r="O454" s="8" t="str" cm="1">
        <f t="array" ref="O454">_xlfn.IFS(
  N454&lt;=10, "Extremely Dry",
  N454&lt;=20, "Very Dry",
  N454&lt;=30, "Dry",
  N454&lt;=40, "Low Comfortable",
  N454&lt;=50, "Comfortable",
  N454&lt;=60, "Moderate Humid",
  N454&lt;=70, "Humid",
  N454&lt;=80, "Very Humid",
  N454&lt;=90, "Highly Humid",
  N454&lt;=100, "Saturated / Rain-Likely"
)</f>
        <v>Moderate Humid</v>
      </c>
      <c r="P454" s="8">
        <v>0.25369999999999998</v>
      </c>
      <c r="Q454" s="8">
        <f>ROUND(DS_1_2_3_appended[[#This Row],[NormalizedWindspeed]]* 118, 1)</f>
        <v>29.9</v>
      </c>
      <c r="R454" s="8">
        <v>3</v>
      </c>
      <c r="S454" s="8">
        <v>54</v>
      </c>
      <c r="T454" s="8">
        <f>SUM(DS_1_2_3_appended[[#This Row],[CasualRiders]], DS_1_2_3_appended[[#This Row],[RegisteredRiders]])</f>
        <v>57</v>
      </c>
    </row>
    <row r="455" spans="1:20">
      <c r="A455" s="16">
        <v>454</v>
      </c>
      <c r="B455" s="11">
        <v>40563</v>
      </c>
      <c r="C455" s="8" t="str" cm="1">
        <f t="array" ref="C455">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55" s="8">
        <f>YEAR(DS_1_2_3_appended[[#This Row],[DateOfEntry]])</f>
        <v>2011</v>
      </c>
      <c r="E455" s="8" t="str">
        <f>TEXT(DS_1_2_3_appended[[#This Row],[DateOfEntry]], "mmmm")</f>
        <v>January</v>
      </c>
      <c r="F455" s="15">
        <v>18.875</v>
      </c>
      <c r="G455" s="8" t="str">
        <f>IF(dataset_1!G455, "YES", "NO")</f>
        <v>NO</v>
      </c>
      <c r="H455" s="8" t="str">
        <f>CHOOSE(WEEKDAY(DS_1_2_3_appended[[#This Row],[DateOfEntry]]), "Sunday", "Monday", "Tuesday", "Wednesday", "Thursday", "Friday", "Saturday")</f>
        <v>Thursday</v>
      </c>
      <c r="I455" s="8">
        <v>2</v>
      </c>
      <c r="J455" s="8" t="str" cm="1">
        <f t="array" ref="J455">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455" s="8">
        <v>0.24</v>
      </c>
      <c r="L455" s="8" cm="1">
        <f t="array" ref="L455">_xlfn.IFS(
  AND(C455="Winter", J455="Clear Sky"), ROUND(10 + (K455 / 0.46) * (25 - 10), 1),
  AND(C455="Winter", J455="Foggy / Misty"), ROUND(0 + (K455 / 0.46) * (15 - 0), 1),
  AND(C455="Winter", J455="Light Snow / Rain"), ROUND(-5 + (K455 / 0.46) * (10 - (-5)), 1),
  AND(C455="Winter", J455="Western Disturbance"), ROUND(5 + (K455 / 0.46) * (20 - 5), 1),
  AND(C455="Summer", J455="Clear / Sunny"), ROUND(30 + (K455 / 0.46) * (53 - 30), 1),
  AND(C455="Summer", J455="Hot &amp; Humid"), ROUND(26 + (K455 / 0.46) * (45 - 26), 1),
  AND(C455="Summer", J455="Dust Storm / Loo Winds"), ROUND(35 + (K455 / 0.46) * (50 - 35), 1),
  AND(C455="Summer", J455="Pre-Monsoon Thunderstorm"), ROUND(28 + (K455 / 0.46) * (48 - 28), 1),
  AND(C455="Monsoon", J455="Heavy Rainfall"), ROUND(22 + (K455 / 0.46) * (28 - 22), 1),
  AND(C455="Monsoon", J455="Intermittent Showers"), ROUND(24 + (K455 / 0.46) * (32 - 24), 1),
  AND(C455="Monsoon", J455="Overcast &amp; Humid"), ROUND(25 + (K455 / 0.46) * (33 - 25), 1),
  AND(C455="Monsoon", J455="Thunderstorms with Rain"), ROUND(23 + (K455 / 0.46) * (30 - 23), 1),
  AND(C455="Autumn", J455="Clear"), ROUND(20 + (K455 / 0.46) * (30 - 20), 1),
  AND(C455="Autumn", J455="Dry &amp; Breezy"), ROUND(18 + (K455 / 0.46) * (28 - 18), 1),
  AND(C455="Autumn", J455="Atmospheric Haze"), ROUND(16 + (K455 / 0.46) * (26 - 16), 1),
  AND(C455="Autumn", J455="Chilly Dusk"), ROUND(15 + (K455 / 0.46) * (25 - 15), 1),
  TRUE, "No match found"
)</f>
        <v>7.8</v>
      </c>
      <c r="M455" s="8">
        <v>0.65</v>
      </c>
      <c r="N455" s="8">
        <f>ROUND(DS_1_2_3_appended[[#This Row],[NormalizedHumidity]] * 100, 1)</f>
        <v>65</v>
      </c>
      <c r="O455" s="8" t="str" cm="1">
        <f t="array" ref="O455">_xlfn.IFS(
  N455&lt;=10, "Extremely Dry",
  N455&lt;=20, "Very Dry",
  N455&lt;=30, "Dry",
  N455&lt;=40, "Low Comfortable",
  N455&lt;=50, "Comfortable",
  N455&lt;=60, "Moderate Humid",
  N455&lt;=70, "Humid",
  N455&lt;=80, "Very Humid",
  N455&lt;=90, "Highly Humid",
  N455&lt;=100, "Saturated / Rain-Likely"
)</f>
        <v>Humid</v>
      </c>
      <c r="P455" s="8">
        <v>0.28360000000000002</v>
      </c>
      <c r="Q455" s="8">
        <f>ROUND(DS_1_2_3_appended[[#This Row],[NormalizedWindspeed]]* 118, 1)</f>
        <v>33.5</v>
      </c>
      <c r="R455" s="8">
        <v>0</v>
      </c>
      <c r="S455" s="8">
        <v>56</v>
      </c>
      <c r="T455" s="8">
        <f>SUM(DS_1_2_3_appended[[#This Row],[CasualRiders]], DS_1_2_3_appended[[#This Row],[RegisteredRiders]])</f>
        <v>56</v>
      </c>
    </row>
    <row r="456" spans="1:20">
      <c r="A456" s="16">
        <v>455</v>
      </c>
      <c r="B456" s="11">
        <v>40563</v>
      </c>
      <c r="C456" s="8" t="str" cm="1">
        <f t="array" ref="C456">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56" s="8">
        <f>YEAR(DS_1_2_3_appended[[#This Row],[DateOfEntry]])</f>
        <v>2011</v>
      </c>
      <c r="E456" s="8" t="str">
        <f>TEXT(DS_1_2_3_appended[[#This Row],[DateOfEntry]], "mmmm")</f>
        <v>January</v>
      </c>
      <c r="F456" s="15">
        <v>18.9166666666667</v>
      </c>
      <c r="G456" s="8" t="str">
        <f>IF(dataset_1!G456, "YES", "NO")</f>
        <v>NO</v>
      </c>
      <c r="H456" s="8" t="str">
        <f>CHOOSE(WEEKDAY(DS_1_2_3_appended[[#This Row],[DateOfEntry]]), "Sunday", "Monday", "Tuesday", "Wednesday", "Thursday", "Friday", "Saturday")</f>
        <v>Thursday</v>
      </c>
      <c r="I456" s="8">
        <v>2</v>
      </c>
      <c r="J456" s="8" t="str" cm="1">
        <f t="array" ref="J456">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456" s="8">
        <v>0.24</v>
      </c>
      <c r="L456" s="8" cm="1">
        <f t="array" ref="L456">_xlfn.IFS(
  AND(C456="Winter", J456="Clear Sky"), ROUND(10 + (K456 / 0.46) * (25 - 10), 1),
  AND(C456="Winter", J456="Foggy / Misty"), ROUND(0 + (K456 / 0.46) * (15 - 0), 1),
  AND(C456="Winter", J456="Light Snow / Rain"), ROUND(-5 + (K456 / 0.46) * (10 - (-5)), 1),
  AND(C456="Winter", J456="Western Disturbance"), ROUND(5 + (K456 / 0.46) * (20 - 5), 1),
  AND(C456="Summer", J456="Clear / Sunny"), ROUND(30 + (K456 / 0.46) * (53 - 30), 1),
  AND(C456="Summer", J456="Hot &amp; Humid"), ROUND(26 + (K456 / 0.46) * (45 - 26), 1),
  AND(C456="Summer", J456="Dust Storm / Loo Winds"), ROUND(35 + (K456 / 0.46) * (50 - 35), 1),
  AND(C456="Summer", J456="Pre-Monsoon Thunderstorm"), ROUND(28 + (K456 / 0.46) * (48 - 28), 1),
  AND(C456="Monsoon", J456="Heavy Rainfall"), ROUND(22 + (K456 / 0.46) * (28 - 22), 1),
  AND(C456="Monsoon", J456="Intermittent Showers"), ROUND(24 + (K456 / 0.46) * (32 - 24), 1),
  AND(C456="Monsoon", J456="Overcast &amp; Humid"), ROUND(25 + (K456 / 0.46) * (33 - 25), 1),
  AND(C456="Monsoon", J456="Thunderstorms with Rain"), ROUND(23 + (K456 / 0.46) * (30 - 23), 1),
  AND(C456="Autumn", J456="Clear"), ROUND(20 + (K456 / 0.46) * (30 - 20), 1),
  AND(C456="Autumn", J456="Dry &amp; Breezy"), ROUND(18 + (K456 / 0.46) * (28 - 18), 1),
  AND(C456="Autumn", J456="Atmospheric Haze"), ROUND(16 + (K456 / 0.46) * (26 - 16), 1),
  AND(C456="Autumn", J456="Chilly Dusk"), ROUND(15 + (K456 / 0.46) * (25 - 15), 1),
  TRUE, "No match found"
)</f>
        <v>7.8</v>
      </c>
      <c r="M456" s="8">
        <v>0.65</v>
      </c>
      <c r="N456" s="8">
        <f>ROUND(DS_1_2_3_appended[[#This Row],[NormalizedHumidity]] * 100, 1)</f>
        <v>65</v>
      </c>
      <c r="O456" s="8" t="str" cm="1">
        <f t="array" ref="O456">_xlfn.IFS(
  N456&lt;=10, "Extremely Dry",
  N456&lt;=20, "Very Dry",
  N456&lt;=30, "Dry",
  N456&lt;=40, "Low Comfortable",
  N456&lt;=50, "Comfortable",
  N456&lt;=60, "Moderate Humid",
  N456&lt;=70, "Humid",
  N456&lt;=80, "Very Humid",
  N456&lt;=90, "Highly Humid",
  N456&lt;=100, "Saturated / Rain-Likely"
)</f>
        <v>Humid</v>
      </c>
      <c r="P456" s="8">
        <v>0.32840000000000003</v>
      </c>
      <c r="Q456" s="8">
        <f>ROUND(DS_1_2_3_appended[[#This Row],[NormalizedWindspeed]]* 118, 1)</f>
        <v>38.799999999999997</v>
      </c>
      <c r="R456" s="8">
        <v>3</v>
      </c>
      <c r="S456" s="8">
        <v>28</v>
      </c>
      <c r="T456" s="8">
        <f>SUM(DS_1_2_3_appended[[#This Row],[CasualRiders]], DS_1_2_3_appended[[#This Row],[RegisteredRiders]])</f>
        <v>31</v>
      </c>
    </row>
    <row r="457" spans="1:20">
      <c r="A457" s="16">
        <v>456</v>
      </c>
      <c r="B457" s="11">
        <v>40564</v>
      </c>
      <c r="C457" s="8" t="str" cm="1">
        <f t="array" ref="C457">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57" s="8">
        <f>YEAR(DS_1_2_3_appended[[#This Row],[DateOfEntry]])</f>
        <v>2011</v>
      </c>
      <c r="E457" s="8" t="str">
        <f>TEXT(DS_1_2_3_appended[[#This Row],[DateOfEntry]], "mmmm")</f>
        <v>January</v>
      </c>
      <c r="F457" s="15">
        <v>18.9583333333333</v>
      </c>
      <c r="G457" s="8" t="str">
        <f>IF(dataset_1!G457, "YES", "NO")</f>
        <v>NO</v>
      </c>
      <c r="H457" s="8" t="str">
        <f>CHOOSE(WEEKDAY(DS_1_2_3_appended[[#This Row],[DateOfEntry]]), "Sunday", "Monday", "Tuesday", "Wednesday", "Thursday", "Friday", "Saturday")</f>
        <v>Friday</v>
      </c>
      <c r="I457" s="8">
        <v>2</v>
      </c>
      <c r="J457" s="8" t="str" cm="1">
        <f t="array" ref="J457">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457" s="8">
        <v>0.24</v>
      </c>
      <c r="L457" s="8" cm="1">
        <f t="array" ref="L457">_xlfn.IFS(
  AND(C457="Winter", J457="Clear Sky"), ROUND(10 + (K457 / 0.46) * (25 - 10), 1),
  AND(C457="Winter", J457="Foggy / Misty"), ROUND(0 + (K457 / 0.46) * (15 - 0), 1),
  AND(C457="Winter", J457="Light Snow / Rain"), ROUND(-5 + (K457 / 0.46) * (10 - (-5)), 1),
  AND(C457="Winter", J457="Western Disturbance"), ROUND(5 + (K457 / 0.46) * (20 - 5), 1),
  AND(C457="Summer", J457="Clear / Sunny"), ROUND(30 + (K457 / 0.46) * (53 - 30), 1),
  AND(C457="Summer", J457="Hot &amp; Humid"), ROUND(26 + (K457 / 0.46) * (45 - 26), 1),
  AND(C457="Summer", J457="Dust Storm / Loo Winds"), ROUND(35 + (K457 / 0.46) * (50 - 35), 1),
  AND(C457="Summer", J457="Pre-Monsoon Thunderstorm"), ROUND(28 + (K457 / 0.46) * (48 - 28), 1),
  AND(C457="Monsoon", J457="Heavy Rainfall"), ROUND(22 + (K457 / 0.46) * (28 - 22), 1),
  AND(C457="Monsoon", J457="Intermittent Showers"), ROUND(24 + (K457 / 0.46) * (32 - 24), 1),
  AND(C457="Monsoon", J457="Overcast &amp; Humid"), ROUND(25 + (K457 / 0.46) * (33 - 25), 1),
  AND(C457="Monsoon", J457="Thunderstorms with Rain"), ROUND(23 + (K457 / 0.46) * (30 - 23), 1),
  AND(C457="Autumn", J457="Clear"), ROUND(20 + (K457 / 0.46) * (30 - 20), 1),
  AND(C457="Autumn", J457="Dry &amp; Breezy"), ROUND(18 + (K457 / 0.46) * (28 - 18), 1),
  AND(C457="Autumn", J457="Atmospheric Haze"), ROUND(16 + (K457 / 0.46) * (26 - 16), 1),
  AND(C457="Autumn", J457="Chilly Dusk"), ROUND(15 + (K457 / 0.46) * (25 - 15), 1),
  TRUE, "No match found"
)</f>
        <v>7.8</v>
      </c>
      <c r="M457" s="8">
        <v>0.7</v>
      </c>
      <c r="N457" s="8">
        <f>ROUND(DS_1_2_3_appended[[#This Row],[NormalizedHumidity]] * 100, 1)</f>
        <v>70</v>
      </c>
      <c r="O457" s="8" t="str" cm="1">
        <f t="array" ref="O457">_xlfn.IFS(
  N457&lt;=10, "Extremely Dry",
  N457&lt;=20, "Very Dry",
  N457&lt;=30, "Dry",
  N457&lt;=40, "Low Comfortable",
  N457&lt;=50, "Comfortable",
  N457&lt;=60, "Moderate Humid",
  N457&lt;=70, "Humid",
  N457&lt;=80, "Very Humid",
  N457&lt;=90, "Highly Humid",
  N457&lt;=100, "Saturated / Rain-Likely"
)</f>
        <v>Humid</v>
      </c>
      <c r="P457" s="8">
        <v>0.25369999999999998</v>
      </c>
      <c r="Q457" s="8">
        <f>ROUND(DS_1_2_3_appended[[#This Row],[NormalizedWindspeed]]* 118, 1)</f>
        <v>29.9</v>
      </c>
      <c r="R457" s="8">
        <v>1</v>
      </c>
      <c r="S457" s="8">
        <v>20</v>
      </c>
      <c r="T457" s="8">
        <f>SUM(DS_1_2_3_appended[[#This Row],[CasualRiders]], DS_1_2_3_appended[[#This Row],[RegisteredRiders]])</f>
        <v>21</v>
      </c>
    </row>
    <row r="458" spans="1:20">
      <c r="A458" s="16">
        <v>457</v>
      </c>
      <c r="B458" s="11">
        <v>40564</v>
      </c>
      <c r="C458" s="8" t="str" cm="1">
        <f t="array" ref="C458">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58" s="8">
        <f>YEAR(DS_1_2_3_appended[[#This Row],[DateOfEntry]])</f>
        <v>2011</v>
      </c>
      <c r="E458" s="8" t="str">
        <f>TEXT(DS_1_2_3_appended[[#This Row],[DateOfEntry]], "mmmm")</f>
        <v>January</v>
      </c>
      <c r="F458" s="15">
        <v>19</v>
      </c>
      <c r="G458" s="8" t="str">
        <f>IF(dataset_1!G458, "YES", "NO")</f>
        <v>NO</v>
      </c>
      <c r="H458" s="8" t="str">
        <f>CHOOSE(WEEKDAY(DS_1_2_3_appended[[#This Row],[DateOfEntry]]), "Sunday", "Monday", "Tuesday", "Wednesday", "Thursday", "Friday", "Saturday")</f>
        <v>Friday</v>
      </c>
      <c r="I458" s="8">
        <v>2</v>
      </c>
      <c r="J458" s="8" t="str" cm="1">
        <f t="array" ref="J458">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458" s="8">
        <v>0.24</v>
      </c>
      <c r="L458" s="8" cm="1">
        <f t="array" ref="L458">_xlfn.IFS(
  AND(C458="Winter", J458="Clear Sky"), ROUND(10 + (K458 / 0.46) * (25 - 10), 1),
  AND(C458="Winter", J458="Foggy / Misty"), ROUND(0 + (K458 / 0.46) * (15 - 0), 1),
  AND(C458="Winter", J458="Light Snow / Rain"), ROUND(-5 + (K458 / 0.46) * (10 - (-5)), 1),
  AND(C458="Winter", J458="Western Disturbance"), ROUND(5 + (K458 / 0.46) * (20 - 5), 1),
  AND(C458="Summer", J458="Clear / Sunny"), ROUND(30 + (K458 / 0.46) * (53 - 30), 1),
  AND(C458="Summer", J458="Hot &amp; Humid"), ROUND(26 + (K458 / 0.46) * (45 - 26), 1),
  AND(C458="Summer", J458="Dust Storm / Loo Winds"), ROUND(35 + (K458 / 0.46) * (50 - 35), 1),
  AND(C458="Summer", J458="Pre-Monsoon Thunderstorm"), ROUND(28 + (K458 / 0.46) * (48 - 28), 1),
  AND(C458="Monsoon", J458="Heavy Rainfall"), ROUND(22 + (K458 / 0.46) * (28 - 22), 1),
  AND(C458="Monsoon", J458="Intermittent Showers"), ROUND(24 + (K458 / 0.46) * (32 - 24), 1),
  AND(C458="Monsoon", J458="Overcast &amp; Humid"), ROUND(25 + (K458 / 0.46) * (33 - 25), 1),
  AND(C458="Monsoon", J458="Thunderstorms with Rain"), ROUND(23 + (K458 / 0.46) * (30 - 23), 1),
  AND(C458="Autumn", J458="Clear"), ROUND(20 + (K458 / 0.46) * (30 - 20), 1),
  AND(C458="Autumn", J458="Dry &amp; Breezy"), ROUND(18 + (K458 / 0.46) * (28 - 18), 1),
  AND(C458="Autumn", J458="Atmospheric Haze"), ROUND(16 + (K458 / 0.46) * (26 - 16), 1),
  AND(C458="Autumn", J458="Chilly Dusk"), ROUND(15 + (K458 / 0.46) * (25 - 15), 1),
  TRUE, "No match found"
)</f>
        <v>7.8</v>
      </c>
      <c r="M458" s="8">
        <v>0.7</v>
      </c>
      <c r="N458" s="8">
        <f>ROUND(DS_1_2_3_appended[[#This Row],[NormalizedHumidity]] * 100, 1)</f>
        <v>70</v>
      </c>
      <c r="O458" s="8" t="str" cm="1">
        <f t="array" ref="O458">_xlfn.IFS(
  N458&lt;=10, "Extremely Dry",
  N458&lt;=20, "Very Dry",
  N458&lt;=30, "Dry",
  N458&lt;=40, "Low Comfortable",
  N458&lt;=50, "Comfortable",
  N458&lt;=60, "Moderate Humid",
  N458&lt;=70, "Humid",
  N458&lt;=80, "Very Humid",
  N458&lt;=90, "Highly Humid",
  N458&lt;=100, "Saturated / Rain-Likely"
)</f>
        <v>Humid</v>
      </c>
      <c r="P458" s="8">
        <v>0.25369999999999998</v>
      </c>
      <c r="Q458" s="8">
        <f>ROUND(DS_1_2_3_appended[[#This Row],[NormalizedWindspeed]]* 118, 1)</f>
        <v>29.9</v>
      </c>
      <c r="R458" s="8">
        <v>0</v>
      </c>
      <c r="S458" s="8">
        <v>6</v>
      </c>
      <c r="T458" s="8">
        <f>SUM(DS_1_2_3_appended[[#This Row],[CasualRiders]], DS_1_2_3_appended[[#This Row],[RegisteredRiders]])</f>
        <v>6</v>
      </c>
    </row>
    <row r="459" spans="1:20">
      <c r="A459" s="16">
        <v>458</v>
      </c>
      <c r="B459" s="11">
        <v>40564</v>
      </c>
      <c r="C459" s="8" t="str" cm="1">
        <f t="array" ref="C459">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59" s="8">
        <f>YEAR(DS_1_2_3_appended[[#This Row],[DateOfEntry]])</f>
        <v>2011</v>
      </c>
      <c r="E459" s="8" t="str">
        <f>TEXT(DS_1_2_3_appended[[#This Row],[DateOfEntry]], "mmmm")</f>
        <v>January</v>
      </c>
      <c r="F459" s="15">
        <v>19.0416666666667</v>
      </c>
      <c r="G459" s="8" t="str">
        <f>IF(dataset_1!G459, "YES", "NO")</f>
        <v>NO</v>
      </c>
      <c r="H459" s="8" t="str">
        <f>CHOOSE(WEEKDAY(DS_1_2_3_appended[[#This Row],[DateOfEntry]]), "Sunday", "Monday", "Tuesday", "Wednesday", "Thursday", "Friday", "Saturday")</f>
        <v>Friday</v>
      </c>
      <c r="I459" s="8">
        <v>3</v>
      </c>
      <c r="J459" s="8" t="str" cm="1">
        <f t="array" ref="J459">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Light Snow / Rain</v>
      </c>
      <c r="K459" s="8">
        <v>0.24</v>
      </c>
      <c r="L459" s="8" cm="1">
        <f t="array" ref="L459">_xlfn.IFS(
  AND(C459="Winter", J459="Clear Sky"), ROUND(10 + (K459 / 0.46) * (25 - 10), 1),
  AND(C459="Winter", J459="Foggy / Misty"), ROUND(0 + (K459 / 0.46) * (15 - 0), 1),
  AND(C459="Winter", J459="Light Snow / Rain"), ROUND(-5 + (K459 / 0.46) * (10 - (-5)), 1),
  AND(C459="Winter", J459="Western Disturbance"), ROUND(5 + (K459 / 0.46) * (20 - 5), 1),
  AND(C459="Summer", J459="Clear / Sunny"), ROUND(30 + (K459 / 0.46) * (53 - 30), 1),
  AND(C459="Summer", J459="Hot &amp; Humid"), ROUND(26 + (K459 / 0.46) * (45 - 26), 1),
  AND(C459="Summer", J459="Dust Storm / Loo Winds"), ROUND(35 + (K459 / 0.46) * (50 - 35), 1),
  AND(C459="Summer", J459="Pre-Monsoon Thunderstorm"), ROUND(28 + (K459 / 0.46) * (48 - 28), 1),
  AND(C459="Monsoon", J459="Heavy Rainfall"), ROUND(22 + (K459 / 0.46) * (28 - 22), 1),
  AND(C459="Monsoon", J459="Intermittent Showers"), ROUND(24 + (K459 / 0.46) * (32 - 24), 1),
  AND(C459="Monsoon", J459="Overcast &amp; Humid"), ROUND(25 + (K459 / 0.46) * (33 - 25), 1),
  AND(C459="Monsoon", J459="Thunderstorms with Rain"), ROUND(23 + (K459 / 0.46) * (30 - 23), 1),
  AND(C459="Autumn", J459="Clear"), ROUND(20 + (K459 / 0.46) * (30 - 20), 1),
  AND(C459="Autumn", J459="Dry &amp; Breezy"), ROUND(18 + (K459 / 0.46) * (28 - 18), 1),
  AND(C459="Autumn", J459="Atmospheric Haze"), ROUND(16 + (K459 / 0.46) * (26 - 16), 1),
  AND(C459="Autumn", J459="Chilly Dusk"), ROUND(15 + (K459 / 0.46) * (25 - 15), 1),
  TRUE, "No match found"
)</f>
        <v>2.8</v>
      </c>
      <c r="M459" s="8">
        <v>0.75</v>
      </c>
      <c r="N459" s="8">
        <f>ROUND(DS_1_2_3_appended[[#This Row],[NormalizedHumidity]] * 100, 1)</f>
        <v>75</v>
      </c>
      <c r="O459" s="8" t="str" cm="1">
        <f t="array" ref="O459">_xlfn.IFS(
  N459&lt;=10, "Extremely Dry",
  N459&lt;=20, "Very Dry",
  N459&lt;=30, "Dry",
  N459&lt;=40, "Low Comfortable",
  N459&lt;=50, "Comfortable",
  N459&lt;=60, "Moderate Humid",
  N459&lt;=70, "Humid",
  N459&lt;=80, "Very Humid",
  N459&lt;=90, "Highly Humid",
  N459&lt;=100, "Saturated / Rain-Likely"
)</f>
        <v>Very Humid</v>
      </c>
      <c r="P459" s="8">
        <v>0.16420000000000001</v>
      </c>
      <c r="Q459" s="8">
        <f>ROUND(DS_1_2_3_appended[[#This Row],[NormalizedWindspeed]]* 118, 1)</f>
        <v>19.399999999999999</v>
      </c>
      <c r="R459" s="8">
        <v>0</v>
      </c>
      <c r="S459" s="8">
        <v>2</v>
      </c>
      <c r="T459" s="8">
        <f>SUM(DS_1_2_3_appended[[#This Row],[CasualRiders]], DS_1_2_3_appended[[#This Row],[RegisteredRiders]])</f>
        <v>2</v>
      </c>
    </row>
    <row r="460" spans="1:20">
      <c r="A460" s="16">
        <v>459</v>
      </c>
      <c r="B460" s="11">
        <v>40564</v>
      </c>
      <c r="C460" s="8" t="str" cm="1">
        <f t="array" ref="C460">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60" s="8">
        <f>YEAR(DS_1_2_3_appended[[#This Row],[DateOfEntry]])</f>
        <v>2011</v>
      </c>
      <c r="E460" s="8" t="str">
        <f>TEXT(DS_1_2_3_appended[[#This Row],[DateOfEntry]], "mmmm")</f>
        <v>January</v>
      </c>
      <c r="F460" s="15">
        <v>19.0833333333333</v>
      </c>
      <c r="G460" s="8" t="str">
        <f>IF(dataset_1!G460, "YES", "NO")</f>
        <v>NO</v>
      </c>
      <c r="H460" s="8" t="str">
        <f>CHOOSE(WEEKDAY(DS_1_2_3_appended[[#This Row],[DateOfEntry]]), "Sunday", "Monday", "Tuesday", "Wednesday", "Thursday", "Friday", "Saturday")</f>
        <v>Friday</v>
      </c>
      <c r="I460" s="8">
        <v>3</v>
      </c>
      <c r="J460" s="8" t="str" cm="1">
        <f t="array" ref="J460">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Light Snow / Rain</v>
      </c>
      <c r="K460" s="8">
        <v>0.22</v>
      </c>
      <c r="L460" s="8" cm="1">
        <f t="array" ref="L460">_xlfn.IFS(
  AND(C460="Winter", J460="Clear Sky"), ROUND(10 + (K460 / 0.46) * (25 - 10), 1),
  AND(C460="Winter", J460="Foggy / Misty"), ROUND(0 + (K460 / 0.46) * (15 - 0), 1),
  AND(C460="Winter", J460="Light Snow / Rain"), ROUND(-5 + (K460 / 0.46) * (10 - (-5)), 1),
  AND(C460="Winter", J460="Western Disturbance"), ROUND(5 + (K460 / 0.46) * (20 - 5), 1),
  AND(C460="Summer", J460="Clear / Sunny"), ROUND(30 + (K460 / 0.46) * (53 - 30), 1),
  AND(C460="Summer", J460="Hot &amp; Humid"), ROUND(26 + (K460 / 0.46) * (45 - 26), 1),
  AND(C460="Summer", J460="Dust Storm / Loo Winds"), ROUND(35 + (K460 / 0.46) * (50 - 35), 1),
  AND(C460="Summer", J460="Pre-Monsoon Thunderstorm"), ROUND(28 + (K460 / 0.46) * (48 - 28), 1),
  AND(C460="Monsoon", J460="Heavy Rainfall"), ROUND(22 + (K460 / 0.46) * (28 - 22), 1),
  AND(C460="Monsoon", J460="Intermittent Showers"), ROUND(24 + (K460 / 0.46) * (32 - 24), 1),
  AND(C460="Monsoon", J460="Overcast &amp; Humid"), ROUND(25 + (K460 / 0.46) * (33 - 25), 1),
  AND(C460="Monsoon", J460="Thunderstorms with Rain"), ROUND(23 + (K460 / 0.46) * (30 - 23), 1),
  AND(C460="Autumn", J460="Clear"), ROUND(20 + (K460 / 0.46) * (30 - 20), 1),
  AND(C460="Autumn", J460="Dry &amp; Breezy"), ROUND(18 + (K460 / 0.46) * (28 - 18), 1),
  AND(C460="Autumn", J460="Atmospheric Haze"), ROUND(16 + (K460 / 0.46) * (26 - 16), 1),
  AND(C460="Autumn", J460="Chilly Dusk"), ROUND(15 + (K460 / 0.46) * (25 - 15), 1),
  TRUE, "No match found"
)</f>
        <v>2.2000000000000002</v>
      </c>
      <c r="M460" s="8">
        <v>0.8</v>
      </c>
      <c r="N460" s="8">
        <f>ROUND(DS_1_2_3_appended[[#This Row],[NormalizedHumidity]] * 100, 1)</f>
        <v>80</v>
      </c>
      <c r="O460" s="8" t="str" cm="1">
        <f t="array" ref="O460">_xlfn.IFS(
  N460&lt;=10, "Extremely Dry",
  N460&lt;=20, "Very Dry",
  N460&lt;=30, "Dry",
  N460&lt;=40, "Low Comfortable",
  N460&lt;=50, "Comfortable",
  N460&lt;=60, "Moderate Humid",
  N460&lt;=70, "Humid",
  N460&lt;=80, "Very Humid",
  N460&lt;=90, "Highly Humid",
  N460&lt;=100, "Saturated / Rain-Likely"
)</f>
        <v>Very Humid</v>
      </c>
      <c r="P460" s="8">
        <v>0.29849999999999999</v>
      </c>
      <c r="Q460" s="8">
        <f>ROUND(DS_1_2_3_appended[[#This Row],[NormalizedWindspeed]]* 118, 1)</f>
        <v>35.200000000000003</v>
      </c>
      <c r="R460" s="8">
        <v>0</v>
      </c>
      <c r="S460" s="8">
        <v>1</v>
      </c>
      <c r="T460" s="8">
        <f>SUM(DS_1_2_3_appended[[#This Row],[CasualRiders]], DS_1_2_3_appended[[#This Row],[RegisteredRiders]])</f>
        <v>1</v>
      </c>
    </row>
    <row r="461" spans="1:20">
      <c r="A461" s="16">
        <v>460</v>
      </c>
      <c r="B461" s="11">
        <v>40564</v>
      </c>
      <c r="C461" s="8" t="str" cm="1">
        <f t="array" ref="C461">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61" s="8">
        <f>YEAR(DS_1_2_3_appended[[#This Row],[DateOfEntry]])</f>
        <v>2011</v>
      </c>
      <c r="E461" s="8" t="str">
        <f>TEXT(DS_1_2_3_appended[[#This Row],[DateOfEntry]], "mmmm")</f>
        <v>January</v>
      </c>
      <c r="F461" s="15">
        <v>19.125</v>
      </c>
      <c r="G461" s="8" t="str">
        <f>IF(dataset_1!G461, "YES", "NO")</f>
        <v>NO</v>
      </c>
      <c r="H461" s="8" t="str">
        <f>CHOOSE(WEEKDAY(DS_1_2_3_appended[[#This Row],[DateOfEntry]]), "Sunday", "Monday", "Tuesday", "Wednesday", "Thursday", "Friday", "Saturday")</f>
        <v>Friday</v>
      </c>
      <c r="I461" s="8">
        <v>2</v>
      </c>
      <c r="J461" s="8" t="str" cm="1">
        <f t="array" ref="J461">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461" s="8">
        <v>0.22</v>
      </c>
      <c r="L461" s="8" cm="1">
        <f t="array" ref="L461">_xlfn.IFS(
  AND(C461="Winter", J461="Clear Sky"), ROUND(10 + (K461 / 0.46) * (25 - 10), 1),
  AND(C461="Winter", J461="Foggy / Misty"), ROUND(0 + (K461 / 0.46) * (15 - 0), 1),
  AND(C461="Winter", J461="Light Snow / Rain"), ROUND(-5 + (K461 / 0.46) * (10 - (-5)), 1),
  AND(C461="Winter", J461="Western Disturbance"), ROUND(5 + (K461 / 0.46) * (20 - 5), 1),
  AND(C461="Summer", J461="Clear / Sunny"), ROUND(30 + (K461 / 0.46) * (53 - 30), 1),
  AND(C461="Summer", J461="Hot &amp; Humid"), ROUND(26 + (K461 / 0.46) * (45 - 26), 1),
  AND(C461="Summer", J461="Dust Storm / Loo Winds"), ROUND(35 + (K461 / 0.46) * (50 - 35), 1),
  AND(C461="Summer", J461="Pre-Monsoon Thunderstorm"), ROUND(28 + (K461 / 0.46) * (48 - 28), 1),
  AND(C461="Monsoon", J461="Heavy Rainfall"), ROUND(22 + (K461 / 0.46) * (28 - 22), 1),
  AND(C461="Monsoon", J461="Intermittent Showers"), ROUND(24 + (K461 / 0.46) * (32 - 24), 1),
  AND(C461="Monsoon", J461="Overcast &amp; Humid"), ROUND(25 + (K461 / 0.46) * (33 - 25), 1),
  AND(C461="Monsoon", J461="Thunderstorms with Rain"), ROUND(23 + (K461 / 0.46) * (30 - 23), 1),
  AND(C461="Autumn", J461="Clear"), ROUND(20 + (K461 / 0.46) * (30 - 20), 1),
  AND(C461="Autumn", J461="Dry &amp; Breezy"), ROUND(18 + (K461 / 0.46) * (28 - 18), 1),
  AND(C461="Autumn", J461="Atmospheric Haze"), ROUND(16 + (K461 / 0.46) * (26 - 16), 1),
  AND(C461="Autumn", J461="Chilly Dusk"), ROUND(15 + (K461 / 0.46) * (25 - 15), 1),
  TRUE, "No match found"
)</f>
        <v>7.2</v>
      </c>
      <c r="M461" s="8">
        <v>0.87</v>
      </c>
      <c r="N461" s="8">
        <f>ROUND(DS_1_2_3_appended[[#This Row],[NormalizedHumidity]] * 100, 1)</f>
        <v>87</v>
      </c>
      <c r="O461" s="8" t="str" cm="1">
        <f t="array" ref="O461">_xlfn.IFS(
  N461&lt;=10, "Extremely Dry",
  N461&lt;=20, "Very Dry",
  N461&lt;=30, "Dry",
  N461&lt;=40, "Low Comfortable",
  N461&lt;=50, "Comfortable",
  N461&lt;=60, "Moderate Humid",
  N461&lt;=70, "Humid",
  N461&lt;=80, "Very Humid",
  N461&lt;=90, "Highly Humid",
  N461&lt;=100, "Saturated / Rain-Likely"
)</f>
        <v>Highly Humid</v>
      </c>
      <c r="P461" s="8">
        <v>8.9599999999999999E-2</v>
      </c>
      <c r="Q461" s="8">
        <f>ROUND(DS_1_2_3_appended[[#This Row],[NormalizedWindspeed]]* 118, 1)</f>
        <v>10.6</v>
      </c>
      <c r="R461" s="8">
        <v>0</v>
      </c>
      <c r="S461" s="8">
        <v>1</v>
      </c>
      <c r="T461" s="8">
        <f>SUM(DS_1_2_3_appended[[#This Row],[CasualRiders]], DS_1_2_3_appended[[#This Row],[RegisteredRiders]])</f>
        <v>1</v>
      </c>
    </row>
    <row r="462" spans="1:20">
      <c r="A462" s="16">
        <v>461</v>
      </c>
      <c r="B462" s="11">
        <v>40564</v>
      </c>
      <c r="C462" s="8" t="str" cm="1">
        <f t="array" ref="C462">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62" s="8">
        <f>YEAR(DS_1_2_3_appended[[#This Row],[DateOfEntry]])</f>
        <v>2011</v>
      </c>
      <c r="E462" s="8" t="str">
        <f>TEXT(DS_1_2_3_appended[[#This Row],[DateOfEntry]], "mmmm")</f>
        <v>January</v>
      </c>
      <c r="F462" s="15">
        <v>19.1666666666667</v>
      </c>
      <c r="G462" s="8" t="str">
        <f>IF(dataset_1!G462, "YES", "NO")</f>
        <v>NO</v>
      </c>
      <c r="H462" s="8" t="str">
        <f>CHOOSE(WEEKDAY(DS_1_2_3_appended[[#This Row],[DateOfEntry]]), "Sunday", "Monday", "Tuesday", "Wednesday", "Thursday", "Friday", "Saturday")</f>
        <v>Friday</v>
      </c>
      <c r="I462" s="8">
        <v>1</v>
      </c>
      <c r="J462" s="8" t="str" cm="1">
        <f t="array" ref="J462">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462" s="8">
        <v>0.24</v>
      </c>
      <c r="L462" s="8" cm="1">
        <f t="array" ref="L462">_xlfn.IFS(
  AND(C462="Winter", J462="Clear Sky"), ROUND(10 + (K462 / 0.46) * (25 - 10), 1),
  AND(C462="Winter", J462="Foggy / Misty"), ROUND(0 + (K462 / 0.46) * (15 - 0), 1),
  AND(C462="Winter", J462="Light Snow / Rain"), ROUND(-5 + (K462 / 0.46) * (10 - (-5)), 1),
  AND(C462="Winter", J462="Western Disturbance"), ROUND(5 + (K462 / 0.46) * (20 - 5), 1),
  AND(C462="Summer", J462="Clear / Sunny"), ROUND(30 + (K462 / 0.46) * (53 - 30), 1),
  AND(C462="Summer", J462="Hot &amp; Humid"), ROUND(26 + (K462 / 0.46) * (45 - 26), 1),
  AND(C462="Summer", J462="Dust Storm / Loo Winds"), ROUND(35 + (K462 / 0.46) * (50 - 35), 1),
  AND(C462="Summer", J462="Pre-Monsoon Thunderstorm"), ROUND(28 + (K462 / 0.46) * (48 - 28), 1),
  AND(C462="Monsoon", J462="Heavy Rainfall"), ROUND(22 + (K462 / 0.46) * (28 - 22), 1),
  AND(C462="Monsoon", J462="Intermittent Showers"), ROUND(24 + (K462 / 0.46) * (32 - 24), 1),
  AND(C462="Monsoon", J462="Overcast &amp; Humid"), ROUND(25 + (K462 / 0.46) * (33 - 25), 1),
  AND(C462="Monsoon", J462="Thunderstorms with Rain"), ROUND(23 + (K462 / 0.46) * (30 - 23), 1),
  AND(C462="Autumn", J462="Clear"), ROUND(20 + (K462 / 0.46) * (30 - 20), 1),
  AND(C462="Autumn", J462="Dry &amp; Breezy"), ROUND(18 + (K462 / 0.46) * (28 - 18), 1),
  AND(C462="Autumn", J462="Atmospheric Haze"), ROUND(16 + (K462 / 0.46) * (26 - 16), 1),
  AND(C462="Autumn", J462="Chilly Dusk"), ROUND(15 + (K462 / 0.46) * (25 - 15), 1),
  TRUE, "No match found"
)</f>
        <v>17.8</v>
      </c>
      <c r="M462" s="8">
        <v>0.6</v>
      </c>
      <c r="N462" s="8">
        <f>ROUND(DS_1_2_3_appended[[#This Row],[NormalizedHumidity]] * 100, 1)</f>
        <v>60</v>
      </c>
      <c r="O462" s="8" t="str" cm="1">
        <f t="array" ref="O462">_xlfn.IFS(
  N462&lt;=10, "Extremely Dry",
  N462&lt;=20, "Very Dry",
  N462&lt;=30, "Dry",
  N462&lt;=40, "Low Comfortable",
  N462&lt;=50, "Comfortable",
  N462&lt;=60, "Moderate Humid",
  N462&lt;=70, "Humid",
  N462&lt;=80, "Very Humid",
  N462&lt;=90, "Highly Humid",
  N462&lt;=100, "Saturated / Rain-Likely"
)</f>
        <v>Moderate Humid</v>
      </c>
      <c r="P462" s="8">
        <v>0.41789999999999999</v>
      </c>
      <c r="Q462" s="8">
        <f>ROUND(DS_1_2_3_appended[[#This Row],[NormalizedWindspeed]]* 118, 1)</f>
        <v>49.3</v>
      </c>
      <c r="R462" s="8">
        <v>1</v>
      </c>
      <c r="S462" s="8">
        <v>4</v>
      </c>
      <c r="T462" s="8">
        <f>SUM(DS_1_2_3_appended[[#This Row],[CasualRiders]], DS_1_2_3_appended[[#This Row],[RegisteredRiders]])</f>
        <v>5</v>
      </c>
    </row>
    <row r="463" spans="1:20">
      <c r="A463" s="16">
        <v>462</v>
      </c>
      <c r="B463" s="11">
        <v>40564</v>
      </c>
      <c r="C463" s="8" t="str" cm="1">
        <f t="array" ref="C463">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63" s="8">
        <f>YEAR(DS_1_2_3_appended[[#This Row],[DateOfEntry]])</f>
        <v>2011</v>
      </c>
      <c r="E463" s="8" t="str">
        <f>TEXT(DS_1_2_3_appended[[#This Row],[DateOfEntry]], "mmmm")</f>
        <v>January</v>
      </c>
      <c r="F463" s="15">
        <v>19.2083333333333</v>
      </c>
      <c r="G463" s="8" t="str">
        <f>IF(dataset_1!G463, "YES", "NO")</f>
        <v>NO</v>
      </c>
      <c r="H463" s="8" t="str">
        <f>CHOOSE(WEEKDAY(DS_1_2_3_appended[[#This Row],[DateOfEntry]]), "Sunday", "Monday", "Tuesday", "Wednesday", "Thursday", "Friday", "Saturday")</f>
        <v>Friday</v>
      </c>
      <c r="I463" s="8">
        <v>1</v>
      </c>
      <c r="J463" s="8" t="str" cm="1">
        <f t="array" ref="J463">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463" s="8">
        <v>0.22</v>
      </c>
      <c r="L463" s="8" cm="1">
        <f t="array" ref="L463">_xlfn.IFS(
  AND(C463="Winter", J463="Clear Sky"), ROUND(10 + (K463 / 0.46) * (25 - 10), 1),
  AND(C463="Winter", J463="Foggy / Misty"), ROUND(0 + (K463 / 0.46) * (15 - 0), 1),
  AND(C463="Winter", J463="Light Snow / Rain"), ROUND(-5 + (K463 / 0.46) * (10 - (-5)), 1),
  AND(C463="Winter", J463="Western Disturbance"), ROUND(5 + (K463 / 0.46) * (20 - 5), 1),
  AND(C463="Summer", J463="Clear / Sunny"), ROUND(30 + (K463 / 0.46) * (53 - 30), 1),
  AND(C463="Summer", J463="Hot &amp; Humid"), ROUND(26 + (K463 / 0.46) * (45 - 26), 1),
  AND(C463="Summer", J463="Dust Storm / Loo Winds"), ROUND(35 + (K463 / 0.46) * (50 - 35), 1),
  AND(C463="Summer", J463="Pre-Monsoon Thunderstorm"), ROUND(28 + (K463 / 0.46) * (48 - 28), 1),
  AND(C463="Monsoon", J463="Heavy Rainfall"), ROUND(22 + (K463 / 0.46) * (28 - 22), 1),
  AND(C463="Monsoon", J463="Intermittent Showers"), ROUND(24 + (K463 / 0.46) * (32 - 24), 1),
  AND(C463="Monsoon", J463="Overcast &amp; Humid"), ROUND(25 + (K463 / 0.46) * (33 - 25), 1),
  AND(C463="Monsoon", J463="Thunderstorms with Rain"), ROUND(23 + (K463 / 0.46) * (30 - 23), 1),
  AND(C463="Autumn", J463="Clear"), ROUND(20 + (K463 / 0.46) * (30 - 20), 1),
  AND(C463="Autumn", J463="Dry &amp; Breezy"), ROUND(18 + (K463 / 0.46) * (28 - 18), 1),
  AND(C463="Autumn", J463="Atmospheric Haze"), ROUND(16 + (K463 / 0.46) * (26 - 16), 1),
  AND(C463="Autumn", J463="Chilly Dusk"), ROUND(15 + (K463 / 0.46) * (25 - 15), 1),
  TRUE, "No match found"
)</f>
        <v>17.2</v>
      </c>
      <c r="M463" s="8">
        <v>0.55000000000000004</v>
      </c>
      <c r="N463" s="8">
        <f>ROUND(DS_1_2_3_appended[[#This Row],[NormalizedHumidity]] * 100, 1)</f>
        <v>55</v>
      </c>
      <c r="O463" s="8" t="str" cm="1">
        <f t="array" ref="O463">_xlfn.IFS(
  N463&lt;=10, "Extremely Dry",
  N463&lt;=20, "Very Dry",
  N463&lt;=30, "Dry",
  N463&lt;=40, "Low Comfortable",
  N463&lt;=50, "Comfortable",
  N463&lt;=60, "Moderate Humid",
  N463&lt;=70, "Humid",
  N463&lt;=80, "Very Humid",
  N463&lt;=90, "Highly Humid",
  N463&lt;=100, "Saturated / Rain-Likely"
)</f>
        <v>Moderate Humid</v>
      </c>
      <c r="P463" s="8">
        <v>0.25369999999999998</v>
      </c>
      <c r="Q463" s="8">
        <f>ROUND(DS_1_2_3_appended[[#This Row],[NormalizedWindspeed]]* 118, 1)</f>
        <v>29.9</v>
      </c>
      <c r="R463" s="8">
        <v>0</v>
      </c>
      <c r="S463" s="8">
        <v>27</v>
      </c>
      <c r="T463" s="8">
        <f>SUM(DS_1_2_3_appended[[#This Row],[CasualRiders]], DS_1_2_3_appended[[#This Row],[RegisteredRiders]])</f>
        <v>27</v>
      </c>
    </row>
    <row r="464" spans="1:20">
      <c r="A464" s="16">
        <v>463</v>
      </c>
      <c r="B464" s="11">
        <v>40564</v>
      </c>
      <c r="C464" s="8" t="str" cm="1">
        <f t="array" ref="C464">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64" s="8">
        <f>YEAR(DS_1_2_3_appended[[#This Row],[DateOfEntry]])</f>
        <v>2011</v>
      </c>
      <c r="E464" s="8" t="str">
        <f>TEXT(DS_1_2_3_appended[[#This Row],[DateOfEntry]], "mmmm")</f>
        <v>January</v>
      </c>
      <c r="F464" s="15">
        <v>19.25</v>
      </c>
      <c r="G464" s="8" t="str">
        <f>IF(dataset_1!G464, "YES", "NO")</f>
        <v>NO</v>
      </c>
      <c r="H464" s="8" t="str">
        <f>CHOOSE(WEEKDAY(DS_1_2_3_appended[[#This Row],[DateOfEntry]]), "Sunday", "Monday", "Tuesday", "Wednesday", "Thursday", "Friday", "Saturday")</f>
        <v>Friday</v>
      </c>
      <c r="I464" s="8">
        <v>1</v>
      </c>
      <c r="J464" s="8" t="str" cm="1">
        <f t="array" ref="J464">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464" s="8">
        <v>0.2</v>
      </c>
      <c r="L464" s="8" cm="1">
        <f t="array" ref="L464">_xlfn.IFS(
  AND(C464="Winter", J464="Clear Sky"), ROUND(10 + (K464 / 0.46) * (25 - 10), 1),
  AND(C464="Winter", J464="Foggy / Misty"), ROUND(0 + (K464 / 0.46) * (15 - 0), 1),
  AND(C464="Winter", J464="Light Snow / Rain"), ROUND(-5 + (K464 / 0.46) * (10 - (-5)), 1),
  AND(C464="Winter", J464="Western Disturbance"), ROUND(5 + (K464 / 0.46) * (20 - 5), 1),
  AND(C464="Summer", J464="Clear / Sunny"), ROUND(30 + (K464 / 0.46) * (53 - 30), 1),
  AND(C464="Summer", J464="Hot &amp; Humid"), ROUND(26 + (K464 / 0.46) * (45 - 26), 1),
  AND(C464="Summer", J464="Dust Storm / Loo Winds"), ROUND(35 + (K464 / 0.46) * (50 - 35), 1),
  AND(C464="Summer", J464="Pre-Monsoon Thunderstorm"), ROUND(28 + (K464 / 0.46) * (48 - 28), 1),
  AND(C464="Monsoon", J464="Heavy Rainfall"), ROUND(22 + (K464 / 0.46) * (28 - 22), 1),
  AND(C464="Monsoon", J464="Intermittent Showers"), ROUND(24 + (K464 / 0.46) * (32 - 24), 1),
  AND(C464="Monsoon", J464="Overcast &amp; Humid"), ROUND(25 + (K464 / 0.46) * (33 - 25), 1),
  AND(C464="Monsoon", J464="Thunderstorms with Rain"), ROUND(23 + (K464 / 0.46) * (30 - 23), 1),
  AND(C464="Autumn", J464="Clear"), ROUND(20 + (K464 / 0.46) * (30 - 20), 1),
  AND(C464="Autumn", J464="Dry &amp; Breezy"), ROUND(18 + (K464 / 0.46) * (28 - 18), 1),
  AND(C464="Autumn", J464="Atmospheric Haze"), ROUND(16 + (K464 / 0.46) * (26 - 16), 1),
  AND(C464="Autumn", J464="Chilly Dusk"), ROUND(15 + (K464 / 0.46) * (25 - 15), 1),
  TRUE, "No match found"
)</f>
        <v>16.5</v>
      </c>
      <c r="M464" s="8">
        <v>0.51</v>
      </c>
      <c r="N464" s="8">
        <f>ROUND(DS_1_2_3_appended[[#This Row],[NormalizedHumidity]] * 100, 1)</f>
        <v>51</v>
      </c>
      <c r="O464" s="8" t="str" cm="1">
        <f t="array" ref="O464">_xlfn.IFS(
  N464&lt;=10, "Extremely Dry",
  N464&lt;=20, "Very Dry",
  N464&lt;=30, "Dry",
  N464&lt;=40, "Low Comfortable",
  N464&lt;=50, "Comfortable",
  N464&lt;=60, "Moderate Humid",
  N464&lt;=70, "Humid",
  N464&lt;=80, "Very Humid",
  N464&lt;=90, "Highly Humid",
  N464&lt;=100, "Saturated / Rain-Likely"
)</f>
        <v>Moderate Humid</v>
      </c>
      <c r="P464" s="8">
        <v>0.28360000000000002</v>
      </c>
      <c r="Q464" s="8">
        <f>ROUND(DS_1_2_3_appended[[#This Row],[NormalizedWindspeed]]* 118, 1)</f>
        <v>33.5</v>
      </c>
      <c r="R464" s="8">
        <v>2</v>
      </c>
      <c r="S464" s="8">
        <v>66</v>
      </c>
      <c r="T464" s="8">
        <f>SUM(DS_1_2_3_appended[[#This Row],[CasualRiders]], DS_1_2_3_appended[[#This Row],[RegisteredRiders]])</f>
        <v>68</v>
      </c>
    </row>
    <row r="465" spans="1:20">
      <c r="A465" s="16">
        <v>464</v>
      </c>
      <c r="B465" s="11">
        <v>40564</v>
      </c>
      <c r="C465" s="8" t="str" cm="1">
        <f t="array" ref="C465">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65" s="8">
        <f>YEAR(DS_1_2_3_appended[[#This Row],[DateOfEntry]])</f>
        <v>2011</v>
      </c>
      <c r="E465" s="8" t="str">
        <f>TEXT(DS_1_2_3_appended[[#This Row],[DateOfEntry]], "mmmm")</f>
        <v>January</v>
      </c>
      <c r="F465" s="15">
        <v>19.2916666666667</v>
      </c>
      <c r="G465" s="8" t="str">
        <f>IF(dataset_1!G465, "YES", "NO")</f>
        <v>NO</v>
      </c>
      <c r="H465" s="8" t="str">
        <f>CHOOSE(WEEKDAY(DS_1_2_3_appended[[#This Row],[DateOfEntry]]), "Sunday", "Monday", "Tuesday", "Wednesday", "Thursday", "Friday", "Saturday")</f>
        <v>Friday</v>
      </c>
      <c r="I465" s="8">
        <v>1</v>
      </c>
      <c r="J465" s="8" t="str" cm="1">
        <f t="array" ref="J465">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465" s="8">
        <v>0.2</v>
      </c>
      <c r="L465" s="8" cm="1">
        <f t="array" ref="L465">_xlfn.IFS(
  AND(C465="Winter", J465="Clear Sky"), ROUND(10 + (K465 / 0.46) * (25 - 10), 1),
  AND(C465="Winter", J465="Foggy / Misty"), ROUND(0 + (K465 / 0.46) * (15 - 0), 1),
  AND(C465="Winter", J465="Light Snow / Rain"), ROUND(-5 + (K465 / 0.46) * (10 - (-5)), 1),
  AND(C465="Winter", J465="Western Disturbance"), ROUND(5 + (K465 / 0.46) * (20 - 5), 1),
  AND(C465="Summer", J465="Clear / Sunny"), ROUND(30 + (K465 / 0.46) * (53 - 30), 1),
  AND(C465="Summer", J465="Hot &amp; Humid"), ROUND(26 + (K465 / 0.46) * (45 - 26), 1),
  AND(C465="Summer", J465="Dust Storm / Loo Winds"), ROUND(35 + (K465 / 0.46) * (50 - 35), 1),
  AND(C465="Summer", J465="Pre-Monsoon Thunderstorm"), ROUND(28 + (K465 / 0.46) * (48 - 28), 1),
  AND(C465="Monsoon", J465="Heavy Rainfall"), ROUND(22 + (K465 / 0.46) * (28 - 22), 1),
  AND(C465="Monsoon", J465="Intermittent Showers"), ROUND(24 + (K465 / 0.46) * (32 - 24), 1),
  AND(C465="Monsoon", J465="Overcast &amp; Humid"), ROUND(25 + (K465 / 0.46) * (33 - 25), 1),
  AND(C465="Monsoon", J465="Thunderstorms with Rain"), ROUND(23 + (K465 / 0.46) * (30 - 23), 1),
  AND(C465="Autumn", J465="Clear"), ROUND(20 + (K465 / 0.46) * (30 - 20), 1),
  AND(C465="Autumn", J465="Dry &amp; Breezy"), ROUND(18 + (K465 / 0.46) * (28 - 18), 1),
  AND(C465="Autumn", J465="Atmospheric Haze"), ROUND(16 + (K465 / 0.46) * (26 - 16), 1),
  AND(C465="Autumn", J465="Chilly Dusk"), ROUND(15 + (K465 / 0.46) * (25 - 15), 1),
  TRUE, "No match found"
)</f>
        <v>16.5</v>
      </c>
      <c r="M465" s="8">
        <v>0.47</v>
      </c>
      <c r="N465" s="8">
        <f>ROUND(DS_1_2_3_appended[[#This Row],[NormalizedHumidity]] * 100, 1)</f>
        <v>47</v>
      </c>
      <c r="O465" s="8" t="str" cm="1">
        <f t="array" ref="O465">_xlfn.IFS(
  N465&lt;=10, "Extremely Dry",
  N465&lt;=20, "Very Dry",
  N465&lt;=30, "Dry",
  N465&lt;=40, "Low Comfortable",
  N465&lt;=50, "Comfortable",
  N465&lt;=60, "Moderate Humid",
  N465&lt;=70, "Humid",
  N465&lt;=80, "Very Humid",
  N465&lt;=90, "Highly Humid",
  N465&lt;=100, "Saturated / Rain-Likely"
)</f>
        <v>Comfortable</v>
      </c>
      <c r="P465" s="8">
        <v>0.32840000000000003</v>
      </c>
      <c r="Q465" s="8">
        <f>ROUND(DS_1_2_3_appended[[#This Row],[NormalizedWindspeed]]* 118, 1)</f>
        <v>38.799999999999997</v>
      </c>
      <c r="R465" s="8">
        <v>7</v>
      </c>
      <c r="S465" s="8">
        <v>210</v>
      </c>
      <c r="T465" s="8">
        <f>SUM(DS_1_2_3_appended[[#This Row],[CasualRiders]], DS_1_2_3_appended[[#This Row],[RegisteredRiders]])</f>
        <v>217</v>
      </c>
    </row>
    <row r="466" spans="1:20">
      <c r="A466" s="16">
        <v>465</v>
      </c>
      <c r="B466" s="11">
        <v>40564</v>
      </c>
      <c r="C466" s="8" t="str" cm="1">
        <f t="array" ref="C466">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66" s="8">
        <f>YEAR(DS_1_2_3_appended[[#This Row],[DateOfEntry]])</f>
        <v>2011</v>
      </c>
      <c r="E466" s="8" t="str">
        <f>TEXT(DS_1_2_3_appended[[#This Row],[DateOfEntry]], "mmmm")</f>
        <v>January</v>
      </c>
      <c r="F466" s="15">
        <v>19.3333333333333</v>
      </c>
      <c r="G466" s="8" t="str">
        <f>IF(dataset_1!G466, "YES", "NO")</f>
        <v>NO</v>
      </c>
      <c r="H466" s="8" t="str">
        <f>CHOOSE(WEEKDAY(DS_1_2_3_appended[[#This Row],[DateOfEntry]]), "Sunday", "Monday", "Tuesday", "Wednesday", "Thursday", "Friday", "Saturday")</f>
        <v>Friday</v>
      </c>
      <c r="I466" s="8">
        <v>1</v>
      </c>
      <c r="J466" s="8" t="str" cm="1">
        <f t="array" ref="J466">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466" s="8">
        <v>0.2</v>
      </c>
      <c r="L466" s="8" cm="1">
        <f t="array" ref="L466">_xlfn.IFS(
  AND(C466="Winter", J466="Clear Sky"), ROUND(10 + (K466 / 0.46) * (25 - 10), 1),
  AND(C466="Winter", J466="Foggy / Misty"), ROUND(0 + (K466 / 0.46) * (15 - 0), 1),
  AND(C466="Winter", J466="Light Snow / Rain"), ROUND(-5 + (K466 / 0.46) * (10 - (-5)), 1),
  AND(C466="Winter", J466="Western Disturbance"), ROUND(5 + (K466 / 0.46) * (20 - 5), 1),
  AND(C466="Summer", J466="Clear / Sunny"), ROUND(30 + (K466 / 0.46) * (53 - 30), 1),
  AND(C466="Summer", J466="Hot &amp; Humid"), ROUND(26 + (K466 / 0.46) * (45 - 26), 1),
  AND(C466="Summer", J466="Dust Storm / Loo Winds"), ROUND(35 + (K466 / 0.46) * (50 - 35), 1),
  AND(C466="Summer", J466="Pre-Monsoon Thunderstorm"), ROUND(28 + (K466 / 0.46) * (48 - 28), 1),
  AND(C466="Monsoon", J466="Heavy Rainfall"), ROUND(22 + (K466 / 0.46) * (28 - 22), 1),
  AND(C466="Monsoon", J466="Intermittent Showers"), ROUND(24 + (K466 / 0.46) * (32 - 24), 1),
  AND(C466="Monsoon", J466="Overcast &amp; Humid"), ROUND(25 + (K466 / 0.46) * (33 - 25), 1),
  AND(C466="Monsoon", J466="Thunderstorms with Rain"), ROUND(23 + (K466 / 0.46) * (30 - 23), 1),
  AND(C466="Autumn", J466="Clear"), ROUND(20 + (K466 / 0.46) * (30 - 20), 1),
  AND(C466="Autumn", J466="Dry &amp; Breezy"), ROUND(18 + (K466 / 0.46) * (28 - 18), 1),
  AND(C466="Autumn", J466="Atmospheric Haze"), ROUND(16 + (K466 / 0.46) * (26 - 16), 1),
  AND(C466="Autumn", J466="Chilly Dusk"), ROUND(15 + (K466 / 0.46) * (25 - 15), 1),
  TRUE, "No match found"
)</f>
        <v>16.5</v>
      </c>
      <c r="M466" s="8">
        <v>0.51</v>
      </c>
      <c r="N466" s="8">
        <f>ROUND(DS_1_2_3_appended[[#This Row],[NormalizedHumidity]] * 100, 1)</f>
        <v>51</v>
      </c>
      <c r="O466" s="8" t="str" cm="1">
        <f t="array" ref="O466">_xlfn.IFS(
  N466&lt;=10, "Extremely Dry",
  N466&lt;=20, "Very Dry",
  N466&lt;=30, "Dry",
  N466&lt;=40, "Low Comfortable",
  N466&lt;=50, "Comfortable",
  N466&lt;=60, "Moderate Humid",
  N466&lt;=70, "Humid",
  N466&lt;=80, "Very Humid",
  N466&lt;=90, "Highly Humid",
  N466&lt;=100, "Saturated / Rain-Likely"
)</f>
        <v>Moderate Humid</v>
      </c>
      <c r="P466" s="8">
        <v>0.35820000000000002</v>
      </c>
      <c r="Q466" s="8">
        <f>ROUND(DS_1_2_3_appended[[#This Row],[NormalizedWindspeed]]* 118, 1)</f>
        <v>42.3</v>
      </c>
      <c r="R466" s="8">
        <v>7</v>
      </c>
      <c r="S466" s="8">
        <v>159</v>
      </c>
      <c r="T466" s="8">
        <f>SUM(DS_1_2_3_appended[[#This Row],[CasualRiders]], DS_1_2_3_appended[[#This Row],[RegisteredRiders]])</f>
        <v>166</v>
      </c>
    </row>
    <row r="467" spans="1:20">
      <c r="A467" s="16">
        <v>466</v>
      </c>
      <c r="B467" s="11">
        <v>40564</v>
      </c>
      <c r="C467" s="8" t="str" cm="1">
        <f t="array" ref="C467">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67" s="8">
        <f>YEAR(DS_1_2_3_appended[[#This Row],[DateOfEntry]])</f>
        <v>2011</v>
      </c>
      <c r="E467" s="8" t="str">
        <f>TEXT(DS_1_2_3_appended[[#This Row],[DateOfEntry]], "mmmm")</f>
        <v>January</v>
      </c>
      <c r="F467" s="15">
        <v>19.375</v>
      </c>
      <c r="G467" s="8" t="str">
        <f>IF(dataset_1!G467, "YES", "NO")</f>
        <v>NO</v>
      </c>
      <c r="H467" s="8" t="str">
        <f>CHOOSE(WEEKDAY(DS_1_2_3_appended[[#This Row],[DateOfEntry]]), "Sunday", "Monday", "Tuesday", "Wednesday", "Thursday", "Friday", "Saturday")</f>
        <v>Friday</v>
      </c>
      <c r="I467" s="8">
        <v>1</v>
      </c>
      <c r="J467" s="8" t="str" cm="1">
        <f t="array" ref="J467">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467" s="8">
        <v>0.2</v>
      </c>
      <c r="L467" s="8" cm="1">
        <f t="array" ref="L467">_xlfn.IFS(
  AND(C467="Winter", J467="Clear Sky"), ROUND(10 + (K467 / 0.46) * (25 - 10), 1),
  AND(C467="Winter", J467="Foggy / Misty"), ROUND(0 + (K467 / 0.46) * (15 - 0), 1),
  AND(C467="Winter", J467="Light Snow / Rain"), ROUND(-5 + (K467 / 0.46) * (10 - (-5)), 1),
  AND(C467="Winter", J467="Western Disturbance"), ROUND(5 + (K467 / 0.46) * (20 - 5), 1),
  AND(C467="Summer", J467="Clear / Sunny"), ROUND(30 + (K467 / 0.46) * (53 - 30), 1),
  AND(C467="Summer", J467="Hot &amp; Humid"), ROUND(26 + (K467 / 0.46) * (45 - 26), 1),
  AND(C467="Summer", J467="Dust Storm / Loo Winds"), ROUND(35 + (K467 / 0.46) * (50 - 35), 1),
  AND(C467="Summer", J467="Pre-Monsoon Thunderstorm"), ROUND(28 + (K467 / 0.46) * (48 - 28), 1),
  AND(C467="Monsoon", J467="Heavy Rainfall"), ROUND(22 + (K467 / 0.46) * (28 - 22), 1),
  AND(C467="Monsoon", J467="Intermittent Showers"), ROUND(24 + (K467 / 0.46) * (32 - 24), 1),
  AND(C467="Monsoon", J467="Overcast &amp; Humid"), ROUND(25 + (K467 / 0.46) * (33 - 25), 1),
  AND(C467="Monsoon", J467="Thunderstorms with Rain"), ROUND(23 + (K467 / 0.46) * (30 - 23), 1),
  AND(C467="Autumn", J467="Clear"), ROUND(20 + (K467 / 0.46) * (30 - 20), 1),
  AND(C467="Autumn", J467="Dry &amp; Breezy"), ROUND(18 + (K467 / 0.46) * (28 - 18), 1),
  AND(C467="Autumn", J467="Atmospheric Haze"), ROUND(16 + (K467 / 0.46) * (26 - 16), 1),
  AND(C467="Autumn", J467="Chilly Dusk"), ROUND(15 + (K467 / 0.46) * (25 - 15), 1),
  TRUE, "No match found"
)</f>
        <v>16.5</v>
      </c>
      <c r="M467" s="8">
        <v>0.47</v>
      </c>
      <c r="N467" s="8">
        <f>ROUND(DS_1_2_3_appended[[#This Row],[NormalizedHumidity]] * 100, 1)</f>
        <v>47</v>
      </c>
      <c r="O467" s="8" t="str" cm="1">
        <f t="array" ref="O467">_xlfn.IFS(
  N467&lt;=10, "Extremely Dry",
  N467&lt;=20, "Very Dry",
  N467&lt;=30, "Dry",
  N467&lt;=40, "Low Comfortable",
  N467&lt;=50, "Comfortable",
  N467&lt;=60, "Moderate Humid",
  N467&lt;=70, "Humid",
  N467&lt;=80, "Very Humid",
  N467&lt;=90, "Highly Humid",
  N467&lt;=100, "Saturated / Rain-Likely"
)</f>
        <v>Comfortable</v>
      </c>
      <c r="P467" s="8">
        <v>0.4627</v>
      </c>
      <c r="Q467" s="8">
        <f>ROUND(DS_1_2_3_appended[[#This Row],[NormalizedWindspeed]]* 118, 1)</f>
        <v>54.6</v>
      </c>
      <c r="R467" s="8">
        <v>6</v>
      </c>
      <c r="S467" s="8">
        <v>57</v>
      </c>
      <c r="T467" s="8">
        <f>SUM(DS_1_2_3_appended[[#This Row],[CasualRiders]], DS_1_2_3_appended[[#This Row],[RegisteredRiders]])</f>
        <v>63</v>
      </c>
    </row>
    <row r="468" spans="1:20">
      <c r="A468" s="16">
        <v>467</v>
      </c>
      <c r="B468" s="11">
        <v>40564</v>
      </c>
      <c r="C468" s="8" t="str" cm="1">
        <f t="array" ref="C468">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68" s="8">
        <f>YEAR(DS_1_2_3_appended[[#This Row],[DateOfEntry]])</f>
        <v>2011</v>
      </c>
      <c r="E468" s="8" t="str">
        <f>TEXT(DS_1_2_3_appended[[#This Row],[DateOfEntry]], "mmmm")</f>
        <v>January</v>
      </c>
      <c r="F468" s="15">
        <v>19.4166666666667</v>
      </c>
      <c r="G468" s="8" t="str">
        <f>IF(dataset_1!G468, "YES", "NO")</f>
        <v>NO</v>
      </c>
      <c r="H468" s="8" t="str">
        <f>CHOOSE(WEEKDAY(DS_1_2_3_appended[[#This Row],[DateOfEntry]]), "Sunday", "Monday", "Tuesday", "Wednesday", "Thursday", "Friday", "Saturday")</f>
        <v>Friday</v>
      </c>
      <c r="I468" s="8">
        <v>1</v>
      </c>
      <c r="J468" s="8" t="str" cm="1">
        <f t="array" ref="J468">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468" s="8">
        <v>0.22</v>
      </c>
      <c r="L468" s="8" cm="1">
        <f t="array" ref="L468">_xlfn.IFS(
  AND(C468="Winter", J468="Clear Sky"), ROUND(10 + (K468 / 0.46) * (25 - 10), 1),
  AND(C468="Winter", J468="Foggy / Misty"), ROUND(0 + (K468 / 0.46) * (15 - 0), 1),
  AND(C468="Winter", J468="Light Snow / Rain"), ROUND(-5 + (K468 / 0.46) * (10 - (-5)), 1),
  AND(C468="Winter", J468="Western Disturbance"), ROUND(5 + (K468 / 0.46) * (20 - 5), 1),
  AND(C468="Summer", J468="Clear / Sunny"), ROUND(30 + (K468 / 0.46) * (53 - 30), 1),
  AND(C468="Summer", J468="Hot &amp; Humid"), ROUND(26 + (K468 / 0.46) * (45 - 26), 1),
  AND(C468="Summer", J468="Dust Storm / Loo Winds"), ROUND(35 + (K468 / 0.46) * (50 - 35), 1),
  AND(C468="Summer", J468="Pre-Monsoon Thunderstorm"), ROUND(28 + (K468 / 0.46) * (48 - 28), 1),
  AND(C468="Monsoon", J468="Heavy Rainfall"), ROUND(22 + (K468 / 0.46) * (28 - 22), 1),
  AND(C468="Monsoon", J468="Intermittent Showers"), ROUND(24 + (K468 / 0.46) * (32 - 24), 1),
  AND(C468="Monsoon", J468="Overcast &amp; Humid"), ROUND(25 + (K468 / 0.46) * (33 - 25), 1),
  AND(C468="Monsoon", J468="Thunderstorms with Rain"), ROUND(23 + (K468 / 0.46) * (30 - 23), 1),
  AND(C468="Autumn", J468="Clear"), ROUND(20 + (K468 / 0.46) * (30 - 20), 1),
  AND(C468="Autumn", J468="Dry &amp; Breezy"), ROUND(18 + (K468 / 0.46) * (28 - 18), 1),
  AND(C468="Autumn", J468="Atmospheric Haze"), ROUND(16 + (K468 / 0.46) * (26 - 16), 1),
  AND(C468="Autumn", J468="Chilly Dusk"), ROUND(15 + (K468 / 0.46) * (25 - 15), 1),
  TRUE, "No match found"
)</f>
        <v>17.2</v>
      </c>
      <c r="M468" s="8">
        <v>0.41</v>
      </c>
      <c r="N468" s="8">
        <f>ROUND(DS_1_2_3_appended[[#This Row],[NormalizedHumidity]] * 100, 1)</f>
        <v>41</v>
      </c>
      <c r="O468" s="8" t="str" cm="1">
        <f t="array" ref="O468">_xlfn.IFS(
  N468&lt;=10, "Extremely Dry",
  N468&lt;=20, "Very Dry",
  N468&lt;=30, "Dry",
  N468&lt;=40, "Low Comfortable",
  N468&lt;=50, "Comfortable",
  N468&lt;=60, "Moderate Humid",
  N468&lt;=70, "Humid",
  N468&lt;=80, "Very Humid",
  N468&lt;=90, "Highly Humid",
  N468&lt;=100, "Saturated / Rain-Likely"
)</f>
        <v>Comfortable</v>
      </c>
      <c r="P468" s="8">
        <v>0.4627</v>
      </c>
      <c r="Q468" s="8">
        <f>ROUND(DS_1_2_3_appended[[#This Row],[NormalizedWindspeed]]* 118, 1)</f>
        <v>54.6</v>
      </c>
      <c r="R468" s="8">
        <v>6</v>
      </c>
      <c r="S468" s="8">
        <v>53</v>
      </c>
      <c r="T468" s="8">
        <f>SUM(DS_1_2_3_appended[[#This Row],[CasualRiders]], DS_1_2_3_appended[[#This Row],[RegisteredRiders]])</f>
        <v>59</v>
      </c>
    </row>
    <row r="469" spans="1:20">
      <c r="A469" s="16">
        <v>468</v>
      </c>
      <c r="B469" s="11">
        <v>40564</v>
      </c>
      <c r="C469" s="8" t="str" cm="1">
        <f t="array" ref="C469">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69" s="8">
        <f>YEAR(DS_1_2_3_appended[[#This Row],[DateOfEntry]])</f>
        <v>2011</v>
      </c>
      <c r="E469" s="8" t="str">
        <f>TEXT(DS_1_2_3_appended[[#This Row],[DateOfEntry]], "mmmm")</f>
        <v>January</v>
      </c>
      <c r="F469" s="15">
        <v>19.4583333333333</v>
      </c>
      <c r="G469" s="8" t="str">
        <f>IF(dataset_1!G469, "YES", "NO")</f>
        <v>NO</v>
      </c>
      <c r="H469" s="8" t="str">
        <f>CHOOSE(WEEKDAY(DS_1_2_3_appended[[#This Row],[DateOfEntry]]), "Sunday", "Monday", "Tuesday", "Wednesday", "Thursday", "Friday", "Saturday")</f>
        <v>Friday</v>
      </c>
      <c r="I469" s="8">
        <v>1</v>
      </c>
      <c r="J469" s="8" t="str" cm="1">
        <f t="array" ref="J469">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469" s="8">
        <v>0.22</v>
      </c>
      <c r="L469" s="8" cm="1">
        <f t="array" ref="L469">_xlfn.IFS(
  AND(C469="Winter", J469="Clear Sky"), ROUND(10 + (K469 / 0.46) * (25 - 10), 1),
  AND(C469="Winter", J469="Foggy / Misty"), ROUND(0 + (K469 / 0.46) * (15 - 0), 1),
  AND(C469="Winter", J469="Light Snow / Rain"), ROUND(-5 + (K469 / 0.46) * (10 - (-5)), 1),
  AND(C469="Winter", J469="Western Disturbance"), ROUND(5 + (K469 / 0.46) * (20 - 5), 1),
  AND(C469="Summer", J469="Clear / Sunny"), ROUND(30 + (K469 / 0.46) * (53 - 30), 1),
  AND(C469="Summer", J469="Hot &amp; Humid"), ROUND(26 + (K469 / 0.46) * (45 - 26), 1),
  AND(C469="Summer", J469="Dust Storm / Loo Winds"), ROUND(35 + (K469 / 0.46) * (50 - 35), 1),
  AND(C469="Summer", J469="Pre-Monsoon Thunderstorm"), ROUND(28 + (K469 / 0.46) * (48 - 28), 1),
  AND(C469="Monsoon", J469="Heavy Rainfall"), ROUND(22 + (K469 / 0.46) * (28 - 22), 1),
  AND(C469="Monsoon", J469="Intermittent Showers"), ROUND(24 + (K469 / 0.46) * (32 - 24), 1),
  AND(C469="Monsoon", J469="Overcast &amp; Humid"), ROUND(25 + (K469 / 0.46) * (33 - 25), 1),
  AND(C469="Monsoon", J469="Thunderstorms with Rain"), ROUND(23 + (K469 / 0.46) * (30 - 23), 1),
  AND(C469="Autumn", J469="Clear"), ROUND(20 + (K469 / 0.46) * (30 - 20), 1),
  AND(C469="Autumn", J469="Dry &amp; Breezy"), ROUND(18 + (K469 / 0.46) * (28 - 18), 1),
  AND(C469="Autumn", J469="Atmospheric Haze"), ROUND(16 + (K469 / 0.46) * (26 - 16), 1),
  AND(C469="Autumn", J469="Chilly Dusk"), ROUND(15 + (K469 / 0.46) * (25 - 15), 1),
  TRUE, "No match found"
)</f>
        <v>17.2</v>
      </c>
      <c r="M469" s="8">
        <v>0.27</v>
      </c>
      <c r="N469" s="8">
        <f>ROUND(DS_1_2_3_appended[[#This Row],[NormalizedHumidity]] * 100, 1)</f>
        <v>27</v>
      </c>
      <c r="O469" s="8" t="str" cm="1">
        <f t="array" ref="O469">_xlfn.IFS(
  N469&lt;=10, "Extremely Dry",
  N469&lt;=20, "Very Dry",
  N469&lt;=30, "Dry",
  N469&lt;=40, "Low Comfortable",
  N469&lt;=50, "Comfortable",
  N469&lt;=60, "Moderate Humid",
  N469&lt;=70, "Humid",
  N469&lt;=80, "Very Humid",
  N469&lt;=90, "Highly Humid",
  N469&lt;=100, "Saturated / Rain-Likely"
)</f>
        <v>Dry</v>
      </c>
      <c r="P469" s="8">
        <v>0.58209999999999995</v>
      </c>
      <c r="Q469" s="8">
        <f>ROUND(DS_1_2_3_appended[[#This Row],[NormalizedWindspeed]]* 118, 1)</f>
        <v>68.7</v>
      </c>
      <c r="R469" s="8">
        <v>11</v>
      </c>
      <c r="S469" s="8">
        <v>67</v>
      </c>
      <c r="T469" s="8">
        <f>SUM(DS_1_2_3_appended[[#This Row],[CasualRiders]], DS_1_2_3_appended[[#This Row],[RegisteredRiders]])</f>
        <v>78</v>
      </c>
    </row>
    <row r="470" spans="1:20">
      <c r="A470" s="16">
        <v>469</v>
      </c>
      <c r="B470" s="11">
        <v>40564</v>
      </c>
      <c r="C470" s="8" t="str" cm="1">
        <f t="array" ref="C470">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70" s="8">
        <f>YEAR(DS_1_2_3_appended[[#This Row],[DateOfEntry]])</f>
        <v>2011</v>
      </c>
      <c r="E470" s="8" t="str">
        <f>TEXT(DS_1_2_3_appended[[#This Row],[DateOfEntry]], "mmmm")</f>
        <v>January</v>
      </c>
      <c r="F470" s="15">
        <v>19.5</v>
      </c>
      <c r="G470" s="8" t="str">
        <f>IF(dataset_1!G470, "YES", "NO")</f>
        <v>NO</v>
      </c>
      <c r="H470" s="8" t="str">
        <f>CHOOSE(WEEKDAY(DS_1_2_3_appended[[#This Row],[DateOfEntry]]), "Sunday", "Monday", "Tuesday", "Wednesday", "Thursday", "Friday", "Saturday")</f>
        <v>Friday</v>
      </c>
      <c r="I470" s="8">
        <v>1</v>
      </c>
      <c r="J470" s="8" t="str" cm="1">
        <f t="array" ref="J470">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470" s="8">
        <v>0.2</v>
      </c>
      <c r="L470" s="8" cm="1">
        <f t="array" ref="L470">_xlfn.IFS(
  AND(C470="Winter", J470="Clear Sky"), ROUND(10 + (K470 / 0.46) * (25 - 10), 1),
  AND(C470="Winter", J470="Foggy / Misty"), ROUND(0 + (K470 / 0.46) * (15 - 0), 1),
  AND(C470="Winter", J470="Light Snow / Rain"), ROUND(-5 + (K470 / 0.46) * (10 - (-5)), 1),
  AND(C470="Winter", J470="Western Disturbance"), ROUND(5 + (K470 / 0.46) * (20 - 5), 1),
  AND(C470="Summer", J470="Clear / Sunny"), ROUND(30 + (K470 / 0.46) * (53 - 30), 1),
  AND(C470="Summer", J470="Hot &amp; Humid"), ROUND(26 + (K470 / 0.46) * (45 - 26), 1),
  AND(C470="Summer", J470="Dust Storm / Loo Winds"), ROUND(35 + (K470 / 0.46) * (50 - 35), 1),
  AND(C470="Summer", J470="Pre-Monsoon Thunderstorm"), ROUND(28 + (K470 / 0.46) * (48 - 28), 1),
  AND(C470="Monsoon", J470="Heavy Rainfall"), ROUND(22 + (K470 / 0.46) * (28 - 22), 1),
  AND(C470="Monsoon", J470="Intermittent Showers"), ROUND(24 + (K470 / 0.46) * (32 - 24), 1),
  AND(C470="Monsoon", J470="Overcast &amp; Humid"), ROUND(25 + (K470 / 0.46) * (33 - 25), 1),
  AND(C470="Monsoon", J470="Thunderstorms with Rain"), ROUND(23 + (K470 / 0.46) * (30 - 23), 1),
  AND(C470="Autumn", J470="Clear"), ROUND(20 + (K470 / 0.46) * (30 - 20), 1),
  AND(C470="Autumn", J470="Dry &amp; Breezy"), ROUND(18 + (K470 / 0.46) * (28 - 18), 1),
  AND(C470="Autumn", J470="Atmospheric Haze"), ROUND(16 + (K470 / 0.46) * (26 - 16), 1),
  AND(C470="Autumn", J470="Chilly Dusk"), ROUND(15 + (K470 / 0.46) * (25 - 15), 1),
  TRUE, "No match found"
)</f>
        <v>16.5</v>
      </c>
      <c r="M470" s="8">
        <v>0.21</v>
      </c>
      <c r="N470" s="8">
        <f>ROUND(DS_1_2_3_appended[[#This Row],[NormalizedHumidity]] * 100, 1)</f>
        <v>21</v>
      </c>
      <c r="O470" s="8" t="str" cm="1">
        <f t="array" ref="O470">_xlfn.IFS(
  N470&lt;=10, "Extremely Dry",
  N470&lt;=20, "Very Dry",
  N470&lt;=30, "Dry",
  N470&lt;=40, "Low Comfortable",
  N470&lt;=50, "Comfortable",
  N470&lt;=60, "Moderate Humid",
  N470&lt;=70, "Humid",
  N470&lt;=80, "Very Humid",
  N470&lt;=90, "Highly Humid",
  N470&lt;=100, "Saturated / Rain-Likely"
)</f>
        <v>Dry</v>
      </c>
      <c r="P470" s="8">
        <v>0.58209999999999995</v>
      </c>
      <c r="Q470" s="8">
        <f>ROUND(DS_1_2_3_appended[[#This Row],[NormalizedWindspeed]]* 118, 1)</f>
        <v>68.7</v>
      </c>
      <c r="R470" s="8">
        <v>8</v>
      </c>
      <c r="S470" s="8">
        <v>65</v>
      </c>
      <c r="T470" s="8">
        <f>SUM(DS_1_2_3_appended[[#This Row],[CasualRiders]], DS_1_2_3_appended[[#This Row],[RegisteredRiders]])</f>
        <v>73</v>
      </c>
    </row>
    <row r="471" spans="1:20">
      <c r="A471" s="16">
        <v>470</v>
      </c>
      <c r="B471" s="11">
        <v>40564</v>
      </c>
      <c r="C471" s="8" t="str" cm="1">
        <f t="array" ref="C471">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71" s="8">
        <f>YEAR(DS_1_2_3_appended[[#This Row],[DateOfEntry]])</f>
        <v>2011</v>
      </c>
      <c r="E471" s="8" t="str">
        <f>TEXT(DS_1_2_3_appended[[#This Row],[DateOfEntry]], "mmmm")</f>
        <v>January</v>
      </c>
      <c r="F471" s="15">
        <v>19.5416666666667</v>
      </c>
      <c r="G471" s="8" t="str">
        <f>IF(dataset_1!G471, "YES", "NO")</f>
        <v>NO</v>
      </c>
      <c r="H471" s="8" t="str">
        <f>CHOOSE(WEEKDAY(DS_1_2_3_appended[[#This Row],[DateOfEntry]]), "Sunday", "Monday", "Tuesday", "Wednesday", "Thursday", "Friday", "Saturday")</f>
        <v>Friday</v>
      </c>
      <c r="I471" s="8">
        <v>1</v>
      </c>
      <c r="J471" s="8" t="str" cm="1">
        <f t="array" ref="J471">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471" s="8">
        <v>0.2</v>
      </c>
      <c r="L471" s="8" cm="1">
        <f t="array" ref="L471">_xlfn.IFS(
  AND(C471="Winter", J471="Clear Sky"), ROUND(10 + (K471 / 0.46) * (25 - 10), 1),
  AND(C471="Winter", J471="Foggy / Misty"), ROUND(0 + (K471 / 0.46) * (15 - 0), 1),
  AND(C471="Winter", J471="Light Snow / Rain"), ROUND(-5 + (K471 / 0.46) * (10 - (-5)), 1),
  AND(C471="Winter", J471="Western Disturbance"), ROUND(5 + (K471 / 0.46) * (20 - 5), 1),
  AND(C471="Summer", J471="Clear / Sunny"), ROUND(30 + (K471 / 0.46) * (53 - 30), 1),
  AND(C471="Summer", J471="Hot &amp; Humid"), ROUND(26 + (K471 / 0.46) * (45 - 26), 1),
  AND(C471="Summer", J471="Dust Storm / Loo Winds"), ROUND(35 + (K471 / 0.46) * (50 - 35), 1),
  AND(C471="Summer", J471="Pre-Monsoon Thunderstorm"), ROUND(28 + (K471 / 0.46) * (48 - 28), 1),
  AND(C471="Monsoon", J471="Heavy Rainfall"), ROUND(22 + (K471 / 0.46) * (28 - 22), 1),
  AND(C471="Monsoon", J471="Intermittent Showers"), ROUND(24 + (K471 / 0.46) * (32 - 24), 1),
  AND(C471="Monsoon", J471="Overcast &amp; Humid"), ROUND(25 + (K471 / 0.46) * (33 - 25), 1),
  AND(C471="Monsoon", J471="Thunderstorms with Rain"), ROUND(23 + (K471 / 0.46) * (30 - 23), 1),
  AND(C471="Autumn", J471="Clear"), ROUND(20 + (K471 / 0.46) * (30 - 20), 1),
  AND(C471="Autumn", J471="Dry &amp; Breezy"), ROUND(18 + (K471 / 0.46) * (28 - 18), 1),
  AND(C471="Autumn", J471="Atmospheric Haze"), ROUND(16 + (K471 / 0.46) * (26 - 16), 1),
  AND(C471="Autumn", J471="Chilly Dusk"), ROUND(15 + (K471 / 0.46) * (25 - 15), 1),
  TRUE, "No match found"
)</f>
        <v>16.5</v>
      </c>
      <c r="M471" s="8">
        <v>0.25</v>
      </c>
      <c r="N471" s="8">
        <f>ROUND(DS_1_2_3_appended[[#This Row],[NormalizedHumidity]] * 100, 1)</f>
        <v>25</v>
      </c>
      <c r="O471" s="8" t="str" cm="1">
        <f t="array" ref="O471">_xlfn.IFS(
  N471&lt;=10, "Extremely Dry",
  N471&lt;=20, "Very Dry",
  N471&lt;=30, "Dry",
  N471&lt;=40, "Low Comfortable",
  N471&lt;=50, "Comfortable",
  N471&lt;=60, "Moderate Humid",
  N471&lt;=70, "Humid",
  N471&lt;=80, "Very Humid",
  N471&lt;=90, "Highly Humid",
  N471&lt;=100, "Saturated / Rain-Likely"
)</f>
        <v>Dry</v>
      </c>
      <c r="P471" s="8">
        <v>0.52239999999999998</v>
      </c>
      <c r="Q471" s="8">
        <f>ROUND(DS_1_2_3_appended[[#This Row],[NormalizedWindspeed]]* 118, 1)</f>
        <v>61.6</v>
      </c>
      <c r="R471" s="8">
        <v>6</v>
      </c>
      <c r="S471" s="8">
        <v>56</v>
      </c>
      <c r="T471" s="8">
        <f>SUM(DS_1_2_3_appended[[#This Row],[CasualRiders]], DS_1_2_3_appended[[#This Row],[RegisteredRiders]])</f>
        <v>62</v>
      </c>
    </row>
    <row r="472" spans="1:20">
      <c r="A472" s="16">
        <v>471</v>
      </c>
      <c r="B472" s="11">
        <v>40564</v>
      </c>
      <c r="C472" s="8" t="str" cm="1">
        <f t="array" ref="C472">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72" s="8">
        <f>YEAR(DS_1_2_3_appended[[#This Row],[DateOfEntry]])</f>
        <v>2011</v>
      </c>
      <c r="E472" s="8" t="str">
        <f>TEXT(DS_1_2_3_appended[[#This Row],[DateOfEntry]], "mmmm")</f>
        <v>January</v>
      </c>
      <c r="F472" s="15">
        <v>19.5833333333333</v>
      </c>
      <c r="G472" s="8" t="str">
        <f>IF(dataset_1!G472, "YES", "NO")</f>
        <v>NO</v>
      </c>
      <c r="H472" s="8" t="str">
        <f>CHOOSE(WEEKDAY(DS_1_2_3_appended[[#This Row],[DateOfEntry]]), "Sunday", "Monday", "Tuesday", "Wednesday", "Thursday", "Friday", "Saturday")</f>
        <v>Friday</v>
      </c>
      <c r="I472" s="8">
        <v>1</v>
      </c>
      <c r="J472" s="8" t="str" cm="1">
        <f t="array" ref="J472">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472" s="8">
        <v>0.16</v>
      </c>
      <c r="L472" s="8" cm="1">
        <f t="array" ref="L472">_xlfn.IFS(
  AND(C472="Winter", J472="Clear Sky"), ROUND(10 + (K472 / 0.46) * (25 - 10), 1),
  AND(C472="Winter", J472="Foggy / Misty"), ROUND(0 + (K472 / 0.46) * (15 - 0), 1),
  AND(C472="Winter", J472="Light Snow / Rain"), ROUND(-5 + (K472 / 0.46) * (10 - (-5)), 1),
  AND(C472="Winter", J472="Western Disturbance"), ROUND(5 + (K472 / 0.46) * (20 - 5), 1),
  AND(C472="Summer", J472="Clear / Sunny"), ROUND(30 + (K472 / 0.46) * (53 - 30), 1),
  AND(C472="Summer", J472="Hot &amp; Humid"), ROUND(26 + (K472 / 0.46) * (45 - 26), 1),
  AND(C472="Summer", J472="Dust Storm / Loo Winds"), ROUND(35 + (K472 / 0.46) * (50 - 35), 1),
  AND(C472="Summer", J472="Pre-Monsoon Thunderstorm"), ROUND(28 + (K472 / 0.46) * (48 - 28), 1),
  AND(C472="Monsoon", J472="Heavy Rainfall"), ROUND(22 + (K472 / 0.46) * (28 - 22), 1),
  AND(C472="Monsoon", J472="Intermittent Showers"), ROUND(24 + (K472 / 0.46) * (32 - 24), 1),
  AND(C472="Monsoon", J472="Overcast &amp; Humid"), ROUND(25 + (K472 / 0.46) * (33 - 25), 1),
  AND(C472="Monsoon", J472="Thunderstorms with Rain"), ROUND(23 + (K472 / 0.46) * (30 - 23), 1),
  AND(C472="Autumn", J472="Clear"), ROUND(20 + (K472 / 0.46) * (30 - 20), 1),
  AND(C472="Autumn", J472="Dry &amp; Breezy"), ROUND(18 + (K472 / 0.46) * (28 - 18), 1),
  AND(C472="Autumn", J472="Atmospheric Haze"), ROUND(16 + (K472 / 0.46) * (26 - 16), 1),
  AND(C472="Autumn", J472="Chilly Dusk"), ROUND(15 + (K472 / 0.46) * (25 - 15), 1),
  TRUE, "No match found"
)</f>
        <v>15.2</v>
      </c>
      <c r="M472" s="8">
        <v>0.26</v>
      </c>
      <c r="N472" s="8">
        <f>ROUND(DS_1_2_3_appended[[#This Row],[NormalizedHumidity]] * 100, 1)</f>
        <v>26</v>
      </c>
      <c r="O472" s="8" t="str" cm="1">
        <f t="array" ref="O472">_xlfn.IFS(
  N472&lt;=10, "Extremely Dry",
  N472&lt;=20, "Very Dry",
  N472&lt;=30, "Dry",
  N472&lt;=40, "Low Comfortable",
  N472&lt;=50, "Comfortable",
  N472&lt;=60, "Moderate Humid",
  N472&lt;=70, "Humid",
  N472&lt;=80, "Very Humid",
  N472&lt;=90, "Highly Humid",
  N472&lt;=100, "Saturated / Rain-Likely"
)</f>
        <v>Dry</v>
      </c>
      <c r="P472" s="8">
        <v>0.44779999999999998</v>
      </c>
      <c r="Q472" s="8">
        <f>ROUND(DS_1_2_3_appended[[#This Row],[NormalizedWindspeed]]* 118, 1)</f>
        <v>52.8</v>
      </c>
      <c r="R472" s="8">
        <v>4</v>
      </c>
      <c r="S472" s="8">
        <v>61</v>
      </c>
      <c r="T472" s="8">
        <f>SUM(DS_1_2_3_appended[[#This Row],[CasualRiders]], DS_1_2_3_appended[[#This Row],[RegisteredRiders]])</f>
        <v>65</v>
      </c>
    </row>
    <row r="473" spans="1:20">
      <c r="A473" s="16">
        <v>472</v>
      </c>
      <c r="B473" s="11">
        <v>40564</v>
      </c>
      <c r="C473" s="8" t="str" cm="1">
        <f t="array" ref="C473">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73" s="8">
        <f>YEAR(DS_1_2_3_appended[[#This Row],[DateOfEntry]])</f>
        <v>2011</v>
      </c>
      <c r="E473" s="8" t="str">
        <f>TEXT(DS_1_2_3_appended[[#This Row],[DateOfEntry]], "mmmm")</f>
        <v>January</v>
      </c>
      <c r="F473" s="15">
        <v>19.625</v>
      </c>
      <c r="G473" s="8" t="str">
        <f>IF(dataset_1!G473, "YES", "NO")</f>
        <v>NO</v>
      </c>
      <c r="H473" s="8" t="str">
        <f>CHOOSE(WEEKDAY(DS_1_2_3_appended[[#This Row],[DateOfEntry]]), "Sunday", "Monday", "Tuesday", "Wednesday", "Thursday", "Friday", "Saturday")</f>
        <v>Friday</v>
      </c>
      <c r="I473" s="8">
        <v>1</v>
      </c>
      <c r="J473" s="8" t="str" cm="1">
        <f t="array" ref="J473">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473" s="8">
        <v>0.16</v>
      </c>
      <c r="L473" s="8" cm="1">
        <f t="array" ref="L473">_xlfn.IFS(
  AND(C473="Winter", J473="Clear Sky"), ROUND(10 + (K473 / 0.46) * (25 - 10), 1),
  AND(C473="Winter", J473="Foggy / Misty"), ROUND(0 + (K473 / 0.46) * (15 - 0), 1),
  AND(C473="Winter", J473="Light Snow / Rain"), ROUND(-5 + (K473 / 0.46) * (10 - (-5)), 1),
  AND(C473="Winter", J473="Western Disturbance"), ROUND(5 + (K473 / 0.46) * (20 - 5), 1),
  AND(C473="Summer", J473="Clear / Sunny"), ROUND(30 + (K473 / 0.46) * (53 - 30), 1),
  AND(C473="Summer", J473="Hot &amp; Humid"), ROUND(26 + (K473 / 0.46) * (45 - 26), 1),
  AND(C473="Summer", J473="Dust Storm / Loo Winds"), ROUND(35 + (K473 / 0.46) * (50 - 35), 1),
  AND(C473="Summer", J473="Pre-Monsoon Thunderstorm"), ROUND(28 + (K473 / 0.46) * (48 - 28), 1),
  AND(C473="Monsoon", J473="Heavy Rainfall"), ROUND(22 + (K473 / 0.46) * (28 - 22), 1),
  AND(C473="Monsoon", J473="Intermittent Showers"), ROUND(24 + (K473 / 0.46) * (32 - 24), 1),
  AND(C473="Monsoon", J473="Overcast &amp; Humid"), ROUND(25 + (K473 / 0.46) * (33 - 25), 1),
  AND(C473="Monsoon", J473="Thunderstorms with Rain"), ROUND(23 + (K473 / 0.46) * (30 - 23), 1),
  AND(C473="Autumn", J473="Clear"), ROUND(20 + (K473 / 0.46) * (30 - 20), 1),
  AND(C473="Autumn", J473="Dry &amp; Breezy"), ROUND(18 + (K473 / 0.46) * (28 - 18), 1),
  AND(C473="Autumn", J473="Atmospheric Haze"), ROUND(16 + (K473 / 0.46) * (26 - 16), 1),
  AND(C473="Autumn", J473="Chilly Dusk"), ROUND(15 + (K473 / 0.46) * (25 - 15), 1),
  TRUE, "No match found"
)</f>
        <v>15.2</v>
      </c>
      <c r="M473" s="8">
        <v>0.26</v>
      </c>
      <c r="N473" s="8">
        <f>ROUND(DS_1_2_3_appended[[#This Row],[NormalizedHumidity]] * 100, 1)</f>
        <v>26</v>
      </c>
      <c r="O473" s="8" t="str" cm="1">
        <f t="array" ref="O473">_xlfn.IFS(
  N473&lt;=10, "Extremely Dry",
  N473&lt;=20, "Very Dry",
  N473&lt;=30, "Dry",
  N473&lt;=40, "Low Comfortable",
  N473&lt;=50, "Comfortable",
  N473&lt;=60, "Moderate Humid",
  N473&lt;=70, "Humid",
  N473&lt;=80, "Very Humid",
  N473&lt;=90, "Highly Humid",
  N473&lt;=100, "Saturated / Rain-Likely"
)</f>
        <v>Dry</v>
      </c>
      <c r="P473" s="8">
        <v>0.35820000000000002</v>
      </c>
      <c r="Q473" s="8">
        <f>ROUND(DS_1_2_3_appended[[#This Row],[NormalizedWindspeed]]* 118, 1)</f>
        <v>42.3</v>
      </c>
      <c r="R473" s="8">
        <v>0</v>
      </c>
      <c r="S473" s="8">
        <v>97</v>
      </c>
      <c r="T473" s="8">
        <f>SUM(DS_1_2_3_appended[[#This Row],[CasualRiders]], DS_1_2_3_appended[[#This Row],[RegisteredRiders]])</f>
        <v>97</v>
      </c>
    </row>
    <row r="474" spans="1:20">
      <c r="A474" s="16">
        <v>473</v>
      </c>
      <c r="B474" s="11">
        <v>40564</v>
      </c>
      <c r="C474" s="8" t="str" cm="1">
        <f t="array" ref="C474">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74" s="8">
        <f>YEAR(DS_1_2_3_appended[[#This Row],[DateOfEntry]])</f>
        <v>2011</v>
      </c>
      <c r="E474" s="8" t="str">
        <f>TEXT(DS_1_2_3_appended[[#This Row],[DateOfEntry]], "mmmm")</f>
        <v>January</v>
      </c>
      <c r="F474" s="15">
        <v>19.6666666666667</v>
      </c>
      <c r="G474" s="8" t="str">
        <f>IF(dataset_1!G474, "YES", "NO")</f>
        <v>NO</v>
      </c>
      <c r="H474" s="8" t="str">
        <f>CHOOSE(WEEKDAY(DS_1_2_3_appended[[#This Row],[DateOfEntry]]), "Sunday", "Monday", "Tuesday", "Wednesday", "Thursday", "Friday", "Saturday")</f>
        <v>Friday</v>
      </c>
      <c r="I474" s="8">
        <v>1</v>
      </c>
      <c r="J474" s="8" t="str" cm="1">
        <f t="array" ref="J474">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474" s="8">
        <v>0.14000000000000001</v>
      </c>
      <c r="L474" s="8" cm="1">
        <f t="array" ref="L474">_xlfn.IFS(
  AND(C474="Winter", J474="Clear Sky"), ROUND(10 + (K474 / 0.46) * (25 - 10), 1),
  AND(C474="Winter", J474="Foggy / Misty"), ROUND(0 + (K474 / 0.46) * (15 - 0), 1),
  AND(C474="Winter", J474="Light Snow / Rain"), ROUND(-5 + (K474 / 0.46) * (10 - (-5)), 1),
  AND(C474="Winter", J474="Western Disturbance"), ROUND(5 + (K474 / 0.46) * (20 - 5), 1),
  AND(C474="Summer", J474="Clear / Sunny"), ROUND(30 + (K474 / 0.46) * (53 - 30), 1),
  AND(C474="Summer", J474="Hot &amp; Humid"), ROUND(26 + (K474 / 0.46) * (45 - 26), 1),
  AND(C474="Summer", J474="Dust Storm / Loo Winds"), ROUND(35 + (K474 / 0.46) * (50 - 35), 1),
  AND(C474="Summer", J474="Pre-Monsoon Thunderstorm"), ROUND(28 + (K474 / 0.46) * (48 - 28), 1),
  AND(C474="Monsoon", J474="Heavy Rainfall"), ROUND(22 + (K474 / 0.46) * (28 - 22), 1),
  AND(C474="Monsoon", J474="Intermittent Showers"), ROUND(24 + (K474 / 0.46) * (32 - 24), 1),
  AND(C474="Monsoon", J474="Overcast &amp; Humid"), ROUND(25 + (K474 / 0.46) * (33 - 25), 1),
  AND(C474="Monsoon", J474="Thunderstorms with Rain"), ROUND(23 + (K474 / 0.46) * (30 - 23), 1),
  AND(C474="Autumn", J474="Clear"), ROUND(20 + (K474 / 0.46) * (30 - 20), 1),
  AND(C474="Autumn", J474="Dry &amp; Breezy"), ROUND(18 + (K474 / 0.46) * (28 - 18), 1),
  AND(C474="Autumn", J474="Atmospheric Haze"), ROUND(16 + (K474 / 0.46) * (26 - 16), 1),
  AND(C474="Autumn", J474="Chilly Dusk"), ROUND(15 + (K474 / 0.46) * (25 - 15), 1),
  TRUE, "No match found"
)</f>
        <v>14.6</v>
      </c>
      <c r="M474" s="8">
        <v>0.28000000000000003</v>
      </c>
      <c r="N474" s="8">
        <f>ROUND(DS_1_2_3_appended[[#This Row],[NormalizedHumidity]] * 100, 1)</f>
        <v>28</v>
      </c>
      <c r="O474" s="8" t="str" cm="1">
        <f t="array" ref="O474">_xlfn.IFS(
  N474&lt;=10, "Extremely Dry",
  N474&lt;=20, "Very Dry",
  N474&lt;=30, "Dry",
  N474&lt;=40, "Low Comfortable",
  N474&lt;=50, "Comfortable",
  N474&lt;=60, "Moderate Humid",
  N474&lt;=70, "Humid",
  N474&lt;=80, "Very Humid",
  N474&lt;=90, "Highly Humid",
  N474&lt;=100, "Saturated / Rain-Likely"
)</f>
        <v>Dry</v>
      </c>
      <c r="P474" s="8">
        <v>0.35820000000000002</v>
      </c>
      <c r="Q474" s="8">
        <f>ROUND(DS_1_2_3_appended[[#This Row],[NormalizedWindspeed]]* 118, 1)</f>
        <v>42.3</v>
      </c>
      <c r="R474" s="8">
        <v>10</v>
      </c>
      <c r="S474" s="8">
        <v>151</v>
      </c>
      <c r="T474" s="8">
        <f>SUM(DS_1_2_3_appended[[#This Row],[CasualRiders]], DS_1_2_3_appended[[#This Row],[RegisteredRiders]])</f>
        <v>161</v>
      </c>
    </row>
    <row r="475" spans="1:20">
      <c r="A475" s="16">
        <v>474</v>
      </c>
      <c r="B475" s="11">
        <v>40564</v>
      </c>
      <c r="C475" s="8" t="str" cm="1">
        <f t="array" ref="C475">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75" s="8">
        <f>YEAR(DS_1_2_3_appended[[#This Row],[DateOfEntry]])</f>
        <v>2011</v>
      </c>
      <c r="E475" s="8" t="str">
        <f>TEXT(DS_1_2_3_appended[[#This Row],[DateOfEntry]], "mmmm")</f>
        <v>January</v>
      </c>
      <c r="F475" s="15">
        <v>19.7083333333333</v>
      </c>
      <c r="G475" s="8" t="str">
        <f>IF(dataset_1!G475, "YES", "NO")</f>
        <v>NO</v>
      </c>
      <c r="H475" s="8" t="str">
        <f>CHOOSE(WEEKDAY(DS_1_2_3_appended[[#This Row],[DateOfEntry]]), "Sunday", "Monday", "Tuesday", "Wednesday", "Thursday", "Friday", "Saturday")</f>
        <v>Friday</v>
      </c>
      <c r="I475" s="8">
        <v>1</v>
      </c>
      <c r="J475" s="8" t="str" cm="1">
        <f t="array" ref="J475">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475" s="8">
        <v>0.12</v>
      </c>
      <c r="L475" s="8" cm="1">
        <f t="array" ref="L475">_xlfn.IFS(
  AND(C475="Winter", J475="Clear Sky"), ROUND(10 + (K475 / 0.46) * (25 - 10), 1),
  AND(C475="Winter", J475="Foggy / Misty"), ROUND(0 + (K475 / 0.46) * (15 - 0), 1),
  AND(C475="Winter", J475="Light Snow / Rain"), ROUND(-5 + (K475 / 0.46) * (10 - (-5)), 1),
  AND(C475="Winter", J475="Western Disturbance"), ROUND(5 + (K475 / 0.46) * (20 - 5), 1),
  AND(C475="Summer", J475="Clear / Sunny"), ROUND(30 + (K475 / 0.46) * (53 - 30), 1),
  AND(C475="Summer", J475="Hot &amp; Humid"), ROUND(26 + (K475 / 0.46) * (45 - 26), 1),
  AND(C475="Summer", J475="Dust Storm / Loo Winds"), ROUND(35 + (K475 / 0.46) * (50 - 35), 1),
  AND(C475="Summer", J475="Pre-Monsoon Thunderstorm"), ROUND(28 + (K475 / 0.46) * (48 - 28), 1),
  AND(C475="Monsoon", J475="Heavy Rainfall"), ROUND(22 + (K475 / 0.46) * (28 - 22), 1),
  AND(C475="Monsoon", J475="Intermittent Showers"), ROUND(24 + (K475 / 0.46) * (32 - 24), 1),
  AND(C475="Monsoon", J475="Overcast &amp; Humid"), ROUND(25 + (K475 / 0.46) * (33 - 25), 1),
  AND(C475="Monsoon", J475="Thunderstorms with Rain"), ROUND(23 + (K475 / 0.46) * (30 - 23), 1),
  AND(C475="Autumn", J475="Clear"), ROUND(20 + (K475 / 0.46) * (30 - 20), 1),
  AND(C475="Autumn", J475="Dry &amp; Breezy"), ROUND(18 + (K475 / 0.46) * (28 - 18), 1),
  AND(C475="Autumn", J475="Atmospheric Haze"), ROUND(16 + (K475 / 0.46) * (26 - 16), 1),
  AND(C475="Autumn", J475="Chilly Dusk"), ROUND(15 + (K475 / 0.46) * (25 - 15), 1),
  TRUE, "No match found"
)</f>
        <v>13.9</v>
      </c>
      <c r="M475" s="8">
        <v>0.3</v>
      </c>
      <c r="N475" s="8">
        <f>ROUND(DS_1_2_3_appended[[#This Row],[NormalizedHumidity]] * 100, 1)</f>
        <v>30</v>
      </c>
      <c r="O475" s="8" t="str" cm="1">
        <f t="array" ref="O475">_xlfn.IFS(
  N475&lt;=10, "Extremely Dry",
  N475&lt;=20, "Very Dry",
  N475&lt;=30, "Dry",
  N475&lt;=40, "Low Comfortable",
  N475&lt;=50, "Comfortable",
  N475&lt;=60, "Moderate Humid",
  N475&lt;=70, "Humid",
  N475&lt;=80, "Very Humid",
  N475&lt;=90, "Highly Humid",
  N475&lt;=100, "Saturated / Rain-Likely"
)</f>
        <v>Dry</v>
      </c>
      <c r="P475" s="8">
        <v>0.25369999999999998</v>
      </c>
      <c r="Q475" s="8">
        <f>ROUND(DS_1_2_3_appended[[#This Row],[NormalizedWindspeed]]* 118, 1)</f>
        <v>29.9</v>
      </c>
      <c r="R475" s="8">
        <v>1</v>
      </c>
      <c r="S475" s="8">
        <v>119</v>
      </c>
      <c r="T475" s="8">
        <f>SUM(DS_1_2_3_appended[[#This Row],[CasualRiders]], DS_1_2_3_appended[[#This Row],[RegisteredRiders]])</f>
        <v>120</v>
      </c>
    </row>
    <row r="476" spans="1:20">
      <c r="A476" s="16">
        <v>475</v>
      </c>
      <c r="B476" s="11">
        <v>40564</v>
      </c>
      <c r="C476" s="8" t="str" cm="1">
        <f t="array" ref="C476">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76" s="8">
        <f>YEAR(DS_1_2_3_appended[[#This Row],[DateOfEntry]])</f>
        <v>2011</v>
      </c>
      <c r="E476" s="8" t="str">
        <f>TEXT(DS_1_2_3_appended[[#This Row],[DateOfEntry]], "mmmm")</f>
        <v>January</v>
      </c>
      <c r="F476" s="15">
        <v>19.75</v>
      </c>
      <c r="G476" s="8" t="str">
        <f>IF(dataset_1!G476, "YES", "NO")</f>
        <v>NO</v>
      </c>
      <c r="H476" s="8" t="str">
        <f>CHOOSE(WEEKDAY(DS_1_2_3_appended[[#This Row],[DateOfEntry]]), "Sunday", "Monday", "Tuesday", "Wednesday", "Thursday", "Friday", "Saturday")</f>
        <v>Friday</v>
      </c>
      <c r="I476" s="8">
        <v>1</v>
      </c>
      <c r="J476" s="8" t="str" cm="1">
        <f t="array" ref="J476">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476" s="8">
        <v>0.12</v>
      </c>
      <c r="L476" s="8" cm="1">
        <f t="array" ref="L476">_xlfn.IFS(
  AND(C476="Winter", J476="Clear Sky"), ROUND(10 + (K476 / 0.46) * (25 - 10), 1),
  AND(C476="Winter", J476="Foggy / Misty"), ROUND(0 + (K476 / 0.46) * (15 - 0), 1),
  AND(C476="Winter", J476="Light Snow / Rain"), ROUND(-5 + (K476 / 0.46) * (10 - (-5)), 1),
  AND(C476="Winter", J476="Western Disturbance"), ROUND(5 + (K476 / 0.46) * (20 - 5), 1),
  AND(C476="Summer", J476="Clear / Sunny"), ROUND(30 + (K476 / 0.46) * (53 - 30), 1),
  AND(C476="Summer", J476="Hot &amp; Humid"), ROUND(26 + (K476 / 0.46) * (45 - 26), 1),
  AND(C476="Summer", J476="Dust Storm / Loo Winds"), ROUND(35 + (K476 / 0.46) * (50 - 35), 1),
  AND(C476="Summer", J476="Pre-Monsoon Thunderstorm"), ROUND(28 + (K476 / 0.46) * (48 - 28), 1),
  AND(C476="Monsoon", J476="Heavy Rainfall"), ROUND(22 + (K476 / 0.46) * (28 - 22), 1),
  AND(C476="Monsoon", J476="Intermittent Showers"), ROUND(24 + (K476 / 0.46) * (32 - 24), 1),
  AND(C476="Monsoon", J476="Overcast &amp; Humid"), ROUND(25 + (K476 / 0.46) * (33 - 25), 1),
  AND(C476="Monsoon", J476="Thunderstorms with Rain"), ROUND(23 + (K476 / 0.46) * (30 - 23), 1),
  AND(C476="Autumn", J476="Clear"), ROUND(20 + (K476 / 0.46) * (30 - 20), 1),
  AND(C476="Autumn", J476="Dry &amp; Breezy"), ROUND(18 + (K476 / 0.46) * (28 - 18), 1),
  AND(C476="Autumn", J476="Atmospheric Haze"), ROUND(16 + (K476 / 0.46) * (26 - 16), 1),
  AND(C476="Autumn", J476="Chilly Dusk"), ROUND(15 + (K476 / 0.46) * (25 - 15), 1),
  TRUE, "No match found"
)</f>
        <v>13.9</v>
      </c>
      <c r="M476" s="8">
        <v>0.3</v>
      </c>
      <c r="N476" s="8">
        <f>ROUND(DS_1_2_3_appended[[#This Row],[NormalizedHumidity]] * 100, 1)</f>
        <v>30</v>
      </c>
      <c r="O476" s="8" t="str" cm="1">
        <f t="array" ref="O476">_xlfn.IFS(
  N476&lt;=10, "Extremely Dry",
  N476&lt;=20, "Very Dry",
  N476&lt;=30, "Dry",
  N476&lt;=40, "Low Comfortable",
  N476&lt;=50, "Comfortable",
  N476&lt;=60, "Moderate Humid",
  N476&lt;=70, "Humid",
  N476&lt;=80, "Very Humid",
  N476&lt;=90, "Highly Humid",
  N476&lt;=100, "Saturated / Rain-Likely"
)</f>
        <v>Dry</v>
      </c>
      <c r="P476" s="8">
        <v>0.32840000000000003</v>
      </c>
      <c r="Q476" s="8">
        <f>ROUND(DS_1_2_3_appended[[#This Row],[NormalizedWindspeed]]* 118, 1)</f>
        <v>38.799999999999997</v>
      </c>
      <c r="R476" s="8">
        <v>3</v>
      </c>
      <c r="S476" s="8">
        <v>93</v>
      </c>
      <c r="T476" s="8">
        <f>SUM(DS_1_2_3_appended[[#This Row],[CasualRiders]], DS_1_2_3_appended[[#This Row],[RegisteredRiders]])</f>
        <v>96</v>
      </c>
    </row>
    <row r="477" spans="1:20">
      <c r="A477" s="16">
        <v>476</v>
      </c>
      <c r="B477" s="11">
        <v>40564</v>
      </c>
      <c r="C477" s="8" t="str" cm="1">
        <f t="array" ref="C477">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77" s="8">
        <f>YEAR(DS_1_2_3_appended[[#This Row],[DateOfEntry]])</f>
        <v>2011</v>
      </c>
      <c r="E477" s="8" t="str">
        <f>TEXT(DS_1_2_3_appended[[#This Row],[DateOfEntry]], "mmmm")</f>
        <v>January</v>
      </c>
      <c r="F477" s="15">
        <v>19.7916666666667</v>
      </c>
      <c r="G477" s="8" t="str">
        <f>IF(dataset_1!G477, "YES", "NO")</f>
        <v>NO</v>
      </c>
      <c r="H477" s="8" t="str">
        <f>CHOOSE(WEEKDAY(DS_1_2_3_appended[[#This Row],[DateOfEntry]]), "Sunday", "Monday", "Tuesday", "Wednesday", "Thursday", "Friday", "Saturday")</f>
        <v>Friday</v>
      </c>
      <c r="I477" s="8">
        <v>1</v>
      </c>
      <c r="J477" s="8" t="str" cm="1">
        <f t="array" ref="J477">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477" s="8">
        <v>0.1</v>
      </c>
      <c r="L477" s="8" cm="1">
        <f t="array" ref="L477">_xlfn.IFS(
  AND(C477="Winter", J477="Clear Sky"), ROUND(10 + (K477 / 0.46) * (25 - 10), 1),
  AND(C477="Winter", J477="Foggy / Misty"), ROUND(0 + (K477 / 0.46) * (15 - 0), 1),
  AND(C477="Winter", J477="Light Snow / Rain"), ROUND(-5 + (K477 / 0.46) * (10 - (-5)), 1),
  AND(C477="Winter", J477="Western Disturbance"), ROUND(5 + (K477 / 0.46) * (20 - 5), 1),
  AND(C477="Summer", J477="Clear / Sunny"), ROUND(30 + (K477 / 0.46) * (53 - 30), 1),
  AND(C477="Summer", J477="Hot &amp; Humid"), ROUND(26 + (K477 / 0.46) * (45 - 26), 1),
  AND(C477="Summer", J477="Dust Storm / Loo Winds"), ROUND(35 + (K477 / 0.46) * (50 - 35), 1),
  AND(C477="Summer", J477="Pre-Monsoon Thunderstorm"), ROUND(28 + (K477 / 0.46) * (48 - 28), 1),
  AND(C477="Monsoon", J477="Heavy Rainfall"), ROUND(22 + (K477 / 0.46) * (28 - 22), 1),
  AND(C477="Monsoon", J477="Intermittent Showers"), ROUND(24 + (K477 / 0.46) * (32 - 24), 1),
  AND(C477="Monsoon", J477="Overcast &amp; Humid"), ROUND(25 + (K477 / 0.46) * (33 - 25), 1),
  AND(C477="Monsoon", J477="Thunderstorms with Rain"), ROUND(23 + (K477 / 0.46) * (30 - 23), 1),
  AND(C477="Autumn", J477="Clear"), ROUND(20 + (K477 / 0.46) * (30 - 20), 1),
  AND(C477="Autumn", J477="Dry &amp; Breezy"), ROUND(18 + (K477 / 0.46) * (28 - 18), 1),
  AND(C477="Autumn", J477="Atmospheric Haze"), ROUND(16 + (K477 / 0.46) * (26 - 16), 1),
  AND(C477="Autumn", J477="Chilly Dusk"), ROUND(15 + (K477 / 0.46) * (25 - 15), 1),
  TRUE, "No match found"
)</f>
        <v>13.3</v>
      </c>
      <c r="M477" s="8">
        <v>0.33</v>
      </c>
      <c r="N477" s="8">
        <f>ROUND(DS_1_2_3_appended[[#This Row],[NormalizedHumidity]] * 100, 1)</f>
        <v>33</v>
      </c>
      <c r="O477" s="8" t="str" cm="1">
        <f t="array" ref="O477">_xlfn.IFS(
  N477&lt;=10, "Extremely Dry",
  N477&lt;=20, "Very Dry",
  N477&lt;=30, "Dry",
  N477&lt;=40, "Low Comfortable",
  N477&lt;=50, "Comfortable",
  N477&lt;=60, "Moderate Humid",
  N477&lt;=70, "Humid",
  N477&lt;=80, "Very Humid",
  N477&lt;=90, "Highly Humid",
  N477&lt;=100, "Saturated / Rain-Likely"
)</f>
        <v>Low Comfortable</v>
      </c>
      <c r="P477" s="8">
        <v>0.41789999999999999</v>
      </c>
      <c r="Q477" s="8">
        <f>ROUND(DS_1_2_3_appended[[#This Row],[NormalizedWindspeed]]* 118, 1)</f>
        <v>49.3</v>
      </c>
      <c r="R477" s="8">
        <v>1</v>
      </c>
      <c r="S477" s="8">
        <v>52</v>
      </c>
      <c r="T477" s="8">
        <f>SUM(DS_1_2_3_appended[[#This Row],[CasualRiders]], DS_1_2_3_appended[[#This Row],[RegisteredRiders]])</f>
        <v>53</v>
      </c>
    </row>
    <row r="478" spans="1:20">
      <c r="A478" s="16">
        <v>477</v>
      </c>
      <c r="B478" s="11">
        <v>40564</v>
      </c>
      <c r="C478" s="8" t="str" cm="1">
        <f t="array" ref="C478">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78" s="8">
        <f>YEAR(DS_1_2_3_appended[[#This Row],[DateOfEntry]])</f>
        <v>2011</v>
      </c>
      <c r="E478" s="8" t="str">
        <f>TEXT(DS_1_2_3_appended[[#This Row],[DateOfEntry]], "mmmm")</f>
        <v>January</v>
      </c>
      <c r="F478" s="15">
        <v>19.8333333333333</v>
      </c>
      <c r="G478" s="8" t="str">
        <f>IF(dataset_1!G478, "YES", "NO")</f>
        <v>NO</v>
      </c>
      <c r="H478" s="8" t="str">
        <f>CHOOSE(WEEKDAY(DS_1_2_3_appended[[#This Row],[DateOfEntry]]), "Sunday", "Monday", "Tuesday", "Wednesday", "Thursday", "Friday", "Saturday")</f>
        <v>Friday</v>
      </c>
      <c r="I478" s="8">
        <v>1</v>
      </c>
      <c r="J478" s="8" t="str" cm="1">
        <f t="array" ref="J478">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478" s="8">
        <v>0.08</v>
      </c>
      <c r="L478" s="8" cm="1">
        <f t="array" ref="L478">_xlfn.IFS(
  AND(C478="Winter", J478="Clear Sky"), ROUND(10 + (K478 / 0.46) * (25 - 10), 1),
  AND(C478="Winter", J478="Foggy / Misty"), ROUND(0 + (K478 / 0.46) * (15 - 0), 1),
  AND(C478="Winter", J478="Light Snow / Rain"), ROUND(-5 + (K478 / 0.46) * (10 - (-5)), 1),
  AND(C478="Winter", J478="Western Disturbance"), ROUND(5 + (K478 / 0.46) * (20 - 5), 1),
  AND(C478="Summer", J478="Clear / Sunny"), ROUND(30 + (K478 / 0.46) * (53 - 30), 1),
  AND(C478="Summer", J478="Hot &amp; Humid"), ROUND(26 + (K478 / 0.46) * (45 - 26), 1),
  AND(C478="Summer", J478="Dust Storm / Loo Winds"), ROUND(35 + (K478 / 0.46) * (50 - 35), 1),
  AND(C478="Summer", J478="Pre-Monsoon Thunderstorm"), ROUND(28 + (K478 / 0.46) * (48 - 28), 1),
  AND(C478="Monsoon", J478="Heavy Rainfall"), ROUND(22 + (K478 / 0.46) * (28 - 22), 1),
  AND(C478="Monsoon", J478="Intermittent Showers"), ROUND(24 + (K478 / 0.46) * (32 - 24), 1),
  AND(C478="Monsoon", J478="Overcast &amp; Humid"), ROUND(25 + (K478 / 0.46) * (33 - 25), 1),
  AND(C478="Monsoon", J478="Thunderstorms with Rain"), ROUND(23 + (K478 / 0.46) * (30 - 23), 1),
  AND(C478="Autumn", J478="Clear"), ROUND(20 + (K478 / 0.46) * (30 - 20), 1),
  AND(C478="Autumn", J478="Dry &amp; Breezy"), ROUND(18 + (K478 / 0.46) * (28 - 18), 1),
  AND(C478="Autumn", J478="Atmospheric Haze"), ROUND(16 + (K478 / 0.46) * (26 - 16), 1),
  AND(C478="Autumn", J478="Chilly Dusk"), ROUND(15 + (K478 / 0.46) * (25 - 15), 1),
  TRUE, "No match found"
)</f>
        <v>12.6</v>
      </c>
      <c r="M478" s="8">
        <v>0.38</v>
      </c>
      <c r="N478" s="8">
        <f>ROUND(DS_1_2_3_appended[[#This Row],[NormalizedHumidity]] * 100, 1)</f>
        <v>38</v>
      </c>
      <c r="O478" s="8" t="str" cm="1">
        <f t="array" ref="O478">_xlfn.IFS(
  N478&lt;=10, "Extremely Dry",
  N478&lt;=20, "Very Dry",
  N478&lt;=30, "Dry",
  N478&lt;=40, "Low Comfortable",
  N478&lt;=50, "Comfortable",
  N478&lt;=60, "Moderate Humid",
  N478&lt;=70, "Humid",
  N478&lt;=80, "Very Humid",
  N478&lt;=90, "Highly Humid",
  N478&lt;=100, "Saturated / Rain-Likely"
)</f>
        <v>Low Comfortable</v>
      </c>
      <c r="P478" s="8">
        <v>0.28360000000000002</v>
      </c>
      <c r="Q478" s="8">
        <f>ROUND(DS_1_2_3_appended[[#This Row],[NormalizedWindspeed]]* 118, 1)</f>
        <v>33.5</v>
      </c>
      <c r="R478" s="8">
        <v>0</v>
      </c>
      <c r="S478" s="8">
        <v>41</v>
      </c>
      <c r="T478" s="8">
        <f>SUM(DS_1_2_3_appended[[#This Row],[CasualRiders]], DS_1_2_3_appended[[#This Row],[RegisteredRiders]])</f>
        <v>41</v>
      </c>
    </row>
    <row r="479" spans="1:20">
      <c r="A479" s="16">
        <v>478</v>
      </c>
      <c r="B479" s="11">
        <v>40564</v>
      </c>
      <c r="C479" s="8" t="str" cm="1">
        <f t="array" ref="C479">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79" s="8">
        <f>YEAR(DS_1_2_3_appended[[#This Row],[DateOfEntry]])</f>
        <v>2011</v>
      </c>
      <c r="E479" s="8" t="str">
        <f>TEXT(DS_1_2_3_appended[[#This Row],[DateOfEntry]], "mmmm")</f>
        <v>January</v>
      </c>
      <c r="F479" s="15">
        <v>19.875</v>
      </c>
      <c r="G479" s="8" t="str">
        <f>IF(dataset_1!G479, "YES", "NO")</f>
        <v>NO</v>
      </c>
      <c r="H479" s="8" t="str">
        <f>CHOOSE(WEEKDAY(DS_1_2_3_appended[[#This Row],[DateOfEntry]]), "Sunday", "Monday", "Tuesday", "Wednesday", "Thursday", "Friday", "Saturday")</f>
        <v>Friday</v>
      </c>
      <c r="I479" s="8">
        <v>1</v>
      </c>
      <c r="J479" s="8" t="str" cm="1">
        <f t="array" ref="J479">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479" s="8">
        <v>0.06</v>
      </c>
      <c r="L479" s="8" cm="1">
        <f t="array" ref="L479">_xlfn.IFS(
  AND(C479="Winter", J479="Clear Sky"), ROUND(10 + (K479 / 0.46) * (25 - 10), 1),
  AND(C479="Winter", J479="Foggy / Misty"), ROUND(0 + (K479 / 0.46) * (15 - 0), 1),
  AND(C479="Winter", J479="Light Snow / Rain"), ROUND(-5 + (K479 / 0.46) * (10 - (-5)), 1),
  AND(C479="Winter", J479="Western Disturbance"), ROUND(5 + (K479 / 0.46) * (20 - 5), 1),
  AND(C479="Summer", J479="Clear / Sunny"), ROUND(30 + (K479 / 0.46) * (53 - 30), 1),
  AND(C479="Summer", J479="Hot &amp; Humid"), ROUND(26 + (K479 / 0.46) * (45 - 26), 1),
  AND(C479="Summer", J479="Dust Storm / Loo Winds"), ROUND(35 + (K479 / 0.46) * (50 - 35), 1),
  AND(C479="Summer", J479="Pre-Monsoon Thunderstorm"), ROUND(28 + (K479 / 0.46) * (48 - 28), 1),
  AND(C479="Monsoon", J479="Heavy Rainfall"), ROUND(22 + (K479 / 0.46) * (28 - 22), 1),
  AND(C479="Monsoon", J479="Intermittent Showers"), ROUND(24 + (K479 / 0.46) * (32 - 24), 1),
  AND(C479="Monsoon", J479="Overcast &amp; Humid"), ROUND(25 + (K479 / 0.46) * (33 - 25), 1),
  AND(C479="Monsoon", J479="Thunderstorms with Rain"), ROUND(23 + (K479 / 0.46) * (30 - 23), 1),
  AND(C479="Autumn", J479="Clear"), ROUND(20 + (K479 / 0.46) * (30 - 20), 1),
  AND(C479="Autumn", J479="Dry &amp; Breezy"), ROUND(18 + (K479 / 0.46) * (28 - 18), 1),
  AND(C479="Autumn", J479="Atmospheric Haze"), ROUND(16 + (K479 / 0.46) * (26 - 16), 1),
  AND(C479="Autumn", J479="Chilly Dusk"), ROUND(15 + (K479 / 0.46) * (25 - 15), 1),
  TRUE, "No match found"
)</f>
        <v>12</v>
      </c>
      <c r="M479" s="8">
        <v>0.41</v>
      </c>
      <c r="N479" s="8">
        <f>ROUND(DS_1_2_3_appended[[#This Row],[NormalizedHumidity]] * 100, 1)</f>
        <v>41</v>
      </c>
      <c r="O479" s="8" t="str" cm="1">
        <f t="array" ref="O479">_xlfn.IFS(
  N479&lt;=10, "Extremely Dry",
  N479&lt;=20, "Very Dry",
  N479&lt;=30, "Dry",
  N479&lt;=40, "Low Comfortable",
  N479&lt;=50, "Comfortable",
  N479&lt;=60, "Moderate Humid",
  N479&lt;=70, "Humid",
  N479&lt;=80, "Very Humid",
  N479&lt;=90, "Highly Humid",
  N479&lt;=100, "Saturated / Rain-Likely"
)</f>
        <v>Comfortable</v>
      </c>
      <c r="P479" s="8">
        <v>0.3881</v>
      </c>
      <c r="Q479" s="8">
        <f>ROUND(DS_1_2_3_appended[[#This Row],[NormalizedWindspeed]]* 118, 1)</f>
        <v>45.8</v>
      </c>
      <c r="R479" s="8">
        <v>1</v>
      </c>
      <c r="S479" s="8">
        <v>33</v>
      </c>
      <c r="T479" s="8">
        <f>SUM(DS_1_2_3_appended[[#This Row],[CasualRiders]], DS_1_2_3_appended[[#This Row],[RegisteredRiders]])</f>
        <v>34</v>
      </c>
    </row>
    <row r="480" spans="1:20">
      <c r="A480" s="16">
        <v>479</v>
      </c>
      <c r="B480" s="11">
        <v>40564</v>
      </c>
      <c r="C480" s="8" t="str" cm="1">
        <f t="array" ref="C480">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80" s="8">
        <f>YEAR(DS_1_2_3_appended[[#This Row],[DateOfEntry]])</f>
        <v>2011</v>
      </c>
      <c r="E480" s="8" t="str">
        <f>TEXT(DS_1_2_3_appended[[#This Row],[DateOfEntry]], "mmmm")</f>
        <v>January</v>
      </c>
      <c r="F480" s="15">
        <v>19.9166666666667</v>
      </c>
      <c r="G480" s="8" t="str">
        <f>IF(dataset_1!G480, "YES", "NO")</f>
        <v>NO</v>
      </c>
      <c r="H480" s="8" t="str">
        <f>CHOOSE(WEEKDAY(DS_1_2_3_appended[[#This Row],[DateOfEntry]]), "Sunday", "Monday", "Tuesday", "Wednesday", "Thursday", "Friday", "Saturday")</f>
        <v>Friday</v>
      </c>
      <c r="I480" s="8">
        <v>1</v>
      </c>
      <c r="J480" s="8" t="str" cm="1">
        <f t="array" ref="J480">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480" s="8">
        <v>0.06</v>
      </c>
      <c r="L480" s="8" cm="1">
        <f t="array" ref="L480">_xlfn.IFS(
  AND(C480="Winter", J480="Clear Sky"), ROUND(10 + (K480 / 0.46) * (25 - 10), 1),
  AND(C480="Winter", J480="Foggy / Misty"), ROUND(0 + (K480 / 0.46) * (15 - 0), 1),
  AND(C480="Winter", J480="Light Snow / Rain"), ROUND(-5 + (K480 / 0.46) * (10 - (-5)), 1),
  AND(C480="Winter", J480="Western Disturbance"), ROUND(5 + (K480 / 0.46) * (20 - 5), 1),
  AND(C480="Summer", J480="Clear / Sunny"), ROUND(30 + (K480 / 0.46) * (53 - 30), 1),
  AND(C480="Summer", J480="Hot &amp; Humid"), ROUND(26 + (K480 / 0.46) * (45 - 26), 1),
  AND(C480="Summer", J480="Dust Storm / Loo Winds"), ROUND(35 + (K480 / 0.46) * (50 - 35), 1),
  AND(C480="Summer", J480="Pre-Monsoon Thunderstorm"), ROUND(28 + (K480 / 0.46) * (48 - 28), 1),
  AND(C480="Monsoon", J480="Heavy Rainfall"), ROUND(22 + (K480 / 0.46) * (28 - 22), 1),
  AND(C480="Monsoon", J480="Intermittent Showers"), ROUND(24 + (K480 / 0.46) * (32 - 24), 1),
  AND(C480="Monsoon", J480="Overcast &amp; Humid"), ROUND(25 + (K480 / 0.46) * (33 - 25), 1),
  AND(C480="Monsoon", J480="Thunderstorms with Rain"), ROUND(23 + (K480 / 0.46) * (30 - 23), 1),
  AND(C480="Autumn", J480="Clear"), ROUND(20 + (K480 / 0.46) * (30 - 20), 1),
  AND(C480="Autumn", J480="Dry &amp; Breezy"), ROUND(18 + (K480 / 0.46) * (28 - 18), 1),
  AND(C480="Autumn", J480="Atmospheric Haze"), ROUND(16 + (K480 / 0.46) * (26 - 16), 1),
  AND(C480="Autumn", J480="Chilly Dusk"), ROUND(15 + (K480 / 0.46) * (25 - 15), 1),
  TRUE, "No match found"
)</f>
        <v>12</v>
      </c>
      <c r="M480" s="8">
        <v>0.38</v>
      </c>
      <c r="N480" s="8">
        <f>ROUND(DS_1_2_3_appended[[#This Row],[NormalizedHumidity]] * 100, 1)</f>
        <v>38</v>
      </c>
      <c r="O480" s="8" t="str" cm="1">
        <f t="array" ref="O480">_xlfn.IFS(
  N480&lt;=10, "Extremely Dry",
  N480&lt;=20, "Very Dry",
  N480&lt;=30, "Dry",
  N480&lt;=40, "Low Comfortable",
  N480&lt;=50, "Comfortable",
  N480&lt;=60, "Moderate Humid",
  N480&lt;=70, "Humid",
  N480&lt;=80, "Very Humid",
  N480&lt;=90, "Highly Humid",
  N480&lt;=100, "Saturated / Rain-Likely"
)</f>
        <v>Low Comfortable</v>
      </c>
      <c r="P480" s="8">
        <v>0.32840000000000003</v>
      </c>
      <c r="Q480" s="8">
        <f>ROUND(DS_1_2_3_appended[[#This Row],[NormalizedWindspeed]]* 118, 1)</f>
        <v>38.799999999999997</v>
      </c>
      <c r="R480" s="8">
        <v>0</v>
      </c>
      <c r="S480" s="8">
        <v>27</v>
      </c>
      <c r="T480" s="8">
        <f>SUM(DS_1_2_3_appended[[#This Row],[CasualRiders]], DS_1_2_3_appended[[#This Row],[RegisteredRiders]])</f>
        <v>27</v>
      </c>
    </row>
    <row r="481" spans="1:20">
      <c r="A481" s="16">
        <v>480</v>
      </c>
      <c r="B481" s="11">
        <v>40565</v>
      </c>
      <c r="C481" s="8" t="str" cm="1">
        <f t="array" ref="C481">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81" s="8">
        <f>YEAR(DS_1_2_3_appended[[#This Row],[DateOfEntry]])</f>
        <v>2011</v>
      </c>
      <c r="E481" s="8" t="str">
        <f>TEXT(DS_1_2_3_appended[[#This Row],[DateOfEntry]], "mmmm")</f>
        <v>January</v>
      </c>
      <c r="F481" s="15">
        <v>19.9583333333333</v>
      </c>
      <c r="G481" s="8" t="str">
        <f>IF(dataset_1!G481, "YES", "NO")</f>
        <v>NO</v>
      </c>
      <c r="H481" s="8" t="str">
        <f>CHOOSE(WEEKDAY(DS_1_2_3_appended[[#This Row],[DateOfEntry]]), "Sunday", "Monday", "Tuesday", "Wednesday", "Thursday", "Friday", "Saturday")</f>
        <v>Saturday</v>
      </c>
      <c r="I481" s="8">
        <v>1</v>
      </c>
      <c r="J481" s="8" t="str" cm="1">
        <f t="array" ref="J481">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481" s="8">
        <v>0.04</v>
      </c>
      <c r="L481" s="8" cm="1">
        <f t="array" ref="L481">_xlfn.IFS(
  AND(C481="Winter", J481="Clear Sky"), ROUND(10 + (K481 / 0.46) * (25 - 10), 1),
  AND(C481="Winter", J481="Foggy / Misty"), ROUND(0 + (K481 / 0.46) * (15 - 0), 1),
  AND(C481="Winter", J481="Light Snow / Rain"), ROUND(-5 + (K481 / 0.46) * (10 - (-5)), 1),
  AND(C481="Winter", J481="Western Disturbance"), ROUND(5 + (K481 / 0.46) * (20 - 5), 1),
  AND(C481="Summer", J481="Clear / Sunny"), ROUND(30 + (K481 / 0.46) * (53 - 30), 1),
  AND(C481="Summer", J481="Hot &amp; Humid"), ROUND(26 + (K481 / 0.46) * (45 - 26), 1),
  AND(C481="Summer", J481="Dust Storm / Loo Winds"), ROUND(35 + (K481 / 0.46) * (50 - 35), 1),
  AND(C481="Summer", J481="Pre-Monsoon Thunderstorm"), ROUND(28 + (K481 / 0.46) * (48 - 28), 1),
  AND(C481="Monsoon", J481="Heavy Rainfall"), ROUND(22 + (K481 / 0.46) * (28 - 22), 1),
  AND(C481="Monsoon", J481="Intermittent Showers"), ROUND(24 + (K481 / 0.46) * (32 - 24), 1),
  AND(C481="Monsoon", J481="Overcast &amp; Humid"), ROUND(25 + (K481 / 0.46) * (33 - 25), 1),
  AND(C481="Monsoon", J481="Thunderstorms with Rain"), ROUND(23 + (K481 / 0.46) * (30 - 23), 1),
  AND(C481="Autumn", J481="Clear"), ROUND(20 + (K481 / 0.46) * (30 - 20), 1),
  AND(C481="Autumn", J481="Dry &amp; Breezy"), ROUND(18 + (K481 / 0.46) * (28 - 18), 1),
  AND(C481="Autumn", J481="Atmospheric Haze"), ROUND(16 + (K481 / 0.46) * (26 - 16), 1),
  AND(C481="Autumn", J481="Chilly Dusk"), ROUND(15 + (K481 / 0.46) * (25 - 15), 1),
  TRUE, "No match found"
)</f>
        <v>11.3</v>
      </c>
      <c r="M481" s="8">
        <v>0.45</v>
      </c>
      <c r="N481" s="8">
        <f>ROUND(DS_1_2_3_appended[[#This Row],[NormalizedHumidity]] * 100, 1)</f>
        <v>45</v>
      </c>
      <c r="O481" s="8" t="str" cm="1">
        <f t="array" ref="O481">_xlfn.IFS(
  N481&lt;=10, "Extremely Dry",
  N481&lt;=20, "Very Dry",
  N481&lt;=30, "Dry",
  N481&lt;=40, "Low Comfortable",
  N481&lt;=50, "Comfortable",
  N481&lt;=60, "Moderate Humid",
  N481&lt;=70, "Humid",
  N481&lt;=80, "Very Humid",
  N481&lt;=90, "Highly Humid",
  N481&lt;=100, "Saturated / Rain-Likely"
)</f>
        <v>Comfortable</v>
      </c>
      <c r="P481" s="8">
        <v>0.25369999999999998</v>
      </c>
      <c r="Q481" s="8">
        <f>ROUND(DS_1_2_3_appended[[#This Row],[NormalizedWindspeed]]* 118, 1)</f>
        <v>29.9</v>
      </c>
      <c r="R481" s="8">
        <v>0</v>
      </c>
      <c r="S481" s="8">
        <v>13</v>
      </c>
      <c r="T481" s="8">
        <f>SUM(DS_1_2_3_appended[[#This Row],[CasualRiders]], DS_1_2_3_appended[[#This Row],[RegisteredRiders]])</f>
        <v>13</v>
      </c>
    </row>
    <row r="482" spans="1:20">
      <c r="A482" s="16">
        <v>481</v>
      </c>
      <c r="B482" s="11">
        <v>40565</v>
      </c>
      <c r="C482" s="8" t="str" cm="1">
        <f t="array" ref="C482">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82" s="8">
        <f>YEAR(DS_1_2_3_appended[[#This Row],[DateOfEntry]])</f>
        <v>2011</v>
      </c>
      <c r="E482" s="8" t="str">
        <f>TEXT(DS_1_2_3_appended[[#This Row],[DateOfEntry]], "mmmm")</f>
        <v>January</v>
      </c>
      <c r="F482" s="15">
        <v>20</v>
      </c>
      <c r="G482" s="8" t="str">
        <f>IF(dataset_1!G482, "YES", "NO")</f>
        <v>NO</v>
      </c>
      <c r="H482" s="8" t="str">
        <f>CHOOSE(WEEKDAY(DS_1_2_3_appended[[#This Row],[DateOfEntry]]), "Sunday", "Monday", "Tuesday", "Wednesday", "Thursday", "Friday", "Saturday")</f>
        <v>Saturday</v>
      </c>
      <c r="I482" s="8">
        <v>2</v>
      </c>
      <c r="J482" s="8" t="str" cm="1">
        <f t="array" ref="J482">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482" s="8">
        <v>0.04</v>
      </c>
      <c r="L482" s="8" cm="1">
        <f t="array" ref="L482">_xlfn.IFS(
  AND(C482="Winter", J482="Clear Sky"), ROUND(10 + (K482 / 0.46) * (25 - 10), 1),
  AND(C482="Winter", J482="Foggy / Misty"), ROUND(0 + (K482 / 0.46) * (15 - 0), 1),
  AND(C482="Winter", J482="Light Snow / Rain"), ROUND(-5 + (K482 / 0.46) * (10 - (-5)), 1),
  AND(C482="Winter", J482="Western Disturbance"), ROUND(5 + (K482 / 0.46) * (20 - 5), 1),
  AND(C482="Summer", J482="Clear / Sunny"), ROUND(30 + (K482 / 0.46) * (53 - 30), 1),
  AND(C482="Summer", J482="Hot &amp; Humid"), ROUND(26 + (K482 / 0.46) * (45 - 26), 1),
  AND(C482="Summer", J482="Dust Storm / Loo Winds"), ROUND(35 + (K482 / 0.46) * (50 - 35), 1),
  AND(C482="Summer", J482="Pre-Monsoon Thunderstorm"), ROUND(28 + (K482 / 0.46) * (48 - 28), 1),
  AND(C482="Monsoon", J482="Heavy Rainfall"), ROUND(22 + (K482 / 0.46) * (28 - 22), 1),
  AND(C482="Monsoon", J482="Intermittent Showers"), ROUND(24 + (K482 / 0.46) * (32 - 24), 1),
  AND(C482="Monsoon", J482="Overcast &amp; Humid"), ROUND(25 + (K482 / 0.46) * (33 - 25), 1),
  AND(C482="Monsoon", J482="Thunderstorms with Rain"), ROUND(23 + (K482 / 0.46) * (30 - 23), 1),
  AND(C482="Autumn", J482="Clear"), ROUND(20 + (K482 / 0.46) * (30 - 20), 1),
  AND(C482="Autumn", J482="Dry &amp; Breezy"), ROUND(18 + (K482 / 0.46) * (28 - 18), 1),
  AND(C482="Autumn", J482="Atmospheric Haze"), ROUND(16 + (K482 / 0.46) * (26 - 16), 1),
  AND(C482="Autumn", J482="Chilly Dusk"), ROUND(15 + (K482 / 0.46) * (25 - 15), 1),
  TRUE, "No match found"
)</f>
        <v>1.3</v>
      </c>
      <c r="M482" s="8">
        <v>0.41</v>
      </c>
      <c r="N482" s="8">
        <f>ROUND(DS_1_2_3_appended[[#This Row],[NormalizedHumidity]] * 100, 1)</f>
        <v>41</v>
      </c>
      <c r="O482" s="8" t="str" cm="1">
        <f t="array" ref="O482">_xlfn.IFS(
  N482&lt;=10, "Extremely Dry",
  N482&lt;=20, "Very Dry",
  N482&lt;=30, "Dry",
  N482&lt;=40, "Low Comfortable",
  N482&lt;=50, "Comfortable",
  N482&lt;=60, "Moderate Humid",
  N482&lt;=70, "Humid",
  N482&lt;=80, "Very Humid",
  N482&lt;=90, "Highly Humid",
  N482&lt;=100, "Saturated / Rain-Likely"
)</f>
        <v>Comfortable</v>
      </c>
      <c r="P482" s="8">
        <v>0.3881</v>
      </c>
      <c r="Q482" s="8">
        <f>ROUND(DS_1_2_3_appended[[#This Row],[NormalizedWindspeed]]* 118, 1)</f>
        <v>45.8</v>
      </c>
      <c r="R482" s="8">
        <v>3</v>
      </c>
      <c r="S482" s="8">
        <v>9</v>
      </c>
      <c r="T482" s="8">
        <f>SUM(DS_1_2_3_appended[[#This Row],[CasualRiders]], DS_1_2_3_appended[[#This Row],[RegisteredRiders]])</f>
        <v>12</v>
      </c>
    </row>
    <row r="483" spans="1:20">
      <c r="A483" s="16">
        <v>482</v>
      </c>
      <c r="B483" s="11">
        <v>40565</v>
      </c>
      <c r="C483" s="8" t="str" cm="1">
        <f t="array" ref="C483">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83" s="8">
        <f>YEAR(DS_1_2_3_appended[[#This Row],[DateOfEntry]])</f>
        <v>2011</v>
      </c>
      <c r="E483" s="8" t="str">
        <f>TEXT(DS_1_2_3_appended[[#This Row],[DateOfEntry]], "mmmm")</f>
        <v>January</v>
      </c>
      <c r="F483" s="15">
        <v>20.0416666666667</v>
      </c>
      <c r="G483" s="8" t="str">
        <f>IF(dataset_1!G483, "YES", "NO")</f>
        <v>NO</v>
      </c>
      <c r="H483" s="8" t="str">
        <f>CHOOSE(WEEKDAY(DS_1_2_3_appended[[#This Row],[DateOfEntry]]), "Sunday", "Monday", "Tuesday", "Wednesday", "Thursday", "Friday", "Saturday")</f>
        <v>Saturday</v>
      </c>
      <c r="I483" s="8">
        <v>2</v>
      </c>
      <c r="J483" s="8" t="str" cm="1">
        <f t="array" ref="J483">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483" s="8">
        <v>0.04</v>
      </c>
      <c r="L483" s="8" cm="1">
        <f t="array" ref="L483">_xlfn.IFS(
  AND(C483="Winter", J483="Clear Sky"), ROUND(10 + (K483 / 0.46) * (25 - 10), 1),
  AND(C483="Winter", J483="Foggy / Misty"), ROUND(0 + (K483 / 0.46) * (15 - 0), 1),
  AND(C483="Winter", J483="Light Snow / Rain"), ROUND(-5 + (K483 / 0.46) * (10 - (-5)), 1),
  AND(C483="Winter", J483="Western Disturbance"), ROUND(5 + (K483 / 0.46) * (20 - 5), 1),
  AND(C483="Summer", J483="Clear / Sunny"), ROUND(30 + (K483 / 0.46) * (53 - 30), 1),
  AND(C483="Summer", J483="Hot &amp; Humid"), ROUND(26 + (K483 / 0.46) * (45 - 26), 1),
  AND(C483="Summer", J483="Dust Storm / Loo Winds"), ROUND(35 + (K483 / 0.46) * (50 - 35), 1),
  AND(C483="Summer", J483="Pre-Monsoon Thunderstorm"), ROUND(28 + (K483 / 0.46) * (48 - 28), 1),
  AND(C483="Monsoon", J483="Heavy Rainfall"), ROUND(22 + (K483 / 0.46) * (28 - 22), 1),
  AND(C483="Monsoon", J483="Intermittent Showers"), ROUND(24 + (K483 / 0.46) * (32 - 24), 1),
  AND(C483="Monsoon", J483="Overcast &amp; Humid"), ROUND(25 + (K483 / 0.46) * (33 - 25), 1),
  AND(C483="Monsoon", J483="Thunderstorms with Rain"), ROUND(23 + (K483 / 0.46) * (30 - 23), 1),
  AND(C483="Autumn", J483="Clear"), ROUND(20 + (K483 / 0.46) * (30 - 20), 1),
  AND(C483="Autumn", J483="Dry &amp; Breezy"), ROUND(18 + (K483 / 0.46) * (28 - 18), 1),
  AND(C483="Autumn", J483="Atmospheric Haze"), ROUND(16 + (K483 / 0.46) * (26 - 16), 1),
  AND(C483="Autumn", J483="Chilly Dusk"), ROUND(15 + (K483 / 0.46) * (25 - 15), 1),
  TRUE, "No match found"
)</f>
        <v>1.3</v>
      </c>
      <c r="M483" s="8">
        <v>0.41</v>
      </c>
      <c r="N483" s="8">
        <f>ROUND(DS_1_2_3_appended[[#This Row],[NormalizedHumidity]] * 100, 1)</f>
        <v>41</v>
      </c>
      <c r="O483" s="8" t="str" cm="1">
        <f t="array" ref="O483">_xlfn.IFS(
  N483&lt;=10, "Extremely Dry",
  N483&lt;=20, "Very Dry",
  N483&lt;=30, "Dry",
  N483&lt;=40, "Low Comfortable",
  N483&lt;=50, "Comfortable",
  N483&lt;=60, "Moderate Humid",
  N483&lt;=70, "Humid",
  N483&lt;=80, "Very Humid",
  N483&lt;=90, "Highly Humid",
  N483&lt;=100, "Saturated / Rain-Likely"
)</f>
        <v>Comfortable</v>
      </c>
      <c r="P483" s="8">
        <v>0.25369999999999998</v>
      </c>
      <c r="Q483" s="8">
        <f>ROUND(DS_1_2_3_appended[[#This Row],[NormalizedWindspeed]]* 118, 1)</f>
        <v>29.9</v>
      </c>
      <c r="R483" s="8">
        <v>0</v>
      </c>
      <c r="S483" s="8">
        <v>11</v>
      </c>
      <c r="T483" s="8">
        <f>SUM(DS_1_2_3_appended[[#This Row],[CasualRiders]], DS_1_2_3_appended[[#This Row],[RegisteredRiders]])</f>
        <v>11</v>
      </c>
    </row>
    <row r="484" spans="1:20">
      <c r="A484" s="16">
        <v>483</v>
      </c>
      <c r="B484" s="11">
        <v>40565</v>
      </c>
      <c r="C484" s="8" t="str" cm="1">
        <f t="array" ref="C484">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84" s="8">
        <f>YEAR(DS_1_2_3_appended[[#This Row],[DateOfEntry]])</f>
        <v>2011</v>
      </c>
      <c r="E484" s="8" t="str">
        <f>TEXT(DS_1_2_3_appended[[#This Row],[DateOfEntry]], "mmmm")</f>
        <v>January</v>
      </c>
      <c r="F484" s="15">
        <v>20.0833333333333</v>
      </c>
      <c r="G484" s="8" t="str">
        <f>IF(dataset_1!G484, "YES", "NO")</f>
        <v>NO</v>
      </c>
      <c r="H484" s="8" t="str">
        <f>CHOOSE(WEEKDAY(DS_1_2_3_appended[[#This Row],[DateOfEntry]]), "Sunday", "Monday", "Tuesday", "Wednesday", "Thursday", "Friday", "Saturday")</f>
        <v>Saturday</v>
      </c>
      <c r="I484" s="8">
        <v>2</v>
      </c>
      <c r="J484" s="8" t="str" cm="1">
        <f t="array" ref="J484">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484" s="8">
        <v>0.04</v>
      </c>
      <c r="L484" s="8" cm="1">
        <f t="array" ref="L484">_xlfn.IFS(
  AND(C484="Winter", J484="Clear Sky"), ROUND(10 + (K484 / 0.46) * (25 - 10), 1),
  AND(C484="Winter", J484="Foggy / Misty"), ROUND(0 + (K484 / 0.46) * (15 - 0), 1),
  AND(C484="Winter", J484="Light Snow / Rain"), ROUND(-5 + (K484 / 0.46) * (10 - (-5)), 1),
  AND(C484="Winter", J484="Western Disturbance"), ROUND(5 + (K484 / 0.46) * (20 - 5), 1),
  AND(C484="Summer", J484="Clear / Sunny"), ROUND(30 + (K484 / 0.46) * (53 - 30), 1),
  AND(C484="Summer", J484="Hot &amp; Humid"), ROUND(26 + (K484 / 0.46) * (45 - 26), 1),
  AND(C484="Summer", J484="Dust Storm / Loo Winds"), ROUND(35 + (K484 / 0.46) * (50 - 35), 1),
  AND(C484="Summer", J484="Pre-Monsoon Thunderstorm"), ROUND(28 + (K484 / 0.46) * (48 - 28), 1),
  AND(C484="Monsoon", J484="Heavy Rainfall"), ROUND(22 + (K484 / 0.46) * (28 - 22), 1),
  AND(C484="Monsoon", J484="Intermittent Showers"), ROUND(24 + (K484 / 0.46) * (32 - 24), 1),
  AND(C484="Monsoon", J484="Overcast &amp; Humid"), ROUND(25 + (K484 / 0.46) * (33 - 25), 1),
  AND(C484="Monsoon", J484="Thunderstorms with Rain"), ROUND(23 + (K484 / 0.46) * (30 - 23), 1),
  AND(C484="Autumn", J484="Clear"), ROUND(20 + (K484 / 0.46) * (30 - 20), 1),
  AND(C484="Autumn", J484="Dry &amp; Breezy"), ROUND(18 + (K484 / 0.46) * (28 - 18), 1),
  AND(C484="Autumn", J484="Atmospheric Haze"), ROUND(16 + (K484 / 0.46) * (26 - 16), 1),
  AND(C484="Autumn", J484="Chilly Dusk"), ROUND(15 + (K484 / 0.46) * (25 - 15), 1),
  TRUE, "No match found"
)</f>
        <v>1.3</v>
      </c>
      <c r="M484" s="8">
        <v>0.41</v>
      </c>
      <c r="N484" s="8">
        <f>ROUND(DS_1_2_3_appended[[#This Row],[NormalizedHumidity]] * 100, 1)</f>
        <v>41</v>
      </c>
      <c r="O484" s="8" t="str" cm="1">
        <f t="array" ref="O484">_xlfn.IFS(
  N484&lt;=10, "Extremely Dry",
  N484&lt;=20, "Very Dry",
  N484&lt;=30, "Dry",
  N484&lt;=40, "Low Comfortable",
  N484&lt;=50, "Comfortable",
  N484&lt;=60, "Moderate Humid",
  N484&lt;=70, "Humid",
  N484&lt;=80, "Very Humid",
  N484&lt;=90, "Highly Humid",
  N484&lt;=100, "Saturated / Rain-Likely"
)</f>
        <v>Comfortable</v>
      </c>
      <c r="P484" s="8">
        <v>0.28360000000000002</v>
      </c>
      <c r="Q484" s="8">
        <f>ROUND(DS_1_2_3_appended[[#This Row],[NormalizedWindspeed]]* 118, 1)</f>
        <v>33.5</v>
      </c>
      <c r="R484" s="8">
        <v>1</v>
      </c>
      <c r="S484" s="8">
        <v>6</v>
      </c>
      <c r="T484" s="8">
        <f>SUM(DS_1_2_3_appended[[#This Row],[CasualRiders]], DS_1_2_3_appended[[#This Row],[RegisteredRiders]])</f>
        <v>7</v>
      </c>
    </row>
    <row r="485" spans="1:20">
      <c r="A485" s="16">
        <v>484</v>
      </c>
      <c r="B485" s="11">
        <v>40565</v>
      </c>
      <c r="C485" s="8" t="str" cm="1">
        <f t="array" ref="C485">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85" s="8">
        <f>YEAR(DS_1_2_3_appended[[#This Row],[DateOfEntry]])</f>
        <v>2011</v>
      </c>
      <c r="E485" s="8" t="str">
        <f>TEXT(DS_1_2_3_appended[[#This Row],[DateOfEntry]], "mmmm")</f>
        <v>January</v>
      </c>
      <c r="F485" s="15">
        <v>20.125</v>
      </c>
      <c r="G485" s="8" t="str">
        <f>IF(dataset_1!G485, "YES", "NO")</f>
        <v>NO</v>
      </c>
      <c r="H485" s="8" t="str">
        <f>CHOOSE(WEEKDAY(DS_1_2_3_appended[[#This Row],[DateOfEntry]]), "Sunday", "Monday", "Tuesday", "Wednesday", "Thursday", "Friday", "Saturday")</f>
        <v>Saturday</v>
      </c>
      <c r="I485" s="8">
        <v>2</v>
      </c>
      <c r="J485" s="8" t="str" cm="1">
        <f t="array" ref="J485">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485" s="8">
        <v>0.02</v>
      </c>
      <c r="L485" s="8" cm="1">
        <f t="array" ref="L485">_xlfn.IFS(
  AND(C485="Winter", J485="Clear Sky"), ROUND(10 + (K485 / 0.46) * (25 - 10), 1),
  AND(C485="Winter", J485="Foggy / Misty"), ROUND(0 + (K485 / 0.46) * (15 - 0), 1),
  AND(C485="Winter", J485="Light Snow / Rain"), ROUND(-5 + (K485 / 0.46) * (10 - (-5)), 1),
  AND(C485="Winter", J485="Western Disturbance"), ROUND(5 + (K485 / 0.46) * (20 - 5), 1),
  AND(C485="Summer", J485="Clear / Sunny"), ROUND(30 + (K485 / 0.46) * (53 - 30), 1),
  AND(C485="Summer", J485="Hot &amp; Humid"), ROUND(26 + (K485 / 0.46) * (45 - 26), 1),
  AND(C485="Summer", J485="Dust Storm / Loo Winds"), ROUND(35 + (K485 / 0.46) * (50 - 35), 1),
  AND(C485="Summer", J485="Pre-Monsoon Thunderstorm"), ROUND(28 + (K485 / 0.46) * (48 - 28), 1),
  AND(C485="Monsoon", J485="Heavy Rainfall"), ROUND(22 + (K485 / 0.46) * (28 - 22), 1),
  AND(C485="Monsoon", J485="Intermittent Showers"), ROUND(24 + (K485 / 0.46) * (32 - 24), 1),
  AND(C485="Monsoon", J485="Overcast &amp; Humid"), ROUND(25 + (K485 / 0.46) * (33 - 25), 1),
  AND(C485="Monsoon", J485="Thunderstorms with Rain"), ROUND(23 + (K485 / 0.46) * (30 - 23), 1),
  AND(C485="Autumn", J485="Clear"), ROUND(20 + (K485 / 0.46) * (30 - 20), 1),
  AND(C485="Autumn", J485="Dry &amp; Breezy"), ROUND(18 + (K485 / 0.46) * (28 - 18), 1),
  AND(C485="Autumn", J485="Atmospheric Haze"), ROUND(16 + (K485 / 0.46) * (26 - 16), 1),
  AND(C485="Autumn", J485="Chilly Dusk"), ROUND(15 + (K485 / 0.46) * (25 - 15), 1),
  TRUE, "No match found"
)</f>
        <v>0.7</v>
      </c>
      <c r="M485" s="8">
        <v>0.48</v>
      </c>
      <c r="N485" s="8">
        <f>ROUND(DS_1_2_3_appended[[#This Row],[NormalizedHumidity]] * 100, 1)</f>
        <v>48</v>
      </c>
      <c r="O485" s="8" t="str" cm="1">
        <f t="array" ref="O485">_xlfn.IFS(
  N485&lt;=10, "Extremely Dry",
  N485&lt;=20, "Very Dry",
  N485&lt;=30, "Dry",
  N485&lt;=40, "Low Comfortable",
  N485&lt;=50, "Comfortable",
  N485&lt;=60, "Moderate Humid",
  N485&lt;=70, "Humid",
  N485&lt;=80, "Very Humid",
  N485&lt;=90, "Highly Humid",
  N485&lt;=100, "Saturated / Rain-Likely"
)</f>
        <v>Comfortable</v>
      </c>
      <c r="P485" s="8">
        <v>0.29849999999999999</v>
      </c>
      <c r="Q485" s="8">
        <f>ROUND(DS_1_2_3_appended[[#This Row],[NormalizedWindspeed]]* 118, 1)</f>
        <v>35.200000000000003</v>
      </c>
      <c r="R485" s="8">
        <v>0</v>
      </c>
      <c r="S485" s="8">
        <v>3</v>
      </c>
      <c r="T485" s="8">
        <f>SUM(DS_1_2_3_appended[[#This Row],[CasualRiders]], DS_1_2_3_appended[[#This Row],[RegisteredRiders]])</f>
        <v>3</v>
      </c>
    </row>
    <row r="486" spans="1:20">
      <c r="A486" s="16">
        <v>485</v>
      </c>
      <c r="B486" s="11">
        <v>40565</v>
      </c>
      <c r="C486" s="8" t="str" cm="1">
        <f t="array" ref="C486">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86" s="8">
        <f>YEAR(DS_1_2_3_appended[[#This Row],[DateOfEntry]])</f>
        <v>2011</v>
      </c>
      <c r="E486" s="8" t="str">
        <f>TEXT(DS_1_2_3_appended[[#This Row],[DateOfEntry]], "mmmm")</f>
        <v>January</v>
      </c>
      <c r="F486" s="15">
        <v>20.1666666666667</v>
      </c>
      <c r="G486" s="8" t="str">
        <f>IF(dataset_1!G486, "YES", "NO")</f>
        <v>NO</v>
      </c>
      <c r="H486" s="8" t="str">
        <f>CHOOSE(WEEKDAY(DS_1_2_3_appended[[#This Row],[DateOfEntry]]), "Sunday", "Monday", "Tuesday", "Wednesday", "Thursday", "Friday", "Saturday")</f>
        <v>Saturday</v>
      </c>
      <c r="I486" s="8">
        <v>2</v>
      </c>
      <c r="J486" s="8" t="str" cm="1">
        <f t="array" ref="J486">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486" s="8">
        <v>0.02</v>
      </c>
      <c r="L486" s="8" cm="1">
        <f t="array" ref="L486">_xlfn.IFS(
  AND(C486="Winter", J486="Clear Sky"), ROUND(10 + (K486 / 0.46) * (25 - 10), 1),
  AND(C486="Winter", J486="Foggy / Misty"), ROUND(0 + (K486 / 0.46) * (15 - 0), 1),
  AND(C486="Winter", J486="Light Snow / Rain"), ROUND(-5 + (K486 / 0.46) * (10 - (-5)), 1),
  AND(C486="Winter", J486="Western Disturbance"), ROUND(5 + (K486 / 0.46) * (20 - 5), 1),
  AND(C486="Summer", J486="Clear / Sunny"), ROUND(30 + (K486 / 0.46) * (53 - 30), 1),
  AND(C486="Summer", J486="Hot &amp; Humid"), ROUND(26 + (K486 / 0.46) * (45 - 26), 1),
  AND(C486="Summer", J486="Dust Storm / Loo Winds"), ROUND(35 + (K486 / 0.46) * (50 - 35), 1),
  AND(C486="Summer", J486="Pre-Monsoon Thunderstorm"), ROUND(28 + (K486 / 0.46) * (48 - 28), 1),
  AND(C486="Monsoon", J486="Heavy Rainfall"), ROUND(22 + (K486 / 0.46) * (28 - 22), 1),
  AND(C486="Monsoon", J486="Intermittent Showers"), ROUND(24 + (K486 / 0.46) * (32 - 24), 1),
  AND(C486="Monsoon", J486="Overcast &amp; Humid"), ROUND(25 + (K486 / 0.46) * (33 - 25), 1),
  AND(C486="Monsoon", J486="Thunderstorms with Rain"), ROUND(23 + (K486 / 0.46) * (30 - 23), 1),
  AND(C486="Autumn", J486="Clear"), ROUND(20 + (K486 / 0.46) * (30 - 20), 1),
  AND(C486="Autumn", J486="Dry &amp; Breezy"), ROUND(18 + (K486 / 0.46) * (28 - 18), 1),
  AND(C486="Autumn", J486="Atmospheric Haze"), ROUND(16 + (K486 / 0.46) * (26 - 16), 1),
  AND(C486="Autumn", J486="Chilly Dusk"), ROUND(15 + (K486 / 0.46) * (25 - 15), 1),
  TRUE, "No match found"
)</f>
        <v>0.7</v>
      </c>
      <c r="M486" s="8">
        <v>0.44</v>
      </c>
      <c r="N486" s="8">
        <f>ROUND(DS_1_2_3_appended[[#This Row],[NormalizedHumidity]] * 100, 1)</f>
        <v>44</v>
      </c>
      <c r="O486" s="8" t="str" cm="1">
        <f t="array" ref="O486">_xlfn.IFS(
  N486&lt;=10, "Extremely Dry",
  N486&lt;=20, "Very Dry",
  N486&lt;=30, "Dry",
  N486&lt;=40, "Low Comfortable",
  N486&lt;=50, "Comfortable",
  N486&lt;=60, "Moderate Humid",
  N486&lt;=70, "Humid",
  N486&lt;=80, "Very Humid",
  N486&lt;=90, "Highly Humid",
  N486&lt;=100, "Saturated / Rain-Likely"
)</f>
        <v>Comfortable</v>
      </c>
      <c r="P486" s="8">
        <v>0.22389999999999999</v>
      </c>
      <c r="Q486" s="8">
        <f>ROUND(DS_1_2_3_appended[[#This Row],[NormalizedWindspeed]]* 118, 1)</f>
        <v>26.4</v>
      </c>
      <c r="R486" s="8">
        <v>0</v>
      </c>
      <c r="S486" s="8">
        <v>2</v>
      </c>
      <c r="T486" s="8">
        <f>SUM(DS_1_2_3_appended[[#This Row],[CasualRiders]], DS_1_2_3_appended[[#This Row],[RegisteredRiders]])</f>
        <v>2</v>
      </c>
    </row>
    <row r="487" spans="1:20">
      <c r="A487" s="16">
        <v>486</v>
      </c>
      <c r="B487" s="11">
        <v>40565</v>
      </c>
      <c r="C487" s="8" t="str" cm="1">
        <f t="array" ref="C487">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87" s="8">
        <f>YEAR(DS_1_2_3_appended[[#This Row],[DateOfEntry]])</f>
        <v>2011</v>
      </c>
      <c r="E487" s="8" t="str">
        <f>TEXT(DS_1_2_3_appended[[#This Row],[DateOfEntry]], "mmmm")</f>
        <v>January</v>
      </c>
      <c r="F487" s="15">
        <v>20.2083333333333</v>
      </c>
      <c r="G487" s="8" t="str">
        <f>IF(dataset_1!G487, "YES", "NO")</f>
        <v>NO</v>
      </c>
      <c r="H487" s="8" t="str">
        <f>CHOOSE(WEEKDAY(DS_1_2_3_appended[[#This Row],[DateOfEntry]]), "Sunday", "Monday", "Tuesday", "Wednesday", "Thursday", "Friday", "Saturday")</f>
        <v>Saturday</v>
      </c>
      <c r="I487" s="8">
        <v>1</v>
      </c>
      <c r="J487" s="8" t="str" cm="1">
        <f t="array" ref="J487">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487" s="8">
        <v>0.02</v>
      </c>
      <c r="L487" s="8" cm="1">
        <f t="array" ref="L487">_xlfn.IFS(
  AND(C487="Winter", J487="Clear Sky"), ROUND(10 + (K487 / 0.46) * (25 - 10), 1),
  AND(C487="Winter", J487="Foggy / Misty"), ROUND(0 + (K487 / 0.46) * (15 - 0), 1),
  AND(C487="Winter", J487="Light Snow / Rain"), ROUND(-5 + (K487 / 0.46) * (10 - (-5)), 1),
  AND(C487="Winter", J487="Western Disturbance"), ROUND(5 + (K487 / 0.46) * (20 - 5), 1),
  AND(C487="Summer", J487="Clear / Sunny"), ROUND(30 + (K487 / 0.46) * (53 - 30), 1),
  AND(C487="Summer", J487="Hot &amp; Humid"), ROUND(26 + (K487 / 0.46) * (45 - 26), 1),
  AND(C487="Summer", J487="Dust Storm / Loo Winds"), ROUND(35 + (K487 / 0.46) * (50 - 35), 1),
  AND(C487="Summer", J487="Pre-Monsoon Thunderstorm"), ROUND(28 + (K487 / 0.46) * (48 - 28), 1),
  AND(C487="Monsoon", J487="Heavy Rainfall"), ROUND(22 + (K487 / 0.46) * (28 - 22), 1),
  AND(C487="Monsoon", J487="Intermittent Showers"), ROUND(24 + (K487 / 0.46) * (32 - 24), 1),
  AND(C487="Monsoon", J487="Overcast &amp; Humid"), ROUND(25 + (K487 / 0.46) * (33 - 25), 1),
  AND(C487="Monsoon", J487="Thunderstorms with Rain"), ROUND(23 + (K487 / 0.46) * (30 - 23), 1),
  AND(C487="Autumn", J487="Clear"), ROUND(20 + (K487 / 0.46) * (30 - 20), 1),
  AND(C487="Autumn", J487="Dry &amp; Breezy"), ROUND(18 + (K487 / 0.46) * (28 - 18), 1),
  AND(C487="Autumn", J487="Atmospheric Haze"), ROUND(16 + (K487 / 0.46) * (26 - 16), 1),
  AND(C487="Autumn", J487="Chilly Dusk"), ROUND(15 + (K487 / 0.46) * (25 - 15), 1),
  TRUE, "No match found"
)</f>
        <v>10.7</v>
      </c>
      <c r="M487" s="8">
        <v>0.44</v>
      </c>
      <c r="N487" s="8">
        <f>ROUND(DS_1_2_3_appended[[#This Row],[NormalizedHumidity]] * 100, 1)</f>
        <v>44</v>
      </c>
      <c r="O487" s="8" t="str" cm="1">
        <f t="array" ref="O487">_xlfn.IFS(
  N487&lt;=10, "Extremely Dry",
  N487&lt;=20, "Very Dry",
  N487&lt;=30, "Dry",
  N487&lt;=40, "Low Comfortable",
  N487&lt;=50, "Comfortable",
  N487&lt;=60, "Moderate Humid",
  N487&lt;=70, "Humid",
  N487&lt;=80, "Very Humid",
  N487&lt;=90, "Highly Humid",
  N487&lt;=100, "Saturated / Rain-Likely"
)</f>
        <v>Comfortable</v>
      </c>
      <c r="P487" s="8">
        <v>0.28360000000000002</v>
      </c>
      <c r="Q487" s="8">
        <f>ROUND(DS_1_2_3_appended[[#This Row],[NormalizedWindspeed]]* 118, 1)</f>
        <v>33.5</v>
      </c>
      <c r="R487" s="8">
        <v>0</v>
      </c>
      <c r="S487" s="8">
        <v>8</v>
      </c>
      <c r="T487" s="8">
        <f>SUM(DS_1_2_3_appended[[#This Row],[CasualRiders]], DS_1_2_3_appended[[#This Row],[RegisteredRiders]])</f>
        <v>8</v>
      </c>
    </row>
    <row r="488" spans="1:20">
      <c r="A488" s="16">
        <v>487</v>
      </c>
      <c r="B488" s="11">
        <v>40565</v>
      </c>
      <c r="C488" s="8" t="str" cm="1">
        <f t="array" ref="C488">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88" s="8">
        <f>YEAR(DS_1_2_3_appended[[#This Row],[DateOfEntry]])</f>
        <v>2011</v>
      </c>
      <c r="E488" s="8" t="str">
        <f>TEXT(DS_1_2_3_appended[[#This Row],[DateOfEntry]], "mmmm")</f>
        <v>January</v>
      </c>
      <c r="F488" s="15">
        <v>20.25</v>
      </c>
      <c r="G488" s="8" t="str">
        <f>IF(dataset_1!G488, "YES", "NO")</f>
        <v>NO</v>
      </c>
      <c r="H488" s="8" t="str">
        <f>CHOOSE(WEEKDAY(DS_1_2_3_appended[[#This Row],[DateOfEntry]]), "Sunday", "Monday", "Tuesday", "Wednesday", "Thursday", "Friday", "Saturday")</f>
        <v>Saturday</v>
      </c>
      <c r="I488" s="8">
        <v>1</v>
      </c>
      <c r="J488" s="8" t="str" cm="1">
        <f t="array" ref="J488">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488" s="8">
        <v>0.02</v>
      </c>
      <c r="L488" s="8" cm="1">
        <f t="array" ref="L488">_xlfn.IFS(
  AND(C488="Winter", J488="Clear Sky"), ROUND(10 + (K488 / 0.46) * (25 - 10), 1),
  AND(C488="Winter", J488="Foggy / Misty"), ROUND(0 + (K488 / 0.46) * (15 - 0), 1),
  AND(C488="Winter", J488="Light Snow / Rain"), ROUND(-5 + (K488 / 0.46) * (10 - (-5)), 1),
  AND(C488="Winter", J488="Western Disturbance"), ROUND(5 + (K488 / 0.46) * (20 - 5), 1),
  AND(C488="Summer", J488="Clear / Sunny"), ROUND(30 + (K488 / 0.46) * (53 - 30), 1),
  AND(C488="Summer", J488="Hot &amp; Humid"), ROUND(26 + (K488 / 0.46) * (45 - 26), 1),
  AND(C488="Summer", J488="Dust Storm / Loo Winds"), ROUND(35 + (K488 / 0.46) * (50 - 35), 1),
  AND(C488="Summer", J488="Pre-Monsoon Thunderstorm"), ROUND(28 + (K488 / 0.46) * (48 - 28), 1),
  AND(C488="Monsoon", J488="Heavy Rainfall"), ROUND(22 + (K488 / 0.46) * (28 - 22), 1),
  AND(C488="Monsoon", J488="Intermittent Showers"), ROUND(24 + (K488 / 0.46) * (32 - 24), 1),
  AND(C488="Monsoon", J488="Overcast &amp; Humid"), ROUND(25 + (K488 / 0.46) * (33 - 25), 1),
  AND(C488="Monsoon", J488="Thunderstorms with Rain"), ROUND(23 + (K488 / 0.46) * (30 - 23), 1),
  AND(C488="Autumn", J488="Clear"), ROUND(20 + (K488 / 0.46) * (30 - 20), 1),
  AND(C488="Autumn", J488="Dry &amp; Breezy"), ROUND(18 + (K488 / 0.46) * (28 - 18), 1),
  AND(C488="Autumn", J488="Atmospheric Haze"), ROUND(16 + (K488 / 0.46) * (26 - 16), 1),
  AND(C488="Autumn", J488="Chilly Dusk"), ROUND(15 + (K488 / 0.46) * (25 - 15), 1),
  TRUE, "No match found"
)</f>
        <v>10.7</v>
      </c>
      <c r="M488" s="8">
        <v>0.44</v>
      </c>
      <c r="N488" s="8">
        <f>ROUND(DS_1_2_3_appended[[#This Row],[NormalizedHumidity]] * 100, 1)</f>
        <v>44</v>
      </c>
      <c r="O488" s="8" t="str" cm="1">
        <f t="array" ref="O488">_xlfn.IFS(
  N488&lt;=10, "Extremely Dry",
  N488&lt;=20, "Very Dry",
  N488&lt;=30, "Dry",
  N488&lt;=40, "Low Comfortable",
  N488&lt;=50, "Comfortable",
  N488&lt;=60, "Moderate Humid",
  N488&lt;=70, "Humid",
  N488&lt;=80, "Very Humid",
  N488&lt;=90, "Highly Humid",
  N488&lt;=100, "Saturated / Rain-Likely"
)</f>
        <v>Comfortable</v>
      </c>
      <c r="P488" s="8">
        <v>0.32840000000000003</v>
      </c>
      <c r="Q488" s="8">
        <f>ROUND(DS_1_2_3_appended[[#This Row],[NormalizedWindspeed]]* 118, 1)</f>
        <v>38.799999999999997</v>
      </c>
      <c r="R488" s="8">
        <v>1</v>
      </c>
      <c r="S488" s="8">
        <v>26</v>
      </c>
      <c r="T488" s="8">
        <f>SUM(DS_1_2_3_appended[[#This Row],[CasualRiders]], DS_1_2_3_appended[[#This Row],[RegisteredRiders]])</f>
        <v>27</v>
      </c>
    </row>
    <row r="489" spans="1:20">
      <c r="A489" s="16">
        <v>488</v>
      </c>
      <c r="B489" s="11">
        <v>40565</v>
      </c>
      <c r="C489" s="8" t="str" cm="1">
        <f t="array" ref="C489">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89" s="8">
        <f>YEAR(DS_1_2_3_appended[[#This Row],[DateOfEntry]])</f>
        <v>2011</v>
      </c>
      <c r="E489" s="8" t="str">
        <f>TEXT(DS_1_2_3_appended[[#This Row],[DateOfEntry]], "mmmm")</f>
        <v>January</v>
      </c>
      <c r="F489" s="15">
        <v>20.2916666666667</v>
      </c>
      <c r="G489" s="8" t="str">
        <f>IF(dataset_1!G489, "YES", "NO")</f>
        <v>NO</v>
      </c>
      <c r="H489" s="8" t="str">
        <f>CHOOSE(WEEKDAY(DS_1_2_3_appended[[#This Row],[DateOfEntry]]), "Sunday", "Monday", "Tuesday", "Wednesday", "Thursday", "Friday", "Saturday")</f>
        <v>Saturday</v>
      </c>
      <c r="I489" s="8">
        <v>1</v>
      </c>
      <c r="J489" s="8" t="str" cm="1">
        <f t="array" ref="J489">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489" s="8">
        <v>0.04</v>
      </c>
      <c r="L489" s="8" cm="1">
        <f t="array" ref="L489">_xlfn.IFS(
  AND(C489="Winter", J489="Clear Sky"), ROUND(10 + (K489 / 0.46) * (25 - 10), 1),
  AND(C489="Winter", J489="Foggy / Misty"), ROUND(0 + (K489 / 0.46) * (15 - 0), 1),
  AND(C489="Winter", J489="Light Snow / Rain"), ROUND(-5 + (K489 / 0.46) * (10 - (-5)), 1),
  AND(C489="Winter", J489="Western Disturbance"), ROUND(5 + (K489 / 0.46) * (20 - 5), 1),
  AND(C489="Summer", J489="Clear / Sunny"), ROUND(30 + (K489 / 0.46) * (53 - 30), 1),
  AND(C489="Summer", J489="Hot &amp; Humid"), ROUND(26 + (K489 / 0.46) * (45 - 26), 1),
  AND(C489="Summer", J489="Dust Storm / Loo Winds"), ROUND(35 + (K489 / 0.46) * (50 - 35), 1),
  AND(C489="Summer", J489="Pre-Monsoon Thunderstorm"), ROUND(28 + (K489 / 0.46) * (48 - 28), 1),
  AND(C489="Monsoon", J489="Heavy Rainfall"), ROUND(22 + (K489 / 0.46) * (28 - 22), 1),
  AND(C489="Monsoon", J489="Intermittent Showers"), ROUND(24 + (K489 / 0.46) * (32 - 24), 1),
  AND(C489="Monsoon", J489="Overcast &amp; Humid"), ROUND(25 + (K489 / 0.46) * (33 - 25), 1),
  AND(C489="Monsoon", J489="Thunderstorms with Rain"), ROUND(23 + (K489 / 0.46) * (30 - 23), 1),
  AND(C489="Autumn", J489="Clear"), ROUND(20 + (K489 / 0.46) * (30 - 20), 1),
  AND(C489="Autumn", J489="Dry &amp; Breezy"), ROUND(18 + (K489 / 0.46) * (28 - 18), 1),
  AND(C489="Autumn", J489="Atmospheric Haze"), ROUND(16 + (K489 / 0.46) * (26 - 16), 1),
  AND(C489="Autumn", J489="Chilly Dusk"), ROUND(15 + (K489 / 0.46) * (25 - 15), 1),
  TRUE, "No match found"
)</f>
        <v>11.3</v>
      </c>
      <c r="M489" s="8">
        <v>0.41</v>
      </c>
      <c r="N489" s="8">
        <f>ROUND(DS_1_2_3_appended[[#This Row],[NormalizedHumidity]] * 100, 1)</f>
        <v>41</v>
      </c>
      <c r="O489" s="8" t="str" cm="1">
        <f t="array" ref="O489">_xlfn.IFS(
  N489&lt;=10, "Extremely Dry",
  N489&lt;=20, "Very Dry",
  N489&lt;=30, "Dry",
  N489&lt;=40, "Low Comfortable",
  N489&lt;=50, "Comfortable",
  N489&lt;=60, "Moderate Humid",
  N489&lt;=70, "Humid",
  N489&lt;=80, "Very Humid",
  N489&lt;=90, "Highly Humid",
  N489&lt;=100, "Saturated / Rain-Likely"
)</f>
        <v>Comfortable</v>
      </c>
      <c r="P489" s="8">
        <v>0.25369999999999998</v>
      </c>
      <c r="Q489" s="8">
        <f>ROUND(DS_1_2_3_appended[[#This Row],[NormalizedWindspeed]]* 118, 1)</f>
        <v>29.9</v>
      </c>
      <c r="R489" s="8">
        <v>3</v>
      </c>
      <c r="S489" s="8">
        <v>37</v>
      </c>
      <c r="T489" s="8">
        <f>SUM(DS_1_2_3_appended[[#This Row],[CasualRiders]], DS_1_2_3_appended[[#This Row],[RegisteredRiders]])</f>
        <v>40</v>
      </c>
    </row>
    <row r="490" spans="1:20">
      <c r="A490" s="16">
        <v>489</v>
      </c>
      <c r="B490" s="11">
        <v>40565</v>
      </c>
      <c r="C490" s="8" t="str" cm="1">
        <f t="array" ref="C490">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90" s="8">
        <f>YEAR(DS_1_2_3_appended[[#This Row],[DateOfEntry]])</f>
        <v>2011</v>
      </c>
      <c r="E490" s="8" t="str">
        <f>TEXT(DS_1_2_3_appended[[#This Row],[DateOfEntry]], "mmmm")</f>
        <v>January</v>
      </c>
      <c r="F490" s="15">
        <v>20.3333333333333</v>
      </c>
      <c r="G490" s="8" t="str">
        <f>IF(dataset_1!G490, "YES", "NO")</f>
        <v>NO</v>
      </c>
      <c r="H490" s="8" t="str">
        <f>CHOOSE(WEEKDAY(DS_1_2_3_appended[[#This Row],[DateOfEntry]]), "Sunday", "Monday", "Tuesday", "Wednesday", "Thursday", "Friday", "Saturday")</f>
        <v>Saturday</v>
      </c>
      <c r="I490" s="8">
        <v>2</v>
      </c>
      <c r="J490" s="8" t="str" cm="1">
        <f t="array" ref="J490">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490" s="8">
        <v>0.04</v>
      </c>
      <c r="L490" s="8" cm="1">
        <f t="array" ref="L490">_xlfn.IFS(
  AND(C490="Winter", J490="Clear Sky"), ROUND(10 + (K490 / 0.46) * (25 - 10), 1),
  AND(C490="Winter", J490="Foggy / Misty"), ROUND(0 + (K490 / 0.46) * (15 - 0), 1),
  AND(C490="Winter", J490="Light Snow / Rain"), ROUND(-5 + (K490 / 0.46) * (10 - (-5)), 1),
  AND(C490="Winter", J490="Western Disturbance"), ROUND(5 + (K490 / 0.46) * (20 - 5), 1),
  AND(C490="Summer", J490="Clear / Sunny"), ROUND(30 + (K490 / 0.46) * (53 - 30), 1),
  AND(C490="Summer", J490="Hot &amp; Humid"), ROUND(26 + (K490 / 0.46) * (45 - 26), 1),
  AND(C490="Summer", J490="Dust Storm / Loo Winds"), ROUND(35 + (K490 / 0.46) * (50 - 35), 1),
  AND(C490="Summer", J490="Pre-Monsoon Thunderstorm"), ROUND(28 + (K490 / 0.46) * (48 - 28), 1),
  AND(C490="Monsoon", J490="Heavy Rainfall"), ROUND(22 + (K490 / 0.46) * (28 - 22), 1),
  AND(C490="Monsoon", J490="Intermittent Showers"), ROUND(24 + (K490 / 0.46) * (32 - 24), 1),
  AND(C490="Monsoon", J490="Overcast &amp; Humid"), ROUND(25 + (K490 / 0.46) * (33 - 25), 1),
  AND(C490="Monsoon", J490="Thunderstorms with Rain"), ROUND(23 + (K490 / 0.46) * (30 - 23), 1),
  AND(C490="Autumn", J490="Clear"), ROUND(20 + (K490 / 0.46) * (30 - 20), 1),
  AND(C490="Autumn", J490="Dry &amp; Breezy"), ROUND(18 + (K490 / 0.46) * (28 - 18), 1),
  AND(C490="Autumn", J490="Atmospheric Haze"), ROUND(16 + (K490 / 0.46) * (26 - 16), 1),
  AND(C490="Autumn", J490="Chilly Dusk"), ROUND(15 + (K490 / 0.46) * (25 - 15), 1),
  TRUE, "No match found"
)</f>
        <v>1.3</v>
      </c>
      <c r="M490" s="8">
        <v>0.41</v>
      </c>
      <c r="N490" s="8">
        <f>ROUND(DS_1_2_3_appended[[#This Row],[NormalizedHumidity]] * 100, 1)</f>
        <v>41</v>
      </c>
      <c r="O490" s="8" t="str" cm="1">
        <f t="array" ref="O490">_xlfn.IFS(
  N490&lt;=10, "Extremely Dry",
  N490&lt;=20, "Very Dry",
  N490&lt;=30, "Dry",
  N490&lt;=40, "Low Comfortable",
  N490&lt;=50, "Comfortable",
  N490&lt;=60, "Moderate Humid",
  N490&lt;=70, "Humid",
  N490&lt;=80, "Very Humid",
  N490&lt;=90, "Highly Humid",
  N490&lt;=100, "Saturated / Rain-Likely"
)</f>
        <v>Comfortable</v>
      </c>
      <c r="P490" s="8">
        <v>0.16420000000000001</v>
      </c>
      <c r="Q490" s="8">
        <f>ROUND(DS_1_2_3_appended[[#This Row],[NormalizedWindspeed]]* 118, 1)</f>
        <v>19.399999999999999</v>
      </c>
      <c r="R490" s="8">
        <v>3</v>
      </c>
      <c r="S490" s="8">
        <v>50</v>
      </c>
      <c r="T490" s="8">
        <f>SUM(DS_1_2_3_appended[[#This Row],[CasualRiders]], DS_1_2_3_appended[[#This Row],[RegisteredRiders]])</f>
        <v>53</v>
      </c>
    </row>
    <row r="491" spans="1:20">
      <c r="A491" s="16">
        <v>490</v>
      </c>
      <c r="B491" s="11">
        <v>40565</v>
      </c>
      <c r="C491" s="8" t="str" cm="1">
        <f t="array" ref="C491">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91" s="8">
        <f>YEAR(DS_1_2_3_appended[[#This Row],[DateOfEntry]])</f>
        <v>2011</v>
      </c>
      <c r="E491" s="8" t="str">
        <f>TEXT(DS_1_2_3_appended[[#This Row],[DateOfEntry]], "mmmm")</f>
        <v>January</v>
      </c>
      <c r="F491" s="15">
        <v>20.375</v>
      </c>
      <c r="G491" s="8" t="str">
        <f>IF(dataset_1!G491, "YES", "NO")</f>
        <v>NO</v>
      </c>
      <c r="H491" s="8" t="str">
        <f>CHOOSE(WEEKDAY(DS_1_2_3_appended[[#This Row],[DateOfEntry]]), "Sunday", "Monday", "Tuesday", "Wednesday", "Thursday", "Friday", "Saturday")</f>
        <v>Saturday</v>
      </c>
      <c r="I491" s="8">
        <v>2</v>
      </c>
      <c r="J491" s="8" t="str" cm="1">
        <f t="array" ref="J491">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491" s="8">
        <v>0.06</v>
      </c>
      <c r="L491" s="8" cm="1">
        <f t="array" ref="L491">_xlfn.IFS(
  AND(C491="Winter", J491="Clear Sky"), ROUND(10 + (K491 / 0.46) * (25 - 10), 1),
  AND(C491="Winter", J491="Foggy / Misty"), ROUND(0 + (K491 / 0.46) * (15 - 0), 1),
  AND(C491="Winter", J491="Light Snow / Rain"), ROUND(-5 + (K491 / 0.46) * (10 - (-5)), 1),
  AND(C491="Winter", J491="Western Disturbance"), ROUND(5 + (K491 / 0.46) * (20 - 5), 1),
  AND(C491="Summer", J491="Clear / Sunny"), ROUND(30 + (K491 / 0.46) * (53 - 30), 1),
  AND(C491="Summer", J491="Hot &amp; Humid"), ROUND(26 + (K491 / 0.46) * (45 - 26), 1),
  AND(C491="Summer", J491="Dust Storm / Loo Winds"), ROUND(35 + (K491 / 0.46) * (50 - 35), 1),
  AND(C491="Summer", J491="Pre-Monsoon Thunderstorm"), ROUND(28 + (K491 / 0.46) * (48 - 28), 1),
  AND(C491="Monsoon", J491="Heavy Rainfall"), ROUND(22 + (K491 / 0.46) * (28 - 22), 1),
  AND(C491="Monsoon", J491="Intermittent Showers"), ROUND(24 + (K491 / 0.46) * (32 - 24), 1),
  AND(C491="Monsoon", J491="Overcast &amp; Humid"), ROUND(25 + (K491 / 0.46) * (33 - 25), 1),
  AND(C491="Monsoon", J491="Thunderstorms with Rain"), ROUND(23 + (K491 / 0.46) * (30 - 23), 1),
  AND(C491="Autumn", J491="Clear"), ROUND(20 + (K491 / 0.46) * (30 - 20), 1),
  AND(C491="Autumn", J491="Dry &amp; Breezy"), ROUND(18 + (K491 / 0.46) * (28 - 18), 1),
  AND(C491="Autumn", J491="Atmospheric Haze"), ROUND(16 + (K491 / 0.46) * (26 - 16), 1),
  AND(C491="Autumn", J491="Chilly Dusk"), ROUND(15 + (K491 / 0.46) * (25 - 15), 1),
  TRUE, "No match found"
)</f>
        <v>2</v>
      </c>
      <c r="M491" s="8">
        <v>0.38</v>
      </c>
      <c r="N491" s="8">
        <f>ROUND(DS_1_2_3_appended[[#This Row],[NormalizedHumidity]] * 100, 1)</f>
        <v>38</v>
      </c>
      <c r="O491" s="8" t="str" cm="1">
        <f t="array" ref="O491">_xlfn.IFS(
  N491&lt;=10, "Extremely Dry",
  N491&lt;=20, "Very Dry",
  N491&lt;=30, "Dry",
  N491&lt;=40, "Low Comfortable",
  N491&lt;=50, "Comfortable",
  N491&lt;=60, "Moderate Humid",
  N491&lt;=70, "Humid",
  N491&lt;=80, "Very Humid",
  N491&lt;=90, "Highly Humid",
  N491&lt;=100, "Saturated / Rain-Likely"
)</f>
        <v>Low Comfortable</v>
      </c>
      <c r="P491" s="8">
        <v>0.1343</v>
      </c>
      <c r="Q491" s="8">
        <f>ROUND(DS_1_2_3_appended[[#This Row],[NormalizedWindspeed]]* 118, 1)</f>
        <v>15.8</v>
      </c>
      <c r="R491" s="8">
        <v>4</v>
      </c>
      <c r="S491" s="8">
        <v>59</v>
      </c>
      <c r="T491" s="8">
        <f>SUM(DS_1_2_3_appended[[#This Row],[CasualRiders]], DS_1_2_3_appended[[#This Row],[RegisteredRiders]])</f>
        <v>63</v>
      </c>
    </row>
    <row r="492" spans="1:20">
      <c r="A492" s="16">
        <v>491</v>
      </c>
      <c r="B492" s="11">
        <v>40565</v>
      </c>
      <c r="C492" s="8" t="str" cm="1">
        <f t="array" ref="C492">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92" s="8">
        <f>YEAR(DS_1_2_3_appended[[#This Row],[DateOfEntry]])</f>
        <v>2011</v>
      </c>
      <c r="E492" s="8" t="str">
        <f>TEXT(DS_1_2_3_appended[[#This Row],[DateOfEntry]], "mmmm")</f>
        <v>January</v>
      </c>
      <c r="F492" s="15">
        <v>20.4166666666667</v>
      </c>
      <c r="G492" s="8" t="str">
        <f>IF(dataset_1!G492, "YES", "NO")</f>
        <v>NO</v>
      </c>
      <c r="H492" s="8" t="str">
        <f>CHOOSE(WEEKDAY(DS_1_2_3_appended[[#This Row],[DateOfEntry]]), "Sunday", "Monday", "Tuesday", "Wednesday", "Thursday", "Friday", "Saturday")</f>
        <v>Saturday</v>
      </c>
      <c r="I492" s="8">
        <v>2</v>
      </c>
      <c r="J492" s="8" t="str" cm="1">
        <f t="array" ref="J492">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492" s="8">
        <v>0.06</v>
      </c>
      <c r="L492" s="8" cm="1">
        <f t="array" ref="L492">_xlfn.IFS(
  AND(C492="Winter", J492="Clear Sky"), ROUND(10 + (K492 / 0.46) * (25 - 10), 1),
  AND(C492="Winter", J492="Foggy / Misty"), ROUND(0 + (K492 / 0.46) * (15 - 0), 1),
  AND(C492="Winter", J492="Light Snow / Rain"), ROUND(-5 + (K492 / 0.46) * (10 - (-5)), 1),
  AND(C492="Winter", J492="Western Disturbance"), ROUND(5 + (K492 / 0.46) * (20 - 5), 1),
  AND(C492="Summer", J492="Clear / Sunny"), ROUND(30 + (K492 / 0.46) * (53 - 30), 1),
  AND(C492="Summer", J492="Hot &amp; Humid"), ROUND(26 + (K492 / 0.46) * (45 - 26), 1),
  AND(C492="Summer", J492="Dust Storm / Loo Winds"), ROUND(35 + (K492 / 0.46) * (50 - 35), 1),
  AND(C492="Summer", J492="Pre-Monsoon Thunderstorm"), ROUND(28 + (K492 / 0.46) * (48 - 28), 1),
  AND(C492="Monsoon", J492="Heavy Rainfall"), ROUND(22 + (K492 / 0.46) * (28 - 22), 1),
  AND(C492="Monsoon", J492="Intermittent Showers"), ROUND(24 + (K492 / 0.46) * (32 - 24), 1),
  AND(C492="Monsoon", J492="Overcast &amp; Humid"), ROUND(25 + (K492 / 0.46) * (33 - 25), 1),
  AND(C492="Monsoon", J492="Thunderstorms with Rain"), ROUND(23 + (K492 / 0.46) * (30 - 23), 1),
  AND(C492="Autumn", J492="Clear"), ROUND(20 + (K492 / 0.46) * (30 - 20), 1),
  AND(C492="Autumn", J492="Dry &amp; Breezy"), ROUND(18 + (K492 / 0.46) * (28 - 18), 1),
  AND(C492="Autumn", J492="Atmospheric Haze"), ROUND(16 + (K492 / 0.46) * (26 - 16), 1),
  AND(C492="Autumn", J492="Chilly Dusk"), ROUND(15 + (K492 / 0.46) * (25 - 15), 1),
  TRUE, "No match found"
)</f>
        <v>2</v>
      </c>
      <c r="M492" s="8">
        <v>0.38</v>
      </c>
      <c r="N492" s="8">
        <f>ROUND(DS_1_2_3_appended[[#This Row],[NormalizedHumidity]] * 100, 1)</f>
        <v>38</v>
      </c>
      <c r="O492" s="8" t="str" cm="1">
        <f t="array" ref="O492">_xlfn.IFS(
  N492&lt;=10, "Extremely Dry",
  N492&lt;=20, "Very Dry",
  N492&lt;=30, "Dry",
  N492&lt;=40, "Low Comfortable",
  N492&lt;=50, "Comfortable",
  N492&lt;=60, "Moderate Humid",
  N492&lt;=70, "Humid",
  N492&lt;=80, "Very Humid",
  N492&lt;=90, "Highly Humid",
  N492&lt;=100, "Saturated / Rain-Likely"
)</f>
        <v>Low Comfortable</v>
      </c>
      <c r="P492" s="8">
        <v>0.1045</v>
      </c>
      <c r="Q492" s="8">
        <f>ROUND(DS_1_2_3_appended[[#This Row],[NormalizedWindspeed]]* 118, 1)</f>
        <v>12.3</v>
      </c>
      <c r="R492" s="8">
        <v>10</v>
      </c>
      <c r="S492" s="8">
        <v>60</v>
      </c>
      <c r="T492" s="8">
        <f>SUM(DS_1_2_3_appended[[#This Row],[CasualRiders]], DS_1_2_3_appended[[#This Row],[RegisteredRiders]])</f>
        <v>70</v>
      </c>
    </row>
    <row r="493" spans="1:20">
      <c r="A493" s="16">
        <v>492</v>
      </c>
      <c r="B493" s="11">
        <v>40565</v>
      </c>
      <c r="C493" s="8" t="str" cm="1">
        <f t="array" ref="C493">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93" s="8">
        <f>YEAR(DS_1_2_3_appended[[#This Row],[DateOfEntry]])</f>
        <v>2011</v>
      </c>
      <c r="E493" s="8" t="str">
        <f>TEXT(DS_1_2_3_appended[[#This Row],[DateOfEntry]], "mmmm")</f>
        <v>January</v>
      </c>
      <c r="F493" s="15">
        <v>20.4583333333333</v>
      </c>
      <c r="G493" s="8" t="str">
        <f>IF(dataset_1!G493, "YES", "NO")</f>
        <v>NO</v>
      </c>
      <c r="H493" s="8" t="str">
        <f>CHOOSE(WEEKDAY(DS_1_2_3_appended[[#This Row],[DateOfEntry]]), "Sunday", "Monday", "Tuesday", "Wednesday", "Thursday", "Friday", "Saturday")</f>
        <v>Saturday</v>
      </c>
      <c r="I493" s="8">
        <v>1</v>
      </c>
      <c r="J493" s="8" t="str" cm="1">
        <f t="array" ref="J493">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493" s="8">
        <v>0.08</v>
      </c>
      <c r="L493" s="8" cm="1">
        <f t="array" ref="L493">_xlfn.IFS(
  AND(C493="Winter", J493="Clear Sky"), ROUND(10 + (K493 / 0.46) * (25 - 10), 1),
  AND(C493="Winter", J493="Foggy / Misty"), ROUND(0 + (K493 / 0.46) * (15 - 0), 1),
  AND(C493="Winter", J493="Light Snow / Rain"), ROUND(-5 + (K493 / 0.46) * (10 - (-5)), 1),
  AND(C493="Winter", J493="Western Disturbance"), ROUND(5 + (K493 / 0.46) * (20 - 5), 1),
  AND(C493="Summer", J493="Clear / Sunny"), ROUND(30 + (K493 / 0.46) * (53 - 30), 1),
  AND(C493="Summer", J493="Hot &amp; Humid"), ROUND(26 + (K493 / 0.46) * (45 - 26), 1),
  AND(C493="Summer", J493="Dust Storm / Loo Winds"), ROUND(35 + (K493 / 0.46) * (50 - 35), 1),
  AND(C493="Summer", J493="Pre-Monsoon Thunderstorm"), ROUND(28 + (K493 / 0.46) * (48 - 28), 1),
  AND(C493="Monsoon", J493="Heavy Rainfall"), ROUND(22 + (K493 / 0.46) * (28 - 22), 1),
  AND(C493="Monsoon", J493="Intermittent Showers"), ROUND(24 + (K493 / 0.46) * (32 - 24), 1),
  AND(C493="Monsoon", J493="Overcast &amp; Humid"), ROUND(25 + (K493 / 0.46) * (33 - 25), 1),
  AND(C493="Monsoon", J493="Thunderstorms with Rain"), ROUND(23 + (K493 / 0.46) * (30 - 23), 1),
  AND(C493="Autumn", J493="Clear"), ROUND(20 + (K493 / 0.46) * (30 - 20), 1),
  AND(C493="Autumn", J493="Dry &amp; Breezy"), ROUND(18 + (K493 / 0.46) * (28 - 18), 1),
  AND(C493="Autumn", J493="Atmospheric Haze"), ROUND(16 + (K493 / 0.46) * (26 - 16), 1),
  AND(C493="Autumn", J493="Chilly Dusk"), ROUND(15 + (K493 / 0.46) * (25 - 15), 1),
  TRUE, "No match found"
)</f>
        <v>12.6</v>
      </c>
      <c r="M493" s="8">
        <v>0.35</v>
      </c>
      <c r="N493" s="8">
        <f>ROUND(DS_1_2_3_appended[[#This Row],[NormalizedHumidity]] * 100, 1)</f>
        <v>35</v>
      </c>
      <c r="O493" s="8" t="str" cm="1">
        <f t="array" ref="O493">_xlfn.IFS(
  N493&lt;=10, "Extremely Dry",
  N493&lt;=20, "Very Dry",
  N493&lt;=30, "Dry",
  N493&lt;=40, "Low Comfortable",
  N493&lt;=50, "Comfortable",
  N493&lt;=60, "Moderate Humid",
  N493&lt;=70, "Humid",
  N493&lt;=80, "Very Humid",
  N493&lt;=90, "Highly Humid",
  N493&lt;=100, "Saturated / Rain-Likely"
)</f>
        <v>Low Comfortable</v>
      </c>
      <c r="P493" s="8">
        <v>0</v>
      </c>
      <c r="Q493" s="8">
        <f>ROUND(DS_1_2_3_appended[[#This Row],[NormalizedWindspeed]]* 118, 1)</f>
        <v>0</v>
      </c>
      <c r="R493" s="8">
        <v>12</v>
      </c>
      <c r="S493" s="8">
        <v>72</v>
      </c>
      <c r="T493" s="8">
        <f>SUM(DS_1_2_3_appended[[#This Row],[CasualRiders]], DS_1_2_3_appended[[#This Row],[RegisteredRiders]])</f>
        <v>84</v>
      </c>
    </row>
    <row r="494" spans="1:20">
      <c r="A494" s="16">
        <v>493</v>
      </c>
      <c r="B494" s="11">
        <v>40565</v>
      </c>
      <c r="C494" s="8" t="str" cm="1">
        <f t="array" ref="C494">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94" s="8">
        <f>YEAR(DS_1_2_3_appended[[#This Row],[DateOfEntry]])</f>
        <v>2011</v>
      </c>
      <c r="E494" s="8" t="str">
        <f>TEXT(DS_1_2_3_appended[[#This Row],[DateOfEntry]], "mmmm")</f>
        <v>January</v>
      </c>
      <c r="F494" s="15">
        <v>20.5</v>
      </c>
      <c r="G494" s="8" t="str">
        <f>IF(dataset_1!G494, "YES", "NO")</f>
        <v>NO</v>
      </c>
      <c r="H494" s="8" t="str">
        <f>CHOOSE(WEEKDAY(DS_1_2_3_appended[[#This Row],[DateOfEntry]]), "Sunday", "Monday", "Tuesday", "Wednesday", "Thursday", "Friday", "Saturday")</f>
        <v>Saturday</v>
      </c>
      <c r="I494" s="8">
        <v>1</v>
      </c>
      <c r="J494" s="8" t="str" cm="1">
        <f t="array" ref="J494">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494" s="8">
        <v>0.1</v>
      </c>
      <c r="L494" s="8" cm="1">
        <f t="array" ref="L494">_xlfn.IFS(
  AND(C494="Winter", J494="Clear Sky"), ROUND(10 + (K494 / 0.46) * (25 - 10), 1),
  AND(C494="Winter", J494="Foggy / Misty"), ROUND(0 + (K494 / 0.46) * (15 - 0), 1),
  AND(C494="Winter", J494="Light Snow / Rain"), ROUND(-5 + (K494 / 0.46) * (10 - (-5)), 1),
  AND(C494="Winter", J494="Western Disturbance"), ROUND(5 + (K494 / 0.46) * (20 - 5), 1),
  AND(C494="Summer", J494="Clear / Sunny"), ROUND(30 + (K494 / 0.46) * (53 - 30), 1),
  AND(C494="Summer", J494="Hot &amp; Humid"), ROUND(26 + (K494 / 0.46) * (45 - 26), 1),
  AND(C494="Summer", J494="Dust Storm / Loo Winds"), ROUND(35 + (K494 / 0.46) * (50 - 35), 1),
  AND(C494="Summer", J494="Pre-Monsoon Thunderstorm"), ROUND(28 + (K494 / 0.46) * (48 - 28), 1),
  AND(C494="Monsoon", J494="Heavy Rainfall"), ROUND(22 + (K494 / 0.46) * (28 - 22), 1),
  AND(C494="Monsoon", J494="Intermittent Showers"), ROUND(24 + (K494 / 0.46) * (32 - 24), 1),
  AND(C494="Monsoon", J494="Overcast &amp; Humid"), ROUND(25 + (K494 / 0.46) * (33 - 25), 1),
  AND(C494="Monsoon", J494="Thunderstorms with Rain"), ROUND(23 + (K494 / 0.46) * (30 - 23), 1),
  AND(C494="Autumn", J494="Clear"), ROUND(20 + (K494 / 0.46) * (30 - 20), 1),
  AND(C494="Autumn", J494="Dry &amp; Breezy"), ROUND(18 + (K494 / 0.46) * (28 - 18), 1),
  AND(C494="Autumn", J494="Atmospheric Haze"), ROUND(16 + (K494 / 0.46) * (26 - 16), 1),
  AND(C494="Autumn", J494="Chilly Dusk"), ROUND(15 + (K494 / 0.46) * (25 - 15), 1),
  TRUE, "No match found"
)</f>
        <v>13.3</v>
      </c>
      <c r="M494" s="8">
        <v>0.33</v>
      </c>
      <c r="N494" s="8">
        <f>ROUND(DS_1_2_3_appended[[#This Row],[NormalizedHumidity]] * 100, 1)</f>
        <v>33</v>
      </c>
      <c r="O494" s="8" t="str" cm="1">
        <f t="array" ref="O494">_xlfn.IFS(
  N494&lt;=10, "Extremely Dry",
  N494&lt;=20, "Very Dry",
  N494&lt;=30, "Dry",
  N494&lt;=40, "Low Comfortable",
  N494&lt;=50, "Comfortable",
  N494&lt;=60, "Moderate Humid",
  N494&lt;=70, "Humid",
  N494&lt;=80, "Very Humid",
  N494&lt;=90, "Highly Humid",
  N494&lt;=100, "Saturated / Rain-Likely"
)</f>
        <v>Low Comfortable</v>
      </c>
      <c r="P494" s="8">
        <v>0.1045</v>
      </c>
      <c r="Q494" s="8">
        <f>ROUND(DS_1_2_3_appended[[#This Row],[NormalizedWindspeed]]* 118, 1)</f>
        <v>12.3</v>
      </c>
      <c r="R494" s="8">
        <v>11</v>
      </c>
      <c r="S494" s="8">
        <v>64</v>
      </c>
      <c r="T494" s="8">
        <f>SUM(DS_1_2_3_appended[[#This Row],[CasualRiders]], DS_1_2_3_appended[[#This Row],[RegisteredRiders]])</f>
        <v>75</v>
      </c>
    </row>
    <row r="495" spans="1:20">
      <c r="A495" s="16">
        <v>494</v>
      </c>
      <c r="B495" s="11">
        <v>40565</v>
      </c>
      <c r="C495" s="8" t="str" cm="1">
        <f t="array" ref="C495">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95" s="8">
        <f>YEAR(DS_1_2_3_appended[[#This Row],[DateOfEntry]])</f>
        <v>2011</v>
      </c>
      <c r="E495" s="8" t="str">
        <f>TEXT(DS_1_2_3_appended[[#This Row],[DateOfEntry]], "mmmm")</f>
        <v>January</v>
      </c>
      <c r="F495" s="15">
        <v>20.5416666666667</v>
      </c>
      <c r="G495" s="8" t="str">
        <f>IF(dataset_1!G495, "YES", "NO")</f>
        <v>NO</v>
      </c>
      <c r="H495" s="8" t="str">
        <f>CHOOSE(WEEKDAY(DS_1_2_3_appended[[#This Row],[DateOfEntry]]), "Sunday", "Monday", "Tuesday", "Wednesday", "Thursday", "Friday", "Saturday")</f>
        <v>Saturday</v>
      </c>
      <c r="I495" s="8">
        <v>1</v>
      </c>
      <c r="J495" s="8" t="str" cm="1">
        <f t="array" ref="J495">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495" s="8">
        <v>0.12</v>
      </c>
      <c r="L495" s="8" cm="1">
        <f t="array" ref="L495">_xlfn.IFS(
  AND(C495="Winter", J495="Clear Sky"), ROUND(10 + (K495 / 0.46) * (25 - 10), 1),
  AND(C495="Winter", J495="Foggy / Misty"), ROUND(0 + (K495 / 0.46) * (15 - 0), 1),
  AND(C495="Winter", J495="Light Snow / Rain"), ROUND(-5 + (K495 / 0.46) * (10 - (-5)), 1),
  AND(C495="Winter", J495="Western Disturbance"), ROUND(5 + (K495 / 0.46) * (20 - 5), 1),
  AND(C495="Summer", J495="Clear / Sunny"), ROUND(30 + (K495 / 0.46) * (53 - 30), 1),
  AND(C495="Summer", J495="Hot &amp; Humid"), ROUND(26 + (K495 / 0.46) * (45 - 26), 1),
  AND(C495="Summer", J495="Dust Storm / Loo Winds"), ROUND(35 + (K495 / 0.46) * (50 - 35), 1),
  AND(C495="Summer", J495="Pre-Monsoon Thunderstorm"), ROUND(28 + (K495 / 0.46) * (48 - 28), 1),
  AND(C495="Monsoon", J495="Heavy Rainfall"), ROUND(22 + (K495 / 0.46) * (28 - 22), 1),
  AND(C495="Monsoon", J495="Intermittent Showers"), ROUND(24 + (K495 / 0.46) * (32 - 24), 1),
  AND(C495="Monsoon", J495="Overcast &amp; Humid"), ROUND(25 + (K495 / 0.46) * (33 - 25), 1),
  AND(C495="Monsoon", J495="Thunderstorms with Rain"), ROUND(23 + (K495 / 0.46) * (30 - 23), 1),
  AND(C495="Autumn", J495="Clear"), ROUND(20 + (K495 / 0.46) * (30 - 20), 1),
  AND(C495="Autumn", J495="Dry &amp; Breezy"), ROUND(18 + (K495 / 0.46) * (28 - 18), 1),
  AND(C495="Autumn", J495="Atmospheric Haze"), ROUND(16 + (K495 / 0.46) * (26 - 16), 1),
  AND(C495="Autumn", J495="Chilly Dusk"), ROUND(15 + (K495 / 0.46) * (25 - 15), 1),
  TRUE, "No match found"
)</f>
        <v>13.9</v>
      </c>
      <c r="M495" s="8">
        <v>0.28000000000000003</v>
      </c>
      <c r="N495" s="8">
        <f>ROUND(DS_1_2_3_appended[[#This Row],[NormalizedHumidity]] * 100, 1)</f>
        <v>28</v>
      </c>
      <c r="O495" s="8" t="str" cm="1">
        <f t="array" ref="O495">_xlfn.IFS(
  N495&lt;=10, "Extremely Dry",
  N495&lt;=20, "Very Dry",
  N495&lt;=30, "Dry",
  N495&lt;=40, "Low Comfortable",
  N495&lt;=50, "Comfortable",
  N495&lt;=60, "Moderate Humid",
  N495&lt;=70, "Humid",
  N495&lt;=80, "Very Humid",
  N495&lt;=90, "Highly Humid",
  N495&lt;=100, "Saturated / Rain-Likely"
)</f>
        <v>Dry</v>
      </c>
      <c r="P495" s="8">
        <v>0</v>
      </c>
      <c r="Q495" s="8">
        <f>ROUND(DS_1_2_3_appended[[#This Row],[NormalizedWindspeed]]* 118, 1)</f>
        <v>0</v>
      </c>
      <c r="R495" s="8">
        <v>10</v>
      </c>
      <c r="S495" s="8">
        <v>93</v>
      </c>
      <c r="T495" s="8">
        <f>SUM(DS_1_2_3_appended[[#This Row],[CasualRiders]], DS_1_2_3_appended[[#This Row],[RegisteredRiders]])</f>
        <v>103</v>
      </c>
    </row>
    <row r="496" spans="1:20">
      <c r="A496" s="16">
        <v>495</v>
      </c>
      <c r="B496" s="11">
        <v>40565</v>
      </c>
      <c r="C496" s="8" t="str" cm="1">
        <f t="array" ref="C496">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96" s="8">
        <f>YEAR(DS_1_2_3_appended[[#This Row],[DateOfEntry]])</f>
        <v>2011</v>
      </c>
      <c r="E496" s="8" t="str">
        <f>TEXT(DS_1_2_3_appended[[#This Row],[DateOfEntry]], "mmmm")</f>
        <v>January</v>
      </c>
      <c r="F496" s="15">
        <v>20.5833333333333</v>
      </c>
      <c r="G496" s="8" t="str">
        <f>IF(dataset_1!G496, "YES", "NO")</f>
        <v>NO</v>
      </c>
      <c r="H496" s="8" t="str">
        <f>CHOOSE(WEEKDAY(DS_1_2_3_appended[[#This Row],[DateOfEntry]]), "Sunday", "Monday", "Tuesday", "Wednesday", "Thursday", "Friday", "Saturday")</f>
        <v>Saturday</v>
      </c>
      <c r="I496" s="8">
        <v>1</v>
      </c>
      <c r="J496" s="8" t="str" cm="1">
        <f t="array" ref="J496">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496" s="8">
        <v>0.12</v>
      </c>
      <c r="L496" s="8" cm="1">
        <f t="array" ref="L496">_xlfn.IFS(
  AND(C496="Winter", J496="Clear Sky"), ROUND(10 + (K496 / 0.46) * (25 - 10), 1),
  AND(C496="Winter", J496="Foggy / Misty"), ROUND(0 + (K496 / 0.46) * (15 - 0), 1),
  AND(C496="Winter", J496="Light Snow / Rain"), ROUND(-5 + (K496 / 0.46) * (10 - (-5)), 1),
  AND(C496="Winter", J496="Western Disturbance"), ROUND(5 + (K496 / 0.46) * (20 - 5), 1),
  AND(C496="Summer", J496="Clear / Sunny"), ROUND(30 + (K496 / 0.46) * (53 - 30), 1),
  AND(C496="Summer", J496="Hot &amp; Humid"), ROUND(26 + (K496 / 0.46) * (45 - 26), 1),
  AND(C496="Summer", J496="Dust Storm / Loo Winds"), ROUND(35 + (K496 / 0.46) * (50 - 35), 1),
  AND(C496="Summer", J496="Pre-Monsoon Thunderstorm"), ROUND(28 + (K496 / 0.46) * (48 - 28), 1),
  AND(C496="Monsoon", J496="Heavy Rainfall"), ROUND(22 + (K496 / 0.46) * (28 - 22), 1),
  AND(C496="Monsoon", J496="Intermittent Showers"), ROUND(24 + (K496 / 0.46) * (32 - 24), 1),
  AND(C496="Monsoon", J496="Overcast &amp; Humid"), ROUND(25 + (K496 / 0.46) * (33 - 25), 1),
  AND(C496="Monsoon", J496="Thunderstorms with Rain"), ROUND(23 + (K496 / 0.46) * (30 - 23), 1),
  AND(C496="Autumn", J496="Clear"), ROUND(20 + (K496 / 0.46) * (30 - 20), 1),
  AND(C496="Autumn", J496="Dry &amp; Breezy"), ROUND(18 + (K496 / 0.46) * (28 - 18), 1),
  AND(C496="Autumn", J496="Atmospheric Haze"), ROUND(16 + (K496 / 0.46) * (26 - 16), 1),
  AND(C496="Autumn", J496="Chilly Dusk"), ROUND(15 + (K496 / 0.46) * (25 - 15), 1),
  TRUE, "No match found"
)</f>
        <v>13.9</v>
      </c>
      <c r="M496" s="8">
        <v>0.28000000000000003</v>
      </c>
      <c r="N496" s="8">
        <f>ROUND(DS_1_2_3_appended[[#This Row],[NormalizedHumidity]] * 100, 1)</f>
        <v>28</v>
      </c>
      <c r="O496" s="8" t="str" cm="1">
        <f t="array" ref="O496">_xlfn.IFS(
  N496&lt;=10, "Extremely Dry",
  N496&lt;=20, "Very Dry",
  N496&lt;=30, "Dry",
  N496&lt;=40, "Low Comfortable",
  N496&lt;=50, "Comfortable",
  N496&lt;=60, "Moderate Humid",
  N496&lt;=70, "Humid",
  N496&lt;=80, "Very Humid",
  N496&lt;=90, "Highly Humid",
  N496&lt;=100, "Saturated / Rain-Likely"
)</f>
        <v>Dry</v>
      </c>
      <c r="P496" s="8">
        <v>0.19400000000000001</v>
      </c>
      <c r="Q496" s="8">
        <f>ROUND(DS_1_2_3_appended[[#This Row],[NormalizedWindspeed]]* 118, 1)</f>
        <v>22.9</v>
      </c>
      <c r="R496" s="8">
        <v>11</v>
      </c>
      <c r="S496" s="8">
        <v>72</v>
      </c>
      <c r="T496" s="8">
        <f>SUM(DS_1_2_3_appended[[#This Row],[CasualRiders]], DS_1_2_3_appended[[#This Row],[RegisteredRiders]])</f>
        <v>83</v>
      </c>
    </row>
    <row r="497" spans="1:20">
      <c r="A497" s="16">
        <v>496</v>
      </c>
      <c r="B497" s="11">
        <v>40565</v>
      </c>
      <c r="C497" s="8" t="str" cm="1">
        <f t="array" ref="C497">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97" s="8">
        <f>YEAR(DS_1_2_3_appended[[#This Row],[DateOfEntry]])</f>
        <v>2011</v>
      </c>
      <c r="E497" s="8" t="str">
        <f>TEXT(DS_1_2_3_appended[[#This Row],[DateOfEntry]], "mmmm")</f>
        <v>January</v>
      </c>
      <c r="F497" s="15">
        <v>20.625</v>
      </c>
      <c r="G497" s="8" t="str">
        <f>IF(dataset_1!G497, "YES", "NO")</f>
        <v>NO</v>
      </c>
      <c r="H497" s="8" t="str">
        <f>CHOOSE(WEEKDAY(DS_1_2_3_appended[[#This Row],[DateOfEntry]]), "Sunday", "Monday", "Tuesday", "Wednesday", "Thursday", "Friday", "Saturday")</f>
        <v>Saturday</v>
      </c>
      <c r="I497" s="8">
        <v>1</v>
      </c>
      <c r="J497" s="8" t="str" cm="1">
        <f t="array" ref="J497">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497" s="8">
        <v>0.12</v>
      </c>
      <c r="L497" s="8" cm="1">
        <f t="array" ref="L497">_xlfn.IFS(
  AND(C497="Winter", J497="Clear Sky"), ROUND(10 + (K497 / 0.46) * (25 - 10), 1),
  AND(C497="Winter", J497="Foggy / Misty"), ROUND(0 + (K497 / 0.46) * (15 - 0), 1),
  AND(C497="Winter", J497="Light Snow / Rain"), ROUND(-5 + (K497 / 0.46) * (10 - (-5)), 1),
  AND(C497="Winter", J497="Western Disturbance"), ROUND(5 + (K497 / 0.46) * (20 - 5), 1),
  AND(C497="Summer", J497="Clear / Sunny"), ROUND(30 + (K497 / 0.46) * (53 - 30), 1),
  AND(C497="Summer", J497="Hot &amp; Humid"), ROUND(26 + (K497 / 0.46) * (45 - 26), 1),
  AND(C497="Summer", J497="Dust Storm / Loo Winds"), ROUND(35 + (K497 / 0.46) * (50 - 35), 1),
  AND(C497="Summer", J497="Pre-Monsoon Thunderstorm"), ROUND(28 + (K497 / 0.46) * (48 - 28), 1),
  AND(C497="Monsoon", J497="Heavy Rainfall"), ROUND(22 + (K497 / 0.46) * (28 - 22), 1),
  AND(C497="Monsoon", J497="Intermittent Showers"), ROUND(24 + (K497 / 0.46) * (32 - 24), 1),
  AND(C497="Monsoon", J497="Overcast &amp; Humid"), ROUND(25 + (K497 / 0.46) * (33 - 25), 1),
  AND(C497="Monsoon", J497="Thunderstorms with Rain"), ROUND(23 + (K497 / 0.46) * (30 - 23), 1),
  AND(C497="Autumn", J497="Clear"), ROUND(20 + (K497 / 0.46) * (30 - 20), 1),
  AND(C497="Autumn", J497="Dry &amp; Breezy"), ROUND(18 + (K497 / 0.46) * (28 - 18), 1),
  AND(C497="Autumn", J497="Atmospheric Haze"), ROUND(16 + (K497 / 0.46) * (26 - 16), 1),
  AND(C497="Autumn", J497="Chilly Dusk"), ROUND(15 + (K497 / 0.46) * (25 - 15), 1),
  TRUE, "No match found"
)</f>
        <v>13.9</v>
      </c>
      <c r="M497" s="8">
        <v>0.28000000000000003</v>
      </c>
      <c r="N497" s="8">
        <f>ROUND(DS_1_2_3_appended[[#This Row],[NormalizedHumidity]] * 100, 1)</f>
        <v>28</v>
      </c>
      <c r="O497" s="8" t="str" cm="1">
        <f t="array" ref="O497">_xlfn.IFS(
  N497&lt;=10, "Extremely Dry",
  N497&lt;=20, "Very Dry",
  N497&lt;=30, "Dry",
  N497&lt;=40, "Low Comfortable",
  N497&lt;=50, "Comfortable",
  N497&lt;=60, "Moderate Humid",
  N497&lt;=70, "Humid",
  N497&lt;=80, "Very Humid",
  N497&lt;=90, "Highly Humid",
  N497&lt;=100, "Saturated / Rain-Likely"
)</f>
        <v>Dry</v>
      </c>
      <c r="P497" s="8">
        <v>0</v>
      </c>
      <c r="Q497" s="8">
        <f>ROUND(DS_1_2_3_appended[[#This Row],[NormalizedWindspeed]]* 118, 1)</f>
        <v>0</v>
      </c>
      <c r="R497" s="8">
        <v>8</v>
      </c>
      <c r="S497" s="8">
        <v>59</v>
      </c>
      <c r="T497" s="8">
        <f>SUM(DS_1_2_3_appended[[#This Row],[CasualRiders]], DS_1_2_3_appended[[#This Row],[RegisteredRiders]])</f>
        <v>67</v>
      </c>
    </row>
    <row r="498" spans="1:20">
      <c r="A498" s="16">
        <v>497</v>
      </c>
      <c r="B498" s="11">
        <v>40565</v>
      </c>
      <c r="C498" s="8" t="str" cm="1">
        <f t="array" ref="C498">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98" s="8">
        <f>YEAR(DS_1_2_3_appended[[#This Row],[DateOfEntry]])</f>
        <v>2011</v>
      </c>
      <c r="E498" s="8" t="str">
        <f>TEXT(DS_1_2_3_appended[[#This Row],[DateOfEntry]], "mmmm")</f>
        <v>January</v>
      </c>
      <c r="F498" s="15">
        <v>20.6666666666667</v>
      </c>
      <c r="G498" s="8" t="str">
        <f>IF(dataset_1!G498, "YES", "NO")</f>
        <v>NO</v>
      </c>
      <c r="H498" s="8" t="str">
        <f>CHOOSE(WEEKDAY(DS_1_2_3_appended[[#This Row],[DateOfEntry]]), "Sunday", "Monday", "Tuesday", "Wednesday", "Thursday", "Friday", "Saturday")</f>
        <v>Saturday</v>
      </c>
      <c r="I498" s="8">
        <v>1</v>
      </c>
      <c r="J498" s="8" t="str" cm="1">
        <f t="array" ref="J498">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498" s="8">
        <v>0.08</v>
      </c>
      <c r="L498" s="8" cm="1">
        <f t="array" ref="L498">_xlfn.IFS(
  AND(C498="Winter", J498="Clear Sky"), ROUND(10 + (K498 / 0.46) * (25 - 10), 1),
  AND(C498="Winter", J498="Foggy / Misty"), ROUND(0 + (K498 / 0.46) * (15 - 0), 1),
  AND(C498="Winter", J498="Light Snow / Rain"), ROUND(-5 + (K498 / 0.46) * (10 - (-5)), 1),
  AND(C498="Winter", J498="Western Disturbance"), ROUND(5 + (K498 / 0.46) * (20 - 5), 1),
  AND(C498="Summer", J498="Clear / Sunny"), ROUND(30 + (K498 / 0.46) * (53 - 30), 1),
  AND(C498="Summer", J498="Hot &amp; Humid"), ROUND(26 + (K498 / 0.46) * (45 - 26), 1),
  AND(C498="Summer", J498="Dust Storm / Loo Winds"), ROUND(35 + (K498 / 0.46) * (50 - 35), 1),
  AND(C498="Summer", J498="Pre-Monsoon Thunderstorm"), ROUND(28 + (K498 / 0.46) * (48 - 28), 1),
  AND(C498="Monsoon", J498="Heavy Rainfall"), ROUND(22 + (K498 / 0.46) * (28 - 22), 1),
  AND(C498="Monsoon", J498="Intermittent Showers"), ROUND(24 + (K498 / 0.46) * (32 - 24), 1),
  AND(C498="Monsoon", J498="Overcast &amp; Humid"), ROUND(25 + (K498 / 0.46) * (33 - 25), 1),
  AND(C498="Monsoon", J498="Thunderstorms with Rain"), ROUND(23 + (K498 / 0.46) * (30 - 23), 1),
  AND(C498="Autumn", J498="Clear"), ROUND(20 + (K498 / 0.46) * (30 - 20), 1),
  AND(C498="Autumn", J498="Dry &amp; Breezy"), ROUND(18 + (K498 / 0.46) * (28 - 18), 1),
  AND(C498="Autumn", J498="Atmospheric Haze"), ROUND(16 + (K498 / 0.46) * (26 - 16), 1),
  AND(C498="Autumn", J498="Chilly Dusk"), ROUND(15 + (K498 / 0.46) * (25 - 15), 1),
  TRUE, "No match found"
)</f>
        <v>12.6</v>
      </c>
      <c r="M498" s="8">
        <v>0.35</v>
      </c>
      <c r="N498" s="8">
        <f>ROUND(DS_1_2_3_appended[[#This Row],[NormalizedHumidity]] * 100, 1)</f>
        <v>35</v>
      </c>
      <c r="O498" s="8" t="str" cm="1">
        <f t="array" ref="O498">_xlfn.IFS(
  N498&lt;=10, "Extremely Dry",
  N498&lt;=20, "Very Dry",
  N498&lt;=30, "Dry",
  N498&lt;=40, "Low Comfortable",
  N498&lt;=50, "Comfortable",
  N498&lt;=60, "Moderate Humid",
  N498&lt;=70, "Humid",
  N498&lt;=80, "Very Humid",
  N498&lt;=90, "Highly Humid",
  N498&lt;=100, "Saturated / Rain-Likely"
)</f>
        <v>Low Comfortable</v>
      </c>
      <c r="P498" s="8">
        <v>0.19400000000000001</v>
      </c>
      <c r="Q498" s="8">
        <f>ROUND(DS_1_2_3_appended[[#This Row],[NormalizedWindspeed]]* 118, 1)</f>
        <v>22.9</v>
      </c>
      <c r="R498" s="8">
        <v>0</v>
      </c>
      <c r="S498" s="8">
        <v>54</v>
      </c>
      <c r="T498" s="8">
        <f>SUM(DS_1_2_3_appended[[#This Row],[CasualRiders]], DS_1_2_3_appended[[#This Row],[RegisteredRiders]])</f>
        <v>54</v>
      </c>
    </row>
    <row r="499" spans="1:20">
      <c r="A499" s="16">
        <v>498</v>
      </c>
      <c r="B499" s="11">
        <v>40565</v>
      </c>
      <c r="C499" s="8" t="str" cm="1">
        <f t="array" ref="C499">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499" s="8">
        <f>YEAR(DS_1_2_3_appended[[#This Row],[DateOfEntry]])</f>
        <v>2011</v>
      </c>
      <c r="E499" s="8" t="str">
        <f>TEXT(DS_1_2_3_appended[[#This Row],[DateOfEntry]], "mmmm")</f>
        <v>January</v>
      </c>
      <c r="F499" s="15">
        <v>20.7083333333333</v>
      </c>
      <c r="G499" s="8" t="str">
        <f>IF(dataset_1!G499, "YES", "NO")</f>
        <v>NO</v>
      </c>
      <c r="H499" s="8" t="str">
        <f>CHOOSE(WEEKDAY(DS_1_2_3_appended[[#This Row],[DateOfEntry]]), "Sunday", "Monday", "Tuesday", "Wednesday", "Thursday", "Friday", "Saturday")</f>
        <v>Saturday</v>
      </c>
      <c r="I499" s="8">
        <v>1</v>
      </c>
      <c r="J499" s="8" t="str" cm="1">
        <f t="array" ref="J499">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499" s="8">
        <v>0.08</v>
      </c>
      <c r="L499" s="8" cm="1">
        <f t="array" ref="L499">_xlfn.IFS(
  AND(C499="Winter", J499="Clear Sky"), ROUND(10 + (K499 / 0.46) * (25 - 10), 1),
  AND(C499="Winter", J499="Foggy / Misty"), ROUND(0 + (K499 / 0.46) * (15 - 0), 1),
  AND(C499="Winter", J499="Light Snow / Rain"), ROUND(-5 + (K499 / 0.46) * (10 - (-5)), 1),
  AND(C499="Winter", J499="Western Disturbance"), ROUND(5 + (K499 / 0.46) * (20 - 5), 1),
  AND(C499="Summer", J499="Clear / Sunny"), ROUND(30 + (K499 / 0.46) * (53 - 30), 1),
  AND(C499="Summer", J499="Hot &amp; Humid"), ROUND(26 + (K499 / 0.46) * (45 - 26), 1),
  AND(C499="Summer", J499="Dust Storm / Loo Winds"), ROUND(35 + (K499 / 0.46) * (50 - 35), 1),
  AND(C499="Summer", J499="Pre-Monsoon Thunderstorm"), ROUND(28 + (K499 / 0.46) * (48 - 28), 1),
  AND(C499="Monsoon", J499="Heavy Rainfall"), ROUND(22 + (K499 / 0.46) * (28 - 22), 1),
  AND(C499="Monsoon", J499="Intermittent Showers"), ROUND(24 + (K499 / 0.46) * (32 - 24), 1),
  AND(C499="Monsoon", J499="Overcast &amp; Humid"), ROUND(25 + (K499 / 0.46) * (33 - 25), 1),
  AND(C499="Monsoon", J499="Thunderstorms with Rain"), ROUND(23 + (K499 / 0.46) * (30 - 23), 1),
  AND(C499="Autumn", J499="Clear"), ROUND(20 + (K499 / 0.46) * (30 - 20), 1),
  AND(C499="Autumn", J499="Dry &amp; Breezy"), ROUND(18 + (K499 / 0.46) * (28 - 18), 1),
  AND(C499="Autumn", J499="Atmospheric Haze"), ROUND(16 + (K499 / 0.46) * (26 - 16), 1),
  AND(C499="Autumn", J499="Chilly Dusk"), ROUND(15 + (K499 / 0.46) * (25 - 15), 1),
  TRUE, "No match found"
)</f>
        <v>12.6</v>
      </c>
      <c r="M499" s="8">
        <v>0.35</v>
      </c>
      <c r="N499" s="8">
        <f>ROUND(DS_1_2_3_appended[[#This Row],[NormalizedHumidity]] * 100, 1)</f>
        <v>35</v>
      </c>
      <c r="O499" s="8" t="str" cm="1">
        <f t="array" ref="O499">_xlfn.IFS(
  N499&lt;=10, "Extremely Dry",
  N499&lt;=20, "Very Dry",
  N499&lt;=30, "Dry",
  N499&lt;=40, "Low Comfortable",
  N499&lt;=50, "Comfortable",
  N499&lt;=60, "Moderate Humid",
  N499&lt;=70, "Humid",
  N499&lt;=80, "Very Humid",
  N499&lt;=90, "Highly Humid",
  N499&lt;=100, "Saturated / Rain-Likely"
)</f>
        <v>Low Comfortable</v>
      </c>
      <c r="P499" s="8">
        <v>0.1343</v>
      </c>
      <c r="Q499" s="8">
        <f>ROUND(DS_1_2_3_appended[[#This Row],[NormalizedWindspeed]]* 118, 1)</f>
        <v>15.8</v>
      </c>
      <c r="R499" s="8">
        <v>6</v>
      </c>
      <c r="S499" s="8">
        <v>53</v>
      </c>
      <c r="T499" s="8">
        <f>SUM(DS_1_2_3_appended[[#This Row],[CasualRiders]], DS_1_2_3_appended[[#This Row],[RegisteredRiders]])</f>
        <v>59</v>
      </c>
    </row>
    <row r="500" spans="1:20">
      <c r="A500" s="16">
        <v>499</v>
      </c>
      <c r="B500" s="11">
        <v>40565</v>
      </c>
      <c r="C500" s="8" t="str" cm="1">
        <f t="array" ref="C500">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00" s="8">
        <f>YEAR(DS_1_2_3_appended[[#This Row],[DateOfEntry]])</f>
        <v>2011</v>
      </c>
      <c r="E500" s="8" t="str">
        <f>TEXT(DS_1_2_3_appended[[#This Row],[DateOfEntry]], "mmmm")</f>
        <v>January</v>
      </c>
      <c r="F500" s="15">
        <v>20.75</v>
      </c>
      <c r="G500" s="8" t="str">
        <f>IF(dataset_1!G500, "YES", "NO")</f>
        <v>NO</v>
      </c>
      <c r="H500" s="8" t="str">
        <f>CHOOSE(WEEKDAY(DS_1_2_3_appended[[#This Row],[DateOfEntry]]), "Sunday", "Monday", "Tuesday", "Wednesday", "Thursday", "Friday", "Saturday")</f>
        <v>Saturday</v>
      </c>
      <c r="I500" s="8">
        <v>1</v>
      </c>
      <c r="J500" s="8" t="str" cm="1">
        <f t="array" ref="J500">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500" s="8">
        <v>0.06</v>
      </c>
      <c r="L500" s="8" cm="1">
        <f t="array" ref="L500">_xlfn.IFS(
  AND(C500="Winter", J500="Clear Sky"), ROUND(10 + (K500 / 0.46) * (25 - 10), 1),
  AND(C500="Winter", J500="Foggy / Misty"), ROUND(0 + (K500 / 0.46) * (15 - 0), 1),
  AND(C500="Winter", J500="Light Snow / Rain"), ROUND(-5 + (K500 / 0.46) * (10 - (-5)), 1),
  AND(C500="Winter", J500="Western Disturbance"), ROUND(5 + (K500 / 0.46) * (20 - 5), 1),
  AND(C500="Summer", J500="Clear / Sunny"), ROUND(30 + (K500 / 0.46) * (53 - 30), 1),
  AND(C500="Summer", J500="Hot &amp; Humid"), ROUND(26 + (K500 / 0.46) * (45 - 26), 1),
  AND(C500="Summer", J500="Dust Storm / Loo Winds"), ROUND(35 + (K500 / 0.46) * (50 - 35), 1),
  AND(C500="Summer", J500="Pre-Monsoon Thunderstorm"), ROUND(28 + (K500 / 0.46) * (48 - 28), 1),
  AND(C500="Monsoon", J500="Heavy Rainfall"), ROUND(22 + (K500 / 0.46) * (28 - 22), 1),
  AND(C500="Monsoon", J500="Intermittent Showers"), ROUND(24 + (K500 / 0.46) * (32 - 24), 1),
  AND(C500="Monsoon", J500="Overcast &amp; Humid"), ROUND(25 + (K500 / 0.46) * (33 - 25), 1),
  AND(C500="Monsoon", J500="Thunderstorms with Rain"), ROUND(23 + (K500 / 0.46) * (30 - 23), 1),
  AND(C500="Autumn", J500="Clear"), ROUND(20 + (K500 / 0.46) * (30 - 20), 1),
  AND(C500="Autumn", J500="Dry &amp; Breezy"), ROUND(18 + (K500 / 0.46) * (28 - 18), 1),
  AND(C500="Autumn", J500="Atmospheric Haze"), ROUND(16 + (K500 / 0.46) * (26 - 16), 1),
  AND(C500="Autumn", J500="Chilly Dusk"), ROUND(15 + (K500 / 0.46) * (25 - 15), 1),
  TRUE, "No match found"
)</f>
        <v>12</v>
      </c>
      <c r="M500" s="8">
        <v>0.45</v>
      </c>
      <c r="N500" s="8">
        <f>ROUND(DS_1_2_3_appended[[#This Row],[NormalizedHumidity]] * 100, 1)</f>
        <v>45</v>
      </c>
      <c r="O500" s="8" t="str" cm="1">
        <f t="array" ref="O500">_xlfn.IFS(
  N500&lt;=10, "Extremely Dry",
  N500&lt;=20, "Very Dry",
  N500&lt;=30, "Dry",
  N500&lt;=40, "Low Comfortable",
  N500&lt;=50, "Comfortable",
  N500&lt;=60, "Moderate Humid",
  N500&lt;=70, "Humid",
  N500&lt;=80, "Very Humid",
  N500&lt;=90, "Highly Humid",
  N500&lt;=100, "Saturated / Rain-Likely"
)</f>
        <v>Comfortable</v>
      </c>
      <c r="P500" s="8">
        <v>0.16420000000000001</v>
      </c>
      <c r="Q500" s="8">
        <f>ROUND(DS_1_2_3_appended[[#This Row],[NormalizedWindspeed]]* 118, 1)</f>
        <v>19.399999999999999</v>
      </c>
      <c r="R500" s="8">
        <v>1</v>
      </c>
      <c r="S500" s="8">
        <v>44</v>
      </c>
      <c r="T500" s="8">
        <f>SUM(DS_1_2_3_appended[[#This Row],[CasualRiders]], DS_1_2_3_appended[[#This Row],[RegisteredRiders]])</f>
        <v>45</v>
      </c>
    </row>
    <row r="501" spans="1:20">
      <c r="A501" s="16">
        <v>500</v>
      </c>
      <c r="B501" s="11">
        <v>40565</v>
      </c>
      <c r="C501" s="8" t="str" cm="1">
        <f t="array" ref="C501">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01" s="8">
        <f>YEAR(DS_1_2_3_appended[[#This Row],[DateOfEntry]])</f>
        <v>2011</v>
      </c>
      <c r="E501" s="8" t="str">
        <f>TEXT(DS_1_2_3_appended[[#This Row],[DateOfEntry]], "mmmm")</f>
        <v>January</v>
      </c>
      <c r="F501" s="15">
        <v>20.7916666666667</v>
      </c>
      <c r="G501" s="8" t="str">
        <f>IF(dataset_1!G501, "YES", "NO")</f>
        <v>NO</v>
      </c>
      <c r="H501" s="8" t="str">
        <f>CHOOSE(WEEKDAY(DS_1_2_3_appended[[#This Row],[DateOfEntry]]), "Sunday", "Monday", "Tuesday", "Wednesday", "Thursday", "Friday", "Saturday")</f>
        <v>Saturday</v>
      </c>
      <c r="I501" s="8">
        <v>1</v>
      </c>
      <c r="J501" s="8" t="str" cm="1">
        <f t="array" ref="J501">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501" s="8">
        <v>0.06</v>
      </c>
      <c r="L501" s="8" cm="1">
        <f t="array" ref="L501">_xlfn.IFS(
  AND(C501="Winter", J501="Clear Sky"), ROUND(10 + (K501 / 0.46) * (25 - 10), 1),
  AND(C501="Winter", J501="Foggy / Misty"), ROUND(0 + (K501 / 0.46) * (15 - 0), 1),
  AND(C501="Winter", J501="Light Snow / Rain"), ROUND(-5 + (K501 / 0.46) * (10 - (-5)), 1),
  AND(C501="Winter", J501="Western Disturbance"), ROUND(5 + (K501 / 0.46) * (20 - 5), 1),
  AND(C501="Summer", J501="Clear / Sunny"), ROUND(30 + (K501 / 0.46) * (53 - 30), 1),
  AND(C501="Summer", J501="Hot &amp; Humid"), ROUND(26 + (K501 / 0.46) * (45 - 26), 1),
  AND(C501="Summer", J501="Dust Storm / Loo Winds"), ROUND(35 + (K501 / 0.46) * (50 - 35), 1),
  AND(C501="Summer", J501="Pre-Monsoon Thunderstorm"), ROUND(28 + (K501 / 0.46) * (48 - 28), 1),
  AND(C501="Monsoon", J501="Heavy Rainfall"), ROUND(22 + (K501 / 0.46) * (28 - 22), 1),
  AND(C501="Monsoon", J501="Intermittent Showers"), ROUND(24 + (K501 / 0.46) * (32 - 24), 1),
  AND(C501="Monsoon", J501="Overcast &amp; Humid"), ROUND(25 + (K501 / 0.46) * (33 - 25), 1),
  AND(C501="Monsoon", J501="Thunderstorms with Rain"), ROUND(23 + (K501 / 0.46) * (30 - 23), 1),
  AND(C501="Autumn", J501="Clear"), ROUND(20 + (K501 / 0.46) * (30 - 20), 1),
  AND(C501="Autumn", J501="Dry &amp; Breezy"), ROUND(18 + (K501 / 0.46) * (28 - 18), 1),
  AND(C501="Autumn", J501="Atmospheric Haze"), ROUND(16 + (K501 / 0.46) * (26 - 16), 1),
  AND(C501="Autumn", J501="Chilly Dusk"), ROUND(15 + (K501 / 0.46) * (25 - 15), 1),
  TRUE, "No match found"
)</f>
        <v>12</v>
      </c>
      <c r="M501" s="8">
        <v>0.41</v>
      </c>
      <c r="N501" s="8">
        <f>ROUND(DS_1_2_3_appended[[#This Row],[NormalizedHumidity]] * 100, 1)</f>
        <v>41</v>
      </c>
      <c r="O501" s="8" t="str" cm="1">
        <f t="array" ref="O501">_xlfn.IFS(
  N501&lt;=10, "Extremely Dry",
  N501&lt;=20, "Very Dry",
  N501&lt;=30, "Dry",
  N501&lt;=40, "Low Comfortable",
  N501&lt;=50, "Comfortable",
  N501&lt;=60, "Moderate Humid",
  N501&lt;=70, "Humid",
  N501&lt;=80, "Very Humid",
  N501&lt;=90, "Highly Humid",
  N501&lt;=100, "Saturated / Rain-Likely"
)</f>
        <v>Comfortable</v>
      </c>
      <c r="P501" s="8">
        <v>8.9599999999999999E-2</v>
      </c>
      <c r="Q501" s="8">
        <f>ROUND(DS_1_2_3_appended[[#This Row],[NormalizedWindspeed]]* 118, 1)</f>
        <v>10.6</v>
      </c>
      <c r="R501" s="8">
        <v>0</v>
      </c>
      <c r="S501" s="8">
        <v>39</v>
      </c>
      <c r="T501" s="8">
        <f>SUM(DS_1_2_3_appended[[#This Row],[CasualRiders]], DS_1_2_3_appended[[#This Row],[RegisteredRiders]])</f>
        <v>39</v>
      </c>
    </row>
    <row r="502" spans="1:20">
      <c r="A502" s="16">
        <v>501</v>
      </c>
      <c r="B502" s="11">
        <v>40565</v>
      </c>
      <c r="C502" s="8" t="str" cm="1">
        <f t="array" ref="C502">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02" s="8">
        <f>YEAR(DS_1_2_3_appended[[#This Row],[DateOfEntry]])</f>
        <v>2011</v>
      </c>
      <c r="E502" s="8" t="str">
        <f>TEXT(DS_1_2_3_appended[[#This Row],[DateOfEntry]], "mmmm")</f>
        <v>January</v>
      </c>
      <c r="F502" s="15">
        <v>20.8333333333333</v>
      </c>
      <c r="G502" s="8" t="str">
        <f>IF(dataset_1!G502, "YES", "NO")</f>
        <v>NO</v>
      </c>
      <c r="H502" s="8" t="str">
        <f>CHOOSE(WEEKDAY(DS_1_2_3_appended[[#This Row],[DateOfEntry]]), "Sunday", "Monday", "Tuesday", "Wednesday", "Thursday", "Friday", "Saturday")</f>
        <v>Saturday</v>
      </c>
      <c r="I502" s="8">
        <v>1</v>
      </c>
      <c r="J502" s="8" t="str" cm="1">
        <f t="array" ref="J502">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502" s="8">
        <v>0.06</v>
      </c>
      <c r="L502" s="8" cm="1">
        <f t="array" ref="L502">_xlfn.IFS(
  AND(C502="Winter", J502="Clear Sky"), ROUND(10 + (K502 / 0.46) * (25 - 10), 1),
  AND(C502="Winter", J502="Foggy / Misty"), ROUND(0 + (K502 / 0.46) * (15 - 0), 1),
  AND(C502="Winter", J502="Light Snow / Rain"), ROUND(-5 + (K502 / 0.46) * (10 - (-5)), 1),
  AND(C502="Winter", J502="Western Disturbance"), ROUND(5 + (K502 / 0.46) * (20 - 5), 1),
  AND(C502="Summer", J502="Clear / Sunny"), ROUND(30 + (K502 / 0.46) * (53 - 30), 1),
  AND(C502="Summer", J502="Hot &amp; Humid"), ROUND(26 + (K502 / 0.46) * (45 - 26), 1),
  AND(C502="Summer", J502="Dust Storm / Loo Winds"), ROUND(35 + (K502 / 0.46) * (50 - 35), 1),
  AND(C502="Summer", J502="Pre-Monsoon Thunderstorm"), ROUND(28 + (K502 / 0.46) * (48 - 28), 1),
  AND(C502="Monsoon", J502="Heavy Rainfall"), ROUND(22 + (K502 / 0.46) * (28 - 22), 1),
  AND(C502="Monsoon", J502="Intermittent Showers"), ROUND(24 + (K502 / 0.46) * (32 - 24), 1),
  AND(C502="Monsoon", J502="Overcast &amp; Humid"), ROUND(25 + (K502 / 0.46) * (33 - 25), 1),
  AND(C502="Monsoon", J502="Thunderstorms with Rain"), ROUND(23 + (K502 / 0.46) * (30 - 23), 1),
  AND(C502="Autumn", J502="Clear"), ROUND(20 + (K502 / 0.46) * (30 - 20), 1),
  AND(C502="Autumn", J502="Dry &amp; Breezy"), ROUND(18 + (K502 / 0.46) * (28 - 18), 1),
  AND(C502="Autumn", J502="Atmospheric Haze"), ROUND(16 + (K502 / 0.46) * (26 - 16), 1),
  AND(C502="Autumn", J502="Chilly Dusk"), ROUND(15 + (K502 / 0.46) * (25 - 15), 1),
  TRUE, "No match found"
)</f>
        <v>12</v>
      </c>
      <c r="M502" s="8">
        <v>0.49</v>
      </c>
      <c r="N502" s="8">
        <f>ROUND(DS_1_2_3_appended[[#This Row],[NormalizedHumidity]] * 100, 1)</f>
        <v>49</v>
      </c>
      <c r="O502" s="8" t="str" cm="1">
        <f t="array" ref="O502">_xlfn.IFS(
  N502&lt;=10, "Extremely Dry",
  N502&lt;=20, "Very Dry",
  N502&lt;=30, "Dry",
  N502&lt;=40, "Low Comfortable",
  N502&lt;=50, "Comfortable",
  N502&lt;=60, "Moderate Humid",
  N502&lt;=70, "Humid",
  N502&lt;=80, "Very Humid",
  N502&lt;=90, "Highly Humid",
  N502&lt;=100, "Saturated / Rain-Likely"
)</f>
        <v>Comfortable</v>
      </c>
      <c r="P502" s="8">
        <v>0</v>
      </c>
      <c r="Q502" s="8">
        <f>ROUND(DS_1_2_3_appended[[#This Row],[NormalizedWindspeed]]* 118, 1)</f>
        <v>0</v>
      </c>
      <c r="R502" s="8">
        <v>7</v>
      </c>
      <c r="S502" s="8">
        <v>23</v>
      </c>
      <c r="T502" s="8">
        <f>SUM(DS_1_2_3_appended[[#This Row],[CasualRiders]], DS_1_2_3_appended[[#This Row],[RegisteredRiders]])</f>
        <v>30</v>
      </c>
    </row>
    <row r="503" spans="1:20">
      <c r="A503" s="16">
        <v>502</v>
      </c>
      <c r="B503" s="11">
        <v>40565</v>
      </c>
      <c r="C503" s="8" t="str" cm="1">
        <f t="array" ref="C503">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03" s="8">
        <f>YEAR(DS_1_2_3_appended[[#This Row],[DateOfEntry]])</f>
        <v>2011</v>
      </c>
      <c r="E503" s="8" t="str">
        <f>TEXT(DS_1_2_3_appended[[#This Row],[DateOfEntry]], "mmmm")</f>
        <v>January</v>
      </c>
      <c r="F503" s="15">
        <v>20.875</v>
      </c>
      <c r="G503" s="8" t="str">
        <f>IF(dataset_1!G503, "YES", "NO")</f>
        <v>NO</v>
      </c>
      <c r="H503" s="8" t="str">
        <f>CHOOSE(WEEKDAY(DS_1_2_3_appended[[#This Row],[DateOfEntry]]), "Sunday", "Monday", "Tuesday", "Wednesday", "Thursday", "Friday", "Saturday")</f>
        <v>Saturday</v>
      </c>
      <c r="I503" s="8">
        <v>1</v>
      </c>
      <c r="J503" s="8" t="str" cm="1">
        <f t="array" ref="J503">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503" s="8">
        <v>0.04</v>
      </c>
      <c r="L503" s="8" cm="1">
        <f t="array" ref="L503">_xlfn.IFS(
  AND(C503="Winter", J503="Clear Sky"), ROUND(10 + (K503 / 0.46) * (25 - 10), 1),
  AND(C503="Winter", J503="Foggy / Misty"), ROUND(0 + (K503 / 0.46) * (15 - 0), 1),
  AND(C503="Winter", J503="Light Snow / Rain"), ROUND(-5 + (K503 / 0.46) * (10 - (-5)), 1),
  AND(C503="Winter", J503="Western Disturbance"), ROUND(5 + (K503 / 0.46) * (20 - 5), 1),
  AND(C503="Summer", J503="Clear / Sunny"), ROUND(30 + (K503 / 0.46) * (53 - 30), 1),
  AND(C503="Summer", J503="Hot &amp; Humid"), ROUND(26 + (K503 / 0.46) * (45 - 26), 1),
  AND(C503="Summer", J503="Dust Storm / Loo Winds"), ROUND(35 + (K503 / 0.46) * (50 - 35), 1),
  AND(C503="Summer", J503="Pre-Monsoon Thunderstorm"), ROUND(28 + (K503 / 0.46) * (48 - 28), 1),
  AND(C503="Monsoon", J503="Heavy Rainfall"), ROUND(22 + (K503 / 0.46) * (28 - 22), 1),
  AND(C503="Monsoon", J503="Intermittent Showers"), ROUND(24 + (K503 / 0.46) * (32 - 24), 1),
  AND(C503="Monsoon", J503="Overcast &amp; Humid"), ROUND(25 + (K503 / 0.46) * (33 - 25), 1),
  AND(C503="Monsoon", J503="Thunderstorms with Rain"), ROUND(23 + (K503 / 0.46) * (30 - 23), 1),
  AND(C503="Autumn", J503="Clear"), ROUND(20 + (K503 / 0.46) * (30 - 20), 1),
  AND(C503="Autumn", J503="Dry &amp; Breezy"), ROUND(18 + (K503 / 0.46) * (28 - 18), 1),
  AND(C503="Autumn", J503="Atmospheric Haze"), ROUND(16 + (K503 / 0.46) * (26 - 16), 1),
  AND(C503="Autumn", J503="Chilly Dusk"), ROUND(15 + (K503 / 0.46) * (25 - 15), 1),
  TRUE, "No match found"
)</f>
        <v>11.3</v>
      </c>
      <c r="M503" s="8">
        <v>0.56999999999999995</v>
      </c>
      <c r="N503" s="8">
        <f>ROUND(DS_1_2_3_appended[[#This Row],[NormalizedHumidity]] * 100, 1)</f>
        <v>57</v>
      </c>
      <c r="O503" s="8" t="str" cm="1">
        <f t="array" ref="O503">_xlfn.IFS(
  N503&lt;=10, "Extremely Dry",
  N503&lt;=20, "Very Dry",
  N503&lt;=30, "Dry",
  N503&lt;=40, "Low Comfortable",
  N503&lt;=50, "Comfortable",
  N503&lt;=60, "Moderate Humid",
  N503&lt;=70, "Humid",
  N503&lt;=80, "Very Humid",
  N503&lt;=90, "Highly Humid",
  N503&lt;=100, "Saturated / Rain-Likely"
)</f>
        <v>Moderate Humid</v>
      </c>
      <c r="P503" s="8">
        <v>0.1045</v>
      </c>
      <c r="Q503" s="8">
        <f>ROUND(DS_1_2_3_appended[[#This Row],[NormalizedWindspeed]]* 118, 1)</f>
        <v>12.3</v>
      </c>
      <c r="R503" s="8">
        <v>2</v>
      </c>
      <c r="S503" s="8">
        <v>31</v>
      </c>
      <c r="T503" s="8">
        <f>SUM(DS_1_2_3_appended[[#This Row],[CasualRiders]], DS_1_2_3_appended[[#This Row],[RegisteredRiders]])</f>
        <v>33</v>
      </c>
    </row>
    <row r="504" spans="1:20">
      <c r="A504" s="16">
        <v>503</v>
      </c>
      <c r="B504" s="11">
        <v>40566</v>
      </c>
      <c r="C504" s="8" t="str" cm="1">
        <f t="array" ref="C504">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04" s="8">
        <f>YEAR(DS_1_2_3_appended[[#This Row],[DateOfEntry]])</f>
        <v>2011</v>
      </c>
      <c r="E504" s="8" t="str">
        <f>TEXT(DS_1_2_3_appended[[#This Row],[DateOfEntry]], "mmmm")</f>
        <v>January</v>
      </c>
      <c r="F504" s="15">
        <v>20.9166666666667</v>
      </c>
      <c r="G504" s="8" t="str">
        <f>IF(dataset_1!G504, "YES", "NO")</f>
        <v>NO</v>
      </c>
      <c r="H504" s="8" t="str">
        <f>CHOOSE(WEEKDAY(DS_1_2_3_appended[[#This Row],[DateOfEntry]]), "Sunday", "Monday", "Tuesday", "Wednesday", "Thursday", "Friday", "Saturday")</f>
        <v>Sunday</v>
      </c>
      <c r="I504" s="8">
        <v>1</v>
      </c>
      <c r="J504" s="8" t="str" cm="1">
        <f t="array" ref="J504">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504" s="8">
        <v>0.04</v>
      </c>
      <c r="L504" s="8" cm="1">
        <f t="array" ref="L504">_xlfn.IFS(
  AND(C504="Winter", J504="Clear Sky"), ROUND(10 + (K504 / 0.46) * (25 - 10), 1),
  AND(C504="Winter", J504="Foggy / Misty"), ROUND(0 + (K504 / 0.46) * (15 - 0), 1),
  AND(C504="Winter", J504="Light Snow / Rain"), ROUND(-5 + (K504 / 0.46) * (10 - (-5)), 1),
  AND(C504="Winter", J504="Western Disturbance"), ROUND(5 + (K504 / 0.46) * (20 - 5), 1),
  AND(C504="Summer", J504="Clear / Sunny"), ROUND(30 + (K504 / 0.46) * (53 - 30), 1),
  AND(C504="Summer", J504="Hot &amp; Humid"), ROUND(26 + (K504 / 0.46) * (45 - 26), 1),
  AND(C504="Summer", J504="Dust Storm / Loo Winds"), ROUND(35 + (K504 / 0.46) * (50 - 35), 1),
  AND(C504="Summer", J504="Pre-Monsoon Thunderstorm"), ROUND(28 + (K504 / 0.46) * (48 - 28), 1),
  AND(C504="Monsoon", J504="Heavy Rainfall"), ROUND(22 + (K504 / 0.46) * (28 - 22), 1),
  AND(C504="Monsoon", J504="Intermittent Showers"), ROUND(24 + (K504 / 0.46) * (32 - 24), 1),
  AND(C504="Monsoon", J504="Overcast &amp; Humid"), ROUND(25 + (K504 / 0.46) * (33 - 25), 1),
  AND(C504="Monsoon", J504="Thunderstorms with Rain"), ROUND(23 + (K504 / 0.46) * (30 - 23), 1),
  AND(C504="Autumn", J504="Clear"), ROUND(20 + (K504 / 0.46) * (30 - 20), 1),
  AND(C504="Autumn", J504="Dry &amp; Breezy"), ROUND(18 + (K504 / 0.46) * (28 - 18), 1),
  AND(C504="Autumn", J504="Atmospheric Haze"), ROUND(16 + (K504 / 0.46) * (26 - 16), 1),
  AND(C504="Autumn", J504="Chilly Dusk"), ROUND(15 + (K504 / 0.46) * (25 - 15), 1),
  TRUE, "No match found"
)</f>
        <v>11.3</v>
      </c>
      <c r="M504" s="8">
        <v>0.56999999999999995</v>
      </c>
      <c r="N504" s="8">
        <f>ROUND(DS_1_2_3_appended[[#This Row],[NormalizedHumidity]] * 100, 1)</f>
        <v>57</v>
      </c>
      <c r="O504" s="8" t="str" cm="1">
        <f t="array" ref="O504">_xlfn.IFS(
  N504&lt;=10, "Extremely Dry",
  N504&lt;=20, "Very Dry",
  N504&lt;=30, "Dry",
  N504&lt;=40, "Low Comfortable",
  N504&lt;=50, "Comfortable",
  N504&lt;=60, "Moderate Humid",
  N504&lt;=70, "Humid",
  N504&lt;=80, "Very Humid",
  N504&lt;=90, "Highly Humid",
  N504&lt;=100, "Saturated / Rain-Likely"
)</f>
        <v>Moderate Humid</v>
      </c>
      <c r="P504" s="8">
        <v>0.1045</v>
      </c>
      <c r="Q504" s="8">
        <f>ROUND(DS_1_2_3_appended[[#This Row],[NormalizedWindspeed]]* 118, 1)</f>
        <v>12.3</v>
      </c>
      <c r="R504" s="8">
        <v>2</v>
      </c>
      <c r="S504" s="8">
        <v>20</v>
      </c>
      <c r="T504" s="8">
        <f>SUM(DS_1_2_3_appended[[#This Row],[CasualRiders]], DS_1_2_3_appended[[#This Row],[RegisteredRiders]])</f>
        <v>22</v>
      </c>
    </row>
    <row r="505" spans="1:20">
      <c r="A505" s="16">
        <v>504</v>
      </c>
      <c r="B505" s="11">
        <v>40566</v>
      </c>
      <c r="C505" s="8" t="str" cm="1">
        <f t="array" ref="C505">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05" s="8">
        <f>YEAR(DS_1_2_3_appended[[#This Row],[DateOfEntry]])</f>
        <v>2011</v>
      </c>
      <c r="E505" s="8" t="str">
        <f>TEXT(DS_1_2_3_appended[[#This Row],[DateOfEntry]], "mmmm")</f>
        <v>January</v>
      </c>
      <c r="F505" s="15">
        <v>20.9583333333333</v>
      </c>
      <c r="G505" s="8" t="str">
        <f>IF(dataset_1!G505, "YES", "NO")</f>
        <v>NO</v>
      </c>
      <c r="H505" s="8" t="str">
        <f>CHOOSE(WEEKDAY(DS_1_2_3_appended[[#This Row],[DateOfEntry]]), "Sunday", "Monday", "Tuesday", "Wednesday", "Thursday", "Friday", "Saturday")</f>
        <v>Sunday</v>
      </c>
      <c r="I505" s="8">
        <v>1</v>
      </c>
      <c r="J505" s="8" t="str" cm="1">
        <f t="array" ref="J505">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505" s="8">
        <v>0.04</v>
      </c>
      <c r="L505" s="8" cm="1">
        <f t="array" ref="L505">_xlfn.IFS(
  AND(C505="Winter", J505="Clear Sky"), ROUND(10 + (K505 / 0.46) * (25 - 10), 1),
  AND(C505="Winter", J505="Foggy / Misty"), ROUND(0 + (K505 / 0.46) * (15 - 0), 1),
  AND(C505="Winter", J505="Light Snow / Rain"), ROUND(-5 + (K505 / 0.46) * (10 - (-5)), 1),
  AND(C505="Winter", J505="Western Disturbance"), ROUND(5 + (K505 / 0.46) * (20 - 5), 1),
  AND(C505="Summer", J505="Clear / Sunny"), ROUND(30 + (K505 / 0.46) * (53 - 30), 1),
  AND(C505="Summer", J505="Hot &amp; Humid"), ROUND(26 + (K505 / 0.46) * (45 - 26), 1),
  AND(C505="Summer", J505="Dust Storm / Loo Winds"), ROUND(35 + (K505 / 0.46) * (50 - 35), 1),
  AND(C505="Summer", J505="Pre-Monsoon Thunderstorm"), ROUND(28 + (K505 / 0.46) * (48 - 28), 1),
  AND(C505="Monsoon", J505="Heavy Rainfall"), ROUND(22 + (K505 / 0.46) * (28 - 22), 1),
  AND(C505="Monsoon", J505="Intermittent Showers"), ROUND(24 + (K505 / 0.46) * (32 - 24), 1),
  AND(C505="Monsoon", J505="Overcast &amp; Humid"), ROUND(25 + (K505 / 0.46) * (33 - 25), 1),
  AND(C505="Monsoon", J505="Thunderstorms with Rain"), ROUND(23 + (K505 / 0.46) * (30 - 23), 1),
  AND(C505="Autumn", J505="Clear"), ROUND(20 + (K505 / 0.46) * (30 - 20), 1),
  AND(C505="Autumn", J505="Dry &amp; Breezy"), ROUND(18 + (K505 / 0.46) * (28 - 18), 1),
  AND(C505="Autumn", J505="Atmospheric Haze"), ROUND(16 + (K505 / 0.46) * (26 - 16), 1),
  AND(C505="Autumn", J505="Chilly Dusk"), ROUND(15 + (K505 / 0.46) * (25 - 15), 1),
  TRUE, "No match found"
)</f>
        <v>11.3</v>
      </c>
      <c r="M505" s="8">
        <v>0.56999999999999995</v>
      </c>
      <c r="N505" s="8">
        <f>ROUND(DS_1_2_3_appended[[#This Row],[NormalizedHumidity]] * 100, 1)</f>
        <v>57</v>
      </c>
      <c r="O505" s="8" t="str" cm="1">
        <f t="array" ref="O505">_xlfn.IFS(
  N505&lt;=10, "Extremely Dry",
  N505&lt;=20, "Very Dry",
  N505&lt;=30, "Dry",
  N505&lt;=40, "Low Comfortable",
  N505&lt;=50, "Comfortable",
  N505&lt;=60, "Moderate Humid",
  N505&lt;=70, "Humid",
  N505&lt;=80, "Very Humid",
  N505&lt;=90, "Highly Humid",
  N505&lt;=100, "Saturated / Rain-Likely"
)</f>
        <v>Moderate Humid</v>
      </c>
      <c r="P505" s="8">
        <v>0.1045</v>
      </c>
      <c r="Q505" s="8">
        <f>ROUND(DS_1_2_3_appended[[#This Row],[NormalizedWindspeed]]* 118, 1)</f>
        <v>12.3</v>
      </c>
      <c r="R505" s="8">
        <v>1</v>
      </c>
      <c r="S505" s="8">
        <v>12</v>
      </c>
      <c r="T505" s="8">
        <f>SUM(DS_1_2_3_appended[[#This Row],[CasualRiders]], DS_1_2_3_appended[[#This Row],[RegisteredRiders]])</f>
        <v>13</v>
      </c>
    </row>
    <row r="506" spans="1:20">
      <c r="A506" s="16">
        <v>505</v>
      </c>
      <c r="B506" s="11">
        <v>40566</v>
      </c>
      <c r="C506" s="8" t="str" cm="1">
        <f t="array" ref="C506">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06" s="8">
        <f>YEAR(DS_1_2_3_appended[[#This Row],[DateOfEntry]])</f>
        <v>2011</v>
      </c>
      <c r="E506" s="8" t="str">
        <f>TEXT(DS_1_2_3_appended[[#This Row],[DateOfEntry]], "mmmm")</f>
        <v>January</v>
      </c>
      <c r="F506" s="15">
        <v>21</v>
      </c>
      <c r="G506" s="8" t="str">
        <f>IF(dataset_1!G506, "YES", "NO")</f>
        <v>NO</v>
      </c>
      <c r="H506" s="8" t="str">
        <f>CHOOSE(WEEKDAY(DS_1_2_3_appended[[#This Row],[DateOfEntry]]), "Sunday", "Monday", "Tuesday", "Wednesday", "Thursday", "Friday", "Saturday")</f>
        <v>Sunday</v>
      </c>
      <c r="I506" s="8">
        <v>1</v>
      </c>
      <c r="J506" s="8" t="str" cm="1">
        <f t="array" ref="J506">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506" s="8">
        <v>0.02</v>
      </c>
      <c r="L506" s="8" cm="1">
        <f t="array" ref="L506">_xlfn.IFS(
  AND(C506="Winter", J506="Clear Sky"), ROUND(10 + (K506 / 0.46) * (25 - 10), 1),
  AND(C506="Winter", J506="Foggy / Misty"), ROUND(0 + (K506 / 0.46) * (15 - 0), 1),
  AND(C506="Winter", J506="Light Snow / Rain"), ROUND(-5 + (K506 / 0.46) * (10 - (-5)), 1),
  AND(C506="Winter", J506="Western Disturbance"), ROUND(5 + (K506 / 0.46) * (20 - 5), 1),
  AND(C506="Summer", J506="Clear / Sunny"), ROUND(30 + (K506 / 0.46) * (53 - 30), 1),
  AND(C506="Summer", J506="Hot &amp; Humid"), ROUND(26 + (K506 / 0.46) * (45 - 26), 1),
  AND(C506="Summer", J506="Dust Storm / Loo Winds"), ROUND(35 + (K506 / 0.46) * (50 - 35), 1),
  AND(C506="Summer", J506="Pre-Monsoon Thunderstorm"), ROUND(28 + (K506 / 0.46) * (48 - 28), 1),
  AND(C506="Monsoon", J506="Heavy Rainfall"), ROUND(22 + (K506 / 0.46) * (28 - 22), 1),
  AND(C506="Monsoon", J506="Intermittent Showers"), ROUND(24 + (K506 / 0.46) * (32 - 24), 1),
  AND(C506="Monsoon", J506="Overcast &amp; Humid"), ROUND(25 + (K506 / 0.46) * (33 - 25), 1),
  AND(C506="Monsoon", J506="Thunderstorms with Rain"), ROUND(23 + (K506 / 0.46) * (30 - 23), 1),
  AND(C506="Autumn", J506="Clear"), ROUND(20 + (K506 / 0.46) * (30 - 20), 1),
  AND(C506="Autumn", J506="Dry &amp; Breezy"), ROUND(18 + (K506 / 0.46) * (28 - 18), 1),
  AND(C506="Autumn", J506="Atmospheric Haze"), ROUND(16 + (K506 / 0.46) * (26 - 16), 1),
  AND(C506="Autumn", J506="Chilly Dusk"), ROUND(15 + (K506 / 0.46) * (25 - 15), 1),
  TRUE, "No match found"
)</f>
        <v>10.7</v>
      </c>
      <c r="M506" s="8">
        <v>0.62</v>
      </c>
      <c r="N506" s="8">
        <f>ROUND(DS_1_2_3_appended[[#This Row],[NormalizedHumidity]] * 100, 1)</f>
        <v>62</v>
      </c>
      <c r="O506" s="8" t="str" cm="1">
        <f t="array" ref="O506">_xlfn.IFS(
  N506&lt;=10, "Extremely Dry",
  N506&lt;=20, "Very Dry",
  N506&lt;=30, "Dry",
  N506&lt;=40, "Low Comfortable",
  N506&lt;=50, "Comfortable",
  N506&lt;=60, "Moderate Humid",
  N506&lt;=70, "Humid",
  N506&lt;=80, "Very Humid",
  N506&lt;=90, "Highly Humid",
  N506&lt;=100, "Saturated / Rain-Likely"
)</f>
        <v>Humid</v>
      </c>
      <c r="P506" s="8">
        <v>0.1343</v>
      </c>
      <c r="Q506" s="8">
        <f>ROUND(DS_1_2_3_appended[[#This Row],[NormalizedWindspeed]]* 118, 1)</f>
        <v>15.8</v>
      </c>
      <c r="R506" s="8">
        <v>3</v>
      </c>
      <c r="S506" s="8">
        <v>15</v>
      </c>
      <c r="T506" s="8">
        <f>SUM(DS_1_2_3_appended[[#This Row],[CasualRiders]], DS_1_2_3_appended[[#This Row],[RegisteredRiders]])</f>
        <v>18</v>
      </c>
    </row>
    <row r="507" spans="1:20">
      <c r="A507" s="16">
        <v>506</v>
      </c>
      <c r="B507" s="11">
        <v>40566</v>
      </c>
      <c r="C507" s="8" t="str" cm="1">
        <f t="array" ref="C507">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07" s="8">
        <f>YEAR(DS_1_2_3_appended[[#This Row],[DateOfEntry]])</f>
        <v>2011</v>
      </c>
      <c r="E507" s="8" t="str">
        <f>TEXT(DS_1_2_3_appended[[#This Row],[DateOfEntry]], "mmmm")</f>
        <v>January</v>
      </c>
      <c r="F507" s="15">
        <v>21.0416666666667</v>
      </c>
      <c r="G507" s="8" t="str">
        <f>IF(dataset_1!G507, "YES", "NO")</f>
        <v>NO</v>
      </c>
      <c r="H507" s="8" t="str">
        <f>CHOOSE(WEEKDAY(DS_1_2_3_appended[[#This Row],[DateOfEntry]]), "Sunday", "Monday", "Tuesday", "Wednesday", "Thursday", "Friday", "Saturday")</f>
        <v>Sunday</v>
      </c>
      <c r="I507" s="8">
        <v>1</v>
      </c>
      <c r="J507" s="8" t="str" cm="1">
        <f t="array" ref="J507">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507" s="8">
        <v>0.02</v>
      </c>
      <c r="L507" s="8" cm="1">
        <f t="array" ref="L507">_xlfn.IFS(
  AND(C507="Winter", J507="Clear Sky"), ROUND(10 + (K507 / 0.46) * (25 - 10), 1),
  AND(C507="Winter", J507="Foggy / Misty"), ROUND(0 + (K507 / 0.46) * (15 - 0), 1),
  AND(C507="Winter", J507="Light Snow / Rain"), ROUND(-5 + (K507 / 0.46) * (10 - (-5)), 1),
  AND(C507="Winter", J507="Western Disturbance"), ROUND(5 + (K507 / 0.46) * (20 - 5), 1),
  AND(C507="Summer", J507="Clear / Sunny"), ROUND(30 + (K507 / 0.46) * (53 - 30), 1),
  AND(C507="Summer", J507="Hot &amp; Humid"), ROUND(26 + (K507 / 0.46) * (45 - 26), 1),
  AND(C507="Summer", J507="Dust Storm / Loo Winds"), ROUND(35 + (K507 / 0.46) * (50 - 35), 1),
  AND(C507="Summer", J507="Pre-Monsoon Thunderstorm"), ROUND(28 + (K507 / 0.46) * (48 - 28), 1),
  AND(C507="Monsoon", J507="Heavy Rainfall"), ROUND(22 + (K507 / 0.46) * (28 - 22), 1),
  AND(C507="Monsoon", J507="Intermittent Showers"), ROUND(24 + (K507 / 0.46) * (32 - 24), 1),
  AND(C507="Monsoon", J507="Overcast &amp; Humid"), ROUND(25 + (K507 / 0.46) * (33 - 25), 1),
  AND(C507="Monsoon", J507="Thunderstorms with Rain"), ROUND(23 + (K507 / 0.46) * (30 - 23), 1),
  AND(C507="Autumn", J507="Clear"), ROUND(20 + (K507 / 0.46) * (30 - 20), 1),
  AND(C507="Autumn", J507="Dry &amp; Breezy"), ROUND(18 + (K507 / 0.46) * (28 - 18), 1),
  AND(C507="Autumn", J507="Atmospheric Haze"), ROUND(16 + (K507 / 0.46) * (26 - 16), 1),
  AND(C507="Autumn", J507="Chilly Dusk"), ROUND(15 + (K507 / 0.46) * (25 - 15), 1),
  TRUE, "No match found"
)</f>
        <v>10.7</v>
      </c>
      <c r="M507" s="8">
        <v>0.62</v>
      </c>
      <c r="N507" s="8">
        <f>ROUND(DS_1_2_3_appended[[#This Row],[NormalizedHumidity]] * 100, 1)</f>
        <v>62</v>
      </c>
      <c r="O507" s="8" t="str" cm="1">
        <f t="array" ref="O507">_xlfn.IFS(
  N507&lt;=10, "Extremely Dry",
  N507&lt;=20, "Very Dry",
  N507&lt;=30, "Dry",
  N507&lt;=40, "Low Comfortable",
  N507&lt;=50, "Comfortable",
  N507&lt;=60, "Moderate Humid",
  N507&lt;=70, "Humid",
  N507&lt;=80, "Very Humid",
  N507&lt;=90, "Highly Humid",
  N507&lt;=100, "Saturated / Rain-Likely"
)</f>
        <v>Humid</v>
      </c>
      <c r="P507" s="8">
        <v>0.1343</v>
      </c>
      <c r="Q507" s="8">
        <f>ROUND(DS_1_2_3_appended[[#This Row],[NormalizedWindspeed]]* 118, 1)</f>
        <v>15.8</v>
      </c>
      <c r="R507" s="8">
        <v>1</v>
      </c>
      <c r="S507" s="8">
        <v>4</v>
      </c>
      <c r="T507" s="8">
        <f>SUM(DS_1_2_3_appended[[#This Row],[CasualRiders]], DS_1_2_3_appended[[#This Row],[RegisteredRiders]])</f>
        <v>5</v>
      </c>
    </row>
    <row r="508" spans="1:20">
      <c r="A508" s="16">
        <v>507</v>
      </c>
      <c r="B508" s="11">
        <v>40566</v>
      </c>
      <c r="C508" s="8" t="str" cm="1">
        <f t="array" ref="C508">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08" s="8">
        <f>YEAR(DS_1_2_3_appended[[#This Row],[DateOfEntry]])</f>
        <v>2011</v>
      </c>
      <c r="E508" s="8" t="str">
        <f>TEXT(DS_1_2_3_appended[[#This Row],[DateOfEntry]], "mmmm")</f>
        <v>January</v>
      </c>
      <c r="F508" s="15">
        <v>21.0833333333333</v>
      </c>
      <c r="G508" s="8" t="str">
        <f>IF(dataset_1!G508, "YES", "NO")</f>
        <v>NO</v>
      </c>
      <c r="H508" s="8" t="str">
        <f>CHOOSE(WEEKDAY(DS_1_2_3_appended[[#This Row],[DateOfEntry]]), "Sunday", "Monday", "Tuesday", "Wednesday", "Thursday", "Friday", "Saturday")</f>
        <v>Sunday</v>
      </c>
      <c r="I508" s="8">
        <v>2</v>
      </c>
      <c r="J508" s="8" t="str" cm="1">
        <f t="array" ref="J508">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508" s="8">
        <v>0.04</v>
      </c>
      <c r="L508" s="8" cm="1">
        <f t="array" ref="L508">_xlfn.IFS(
  AND(C508="Winter", J508="Clear Sky"), ROUND(10 + (K508 / 0.46) * (25 - 10), 1),
  AND(C508="Winter", J508="Foggy / Misty"), ROUND(0 + (K508 / 0.46) * (15 - 0), 1),
  AND(C508="Winter", J508="Light Snow / Rain"), ROUND(-5 + (K508 / 0.46) * (10 - (-5)), 1),
  AND(C508="Winter", J508="Western Disturbance"), ROUND(5 + (K508 / 0.46) * (20 - 5), 1),
  AND(C508="Summer", J508="Clear / Sunny"), ROUND(30 + (K508 / 0.46) * (53 - 30), 1),
  AND(C508="Summer", J508="Hot &amp; Humid"), ROUND(26 + (K508 / 0.46) * (45 - 26), 1),
  AND(C508="Summer", J508="Dust Storm / Loo Winds"), ROUND(35 + (K508 / 0.46) * (50 - 35), 1),
  AND(C508="Summer", J508="Pre-Monsoon Thunderstorm"), ROUND(28 + (K508 / 0.46) * (48 - 28), 1),
  AND(C508="Monsoon", J508="Heavy Rainfall"), ROUND(22 + (K508 / 0.46) * (28 - 22), 1),
  AND(C508="Monsoon", J508="Intermittent Showers"), ROUND(24 + (K508 / 0.46) * (32 - 24), 1),
  AND(C508="Monsoon", J508="Overcast &amp; Humid"), ROUND(25 + (K508 / 0.46) * (33 - 25), 1),
  AND(C508="Monsoon", J508="Thunderstorms with Rain"), ROUND(23 + (K508 / 0.46) * (30 - 23), 1),
  AND(C508="Autumn", J508="Clear"), ROUND(20 + (K508 / 0.46) * (30 - 20), 1),
  AND(C508="Autumn", J508="Dry &amp; Breezy"), ROUND(18 + (K508 / 0.46) * (28 - 18), 1),
  AND(C508="Autumn", J508="Atmospheric Haze"), ROUND(16 + (K508 / 0.46) * (26 - 16), 1),
  AND(C508="Autumn", J508="Chilly Dusk"), ROUND(15 + (K508 / 0.46) * (25 - 15), 1),
  TRUE, "No match found"
)</f>
        <v>1.3</v>
      </c>
      <c r="M508" s="8">
        <v>0.56999999999999995</v>
      </c>
      <c r="N508" s="8">
        <f>ROUND(DS_1_2_3_appended[[#This Row],[NormalizedHumidity]] * 100, 1)</f>
        <v>57</v>
      </c>
      <c r="O508" s="8" t="str" cm="1">
        <f t="array" ref="O508">_xlfn.IFS(
  N508&lt;=10, "Extremely Dry",
  N508&lt;=20, "Very Dry",
  N508&lt;=30, "Dry",
  N508&lt;=40, "Low Comfortable",
  N508&lt;=50, "Comfortable",
  N508&lt;=60, "Moderate Humid",
  N508&lt;=70, "Humid",
  N508&lt;=80, "Very Humid",
  N508&lt;=90, "Highly Humid",
  N508&lt;=100, "Saturated / Rain-Likely"
)</f>
        <v>Moderate Humid</v>
      </c>
      <c r="P508" s="8">
        <v>0.1045</v>
      </c>
      <c r="Q508" s="8">
        <f>ROUND(DS_1_2_3_appended[[#This Row],[NormalizedWindspeed]]* 118, 1)</f>
        <v>12.3</v>
      </c>
      <c r="R508" s="8">
        <v>0</v>
      </c>
      <c r="S508" s="8">
        <v>3</v>
      </c>
      <c r="T508" s="8">
        <f>SUM(DS_1_2_3_appended[[#This Row],[CasualRiders]], DS_1_2_3_appended[[#This Row],[RegisteredRiders]])</f>
        <v>3</v>
      </c>
    </row>
    <row r="509" spans="1:20">
      <c r="A509" s="16">
        <v>508</v>
      </c>
      <c r="B509" s="11">
        <v>40566</v>
      </c>
      <c r="C509" s="8" t="str" cm="1">
        <f t="array" ref="C509">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09" s="8">
        <f>YEAR(DS_1_2_3_appended[[#This Row],[DateOfEntry]])</f>
        <v>2011</v>
      </c>
      <c r="E509" s="8" t="str">
        <f>TEXT(DS_1_2_3_appended[[#This Row],[DateOfEntry]], "mmmm")</f>
        <v>January</v>
      </c>
      <c r="F509" s="15">
        <v>21.125</v>
      </c>
      <c r="G509" s="8" t="str">
        <f>IF(dataset_1!G509, "YES", "NO")</f>
        <v>NO</v>
      </c>
      <c r="H509" s="8" t="str">
        <f>CHOOSE(WEEKDAY(DS_1_2_3_appended[[#This Row],[DateOfEntry]]), "Sunday", "Monday", "Tuesday", "Wednesday", "Thursday", "Friday", "Saturday")</f>
        <v>Sunday</v>
      </c>
      <c r="I509" s="8">
        <v>2</v>
      </c>
      <c r="J509" s="8" t="str" cm="1">
        <f t="array" ref="J509">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509" s="8">
        <v>0.04</v>
      </c>
      <c r="L509" s="8" cm="1">
        <f t="array" ref="L509">_xlfn.IFS(
  AND(C509="Winter", J509="Clear Sky"), ROUND(10 + (K509 / 0.46) * (25 - 10), 1),
  AND(C509="Winter", J509="Foggy / Misty"), ROUND(0 + (K509 / 0.46) * (15 - 0), 1),
  AND(C509="Winter", J509="Light Snow / Rain"), ROUND(-5 + (K509 / 0.46) * (10 - (-5)), 1),
  AND(C509="Winter", J509="Western Disturbance"), ROUND(5 + (K509 / 0.46) * (20 - 5), 1),
  AND(C509="Summer", J509="Clear / Sunny"), ROUND(30 + (K509 / 0.46) * (53 - 30), 1),
  AND(C509="Summer", J509="Hot &amp; Humid"), ROUND(26 + (K509 / 0.46) * (45 - 26), 1),
  AND(C509="Summer", J509="Dust Storm / Loo Winds"), ROUND(35 + (K509 / 0.46) * (50 - 35), 1),
  AND(C509="Summer", J509="Pre-Monsoon Thunderstorm"), ROUND(28 + (K509 / 0.46) * (48 - 28), 1),
  AND(C509="Monsoon", J509="Heavy Rainfall"), ROUND(22 + (K509 / 0.46) * (28 - 22), 1),
  AND(C509="Monsoon", J509="Intermittent Showers"), ROUND(24 + (K509 / 0.46) * (32 - 24), 1),
  AND(C509="Monsoon", J509="Overcast &amp; Humid"), ROUND(25 + (K509 / 0.46) * (33 - 25), 1),
  AND(C509="Monsoon", J509="Thunderstorms with Rain"), ROUND(23 + (K509 / 0.46) * (30 - 23), 1),
  AND(C509="Autumn", J509="Clear"), ROUND(20 + (K509 / 0.46) * (30 - 20), 1),
  AND(C509="Autumn", J509="Dry &amp; Breezy"), ROUND(18 + (K509 / 0.46) * (28 - 18), 1),
  AND(C509="Autumn", J509="Atmospheric Haze"), ROUND(16 + (K509 / 0.46) * (26 - 16), 1),
  AND(C509="Autumn", J509="Chilly Dusk"), ROUND(15 + (K509 / 0.46) * (25 - 15), 1),
  TRUE, "No match found"
)</f>
        <v>1.3</v>
      </c>
      <c r="M509" s="8">
        <v>0.56999999999999995</v>
      </c>
      <c r="N509" s="8">
        <f>ROUND(DS_1_2_3_appended[[#This Row],[NormalizedHumidity]] * 100, 1)</f>
        <v>57</v>
      </c>
      <c r="O509" s="8" t="str" cm="1">
        <f t="array" ref="O509">_xlfn.IFS(
  N509&lt;=10, "Extremely Dry",
  N509&lt;=20, "Very Dry",
  N509&lt;=30, "Dry",
  N509&lt;=40, "Low Comfortable",
  N509&lt;=50, "Comfortable",
  N509&lt;=60, "Moderate Humid",
  N509&lt;=70, "Humid",
  N509&lt;=80, "Very Humid",
  N509&lt;=90, "Highly Humid",
  N509&lt;=100, "Saturated / Rain-Likely"
)</f>
        <v>Moderate Humid</v>
      </c>
      <c r="P509" s="8">
        <v>0.1045</v>
      </c>
      <c r="Q509" s="8">
        <f>ROUND(DS_1_2_3_appended[[#This Row],[NormalizedWindspeed]]* 118, 1)</f>
        <v>12.3</v>
      </c>
      <c r="R509" s="8">
        <v>0</v>
      </c>
      <c r="S509" s="8">
        <v>1</v>
      </c>
      <c r="T509" s="8">
        <f>SUM(DS_1_2_3_appended[[#This Row],[CasualRiders]], DS_1_2_3_appended[[#This Row],[RegisteredRiders]])</f>
        <v>1</v>
      </c>
    </row>
    <row r="510" spans="1:20">
      <c r="A510" s="16">
        <v>509</v>
      </c>
      <c r="B510" s="11">
        <v>40566</v>
      </c>
      <c r="C510" s="8" t="str" cm="1">
        <f t="array" ref="C510">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10" s="8">
        <f>YEAR(DS_1_2_3_appended[[#This Row],[DateOfEntry]])</f>
        <v>2011</v>
      </c>
      <c r="E510" s="8" t="str">
        <f>TEXT(DS_1_2_3_appended[[#This Row],[DateOfEntry]], "mmmm")</f>
        <v>January</v>
      </c>
      <c r="F510" s="15">
        <v>21.1666666666667</v>
      </c>
      <c r="G510" s="8" t="str">
        <f>IF(dataset_1!G510, "YES", "NO")</f>
        <v>NO</v>
      </c>
      <c r="H510" s="8" t="str">
        <f>CHOOSE(WEEKDAY(DS_1_2_3_appended[[#This Row],[DateOfEntry]]), "Sunday", "Monday", "Tuesday", "Wednesday", "Thursday", "Friday", "Saturday")</f>
        <v>Sunday</v>
      </c>
      <c r="I510" s="8">
        <v>1</v>
      </c>
      <c r="J510" s="8" t="str" cm="1">
        <f t="array" ref="J510">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510" s="8">
        <v>0.08</v>
      </c>
      <c r="L510" s="8" cm="1">
        <f t="array" ref="L510">_xlfn.IFS(
  AND(C510="Winter", J510="Clear Sky"), ROUND(10 + (K510 / 0.46) * (25 - 10), 1),
  AND(C510="Winter", J510="Foggy / Misty"), ROUND(0 + (K510 / 0.46) * (15 - 0), 1),
  AND(C510="Winter", J510="Light Snow / Rain"), ROUND(-5 + (K510 / 0.46) * (10 - (-5)), 1),
  AND(C510="Winter", J510="Western Disturbance"), ROUND(5 + (K510 / 0.46) * (20 - 5), 1),
  AND(C510="Summer", J510="Clear / Sunny"), ROUND(30 + (K510 / 0.46) * (53 - 30), 1),
  AND(C510="Summer", J510="Hot &amp; Humid"), ROUND(26 + (K510 / 0.46) * (45 - 26), 1),
  AND(C510="Summer", J510="Dust Storm / Loo Winds"), ROUND(35 + (K510 / 0.46) * (50 - 35), 1),
  AND(C510="Summer", J510="Pre-Monsoon Thunderstorm"), ROUND(28 + (K510 / 0.46) * (48 - 28), 1),
  AND(C510="Monsoon", J510="Heavy Rainfall"), ROUND(22 + (K510 / 0.46) * (28 - 22), 1),
  AND(C510="Monsoon", J510="Intermittent Showers"), ROUND(24 + (K510 / 0.46) * (32 - 24), 1),
  AND(C510="Monsoon", J510="Overcast &amp; Humid"), ROUND(25 + (K510 / 0.46) * (33 - 25), 1),
  AND(C510="Monsoon", J510="Thunderstorms with Rain"), ROUND(23 + (K510 / 0.46) * (30 - 23), 1),
  AND(C510="Autumn", J510="Clear"), ROUND(20 + (K510 / 0.46) * (30 - 20), 1),
  AND(C510="Autumn", J510="Dry &amp; Breezy"), ROUND(18 + (K510 / 0.46) * (28 - 18), 1),
  AND(C510="Autumn", J510="Atmospheric Haze"), ROUND(16 + (K510 / 0.46) * (26 - 16), 1),
  AND(C510="Autumn", J510="Chilly Dusk"), ROUND(15 + (K510 / 0.46) * (25 - 15), 1),
  TRUE, "No match found"
)</f>
        <v>12.6</v>
      </c>
      <c r="M510" s="8">
        <v>0.57999999999999996</v>
      </c>
      <c r="N510" s="8">
        <f>ROUND(DS_1_2_3_appended[[#This Row],[NormalizedHumidity]] * 100, 1)</f>
        <v>58</v>
      </c>
      <c r="O510" s="8" t="str" cm="1">
        <f t="array" ref="O510">_xlfn.IFS(
  N510&lt;=10, "Extremely Dry",
  N510&lt;=20, "Very Dry",
  N510&lt;=30, "Dry",
  N510&lt;=40, "Low Comfortable",
  N510&lt;=50, "Comfortable",
  N510&lt;=60, "Moderate Humid",
  N510&lt;=70, "Humid",
  N510&lt;=80, "Very Humid",
  N510&lt;=90, "Highly Humid",
  N510&lt;=100, "Saturated / Rain-Likely"
)</f>
        <v>Moderate Humid</v>
      </c>
      <c r="P510" s="8">
        <v>0.16420000000000001</v>
      </c>
      <c r="Q510" s="8">
        <f>ROUND(DS_1_2_3_appended[[#This Row],[NormalizedWindspeed]]* 118, 1)</f>
        <v>19.399999999999999</v>
      </c>
      <c r="R510" s="8">
        <v>1</v>
      </c>
      <c r="S510" s="8">
        <v>1</v>
      </c>
      <c r="T510" s="8">
        <f>SUM(DS_1_2_3_appended[[#This Row],[CasualRiders]], DS_1_2_3_appended[[#This Row],[RegisteredRiders]])</f>
        <v>2</v>
      </c>
    </row>
    <row r="511" spans="1:20">
      <c r="A511" s="16">
        <v>510</v>
      </c>
      <c r="B511" s="11">
        <v>40566</v>
      </c>
      <c r="C511" s="8" t="str" cm="1">
        <f t="array" ref="C511">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11" s="8">
        <f>YEAR(DS_1_2_3_appended[[#This Row],[DateOfEntry]])</f>
        <v>2011</v>
      </c>
      <c r="E511" s="8" t="str">
        <f>TEXT(DS_1_2_3_appended[[#This Row],[DateOfEntry]], "mmmm")</f>
        <v>January</v>
      </c>
      <c r="F511" s="15">
        <v>21.2083333333333</v>
      </c>
      <c r="G511" s="8" t="str">
        <f>IF(dataset_1!G511, "YES", "NO")</f>
        <v>NO</v>
      </c>
      <c r="H511" s="8" t="str">
        <f>CHOOSE(WEEKDAY(DS_1_2_3_appended[[#This Row],[DateOfEntry]]), "Sunday", "Monday", "Tuesday", "Wednesday", "Thursday", "Friday", "Saturday")</f>
        <v>Sunday</v>
      </c>
      <c r="I511" s="8">
        <v>1</v>
      </c>
      <c r="J511" s="8" t="str" cm="1">
        <f t="array" ref="J511">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511" s="8">
        <v>0.06</v>
      </c>
      <c r="L511" s="8" cm="1">
        <f t="array" ref="L511">_xlfn.IFS(
  AND(C511="Winter", J511="Clear Sky"), ROUND(10 + (K511 / 0.46) * (25 - 10), 1),
  AND(C511="Winter", J511="Foggy / Misty"), ROUND(0 + (K511 / 0.46) * (15 - 0), 1),
  AND(C511="Winter", J511="Light Snow / Rain"), ROUND(-5 + (K511 / 0.46) * (10 - (-5)), 1),
  AND(C511="Winter", J511="Western Disturbance"), ROUND(5 + (K511 / 0.46) * (20 - 5), 1),
  AND(C511="Summer", J511="Clear / Sunny"), ROUND(30 + (K511 / 0.46) * (53 - 30), 1),
  AND(C511="Summer", J511="Hot &amp; Humid"), ROUND(26 + (K511 / 0.46) * (45 - 26), 1),
  AND(C511="Summer", J511="Dust Storm / Loo Winds"), ROUND(35 + (K511 / 0.46) * (50 - 35), 1),
  AND(C511="Summer", J511="Pre-Monsoon Thunderstorm"), ROUND(28 + (K511 / 0.46) * (48 - 28), 1),
  AND(C511="Monsoon", J511="Heavy Rainfall"), ROUND(22 + (K511 / 0.46) * (28 - 22), 1),
  AND(C511="Monsoon", J511="Intermittent Showers"), ROUND(24 + (K511 / 0.46) * (32 - 24), 1),
  AND(C511="Monsoon", J511="Overcast &amp; Humid"), ROUND(25 + (K511 / 0.46) * (33 - 25), 1),
  AND(C511="Monsoon", J511="Thunderstorms with Rain"), ROUND(23 + (K511 / 0.46) * (30 - 23), 1),
  AND(C511="Autumn", J511="Clear"), ROUND(20 + (K511 / 0.46) * (30 - 20), 1),
  AND(C511="Autumn", J511="Dry &amp; Breezy"), ROUND(18 + (K511 / 0.46) * (28 - 18), 1),
  AND(C511="Autumn", J511="Atmospheric Haze"), ROUND(16 + (K511 / 0.46) * (26 - 16), 1),
  AND(C511="Autumn", J511="Chilly Dusk"), ROUND(15 + (K511 / 0.46) * (25 - 15), 1),
  TRUE, "No match found"
)</f>
        <v>12</v>
      </c>
      <c r="M511" s="8">
        <v>0.62</v>
      </c>
      <c r="N511" s="8">
        <f>ROUND(DS_1_2_3_appended[[#This Row],[NormalizedHumidity]] * 100, 1)</f>
        <v>62</v>
      </c>
      <c r="O511" s="8" t="str" cm="1">
        <f t="array" ref="O511">_xlfn.IFS(
  N511&lt;=10, "Extremely Dry",
  N511&lt;=20, "Very Dry",
  N511&lt;=30, "Dry",
  N511&lt;=40, "Low Comfortable",
  N511&lt;=50, "Comfortable",
  N511&lt;=60, "Moderate Humid",
  N511&lt;=70, "Humid",
  N511&lt;=80, "Very Humid",
  N511&lt;=90, "Highly Humid",
  N511&lt;=100, "Saturated / Rain-Likely"
)</f>
        <v>Humid</v>
      </c>
      <c r="P511" s="8">
        <v>0.16420000000000001</v>
      </c>
      <c r="Q511" s="8">
        <f>ROUND(DS_1_2_3_appended[[#This Row],[NormalizedWindspeed]]* 118, 1)</f>
        <v>19.399999999999999</v>
      </c>
      <c r="R511" s="8">
        <v>2</v>
      </c>
      <c r="S511" s="8">
        <v>17</v>
      </c>
      <c r="T511" s="8">
        <f>SUM(DS_1_2_3_appended[[#This Row],[CasualRiders]], DS_1_2_3_appended[[#This Row],[RegisteredRiders]])</f>
        <v>19</v>
      </c>
    </row>
    <row r="512" spans="1:20">
      <c r="A512" s="16">
        <v>511</v>
      </c>
      <c r="B512" s="11">
        <v>40566</v>
      </c>
      <c r="C512" s="8" t="str" cm="1">
        <f t="array" ref="C512">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12" s="8">
        <f>YEAR(DS_1_2_3_appended[[#This Row],[DateOfEntry]])</f>
        <v>2011</v>
      </c>
      <c r="E512" s="8" t="str">
        <f>TEXT(DS_1_2_3_appended[[#This Row],[DateOfEntry]], "mmmm")</f>
        <v>January</v>
      </c>
      <c r="F512" s="15">
        <v>21.25</v>
      </c>
      <c r="G512" s="8" t="str">
        <f>IF(dataset_1!G512, "YES", "NO")</f>
        <v>NO</v>
      </c>
      <c r="H512" s="8" t="str">
        <f>CHOOSE(WEEKDAY(DS_1_2_3_appended[[#This Row],[DateOfEntry]]), "Sunday", "Monday", "Tuesday", "Wednesday", "Thursday", "Friday", "Saturday")</f>
        <v>Sunday</v>
      </c>
      <c r="I512" s="8">
        <v>1</v>
      </c>
      <c r="J512" s="8" t="str" cm="1">
        <f t="array" ref="J512">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512" s="8">
        <v>0.1</v>
      </c>
      <c r="L512" s="8" cm="1">
        <f t="array" ref="L512">_xlfn.IFS(
  AND(C512="Winter", J512="Clear Sky"), ROUND(10 + (K512 / 0.46) * (25 - 10), 1),
  AND(C512="Winter", J512="Foggy / Misty"), ROUND(0 + (K512 / 0.46) * (15 - 0), 1),
  AND(C512="Winter", J512="Light Snow / Rain"), ROUND(-5 + (K512 / 0.46) * (10 - (-5)), 1),
  AND(C512="Winter", J512="Western Disturbance"), ROUND(5 + (K512 / 0.46) * (20 - 5), 1),
  AND(C512="Summer", J512="Clear / Sunny"), ROUND(30 + (K512 / 0.46) * (53 - 30), 1),
  AND(C512="Summer", J512="Hot &amp; Humid"), ROUND(26 + (K512 / 0.46) * (45 - 26), 1),
  AND(C512="Summer", J512="Dust Storm / Loo Winds"), ROUND(35 + (K512 / 0.46) * (50 - 35), 1),
  AND(C512="Summer", J512="Pre-Monsoon Thunderstorm"), ROUND(28 + (K512 / 0.46) * (48 - 28), 1),
  AND(C512="Monsoon", J512="Heavy Rainfall"), ROUND(22 + (K512 / 0.46) * (28 - 22), 1),
  AND(C512="Monsoon", J512="Intermittent Showers"), ROUND(24 + (K512 / 0.46) * (32 - 24), 1),
  AND(C512="Monsoon", J512="Overcast &amp; Humid"), ROUND(25 + (K512 / 0.46) * (33 - 25), 1),
  AND(C512="Monsoon", J512="Thunderstorms with Rain"), ROUND(23 + (K512 / 0.46) * (30 - 23), 1),
  AND(C512="Autumn", J512="Clear"), ROUND(20 + (K512 / 0.46) * (30 - 20), 1),
  AND(C512="Autumn", J512="Dry &amp; Breezy"), ROUND(18 + (K512 / 0.46) * (28 - 18), 1),
  AND(C512="Autumn", J512="Atmospheric Haze"), ROUND(16 + (K512 / 0.46) * (26 - 16), 1),
  AND(C512="Autumn", J512="Chilly Dusk"), ROUND(15 + (K512 / 0.46) * (25 - 15), 1),
  TRUE, "No match found"
)</f>
        <v>13.3</v>
      </c>
      <c r="M512" s="8">
        <v>0.54</v>
      </c>
      <c r="N512" s="8">
        <f>ROUND(DS_1_2_3_appended[[#This Row],[NormalizedHumidity]] * 100, 1)</f>
        <v>54</v>
      </c>
      <c r="O512" s="8" t="str" cm="1">
        <f t="array" ref="O512">_xlfn.IFS(
  N512&lt;=10, "Extremely Dry",
  N512&lt;=20, "Very Dry",
  N512&lt;=30, "Dry",
  N512&lt;=40, "Low Comfortable",
  N512&lt;=50, "Comfortable",
  N512&lt;=60, "Moderate Humid",
  N512&lt;=70, "Humid",
  N512&lt;=80, "Very Humid",
  N512&lt;=90, "Highly Humid",
  N512&lt;=100, "Saturated / Rain-Likely"
)</f>
        <v>Moderate Humid</v>
      </c>
      <c r="P512" s="8">
        <v>0.35820000000000002</v>
      </c>
      <c r="Q512" s="8">
        <f>ROUND(DS_1_2_3_appended[[#This Row],[NormalizedWindspeed]]* 118, 1)</f>
        <v>42.3</v>
      </c>
      <c r="R512" s="8">
        <v>3</v>
      </c>
      <c r="S512" s="8">
        <v>25</v>
      </c>
      <c r="T512" s="8">
        <f>SUM(DS_1_2_3_appended[[#This Row],[CasualRiders]], DS_1_2_3_appended[[#This Row],[RegisteredRiders]])</f>
        <v>28</v>
      </c>
    </row>
    <row r="513" spans="1:20">
      <c r="A513" s="16">
        <v>512</v>
      </c>
      <c r="B513" s="11">
        <v>40566</v>
      </c>
      <c r="C513" s="8" t="str" cm="1">
        <f t="array" ref="C513">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13" s="8">
        <f>YEAR(DS_1_2_3_appended[[#This Row],[DateOfEntry]])</f>
        <v>2011</v>
      </c>
      <c r="E513" s="8" t="str">
        <f>TEXT(DS_1_2_3_appended[[#This Row],[DateOfEntry]], "mmmm")</f>
        <v>January</v>
      </c>
      <c r="F513" s="15">
        <v>21.2916666666667</v>
      </c>
      <c r="G513" s="8" t="str">
        <f>IF(dataset_1!G513, "YES", "NO")</f>
        <v>NO</v>
      </c>
      <c r="H513" s="8" t="str">
        <f>CHOOSE(WEEKDAY(DS_1_2_3_appended[[#This Row],[DateOfEntry]]), "Sunday", "Monday", "Tuesday", "Wednesday", "Thursday", "Friday", "Saturday")</f>
        <v>Sunday</v>
      </c>
      <c r="I513" s="8">
        <v>1</v>
      </c>
      <c r="J513" s="8" t="str" cm="1">
        <f t="array" ref="J513">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513" s="8">
        <v>0.14000000000000001</v>
      </c>
      <c r="L513" s="8" cm="1">
        <f t="array" ref="L513">_xlfn.IFS(
  AND(C513="Winter", J513="Clear Sky"), ROUND(10 + (K513 / 0.46) * (25 - 10), 1),
  AND(C513="Winter", J513="Foggy / Misty"), ROUND(0 + (K513 / 0.46) * (15 - 0), 1),
  AND(C513="Winter", J513="Light Snow / Rain"), ROUND(-5 + (K513 / 0.46) * (10 - (-5)), 1),
  AND(C513="Winter", J513="Western Disturbance"), ROUND(5 + (K513 / 0.46) * (20 - 5), 1),
  AND(C513="Summer", J513="Clear / Sunny"), ROUND(30 + (K513 / 0.46) * (53 - 30), 1),
  AND(C513="Summer", J513="Hot &amp; Humid"), ROUND(26 + (K513 / 0.46) * (45 - 26), 1),
  AND(C513="Summer", J513="Dust Storm / Loo Winds"), ROUND(35 + (K513 / 0.46) * (50 - 35), 1),
  AND(C513="Summer", J513="Pre-Monsoon Thunderstorm"), ROUND(28 + (K513 / 0.46) * (48 - 28), 1),
  AND(C513="Monsoon", J513="Heavy Rainfall"), ROUND(22 + (K513 / 0.46) * (28 - 22), 1),
  AND(C513="Monsoon", J513="Intermittent Showers"), ROUND(24 + (K513 / 0.46) * (32 - 24), 1),
  AND(C513="Monsoon", J513="Overcast &amp; Humid"), ROUND(25 + (K513 / 0.46) * (33 - 25), 1),
  AND(C513="Monsoon", J513="Thunderstorms with Rain"), ROUND(23 + (K513 / 0.46) * (30 - 23), 1),
  AND(C513="Autumn", J513="Clear"), ROUND(20 + (K513 / 0.46) * (30 - 20), 1),
  AND(C513="Autumn", J513="Dry &amp; Breezy"), ROUND(18 + (K513 / 0.46) * (28 - 18), 1),
  AND(C513="Autumn", J513="Atmospheric Haze"), ROUND(16 + (K513 / 0.46) * (26 - 16), 1),
  AND(C513="Autumn", J513="Chilly Dusk"), ROUND(15 + (K513 / 0.46) * (25 - 15), 1),
  TRUE, "No match found"
)</f>
        <v>14.6</v>
      </c>
      <c r="M513" s="8">
        <v>0.46</v>
      </c>
      <c r="N513" s="8">
        <f>ROUND(DS_1_2_3_appended[[#This Row],[NormalizedHumidity]] * 100, 1)</f>
        <v>46</v>
      </c>
      <c r="O513" s="8" t="str" cm="1">
        <f t="array" ref="O513">_xlfn.IFS(
  N513&lt;=10, "Extremely Dry",
  N513&lt;=20, "Very Dry",
  N513&lt;=30, "Dry",
  N513&lt;=40, "Low Comfortable",
  N513&lt;=50, "Comfortable",
  N513&lt;=60, "Moderate Humid",
  N513&lt;=70, "Humid",
  N513&lt;=80, "Very Humid",
  N513&lt;=90, "Highly Humid",
  N513&lt;=100, "Saturated / Rain-Likely"
)</f>
        <v>Comfortable</v>
      </c>
      <c r="P513" s="8">
        <v>0.3881</v>
      </c>
      <c r="Q513" s="8">
        <f>ROUND(DS_1_2_3_appended[[#This Row],[NormalizedWindspeed]]* 118, 1)</f>
        <v>45.8</v>
      </c>
      <c r="R513" s="8">
        <v>7</v>
      </c>
      <c r="S513" s="8">
        <v>51</v>
      </c>
      <c r="T513" s="8">
        <f>SUM(DS_1_2_3_appended[[#This Row],[CasualRiders]], DS_1_2_3_appended[[#This Row],[RegisteredRiders]])</f>
        <v>58</v>
      </c>
    </row>
    <row r="514" spans="1:20">
      <c r="A514" s="16">
        <v>513</v>
      </c>
      <c r="B514" s="11">
        <v>40566</v>
      </c>
      <c r="C514" s="8" t="str" cm="1">
        <f t="array" ref="C514">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14" s="8">
        <f>YEAR(DS_1_2_3_appended[[#This Row],[DateOfEntry]])</f>
        <v>2011</v>
      </c>
      <c r="E514" s="8" t="str">
        <f>TEXT(DS_1_2_3_appended[[#This Row],[DateOfEntry]], "mmmm")</f>
        <v>January</v>
      </c>
      <c r="F514" s="15">
        <v>21.3333333333333</v>
      </c>
      <c r="G514" s="8" t="str">
        <f>IF(dataset_1!G514, "YES", "NO")</f>
        <v>NO</v>
      </c>
      <c r="H514" s="8" t="str">
        <f>CHOOSE(WEEKDAY(DS_1_2_3_appended[[#This Row],[DateOfEntry]]), "Sunday", "Monday", "Tuesday", "Wednesday", "Thursday", "Friday", "Saturday")</f>
        <v>Sunday</v>
      </c>
      <c r="I514" s="8">
        <v>1</v>
      </c>
      <c r="J514" s="8" t="str" cm="1">
        <f t="array" ref="J514">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514" s="8">
        <v>0.14000000000000001</v>
      </c>
      <c r="L514" s="8" cm="1">
        <f t="array" ref="L514">_xlfn.IFS(
  AND(C514="Winter", J514="Clear Sky"), ROUND(10 + (K514 / 0.46) * (25 - 10), 1),
  AND(C514="Winter", J514="Foggy / Misty"), ROUND(0 + (K514 / 0.46) * (15 - 0), 1),
  AND(C514="Winter", J514="Light Snow / Rain"), ROUND(-5 + (K514 / 0.46) * (10 - (-5)), 1),
  AND(C514="Winter", J514="Western Disturbance"), ROUND(5 + (K514 / 0.46) * (20 - 5), 1),
  AND(C514="Summer", J514="Clear / Sunny"), ROUND(30 + (K514 / 0.46) * (53 - 30), 1),
  AND(C514="Summer", J514="Hot &amp; Humid"), ROUND(26 + (K514 / 0.46) * (45 - 26), 1),
  AND(C514="Summer", J514="Dust Storm / Loo Winds"), ROUND(35 + (K514 / 0.46) * (50 - 35), 1),
  AND(C514="Summer", J514="Pre-Monsoon Thunderstorm"), ROUND(28 + (K514 / 0.46) * (48 - 28), 1),
  AND(C514="Monsoon", J514="Heavy Rainfall"), ROUND(22 + (K514 / 0.46) * (28 - 22), 1),
  AND(C514="Monsoon", J514="Intermittent Showers"), ROUND(24 + (K514 / 0.46) * (32 - 24), 1),
  AND(C514="Monsoon", J514="Overcast &amp; Humid"), ROUND(25 + (K514 / 0.46) * (33 - 25), 1),
  AND(C514="Monsoon", J514="Thunderstorms with Rain"), ROUND(23 + (K514 / 0.46) * (30 - 23), 1),
  AND(C514="Autumn", J514="Clear"), ROUND(20 + (K514 / 0.46) * (30 - 20), 1),
  AND(C514="Autumn", J514="Dry &amp; Breezy"), ROUND(18 + (K514 / 0.46) * (28 - 18), 1),
  AND(C514="Autumn", J514="Atmospheric Haze"), ROUND(16 + (K514 / 0.46) * (26 - 16), 1),
  AND(C514="Autumn", J514="Chilly Dusk"), ROUND(15 + (K514 / 0.46) * (25 - 15), 1),
  TRUE, "No match found"
)</f>
        <v>14.6</v>
      </c>
      <c r="M514" s="8">
        <v>0.43</v>
      </c>
      <c r="N514" s="8">
        <f>ROUND(DS_1_2_3_appended[[#This Row],[NormalizedHumidity]] * 100, 1)</f>
        <v>43</v>
      </c>
      <c r="O514" s="8" t="str" cm="1">
        <f t="array" ref="O514">_xlfn.IFS(
  N514&lt;=10, "Extremely Dry",
  N514&lt;=20, "Very Dry",
  N514&lt;=30, "Dry",
  N514&lt;=40, "Low Comfortable",
  N514&lt;=50, "Comfortable",
  N514&lt;=60, "Moderate Humid",
  N514&lt;=70, "Humid",
  N514&lt;=80, "Very Humid",
  N514&lt;=90, "Highly Humid",
  N514&lt;=100, "Saturated / Rain-Likely"
)</f>
        <v>Comfortable</v>
      </c>
      <c r="P514" s="8">
        <v>0.22389999999999999</v>
      </c>
      <c r="Q514" s="8">
        <f>ROUND(DS_1_2_3_appended[[#This Row],[NormalizedWindspeed]]* 118, 1)</f>
        <v>26.4</v>
      </c>
      <c r="R514" s="8">
        <v>22</v>
      </c>
      <c r="S514" s="8">
        <v>77</v>
      </c>
      <c r="T514" s="8">
        <f>SUM(DS_1_2_3_appended[[#This Row],[CasualRiders]], DS_1_2_3_appended[[#This Row],[RegisteredRiders]])</f>
        <v>99</v>
      </c>
    </row>
    <row r="515" spans="1:20">
      <c r="A515" s="16">
        <v>514</v>
      </c>
      <c r="B515" s="11">
        <v>40566</v>
      </c>
      <c r="C515" s="8" t="str" cm="1">
        <f t="array" ref="C515">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15" s="8">
        <f>YEAR(DS_1_2_3_appended[[#This Row],[DateOfEntry]])</f>
        <v>2011</v>
      </c>
      <c r="E515" s="8" t="str">
        <f>TEXT(DS_1_2_3_appended[[#This Row],[DateOfEntry]], "mmmm")</f>
        <v>January</v>
      </c>
      <c r="F515" s="15">
        <v>21.375</v>
      </c>
      <c r="G515" s="8" t="str">
        <f>IF(dataset_1!G515, "YES", "NO")</f>
        <v>NO</v>
      </c>
      <c r="H515" s="8" t="str">
        <f>CHOOSE(WEEKDAY(DS_1_2_3_appended[[#This Row],[DateOfEntry]]), "Sunday", "Monday", "Tuesday", "Wednesday", "Thursday", "Friday", "Saturday")</f>
        <v>Sunday</v>
      </c>
      <c r="I515" s="8">
        <v>1</v>
      </c>
      <c r="J515" s="8" t="str" cm="1">
        <f t="array" ref="J515">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515" s="8">
        <v>0.16</v>
      </c>
      <c r="L515" s="8" cm="1">
        <f t="array" ref="L515">_xlfn.IFS(
  AND(C515="Winter", J515="Clear Sky"), ROUND(10 + (K515 / 0.46) * (25 - 10), 1),
  AND(C515="Winter", J515="Foggy / Misty"), ROUND(0 + (K515 / 0.46) * (15 - 0), 1),
  AND(C515="Winter", J515="Light Snow / Rain"), ROUND(-5 + (K515 / 0.46) * (10 - (-5)), 1),
  AND(C515="Winter", J515="Western Disturbance"), ROUND(5 + (K515 / 0.46) * (20 - 5), 1),
  AND(C515="Summer", J515="Clear / Sunny"), ROUND(30 + (K515 / 0.46) * (53 - 30), 1),
  AND(C515="Summer", J515="Hot &amp; Humid"), ROUND(26 + (K515 / 0.46) * (45 - 26), 1),
  AND(C515="Summer", J515="Dust Storm / Loo Winds"), ROUND(35 + (K515 / 0.46) * (50 - 35), 1),
  AND(C515="Summer", J515="Pre-Monsoon Thunderstorm"), ROUND(28 + (K515 / 0.46) * (48 - 28), 1),
  AND(C515="Monsoon", J515="Heavy Rainfall"), ROUND(22 + (K515 / 0.46) * (28 - 22), 1),
  AND(C515="Monsoon", J515="Intermittent Showers"), ROUND(24 + (K515 / 0.46) * (32 - 24), 1),
  AND(C515="Monsoon", J515="Overcast &amp; Humid"), ROUND(25 + (K515 / 0.46) * (33 - 25), 1),
  AND(C515="Monsoon", J515="Thunderstorms with Rain"), ROUND(23 + (K515 / 0.46) * (30 - 23), 1),
  AND(C515="Autumn", J515="Clear"), ROUND(20 + (K515 / 0.46) * (30 - 20), 1),
  AND(C515="Autumn", J515="Dry &amp; Breezy"), ROUND(18 + (K515 / 0.46) * (28 - 18), 1),
  AND(C515="Autumn", J515="Atmospheric Haze"), ROUND(16 + (K515 / 0.46) * (26 - 16), 1),
  AND(C515="Autumn", J515="Chilly Dusk"), ROUND(15 + (K515 / 0.46) * (25 - 15), 1),
  TRUE, "No match found"
)</f>
        <v>15.2</v>
      </c>
      <c r="M515" s="8">
        <v>0.37</v>
      </c>
      <c r="N515" s="8">
        <f>ROUND(DS_1_2_3_appended[[#This Row],[NormalizedHumidity]] * 100, 1)</f>
        <v>37</v>
      </c>
      <c r="O515" s="8" t="str" cm="1">
        <f t="array" ref="O515">_xlfn.IFS(
  N515&lt;=10, "Extremely Dry",
  N515&lt;=20, "Very Dry",
  N515&lt;=30, "Dry",
  N515&lt;=40, "Low Comfortable",
  N515&lt;=50, "Comfortable",
  N515&lt;=60, "Moderate Humid",
  N515&lt;=70, "Humid",
  N515&lt;=80, "Very Humid",
  N515&lt;=90, "Highly Humid",
  N515&lt;=100, "Saturated / Rain-Likely"
)</f>
        <v>Low Comfortable</v>
      </c>
      <c r="P515" s="8">
        <v>0.4627</v>
      </c>
      <c r="Q515" s="8">
        <f>ROUND(DS_1_2_3_appended[[#This Row],[NormalizedWindspeed]]* 118, 1)</f>
        <v>54.6</v>
      </c>
      <c r="R515" s="8">
        <v>24</v>
      </c>
      <c r="S515" s="8">
        <v>92</v>
      </c>
      <c r="T515" s="8">
        <f>SUM(DS_1_2_3_appended[[#This Row],[CasualRiders]], DS_1_2_3_appended[[#This Row],[RegisteredRiders]])</f>
        <v>116</v>
      </c>
    </row>
    <row r="516" spans="1:20">
      <c r="A516" s="16">
        <v>515</v>
      </c>
      <c r="B516" s="11">
        <v>40566</v>
      </c>
      <c r="C516" s="8" t="str" cm="1">
        <f t="array" ref="C516">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16" s="8">
        <f>YEAR(DS_1_2_3_appended[[#This Row],[DateOfEntry]])</f>
        <v>2011</v>
      </c>
      <c r="E516" s="8" t="str">
        <f>TEXT(DS_1_2_3_appended[[#This Row],[DateOfEntry]], "mmmm")</f>
        <v>January</v>
      </c>
      <c r="F516" s="15">
        <v>21.4166666666667</v>
      </c>
      <c r="G516" s="8" t="str">
        <f>IF(dataset_1!G516, "YES", "NO")</f>
        <v>NO</v>
      </c>
      <c r="H516" s="8" t="str">
        <f>CHOOSE(WEEKDAY(DS_1_2_3_appended[[#This Row],[DateOfEntry]]), "Sunday", "Monday", "Tuesday", "Wednesday", "Thursday", "Friday", "Saturday")</f>
        <v>Sunday</v>
      </c>
      <c r="I516" s="8">
        <v>1</v>
      </c>
      <c r="J516" s="8" t="str" cm="1">
        <f t="array" ref="J516">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516" s="8">
        <v>0.14000000000000001</v>
      </c>
      <c r="L516" s="8" cm="1">
        <f t="array" ref="L516">_xlfn.IFS(
  AND(C516="Winter", J516="Clear Sky"), ROUND(10 + (K516 / 0.46) * (25 - 10), 1),
  AND(C516="Winter", J516="Foggy / Misty"), ROUND(0 + (K516 / 0.46) * (15 - 0), 1),
  AND(C516="Winter", J516="Light Snow / Rain"), ROUND(-5 + (K516 / 0.46) * (10 - (-5)), 1),
  AND(C516="Winter", J516="Western Disturbance"), ROUND(5 + (K516 / 0.46) * (20 - 5), 1),
  AND(C516="Summer", J516="Clear / Sunny"), ROUND(30 + (K516 / 0.46) * (53 - 30), 1),
  AND(C516="Summer", J516="Hot &amp; Humid"), ROUND(26 + (K516 / 0.46) * (45 - 26), 1),
  AND(C516="Summer", J516="Dust Storm / Loo Winds"), ROUND(35 + (K516 / 0.46) * (50 - 35), 1),
  AND(C516="Summer", J516="Pre-Monsoon Thunderstorm"), ROUND(28 + (K516 / 0.46) * (48 - 28), 1),
  AND(C516="Monsoon", J516="Heavy Rainfall"), ROUND(22 + (K516 / 0.46) * (28 - 22), 1),
  AND(C516="Monsoon", J516="Intermittent Showers"), ROUND(24 + (K516 / 0.46) * (32 - 24), 1),
  AND(C516="Monsoon", J516="Overcast &amp; Humid"), ROUND(25 + (K516 / 0.46) * (33 - 25), 1),
  AND(C516="Monsoon", J516="Thunderstorms with Rain"), ROUND(23 + (K516 / 0.46) * (30 - 23), 1),
  AND(C516="Autumn", J516="Clear"), ROUND(20 + (K516 / 0.46) * (30 - 20), 1),
  AND(C516="Autumn", J516="Dry &amp; Breezy"), ROUND(18 + (K516 / 0.46) * (28 - 18), 1),
  AND(C516="Autumn", J516="Atmospheric Haze"), ROUND(16 + (K516 / 0.46) * (26 - 16), 1),
  AND(C516="Autumn", J516="Chilly Dusk"), ROUND(15 + (K516 / 0.46) * (25 - 15), 1),
  TRUE, "No match found"
)</f>
        <v>14.6</v>
      </c>
      <c r="M516" s="8">
        <v>0.33</v>
      </c>
      <c r="N516" s="8">
        <f>ROUND(DS_1_2_3_appended[[#This Row],[NormalizedHumidity]] * 100, 1)</f>
        <v>33</v>
      </c>
      <c r="O516" s="8" t="str" cm="1">
        <f t="array" ref="O516">_xlfn.IFS(
  N516&lt;=10, "Extremely Dry",
  N516&lt;=20, "Very Dry",
  N516&lt;=30, "Dry",
  N516&lt;=40, "Low Comfortable",
  N516&lt;=50, "Comfortable",
  N516&lt;=60, "Moderate Humid",
  N516&lt;=70, "Humid",
  N516&lt;=80, "Very Humid",
  N516&lt;=90, "Highly Humid",
  N516&lt;=100, "Saturated / Rain-Likely"
)</f>
        <v>Low Comfortable</v>
      </c>
      <c r="P516" s="8">
        <v>0.3881</v>
      </c>
      <c r="Q516" s="8">
        <f>ROUND(DS_1_2_3_appended[[#This Row],[NormalizedWindspeed]]* 118, 1)</f>
        <v>45.8</v>
      </c>
      <c r="R516" s="8">
        <v>12</v>
      </c>
      <c r="S516" s="8">
        <v>75</v>
      </c>
      <c r="T516" s="8">
        <f>SUM(DS_1_2_3_appended[[#This Row],[CasualRiders]], DS_1_2_3_appended[[#This Row],[RegisteredRiders]])</f>
        <v>87</v>
      </c>
    </row>
    <row r="517" spans="1:20">
      <c r="A517" s="16">
        <v>516</v>
      </c>
      <c r="B517" s="11">
        <v>40566</v>
      </c>
      <c r="C517" s="8" t="str" cm="1">
        <f t="array" ref="C517">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17" s="8">
        <f>YEAR(DS_1_2_3_appended[[#This Row],[DateOfEntry]])</f>
        <v>2011</v>
      </c>
      <c r="E517" s="8" t="str">
        <f>TEXT(DS_1_2_3_appended[[#This Row],[DateOfEntry]], "mmmm")</f>
        <v>January</v>
      </c>
      <c r="F517" s="15">
        <v>21.4583333333333</v>
      </c>
      <c r="G517" s="8" t="str">
        <f>IF(dataset_1!G517, "YES", "NO")</f>
        <v>NO</v>
      </c>
      <c r="H517" s="8" t="str">
        <f>CHOOSE(WEEKDAY(DS_1_2_3_appended[[#This Row],[DateOfEntry]]), "Sunday", "Monday", "Tuesday", "Wednesday", "Thursday", "Friday", "Saturday")</f>
        <v>Sunday</v>
      </c>
      <c r="I517" s="8">
        <v>1</v>
      </c>
      <c r="J517" s="8" t="str" cm="1">
        <f t="array" ref="J517">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517" s="8">
        <v>0.16</v>
      </c>
      <c r="L517" s="8" cm="1">
        <f t="array" ref="L517">_xlfn.IFS(
  AND(C517="Winter", J517="Clear Sky"), ROUND(10 + (K517 / 0.46) * (25 - 10), 1),
  AND(C517="Winter", J517="Foggy / Misty"), ROUND(0 + (K517 / 0.46) * (15 - 0), 1),
  AND(C517="Winter", J517="Light Snow / Rain"), ROUND(-5 + (K517 / 0.46) * (10 - (-5)), 1),
  AND(C517="Winter", J517="Western Disturbance"), ROUND(5 + (K517 / 0.46) * (20 - 5), 1),
  AND(C517="Summer", J517="Clear / Sunny"), ROUND(30 + (K517 / 0.46) * (53 - 30), 1),
  AND(C517="Summer", J517="Hot &amp; Humid"), ROUND(26 + (K517 / 0.46) * (45 - 26), 1),
  AND(C517="Summer", J517="Dust Storm / Loo Winds"), ROUND(35 + (K517 / 0.46) * (50 - 35), 1),
  AND(C517="Summer", J517="Pre-Monsoon Thunderstorm"), ROUND(28 + (K517 / 0.46) * (48 - 28), 1),
  AND(C517="Monsoon", J517="Heavy Rainfall"), ROUND(22 + (K517 / 0.46) * (28 - 22), 1),
  AND(C517="Monsoon", J517="Intermittent Showers"), ROUND(24 + (K517 / 0.46) * (32 - 24), 1),
  AND(C517="Monsoon", J517="Overcast &amp; Humid"), ROUND(25 + (K517 / 0.46) * (33 - 25), 1),
  AND(C517="Monsoon", J517="Thunderstorms with Rain"), ROUND(23 + (K517 / 0.46) * (30 - 23), 1),
  AND(C517="Autumn", J517="Clear"), ROUND(20 + (K517 / 0.46) * (30 - 20), 1),
  AND(C517="Autumn", J517="Dry &amp; Breezy"), ROUND(18 + (K517 / 0.46) * (28 - 18), 1),
  AND(C517="Autumn", J517="Atmospheric Haze"), ROUND(16 + (K517 / 0.46) * (26 - 16), 1),
  AND(C517="Autumn", J517="Chilly Dusk"), ROUND(15 + (K517 / 0.46) * (25 - 15), 1),
  TRUE, "No match found"
)</f>
        <v>15.2</v>
      </c>
      <c r="M517" s="8">
        <v>0.28000000000000003</v>
      </c>
      <c r="N517" s="8">
        <f>ROUND(DS_1_2_3_appended[[#This Row],[NormalizedHumidity]] * 100, 1)</f>
        <v>28</v>
      </c>
      <c r="O517" s="8" t="str" cm="1">
        <f t="array" ref="O517">_xlfn.IFS(
  N517&lt;=10, "Extremely Dry",
  N517&lt;=20, "Very Dry",
  N517&lt;=30, "Dry",
  N517&lt;=40, "Low Comfortable",
  N517&lt;=50, "Comfortable",
  N517&lt;=60, "Moderate Humid",
  N517&lt;=70, "Humid",
  N517&lt;=80, "Very Humid",
  N517&lt;=90, "Highly Humid",
  N517&lt;=100, "Saturated / Rain-Likely"
)</f>
        <v>Dry</v>
      </c>
      <c r="P517" s="8">
        <v>0.35820000000000002</v>
      </c>
      <c r="Q517" s="8">
        <f>ROUND(DS_1_2_3_appended[[#This Row],[NormalizedWindspeed]]* 118, 1)</f>
        <v>42.3</v>
      </c>
      <c r="R517" s="8">
        <v>17</v>
      </c>
      <c r="S517" s="8">
        <v>93</v>
      </c>
      <c r="T517" s="8">
        <f>SUM(DS_1_2_3_appended[[#This Row],[CasualRiders]], DS_1_2_3_appended[[#This Row],[RegisteredRiders]])</f>
        <v>110</v>
      </c>
    </row>
    <row r="518" spans="1:20">
      <c r="A518" s="16">
        <v>517</v>
      </c>
      <c r="B518" s="11">
        <v>40566</v>
      </c>
      <c r="C518" s="8" t="str" cm="1">
        <f t="array" ref="C518">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18" s="8">
        <f>YEAR(DS_1_2_3_appended[[#This Row],[DateOfEntry]])</f>
        <v>2011</v>
      </c>
      <c r="E518" s="8" t="str">
        <f>TEXT(DS_1_2_3_appended[[#This Row],[DateOfEntry]], "mmmm")</f>
        <v>January</v>
      </c>
      <c r="F518" s="15">
        <v>21.5</v>
      </c>
      <c r="G518" s="8" t="str">
        <f>IF(dataset_1!G518, "YES", "NO")</f>
        <v>NO</v>
      </c>
      <c r="H518" s="8" t="str">
        <f>CHOOSE(WEEKDAY(DS_1_2_3_appended[[#This Row],[DateOfEntry]]), "Sunday", "Monday", "Tuesday", "Wednesday", "Thursday", "Friday", "Saturday")</f>
        <v>Sunday</v>
      </c>
      <c r="I518" s="8">
        <v>1</v>
      </c>
      <c r="J518" s="8" t="str" cm="1">
        <f t="array" ref="J518">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518" s="8">
        <v>0.16</v>
      </c>
      <c r="L518" s="8" cm="1">
        <f t="array" ref="L518">_xlfn.IFS(
  AND(C518="Winter", J518="Clear Sky"), ROUND(10 + (K518 / 0.46) * (25 - 10), 1),
  AND(C518="Winter", J518="Foggy / Misty"), ROUND(0 + (K518 / 0.46) * (15 - 0), 1),
  AND(C518="Winter", J518="Light Snow / Rain"), ROUND(-5 + (K518 / 0.46) * (10 - (-5)), 1),
  AND(C518="Winter", J518="Western Disturbance"), ROUND(5 + (K518 / 0.46) * (20 - 5), 1),
  AND(C518="Summer", J518="Clear / Sunny"), ROUND(30 + (K518 / 0.46) * (53 - 30), 1),
  AND(C518="Summer", J518="Hot &amp; Humid"), ROUND(26 + (K518 / 0.46) * (45 - 26), 1),
  AND(C518="Summer", J518="Dust Storm / Loo Winds"), ROUND(35 + (K518 / 0.46) * (50 - 35), 1),
  AND(C518="Summer", J518="Pre-Monsoon Thunderstorm"), ROUND(28 + (K518 / 0.46) * (48 - 28), 1),
  AND(C518="Monsoon", J518="Heavy Rainfall"), ROUND(22 + (K518 / 0.46) * (28 - 22), 1),
  AND(C518="Monsoon", J518="Intermittent Showers"), ROUND(24 + (K518 / 0.46) * (32 - 24), 1),
  AND(C518="Monsoon", J518="Overcast &amp; Humid"), ROUND(25 + (K518 / 0.46) * (33 - 25), 1),
  AND(C518="Monsoon", J518="Thunderstorms with Rain"), ROUND(23 + (K518 / 0.46) * (30 - 23), 1),
  AND(C518="Autumn", J518="Clear"), ROUND(20 + (K518 / 0.46) * (30 - 20), 1),
  AND(C518="Autumn", J518="Dry &amp; Breezy"), ROUND(18 + (K518 / 0.46) * (28 - 18), 1),
  AND(C518="Autumn", J518="Atmospheric Haze"), ROUND(16 + (K518 / 0.46) * (26 - 16), 1),
  AND(C518="Autumn", J518="Chilly Dusk"), ROUND(15 + (K518 / 0.46) * (25 - 15), 1),
  TRUE, "No match found"
)</f>
        <v>15.2</v>
      </c>
      <c r="M518" s="8">
        <v>0.28000000000000003</v>
      </c>
      <c r="N518" s="8">
        <f>ROUND(DS_1_2_3_appended[[#This Row],[NormalizedHumidity]] * 100, 1)</f>
        <v>28</v>
      </c>
      <c r="O518" s="8" t="str" cm="1">
        <f t="array" ref="O518">_xlfn.IFS(
  N518&lt;=10, "Extremely Dry",
  N518&lt;=20, "Very Dry",
  N518&lt;=30, "Dry",
  N518&lt;=40, "Low Comfortable",
  N518&lt;=50, "Comfortable",
  N518&lt;=60, "Moderate Humid",
  N518&lt;=70, "Humid",
  N518&lt;=80, "Very Humid",
  N518&lt;=90, "Highly Humid",
  N518&lt;=100, "Saturated / Rain-Likely"
)</f>
        <v>Dry</v>
      </c>
      <c r="P518" s="8">
        <v>0.35820000000000002</v>
      </c>
      <c r="Q518" s="8">
        <f>ROUND(DS_1_2_3_appended[[#This Row],[NormalizedWindspeed]]* 118, 1)</f>
        <v>42.3</v>
      </c>
      <c r="R518" s="8">
        <v>13</v>
      </c>
      <c r="S518" s="8">
        <v>64</v>
      </c>
      <c r="T518" s="8">
        <f>SUM(DS_1_2_3_appended[[#This Row],[CasualRiders]], DS_1_2_3_appended[[#This Row],[RegisteredRiders]])</f>
        <v>77</v>
      </c>
    </row>
    <row r="519" spans="1:20">
      <c r="A519" s="16">
        <v>518</v>
      </c>
      <c r="B519" s="11">
        <v>40566</v>
      </c>
      <c r="C519" s="8" t="str" cm="1">
        <f t="array" ref="C519">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19" s="8">
        <f>YEAR(DS_1_2_3_appended[[#This Row],[DateOfEntry]])</f>
        <v>2011</v>
      </c>
      <c r="E519" s="8" t="str">
        <f>TEXT(DS_1_2_3_appended[[#This Row],[DateOfEntry]], "mmmm")</f>
        <v>January</v>
      </c>
      <c r="F519" s="15">
        <v>21.5416666666667</v>
      </c>
      <c r="G519" s="8" t="str">
        <f>IF(dataset_1!G519, "YES", "NO")</f>
        <v>NO</v>
      </c>
      <c r="H519" s="8" t="str">
        <f>CHOOSE(WEEKDAY(DS_1_2_3_appended[[#This Row],[DateOfEntry]]), "Sunday", "Monday", "Tuesday", "Wednesday", "Thursday", "Friday", "Saturday")</f>
        <v>Sunday</v>
      </c>
      <c r="I519" s="8">
        <v>1</v>
      </c>
      <c r="J519" s="8" t="str" cm="1">
        <f t="array" ref="J519">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519" s="8">
        <v>0.16</v>
      </c>
      <c r="L519" s="8" cm="1">
        <f t="array" ref="L519">_xlfn.IFS(
  AND(C519="Winter", J519="Clear Sky"), ROUND(10 + (K519 / 0.46) * (25 - 10), 1),
  AND(C519="Winter", J519="Foggy / Misty"), ROUND(0 + (K519 / 0.46) * (15 - 0), 1),
  AND(C519="Winter", J519="Light Snow / Rain"), ROUND(-5 + (K519 / 0.46) * (10 - (-5)), 1),
  AND(C519="Winter", J519="Western Disturbance"), ROUND(5 + (K519 / 0.46) * (20 - 5), 1),
  AND(C519="Summer", J519="Clear / Sunny"), ROUND(30 + (K519 / 0.46) * (53 - 30), 1),
  AND(C519="Summer", J519="Hot &amp; Humid"), ROUND(26 + (K519 / 0.46) * (45 - 26), 1),
  AND(C519="Summer", J519="Dust Storm / Loo Winds"), ROUND(35 + (K519 / 0.46) * (50 - 35), 1),
  AND(C519="Summer", J519="Pre-Monsoon Thunderstorm"), ROUND(28 + (K519 / 0.46) * (48 - 28), 1),
  AND(C519="Monsoon", J519="Heavy Rainfall"), ROUND(22 + (K519 / 0.46) * (28 - 22), 1),
  AND(C519="Monsoon", J519="Intermittent Showers"), ROUND(24 + (K519 / 0.46) * (32 - 24), 1),
  AND(C519="Monsoon", J519="Overcast &amp; Humid"), ROUND(25 + (K519 / 0.46) * (33 - 25), 1),
  AND(C519="Monsoon", J519="Thunderstorms with Rain"), ROUND(23 + (K519 / 0.46) * (30 - 23), 1),
  AND(C519="Autumn", J519="Clear"), ROUND(20 + (K519 / 0.46) * (30 - 20), 1),
  AND(C519="Autumn", J519="Dry &amp; Breezy"), ROUND(18 + (K519 / 0.46) * (28 - 18), 1),
  AND(C519="Autumn", J519="Atmospheric Haze"), ROUND(16 + (K519 / 0.46) * (26 - 16), 1),
  AND(C519="Autumn", J519="Chilly Dusk"), ROUND(15 + (K519 / 0.46) * (25 - 15), 1),
  TRUE, "No match found"
)</f>
        <v>15.2</v>
      </c>
      <c r="M519" s="8">
        <v>0.26</v>
      </c>
      <c r="N519" s="8">
        <f>ROUND(DS_1_2_3_appended[[#This Row],[NormalizedHumidity]] * 100, 1)</f>
        <v>26</v>
      </c>
      <c r="O519" s="8" t="str" cm="1">
        <f t="array" ref="O519">_xlfn.IFS(
  N519&lt;=10, "Extremely Dry",
  N519&lt;=20, "Very Dry",
  N519&lt;=30, "Dry",
  N519&lt;=40, "Low Comfortable",
  N519&lt;=50, "Comfortable",
  N519&lt;=60, "Moderate Humid",
  N519&lt;=70, "Humid",
  N519&lt;=80, "Very Humid",
  N519&lt;=90, "Highly Humid",
  N519&lt;=100, "Saturated / Rain-Likely"
)</f>
        <v>Dry</v>
      </c>
      <c r="P519" s="8">
        <v>0.32840000000000003</v>
      </c>
      <c r="Q519" s="8">
        <f>ROUND(DS_1_2_3_appended[[#This Row],[NormalizedWindspeed]]* 118, 1)</f>
        <v>38.799999999999997</v>
      </c>
      <c r="R519" s="8">
        <v>9</v>
      </c>
      <c r="S519" s="8">
        <v>56</v>
      </c>
      <c r="T519" s="8">
        <f>SUM(DS_1_2_3_appended[[#This Row],[CasualRiders]], DS_1_2_3_appended[[#This Row],[RegisteredRiders]])</f>
        <v>65</v>
      </c>
    </row>
    <row r="520" spans="1:20">
      <c r="A520" s="16">
        <v>519</v>
      </c>
      <c r="B520" s="11">
        <v>40566</v>
      </c>
      <c r="C520" s="8" t="str" cm="1">
        <f t="array" ref="C520">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20" s="8">
        <f>YEAR(DS_1_2_3_appended[[#This Row],[DateOfEntry]])</f>
        <v>2011</v>
      </c>
      <c r="E520" s="8" t="str">
        <f>TEXT(DS_1_2_3_appended[[#This Row],[DateOfEntry]], "mmmm")</f>
        <v>January</v>
      </c>
      <c r="F520" s="15">
        <v>21.5833333333333</v>
      </c>
      <c r="G520" s="8" t="str">
        <f>IF(dataset_1!G520, "YES", "NO")</f>
        <v>NO</v>
      </c>
      <c r="H520" s="8" t="str">
        <f>CHOOSE(WEEKDAY(DS_1_2_3_appended[[#This Row],[DateOfEntry]]), "Sunday", "Monday", "Tuesday", "Wednesday", "Thursday", "Friday", "Saturday")</f>
        <v>Sunday</v>
      </c>
      <c r="I520" s="8">
        <v>1</v>
      </c>
      <c r="J520" s="8" t="str" cm="1">
        <f t="array" ref="J520">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520" s="8">
        <v>0.14000000000000001</v>
      </c>
      <c r="L520" s="8" cm="1">
        <f t="array" ref="L520">_xlfn.IFS(
  AND(C520="Winter", J520="Clear Sky"), ROUND(10 + (K520 / 0.46) * (25 - 10), 1),
  AND(C520="Winter", J520="Foggy / Misty"), ROUND(0 + (K520 / 0.46) * (15 - 0), 1),
  AND(C520="Winter", J520="Light Snow / Rain"), ROUND(-5 + (K520 / 0.46) * (10 - (-5)), 1),
  AND(C520="Winter", J520="Western Disturbance"), ROUND(5 + (K520 / 0.46) * (20 - 5), 1),
  AND(C520="Summer", J520="Clear / Sunny"), ROUND(30 + (K520 / 0.46) * (53 - 30), 1),
  AND(C520="Summer", J520="Hot &amp; Humid"), ROUND(26 + (K520 / 0.46) * (45 - 26), 1),
  AND(C520="Summer", J520="Dust Storm / Loo Winds"), ROUND(35 + (K520 / 0.46) * (50 - 35), 1),
  AND(C520="Summer", J520="Pre-Monsoon Thunderstorm"), ROUND(28 + (K520 / 0.46) * (48 - 28), 1),
  AND(C520="Monsoon", J520="Heavy Rainfall"), ROUND(22 + (K520 / 0.46) * (28 - 22), 1),
  AND(C520="Monsoon", J520="Intermittent Showers"), ROUND(24 + (K520 / 0.46) * (32 - 24), 1),
  AND(C520="Monsoon", J520="Overcast &amp; Humid"), ROUND(25 + (K520 / 0.46) * (33 - 25), 1),
  AND(C520="Monsoon", J520="Thunderstorms with Rain"), ROUND(23 + (K520 / 0.46) * (30 - 23), 1),
  AND(C520="Autumn", J520="Clear"), ROUND(20 + (K520 / 0.46) * (30 - 20), 1),
  AND(C520="Autumn", J520="Dry &amp; Breezy"), ROUND(18 + (K520 / 0.46) * (28 - 18), 1),
  AND(C520="Autumn", J520="Atmospheric Haze"), ROUND(16 + (K520 / 0.46) * (26 - 16), 1),
  AND(C520="Autumn", J520="Chilly Dusk"), ROUND(15 + (K520 / 0.46) * (25 - 15), 1),
  TRUE, "No match found"
)</f>
        <v>14.6</v>
      </c>
      <c r="M520" s="8">
        <v>0.26</v>
      </c>
      <c r="N520" s="8">
        <f>ROUND(DS_1_2_3_appended[[#This Row],[NormalizedHumidity]] * 100, 1)</f>
        <v>26</v>
      </c>
      <c r="O520" s="8" t="str" cm="1">
        <f t="array" ref="O520">_xlfn.IFS(
  N520&lt;=10, "Extremely Dry",
  N520&lt;=20, "Very Dry",
  N520&lt;=30, "Dry",
  N520&lt;=40, "Low Comfortable",
  N520&lt;=50, "Comfortable",
  N520&lt;=60, "Moderate Humid",
  N520&lt;=70, "Humid",
  N520&lt;=80, "Very Humid",
  N520&lt;=90, "Highly Humid",
  N520&lt;=100, "Saturated / Rain-Likely"
)</f>
        <v>Dry</v>
      </c>
      <c r="P520" s="8">
        <v>0.3881</v>
      </c>
      <c r="Q520" s="8">
        <f>ROUND(DS_1_2_3_appended[[#This Row],[NormalizedWindspeed]]* 118, 1)</f>
        <v>45.8</v>
      </c>
      <c r="R520" s="8">
        <v>5</v>
      </c>
      <c r="S520" s="8">
        <v>50</v>
      </c>
      <c r="T520" s="8">
        <f>SUM(DS_1_2_3_appended[[#This Row],[CasualRiders]], DS_1_2_3_appended[[#This Row],[RegisteredRiders]])</f>
        <v>55</v>
      </c>
    </row>
    <row r="521" spans="1:20">
      <c r="A521" s="16">
        <v>520</v>
      </c>
      <c r="B521" s="11">
        <v>40566</v>
      </c>
      <c r="C521" s="8" t="str" cm="1">
        <f t="array" ref="C521">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21" s="8">
        <f>YEAR(DS_1_2_3_appended[[#This Row],[DateOfEntry]])</f>
        <v>2011</v>
      </c>
      <c r="E521" s="8" t="str">
        <f>TEXT(DS_1_2_3_appended[[#This Row],[DateOfEntry]], "mmmm")</f>
        <v>January</v>
      </c>
      <c r="F521" s="15">
        <v>21.625</v>
      </c>
      <c r="G521" s="8" t="str">
        <f>IF(dataset_1!G521, "YES", "NO")</f>
        <v>NO</v>
      </c>
      <c r="H521" s="8" t="str">
        <f>CHOOSE(WEEKDAY(DS_1_2_3_appended[[#This Row],[DateOfEntry]]), "Sunday", "Monday", "Tuesday", "Wednesday", "Thursday", "Friday", "Saturday")</f>
        <v>Sunday</v>
      </c>
      <c r="I521" s="8">
        <v>1</v>
      </c>
      <c r="J521" s="8" t="str" cm="1">
        <f t="array" ref="J521">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521" s="8">
        <v>0.12</v>
      </c>
      <c r="L521" s="8" cm="1">
        <f t="array" ref="L521">_xlfn.IFS(
  AND(C521="Winter", J521="Clear Sky"), ROUND(10 + (K521 / 0.46) * (25 - 10), 1),
  AND(C521="Winter", J521="Foggy / Misty"), ROUND(0 + (K521 / 0.46) * (15 - 0), 1),
  AND(C521="Winter", J521="Light Snow / Rain"), ROUND(-5 + (K521 / 0.46) * (10 - (-5)), 1),
  AND(C521="Winter", J521="Western Disturbance"), ROUND(5 + (K521 / 0.46) * (20 - 5), 1),
  AND(C521="Summer", J521="Clear / Sunny"), ROUND(30 + (K521 / 0.46) * (53 - 30), 1),
  AND(C521="Summer", J521="Hot &amp; Humid"), ROUND(26 + (K521 / 0.46) * (45 - 26), 1),
  AND(C521="Summer", J521="Dust Storm / Loo Winds"), ROUND(35 + (K521 / 0.46) * (50 - 35), 1),
  AND(C521="Summer", J521="Pre-Monsoon Thunderstorm"), ROUND(28 + (K521 / 0.46) * (48 - 28), 1),
  AND(C521="Monsoon", J521="Heavy Rainfall"), ROUND(22 + (K521 / 0.46) * (28 - 22), 1),
  AND(C521="Monsoon", J521="Intermittent Showers"), ROUND(24 + (K521 / 0.46) * (32 - 24), 1),
  AND(C521="Monsoon", J521="Overcast &amp; Humid"), ROUND(25 + (K521 / 0.46) * (33 - 25), 1),
  AND(C521="Monsoon", J521="Thunderstorms with Rain"), ROUND(23 + (K521 / 0.46) * (30 - 23), 1),
  AND(C521="Autumn", J521="Clear"), ROUND(20 + (K521 / 0.46) * (30 - 20), 1),
  AND(C521="Autumn", J521="Dry &amp; Breezy"), ROUND(18 + (K521 / 0.46) * (28 - 18), 1),
  AND(C521="Autumn", J521="Atmospheric Haze"), ROUND(16 + (K521 / 0.46) * (26 - 16), 1),
  AND(C521="Autumn", J521="Chilly Dusk"), ROUND(15 + (K521 / 0.46) * (25 - 15), 1),
  TRUE, "No match found"
)</f>
        <v>13.9</v>
      </c>
      <c r="M521" s="8">
        <v>0.3</v>
      </c>
      <c r="N521" s="8">
        <f>ROUND(DS_1_2_3_appended[[#This Row],[NormalizedHumidity]] * 100, 1)</f>
        <v>30</v>
      </c>
      <c r="O521" s="8" t="str" cm="1">
        <f t="array" ref="O521">_xlfn.IFS(
  N521&lt;=10, "Extremely Dry",
  N521&lt;=20, "Very Dry",
  N521&lt;=30, "Dry",
  N521&lt;=40, "Low Comfortable",
  N521&lt;=50, "Comfortable",
  N521&lt;=60, "Moderate Humid",
  N521&lt;=70, "Humid",
  N521&lt;=80, "Very Humid",
  N521&lt;=90, "Highly Humid",
  N521&lt;=100, "Saturated / Rain-Likely"
)</f>
        <v>Dry</v>
      </c>
      <c r="P521" s="8">
        <v>0.25369999999999998</v>
      </c>
      <c r="Q521" s="8">
        <f>ROUND(DS_1_2_3_appended[[#This Row],[NormalizedWindspeed]]* 118, 1)</f>
        <v>29.9</v>
      </c>
      <c r="R521" s="8">
        <v>5</v>
      </c>
      <c r="S521" s="8">
        <v>44</v>
      </c>
      <c r="T521" s="8">
        <f>SUM(DS_1_2_3_appended[[#This Row],[CasualRiders]], DS_1_2_3_appended[[#This Row],[RegisteredRiders]])</f>
        <v>49</v>
      </c>
    </row>
    <row r="522" spans="1:20">
      <c r="A522" s="16">
        <v>521</v>
      </c>
      <c r="B522" s="11">
        <v>40566</v>
      </c>
      <c r="C522" s="8" t="str" cm="1">
        <f t="array" ref="C522">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22" s="8">
        <f>YEAR(DS_1_2_3_appended[[#This Row],[DateOfEntry]])</f>
        <v>2011</v>
      </c>
      <c r="E522" s="8" t="str">
        <f>TEXT(DS_1_2_3_appended[[#This Row],[DateOfEntry]], "mmmm")</f>
        <v>January</v>
      </c>
      <c r="F522" s="15">
        <v>21.6666666666667</v>
      </c>
      <c r="G522" s="8" t="str">
        <f>IF(dataset_1!G522, "YES", "NO")</f>
        <v>NO</v>
      </c>
      <c r="H522" s="8" t="str">
        <f>CHOOSE(WEEKDAY(DS_1_2_3_appended[[#This Row],[DateOfEntry]]), "Sunday", "Monday", "Tuesday", "Wednesday", "Thursday", "Friday", "Saturday")</f>
        <v>Sunday</v>
      </c>
      <c r="I522" s="8">
        <v>1</v>
      </c>
      <c r="J522" s="8" t="str" cm="1">
        <f t="array" ref="J522">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522" s="8">
        <v>0.12</v>
      </c>
      <c r="L522" s="8" cm="1">
        <f t="array" ref="L522">_xlfn.IFS(
  AND(C522="Winter", J522="Clear Sky"), ROUND(10 + (K522 / 0.46) * (25 - 10), 1),
  AND(C522="Winter", J522="Foggy / Misty"), ROUND(0 + (K522 / 0.46) * (15 - 0), 1),
  AND(C522="Winter", J522="Light Snow / Rain"), ROUND(-5 + (K522 / 0.46) * (10 - (-5)), 1),
  AND(C522="Winter", J522="Western Disturbance"), ROUND(5 + (K522 / 0.46) * (20 - 5), 1),
  AND(C522="Summer", J522="Clear / Sunny"), ROUND(30 + (K522 / 0.46) * (53 - 30), 1),
  AND(C522="Summer", J522="Hot &amp; Humid"), ROUND(26 + (K522 / 0.46) * (45 - 26), 1),
  AND(C522="Summer", J522="Dust Storm / Loo Winds"), ROUND(35 + (K522 / 0.46) * (50 - 35), 1),
  AND(C522="Summer", J522="Pre-Monsoon Thunderstorm"), ROUND(28 + (K522 / 0.46) * (48 - 28), 1),
  AND(C522="Monsoon", J522="Heavy Rainfall"), ROUND(22 + (K522 / 0.46) * (28 - 22), 1),
  AND(C522="Monsoon", J522="Intermittent Showers"), ROUND(24 + (K522 / 0.46) * (32 - 24), 1),
  AND(C522="Monsoon", J522="Overcast &amp; Humid"), ROUND(25 + (K522 / 0.46) * (33 - 25), 1),
  AND(C522="Monsoon", J522="Thunderstorms with Rain"), ROUND(23 + (K522 / 0.46) * (30 - 23), 1),
  AND(C522="Autumn", J522="Clear"), ROUND(20 + (K522 / 0.46) * (30 - 20), 1),
  AND(C522="Autumn", J522="Dry &amp; Breezy"), ROUND(18 + (K522 / 0.46) * (28 - 18), 1),
  AND(C522="Autumn", J522="Atmospheric Haze"), ROUND(16 + (K522 / 0.46) * (26 - 16), 1),
  AND(C522="Autumn", J522="Chilly Dusk"), ROUND(15 + (K522 / 0.46) * (25 - 15), 1),
  TRUE, "No match found"
)</f>
        <v>13.9</v>
      </c>
      <c r="M522" s="8">
        <v>0.3</v>
      </c>
      <c r="N522" s="8">
        <f>ROUND(DS_1_2_3_appended[[#This Row],[NormalizedHumidity]] * 100, 1)</f>
        <v>30</v>
      </c>
      <c r="O522" s="8" t="str" cm="1">
        <f t="array" ref="O522">_xlfn.IFS(
  N522&lt;=10, "Extremely Dry",
  N522&lt;=20, "Very Dry",
  N522&lt;=30, "Dry",
  N522&lt;=40, "Low Comfortable",
  N522&lt;=50, "Comfortable",
  N522&lt;=60, "Moderate Humid",
  N522&lt;=70, "Humid",
  N522&lt;=80, "Very Humid",
  N522&lt;=90, "Highly Humid",
  N522&lt;=100, "Saturated / Rain-Likely"
)</f>
        <v>Dry</v>
      </c>
      <c r="P522" s="8">
        <v>0.28360000000000002</v>
      </c>
      <c r="Q522" s="8">
        <f>ROUND(DS_1_2_3_appended[[#This Row],[NormalizedWindspeed]]* 118, 1)</f>
        <v>33.5</v>
      </c>
      <c r="R522" s="8">
        <v>5</v>
      </c>
      <c r="S522" s="8">
        <v>45</v>
      </c>
      <c r="T522" s="8">
        <f>SUM(DS_1_2_3_appended[[#This Row],[CasualRiders]], DS_1_2_3_appended[[#This Row],[RegisteredRiders]])</f>
        <v>50</v>
      </c>
    </row>
    <row r="523" spans="1:20">
      <c r="A523" s="16">
        <v>522</v>
      </c>
      <c r="B523" s="11">
        <v>40566</v>
      </c>
      <c r="C523" s="8" t="str" cm="1">
        <f t="array" ref="C523">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23" s="8">
        <f>YEAR(DS_1_2_3_appended[[#This Row],[DateOfEntry]])</f>
        <v>2011</v>
      </c>
      <c r="E523" s="8" t="str">
        <f>TEXT(DS_1_2_3_appended[[#This Row],[DateOfEntry]], "mmmm")</f>
        <v>January</v>
      </c>
      <c r="F523" s="15">
        <v>21.7083333333333</v>
      </c>
      <c r="G523" s="8" t="str">
        <f>IF(dataset_1!G523, "YES", "NO")</f>
        <v>NO</v>
      </c>
      <c r="H523" s="8" t="str">
        <f>CHOOSE(WEEKDAY(DS_1_2_3_appended[[#This Row],[DateOfEntry]]), "Sunday", "Monday", "Tuesday", "Wednesday", "Thursday", "Friday", "Saturday")</f>
        <v>Sunday</v>
      </c>
      <c r="I523" s="8">
        <v>1</v>
      </c>
      <c r="J523" s="8" t="str" cm="1">
        <f t="array" ref="J523">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523" s="8">
        <v>0.1</v>
      </c>
      <c r="L523" s="8" cm="1">
        <f t="array" ref="L523">_xlfn.IFS(
  AND(C523="Winter", J523="Clear Sky"), ROUND(10 + (K523 / 0.46) * (25 - 10), 1),
  AND(C523="Winter", J523="Foggy / Misty"), ROUND(0 + (K523 / 0.46) * (15 - 0), 1),
  AND(C523="Winter", J523="Light Snow / Rain"), ROUND(-5 + (K523 / 0.46) * (10 - (-5)), 1),
  AND(C523="Winter", J523="Western Disturbance"), ROUND(5 + (K523 / 0.46) * (20 - 5), 1),
  AND(C523="Summer", J523="Clear / Sunny"), ROUND(30 + (K523 / 0.46) * (53 - 30), 1),
  AND(C523="Summer", J523="Hot &amp; Humid"), ROUND(26 + (K523 / 0.46) * (45 - 26), 1),
  AND(C523="Summer", J523="Dust Storm / Loo Winds"), ROUND(35 + (K523 / 0.46) * (50 - 35), 1),
  AND(C523="Summer", J523="Pre-Monsoon Thunderstorm"), ROUND(28 + (K523 / 0.46) * (48 - 28), 1),
  AND(C523="Monsoon", J523="Heavy Rainfall"), ROUND(22 + (K523 / 0.46) * (28 - 22), 1),
  AND(C523="Monsoon", J523="Intermittent Showers"), ROUND(24 + (K523 / 0.46) * (32 - 24), 1),
  AND(C523="Monsoon", J523="Overcast &amp; Humid"), ROUND(25 + (K523 / 0.46) * (33 - 25), 1),
  AND(C523="Monsoon", J523="Thunderstorms with Rain"), ROUND(23 + (K523 / 0.46) * (30 - 23), 1),
  AND(C523="Autumn", J523="Clear"), ROUND(20 + (K523 / 0.46) * (30 - 20), 1),
  AND(C523="Autumn", J523="Dry &amp; Breezy"), ROUND(18 + (K523 / 0.46) * (28 - 18), 1),
  AND(C523="Autumn", J523="Atmospheric Haze"), ROUND(16 + (K523 / 0.46) * (26 - 16), 1),
  AND(C523="Autumn", J523="Chilly Dusk"), ROUND(15 + (K523 / 0.46) * (25 - 15), 1),
  TRUE, "No match found"
)</f>
        <v>13.3</v>
      </c>
      <c r="M523" s="8">
        <v>0.36</v>
      </c>
      <c r="N523" s="8">
        <f>ROUND(DS_1_2_3_appended[[#This Row],[NormalizedHumidity]] * 100, 1)</f>
        <v>36</v>
      </c>
      <c r="O523" s="8" t="str" cm="1">
        <f t="array" ref="O523">_xlfn.IFS(
  N523&lt;=10, "Extremely Dry",
  N523&lt;=20, "Very Dry",
  N523&lt;=30, "Dry",
  N523&lt;=40, "Low Comfortable",
  N523&lt;=50, "Comfortable",
  N523&lt;=60, "Moderate Humid",
  N523&lt;=70, "Humid",
  N523&lt;=80, "Very Humid",
  N523&lt;=90, "Highly Humid",
  N523&lt;=100, "Saturated / Rain-Likely"
)</f>
        <v>Low Comfortable</v>
      </c>
      <c r="P523" s="8">
        <v>0.25369999999999998</v>
      </c>
      <c r="Q523" s="8">
        <f>ROUND(DS_1_2_3_appended[[#This Row],[NormalizedWindspeed]]* 118, 1)</f>
        <v>29.9</v>
      </c>
      <c r="R523" s="8">
        <v>4</v>
      </c>
      <c r="S523" s="8">
        <v>31</v>
      </c>
      <c r="T523" s="8">
        <f>SUM(DS_1_2_3_appended[[#This Row],[CasualRiders]], DS_1_2_3_appended[[#This Row],[RegisteredRiders]])</f>
        <v>35</v>
      </c>
    </row>
    <row r="524" spans="1:20">
      <c r="A524" s="16">
        <v>523</v>
      </c>
      <c r="B524" s="11">
        <v>40566</v>
      </c>
      <c r="C524" s="8" t="str" cm="1">
        <f t="array" ref="C524">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24" s="8">
        <f>YEAR(DS_1_2_3_appended[[#This Row],[DateOfEntry]])</f>
        <v>2011</v>
      </c>
      <c r="E524" s="8" t="str">
        <f>TEXT(DS_1_2_3_appended[[#This Row],[DateOfEntry]], "mmmm")</f>
        <v>January</v>
      </c>
      <c r="F524" s="15">
        <v>21.75</v>
      </c>
      <c r="G524" s="8" t="str">
        <f>IF(dataset_1!G524, "YES", "NO")</f>
        <v>NO</v>
      </c>
      <c r="H524" s="8" t="str">
        <f>CHOOSE(WEEKDAY(DS_1_2_3_appended[[#This Row],[DateOfEntry]]), "Sunday", "Monday", "Tuesday", "Wednesday", "Thursday", "Friday", "Saturday")</f>
        <v>Sunday</v>
      </c>
      <c r="I524" s="8">
        <v>1</v>
      </c>
      <c r="J524" s="8" t="str" cm="1">
        <f t="array" ref="J524">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524" s="8">
        <v>0.1</v>
      </c>
      <c r="L524" s="8" cm="1">
        <f t="array" ref="L524">_xlfn.IFS(
  AND(C524="Winter", J524="Clear Sky"), ROUND(10 + (K524 / 0.46) * (25 - 10), 1),
  AND(C524="Winter", J524="Foggy / Misty"), ROUND(0 + (K524 / 0.46) * (15 - 0), 1),
  AND(C524="Winter", J524="Light Snow / Rain"), ROUND(-5 + (K524 / 0.46) * (10 - (-5)), 1),
  AND(C524="Winter", J524="Western Disturbance"), ROUND(5 + (K524 / 0.46) * (20 - 5), 1),
  AND(C524="Summer", J524="Clear / Sunny"), ROUND(30 + (K524 / 0.46) * (53 - 30), 1),
  AND(C524="Summer", J524="Hot &amp; Humid"), ROUND(26 + (K524 / 0.46) * (45 - 26), 1),
  AND(C524="Summer", J524="Dust Storm / Loo Winds"), ROUND(35 + (K524 / 0.46) * (50 - 35), 1),
  AND(C524="Summer", J524="Pre-Monsoon Thunderstorm"), ROUND(28 + (K524 / 0.46) * (48 - 28), 1),
  AND(C524="Monsoon", J524="Heavy Rainfall"), ROUND(22 + (K524 / 0.46) * (28 - 22), 1),
  AND(C524="Monsoon", J524="Intermittent Showers"), ROUND(24 + (K524 / 0.46) * (32 - 24), 1),
  AND(C524="Monsoon", J524="Overcast &amp; Humid"), ROUND(25 + (K524 / 0.46) * (33 - 25), 1),
  AND(C524="Monsoon", J524="Thunderstorms with Rain"), ROUND(23 + (K524 / 0.46) * (30 - 23), 1),
  AND(C524="Autumn", J524="Clear"), ROUND(20 + (K524 / 0.46) * (30 - 20), 1),
  AND(C524="Autumn", J524="Dry &amp; Breezy"), ROUND(18 + (K524 / 0.46) * (28 - 18), 1),
  AND(C524="Autumn", J524="Atmospheric Haze"), ROUND(16 + (K524 / 0.46) * (26 - 16), 1),
  AND(C524="Autumn", J524="Chilly Dusk"), ROUND(15 + (K524 / 0.46) * (25 - 15), 1),
  TRUE, "No match found"
)</f>
        <v>13.3</v>
      </c>
      <c r="M524" s="8">
        <v>0.36</v>
      </c>
      <c r="N524" s="8">
        <f>ROUND(DS_1_2_3_appended[[#This Row],[NormalizedHumidity]] * 100, 1)</f>
        <v>36</v>
      </c>
      <c r="O524" s="8" t="str" cm="1">
        <f t="array" ref="O524">_xlfn.IFS(
  N524&lt;=10, "Extremely Dry",
  N524&lt;=20, "Very Dry",
  N524&lt;=30, "Dry",
  N524&lt;=40, "Low Comfortable",
  N524&lt;=50, "Comfortable",
  N524&lt;=60, "Moderate Humid",
  N524&lt;=70, "Humid",
  N524&lt;=80, "Very Humid",
  N524&lt;=90, "Highly Humid",
  N524&lt;=100, "Saturated / Rain-Likely"
)</f>
        <v>Low Comfortable</v>
      </c>
      <c r="P524" s="8">
        <v>0.19400000000000001</v>
      </c>
      <c r="Q524" s="8">
        <f>ROUND(DS_1_2_3_appended[[#This Row],[NormalizedWindspeed]]* 118, 1)</f>
        <v>22.9</v>
      </c>
      <c r="R524" s="8">
        <v>5</v>
      </c>
      <c r="S524" s="8">
        <v>20</v>
      </c>
      <c r="T524" s="8">
        <f>SUM(DS_1_2_3_appended[[#This Row],[CasualRiders]], DS_1_2_3_appended[[#This Row],[RegisteredRiders]])</f>
        <v>25</v>
      </c>
    </row>
    <row r="525" spans="1:20">
      <c r="A525" s="16">
        <v>524</v>
      </c>
      <c r="B525" s="11">
        <v>40566</v>
      </c>
      <c r="C525" s="8" t="str" cm="1">
        <f t="array" ref="C525">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25" s="8">
        <f>YEAR(DS_1_2_3_appended[[#This Row],[DateOfEntry]])</f>
        <v>2011</v>
      </c>
      <c r="E525" s="8" t="str">
        <f>TEXT(DS_1_2_3_appended[[#This Row],[DateOfEntry]], "mmmm")</f>
        <v>January</v>
      </c>
      <c r="F525" s="15">
        <v>21.7916666666667</v>
      </c>
      <c r="G525" s="8" t="str">
        <f>IF(dataset_1!G525, "YES", "NO")</f>
        <v>NO</v>
      </c>
      <c r="H525" s="8" t="str">
        <f>CHOOSE(WEEKDAY(DS_1_2_3_appended[[#This Row],[DateOfEntry]]), "Sunday", "Monday", "Tuesday", "Wednesday", "Thursday", "Friday", "Saturday")</f>
        <v>Sunday</v>
      </c>
      <c r="I525" s="8">
        <v>1</v>
      </c>
      <c r="J525" s="8" t="str" cm="1">
        <f t="array" ref="J525">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525" s="8">
        <v>0.08</v>
      </c>
      <c r="L525" s="8" cm="1">
        <f t="array" ref="L525">_xlfn.IFS(
  AND(C525="Winter", J525="Clear Sky"), ROUND(10 + (K525 / 0.46) * (25 - 10), 1),
  AND(C525="Winter", J525="Foggy / Misty"), ROUND(0 + (K525 / 0.46) * (15 - 0), 1),
  AND(C525="Winter", J525="Light Snow / Rain"), ROUND(-5 + (K525 / 0.46) * (10 - (-5)), 1),
  AND(C525="Winter", J525="Western Disturbance"), ROUND(5 + (K525 / 0.46) * (20 - 5), 1),
  AND(C525="Summer", J525="Clear / Sunny"), ROUND(30 + (K525 / 0.46) * (53 - 30), 1),
  AND(C525="Summer", J525="Hot &amp; Humid"), ROUND(26 + (K525 / 0.46) * (45 - 26), 1),
  AND(C525="Summer", J525="Dust Storm / Loo Winds"), ROUND(35 + (K525 / 0.46) * (50 - 35), 1),
  AND(C525="Summer", J525="Pre-Monsoon Thunderstorm"), ROUND(28 + (K525 / 0.46) * (48 - 28), 1),
  AND(C525="Monsoon", J525="Heavy Rainfall"), ROUND(22 + (K525 / 0.46) * (28 - 22), 1),
  AND(C525="Monsoon", J525="Intermittent Showers"), ROUND(24 + (K525 / 0.46) * (32 - 24), 1),
  AND(C525="Monsoon", J525="Overcast &amp; Humid"), ROUND(25 + (K525 / 0.46) * (33 - 25), 1),
  AND(C525="Monsoon", J525="Thunderstorms with Rain"), ROUND(23 + (K525 / 0.46) * (30 - 23), 1),
  AND(C525="Autumn", J525="Clear"), ROUND(20 + (K525 / 0.46) * (30 - 20), 1),
  AND(C525="Autumn", J525="Dry &amp; Breezy"), ROUND(18 + (K525 / 0.46) * (28 - 18), 1),
  AND(C525="Autumn", J525="Atmospheric Haze"), ROUND(16 + (K525 / 0.46) * (26 - 16), 1),
  AND(C525="Autumn", J525="Chilly Dusk"), ROUND(15 + (K525 / 0.46) * (25 - 15), 1),
  TRUE, "No match found"
)</f>
        <v>12.6</v>
      </c>
      <c r="M525" s="8">
        <v>0.38</v>
      </c>
      <c r="N525" s="8">
        <f>ROUND(DS_1_2_3_appended[[#This Row],[NormalizedHumidity]] * 100, 1)</f>
        <v>38</v>
      </c>
      <c r="O525" s="8" t="str" cm="1">
        <f t="array" ref="O525">_xlfn.IFS(
  N525&lt;=10, "Extremely Dry",
  N525&lt;=20, "Very Dry",
  N525&lt;=30, "Dry",
  N525&lt;=40, "Low Comfortable",
  N525&lt;=50, "Comfortable",
  N525&lt;=60, "Moderate Humid",
  N525&lt;=70, "Humid",
  N525&lt;=80, "Very Humid",
  N525&lt;=90, "Highly Humid",
  N525&lt;=100, "Saturated / Rain-Likely"
)</f>
        <v>Low Comfortable</v>
      </c>
      <c r="P525" s="8">
        <v>0.19400000000000001</v>
      </c>
      <c r="Q525" s="8">
        <f>ROUND(DS_1_2_3_appended[[#This Row],[NormalizedWindspeed]]* 118, 1)</f>
        <v>22.9</v>
      </c>
      <c r="R525" s="8">
        <v>5</v>
      </c>
      <c r="S525" s="8">
        <v>23</v>
      </c>
      <c r="T525" s="8">
        <f>SUM(DS_1_2_3_appended[[#This Row],[CasualRiders]], DS_1_2_3_appended[[#This Row],[RegisteredRiders]])</f>
        <v>28</v>
      </c>
    </row>
    <row r="526" spans="1:20">
      <c r="A526" s="16">
        <v>525</v>
      </c>
      <c r="B526" s="11">
        <v>40566</v>
      </c>
      <c r="C526" s="8" t="str" cm="1">
        <f t="array" ref="C526">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26" s="8">
        <f>YEAR(DS_1_2_3_appended[[#This Row],[DateOfEntry]])</f>
        <v>2011</v>
      </c>
      <c r="E526" s="8" t="str">
        <f>TEXT(DS_1_2_3_appended[[#This Row],[DateOfEntry]], "mmmm")</f>
        <v>January</v>
      </c>
      <c r="F526" s="15">
        <v>21.8333333333333</v>
      </c>
      <c r="G526" s="8" t="str">
        <f>IF(dataset_1!G526, "YES", "NO")</f>
        <v>NO</v>
      </c>
      <c r="H526" s="8" t="str">
        <f>CHOOSE(WEEKDAY(DS_1_2_3_appended[[#This Row],[DateOfEntry]]), "Sunday", "Monday", "Tuesday", "Wednesday", "Thursday", "Friday", "Saturday")</f>
        <v>Sunday</v>
      </c>
      <c r="I526" s="8">
        <v>1</v>
      </c>
      <c r="J526" s="8" t="str" cm="1">
        <f t="array" ref="J526">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526" s="8">
        <v>0.06</v>
      </c>
      <c r="L526" s="8" cm="1">
        <f t="array" ref="L526">_xlfn.IFS(
  AND(C526="Winter", J526="Clear Sky"), ROUND(10 + (K526 / 0.46) * (25 - 10), 1),
  AND(C526="Winter", J526="Foggy / Misty"), ROUND(0 + (K526 / 0.46) * (15 - 0), 1),
  AND(C526="Winter", J526="Light Snow / Rain"), ROUND(-5 + (K526 / 0.46) * (10 - (-5)), 1),
  AND(C526="Winter", J526="Western Disturbance"), ROUND(5 + (K526 / 0.46) * (20 - 5), 1),
  AND(C526="Summer", J526="Clear / Sunny"), ROUND(30 + (K526 / 0.46) * (53 - 30), 1),
  AND(C526="Summer", J526="Hot &amp; Humid"), ROUND(26 + (K526 / 0.46) * (45 - 26), 1),
  AND(C526="Summer", J526="Dust Storm / Loo Winds"), ROUND(35 + (K526 / 0.46) * (50 - 35), 1),
  AND(C526="Summer", J526="Pre-Monsoon Thunderstorm"), ROUND(28 + (K526 / 0.46) * (48 - 28), 1),
  AND(C526="Monsoon", J526="Heavy Rainfall"), ROUND(22 + (K526 / 0.46) * (28 - 22), 1),
  AND(C526="Monsoon", J526="Intermittent Showers"), ROUND(24 + (K526 / 0.46) * (32 - 24), 1),
  AND(C526="Monsoon", J526="Overcast &amp; Humid"), ROUND(25 + (K526 / 0.46) * (33 - 25), 1),
  AND(C526="Monsoon", J526="Thunderstorms with Rain"), ROUND(23 + (K526 / 0.46) * (30 - 23), 1),
  AND(C526="Autumn", J526="Clear"), ROUND(20 + (K526 / 0.46) * (30 - 20), 1),
  AND(C526="Autumn", J526="Dry &amp; Breezy"), ROUND(18 + (K526 / 0.46) * (28 - 18), 1),
  AND(C526="Autumn", J526="Atmospheric Haze"), ROUND(16 + (K526 / 0.46) * (26 - 16), 1),
  AND(C526="Autumn", J526="Chilly Dusk"), ROUND(15 + (K526 / 0.46) * (25 - 15), 1),
  TRUE, "No match found"
)</f>
        <v>12</v>
      </c>
      <c r="M526" s="8">
        <v>0.41</v>
      </c>
      <c r="N526" s="8">
        <f>ROUND(DS_1_2_3_appended[[#This Row],[NormalizedHumidity]] * 100, 1)</f>
        <v>41</v>
      </c>
      <c r="O526" s="8" t="str" cm="1">
        <f t="array" ref="O526">_xlfn.IFS(
  N526&lt;=10, "Extremely Dry",
  N526&lt;=20, "Very Dry",
  N526&lt;=30, "Dry",
  N526&lt;=40, "Low Comfortable",
  N526&lt;=50, "Comfortable",
  N526&lt;=60, "Moderate Humid",
  N526&lt;=70, "Humid",
  N526&lt;=80, "Very Humid",
  N526&lt;=90, "Highly Humid",
  N526&lt;=100, "Saturated / Rain-Likely"
)</f>
        <v>Comfortable</v>
      </c>
      <c r="P526" s="8">
        <v>0.22389999999999999</v>
      </c>
      <c r="Q526" s="8">
        <f>ROUND(DS_1_2_3_appended[[#This Row],[NormalizedWindspeed]]* 118, 1)</f>
        <v>26.4</v>
      </c>
      <c r="R526" s="8">
        <v>4</v>
      </c>
      <c r="S526" s="8">
        <v>17</v>
      </c>
      <c r="T526" s="8">
        <f>SUM(DS_1_2_3_appended[[#This Row],[CasualRiders]], DS_1_2_3_appended[[#This Row],[RegisteredRiders]])</f>
        <v>21</v>
      </c>
    </row>
    <row r="527" spans="1:20">
      <c r="A527" s="16">
        <v>526</v>
      </c>
      <c r="B527" s="11">
        <v>40567</v>
      </c>
      <c r="C527" s="8" t="str" cm="1">
        <f t="array" ref="C527">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27" s="8">
        <f>YEAR(DS_1_2_3_appended[[#This Row],[DateOfEntry]])</f>
        <v>2011</v>
      </c>
      <c r="E527" s="8" t="str">
        <f>TEXT(DS_1_2_3_appended[[#This Row],[DateOfEntry]], "mmmm")</f>
        <v>January</v>
      </c>
      <c r="F527" s="15">
        <v>21.875</v>
      </c>
      <c r="G527" s="8" t="str">
        <f>IF(dataset_1!G527, "YES", "NO")</f>
        <v>NO</v>
      </c>
      <c r="H527" s="8" t="str">
        <f>CHOOSE(WEEKDAY(DS_1_2_3_appended[[#This Row],[DateOfEntry]]), "Sunday", "Monday", "Tuesday", "Wednesday", "Thursday", "Friday", "Saturday")</f>
        <v>Monday</v>
      </c>
      <c r="I527" s="8">
        <v>1</v>
      </c>
      <c r="J527" s="8" t="str" cm="1">
        <f t="array" ref="J527">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527" s="8">
        <v>0.06</v>
      </c>
      <c r="L527" s="8" cm="1">
        <f t="array" ref="L527">_xlfn.IFS(
  AND(C527="Winter", J527="Clear Sky"), ROUND(10 + (K527 / 0.46) * (25 - 10), 1),
  AND(C527="Winter", J527="Foggy / Misty"), ROUND(0 + (K527 / 0.46) * (15 - 0), 1),
  AND(C527="Winter", J527="Light Snow / Rain"), ROUND(-5 + (K527 / 0.46) * (10 - (-5)), 1),
  AND(C527="Winter", J527="Western Disturbance"), ROUND(5 + (K527 / 0.46) * (20 - 5), 1),
  AND(C527="Summer", J527="Clear / Sunny"), ROUND(30 + (K527 / 0.46) * (53 - 30), 1),
  AND(C527="Summer", J527="Hot &amp; Humid"), ROUND(26 + (K527 / 0.46) * (45 - 26), 1),
  AND(C527="Summer", J527="Dust Storm / Loo Winds"), ROUND(35 + (K527 / 0.46) * (50 - 35), 1),
  AND(C527="Summer", J527="Pre-Monsoon Thunderstorm"), ROUND(28 + (K527 / 0.46) * (48 - 28), 1),
  AND(C527="Monsoon", J527="Heavy Rainfall"), ROUND(22 + (K527 / 0.46) * (28 - 22), 1),
  AND(C527="Monsoon", J527="Intermittent Showers"), ROUND(24 + (K527 / 0.46) * (32 - 24), 1),
  AND(C527="Monsoon", J527="Overcast &amp; Humid"), ROUND(25 + (K527 / 0.46) * (33 - 25), 1),
  AND(C527="Monsoon", J527="Thunderstorms with Rain"), ROUND(23 + (K527 / 0.46) * (30 - 23), 1),
  AND(C527="Autumn", J527="Clear"), ROUND(20 + (K527 / 0.46) * (30 - 20), 1),
  AND(C527="Autumn", J527="Dry &amp; Breezy"), ROUND(18 + (K527 / 0.46) * (28 - 18), 1),
  AND(C527="Autumn", J527="Atmospheric Haze"), ROUND(16 + (K527 / 0.46) * (26 - 16), 1),
  AND(C527="Autumn", J527="Chilly Dusk"), ROUND(15 + (K527 / 0.46) * (25 - 15), 1),
  TRUE, "No match found"
)</f>
        <v>12</v>
      </c>
      <c r="M527" s="8">
        <v>0.41</v>
      </c>
      <c r="N527" s="8">
        <f>ROUND(DS_1_2_3_appended[[#This Row],[NormalizedHumidity]] * 100, 1)</f>
        <v>41</v>
      </c>
      <c r="O527" s="8" t="str" cm="1">
        <f t="array" ref="O527">_xlfn.IFS(
  N527&lt;=10, "Extremely Dry",
  N527&lt;=20, "Very Dry",
  N527&lt;=30, "Dry",
  N527&lt;=40, "Low Comfortable",
  N527&lt;=50, "Comfortable",
  N527&lt;=60, "Moderate Humid",
  N527&lt;=70, "Humid",
  N527&lt;=80, "Very Humid",
  N527&lt;=90, "Highly Humid",
  N527&lt;=100, "Saturated / Rain-Likely"
)</f>
        <v>Comfortable</v>
      </c>
      <c r="P527" s="8">
        <v>0.19400000000000001</v>
      </c>
      <c r="Q527" s="8">
        <f>ROUND(DS_1_2_3_appended[[#This Row],[NormalizedWindspeed]]* 118, 1)</f>
        <v>22.9</v>
      </c>
      <c r="R527" s="8">
        <v>0</v>
      </c>
      <c r="S527" s="8">
        <v>7</v>
      </c>
      <c r="T527" s="8">
        <f>SUM(DS_1_2_3_appended[[#This Row],[CasualRiders]], DS_1_2_3_appended[[#This Row],[RegisteredRiders]])</f>
        <v>7</v>
      </c>
    </row>
    <row r="528" spans="1:20">
      <c r="A528" s="16">
        <v>527</v>
      </c>
      <c r="B528" s="11">
        <v>40567</v>
      </c>
      <c r="C528" s="8" t="str" cm="1">
        <f t="array" ref="C528">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28" s="8">
        <f>YEAR(DS_1_2_3_appended[[#This Row],[DateOfEntry]])</f>
        <v>2011</v>
      </c>
      <c r="E528" s="8" t="str">
        <f>TEXT(DS_1_2_3_appended[[#This Row],[DateOfEntry]], "mmmm")</f>
        <v>January</v>
      </c>
      <c r="F528" s="15">
        <v>21.9166666666667</v>
      </c>
      <c r="G528" s="8" t="str">
        <f>IF(dataset_1!G528, "YES", "NO")</f>
        <v>NO</v>
      </c>
      <c r="H528" s="8" t="str">
        <f>CHOOSE(WEEKDAY(DS_1_2_3_appended[[#This Row],[DateOfEntry]]), "Sunday", "Monday", "Tuesday", "Wednesday", "Thursday", "Friday", "Saturday")</f>
        <v>Monday</v>
      </c>
      <c r="I528" s="8">
        <v>1</v>
      </c>
      <c r="J528" s="8" t="str" cm="1">
        <f t="array" ref="J528">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528" s="8">
        <v>0.04</v>
      </c>
      <c r="L528" s="8" cm="1">
        <f t="array" ref="L528">_xlfn.IFS(
  AND(C528="Winter", J528="Clear Sky"), ROUND(10 + (K528 / 0.46) * (25 - 10), 1),
  AND(C528="Winter", J528="Foggy / Misty"), ROUND(0 + (K528 / 0.46) * (15 - 0), 1),
  AND(C528="Winter", J528="Light Snow / Rain"), ROUND(-5 + (K528 / 0.46) * (10 - (-5)), 1),
  AND(C528="Winter", J528="Western Disturbance"), ROUND(5 + (K528 / 0.46) * (20 - 5), 1),
  AND(C528="Summer", J528="Clear / Sunny"), ROUND(30 + (K528 / 0.46) * (53 - 30), 1),
  AND(C528="Summer", J528="Hot &amp; Humid"), ROUND(26 + (K528 / 0.46) * (45 - 26), 1),
  AND(C528="Summer", J528="Dust Storm / Loo Winds"), ROUND(35 + (K528 / 0.46) * (50 - 35), 1),
  AND(C528="Summer", J528="Pre-Monsoon Thunderstorm"), ROUND(28 + (K528 / 0.46) * (48 - 28), 1),
  AND(C528="Monsoon", J528="Heavy Rainfall"), ROUND(22 + (K528 / 0.46) * (28 - 22), 1),
  AND(C528="Monsoon", J528="Intermittent Showers"), ROUND(24 + (K528 / 0.46) * (32 - 24), 1),
  AND(C528="Monsoon", J528="Overcast &amp; Humid"), ROUND(25 + (K528 / 0.46) * (33 - 25), 1),
  AND(C528="Monsoon", J528="Thunderstorms with Rain"), ROUND(23 + (K528 / 0.46) * (30 - 23), 1),
  AND(C528="Autumn", J528="Clear"), ROUND(20 + (K528 / 0.46) * (30 - 20), 1),
  AND(C528="Autumn", J528="Dry &amp; Breezy"), ROUND(18 + (K528 / 0.46) * (28 - 18), 1),
  AND(C528="Autumn", J528="Atmospheric Haze"), ROUND(16 + (K528 / 0.46) * (26 - 16), 1),
  AND(C528="Autumn", J528="Chilly Dusk"), ROUND(15 + (K528 / 0.46) * (25 - 15), 1),
  TRUE, "No match found"
)</f>
        <v>11.3</v>
      </c>
      <c r="M528" s="8">
        <v>0.45</v>
      </c>
      <c r="N528" s="8">
        <f>ROUND(DS_1_2_3_appended[[#This Row],[NormalizedHumidity]] * 100, 1)</f>
        <v>45</v>
      </c>
      <c r="O528" s="8" t="str" cm="1">
        <f t="array" ref="O528">_xlfn.IFS(
  N528&lt;=10, "Extremely Dry",
  N528&lt;=20, "Very Dry",
  N528&lt;=30, "Dry",
  N528&lt;=40, "Low Comfortable",
  N528&lt;=50, "Comfortable",
  N528&lt;=60, "Moderate Humid",
  N528&lt;=70, "Humid",
  N528&lt;=80, "Very Humid",
  N528&lt;=90, "Highly Humid",
  N528&lt;=100, "Saturated / Rain-Likely"
)</f>
        <v>Comfortable</v>
      </c>
      <c r="P528" s="8">
        <v>0.19400000000000001</v>
      </c>
      <c r="Q528" s="8">
        <f>ROUND(DS_1_2_3_appended[[#This Row],[NormalizedWindspeed]]* 118, 1)</f>
        <v>22.9</v>
      </c>
      <c r="R528" s="8">
        <v>0</v>
      </c>
      <c r="S528" s="8">
        <v>1</v>
      </c>
      <c r="T528" s="8">
        <f>SUM(DS_1_2_3_appended[[#This Row],[CasualRiders]], DS_1_2_3_appended[[#This Row],[RegisteredRiders]])</f>
        <v>1</v>
      </c>
    </row>
    <row r="529" spans="1:20">
      <c r="A529" s="16">
        <v>528</v>
      </c>
      <c r="B529" s="11">
        <v>40567</v>
      </c>
      <c r="C529" s="8" t="str" cm="1">
        <f t="array" ref="C529">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29" s="8">
        <f>YEAR(DS_1_2_3_appended[[#This Row],[DateOfEntry]])</f>
        <v>2011</v>
      </c>
      <c r="E529" s="8" t="str">
        <f>TEXT(DS_1_2_3_appended[[#This Row],[DateOfEntry]], "mmmm")</f>
        <v>January</v>
      </c>
      <c r="F529" s="15">
        <v>21.9583333333333</v>
      </c>
      <c r="G529" s="8" t="str">
        <f>IF(dataset_1!G529, "YES", "NO")</f>
        <v>NO</v>
      </c>
      <c r="H529" s="8" t="str">
        <f>CHOOSE(WEEKDAY(DS_1_2_3_appended[[#This Row],[DateOfEntry]]), "Sunday", "Monday", "Tuesday", "Wednesday", "Thursday", "Friday", "Saturday")</f>
        <v>Monday</v>
      </c>
      <c r="I529" s="8">
        <v>1</v>
      </c>
      <c r="J529" s="8" t="str" cm="1">
        <f t="array" ref="J529">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529" s="8">
        <v>0.04</v>
      </c>
      <c r="L529" s="8" cm="1">
        <f t="array" ref="L529">_xlfn.IFS(
  AND(C529="Winter", J529="Clear Sky"), ROUND(10 + (K529 / 0.46) * (25 - 10), 1),
  AND(C529="Winter", J529="Foggy / Misty"), ROUND(0 + (K529 / 0.46) * (15 - 0), 1),
  AND(C529="Winter", J529="Light Snow / Rain"), ROUND(-5 + (K529 / 0.46) * (10 - (-5)), 1),
  AND(C529="Winter", J529="Western Disturbance"), ROUND(5 + (K529 / 0.46) * (20 - 5), 1),
  AND(C529="Summer", J529="Clear / Sunny"), ROUND(30 + (K529 / 0.46) * (53 - 30), 1),
  AND(C529="Summer", J529="Hot &amp; Humid"), ROUND(26 + (K529 / 0.46) * (45 - 26), 1),
  AND(C529="Summer", J529="Dust Storm / Loo Winds"), ROUND(35 + (K529 / 0.46) * (50 - 35), 1),
  AND(C529="Summer", J529="Pre-Monsoon Thunderstorm"), ROUND(28 + (K529 / 0.46) * (48 - 28), 1),
  AND(C529="Monsoon", J529="Heavy Rainfall"), ROUND(22 + (K529 / 0.46) * (28 - 22), 1),
  AND(C529="Monsoon", J529="Intermittent Showers"), ROUND(24 + (K529 / 0.46) * (32 - 24), 1),
  AND(C529="Monsoon", J529="Overcast &amp; Humid"), ROUND(25 + (K529 / 0.46) * (33 - 25), 1),
  AND(C529="Monsoon", J529="Thunderstorms with Rain"), ROUND(23 + (K529 / 0.46) * (30 - 23), 1),
  AND(C529="Autumn", J529="Clear"), ROUND(20 + (K529 / 0.46) * (30 - 20), 1),
  AND(C529="Autumn", J529="Dry &amp; Breezy"), ROUND(18 + (K529 / 0.46) * (28 - 18), 1),
  AND(C529="Autumn", J529="Atmospheric Haze"), ROUND(16 + (K529 / 0.46) * (26 - 16), 1),
  AND(C529="Autumn", J529="Chilly Dusk"), ROUND(15 + (K529 / 0.46) * (25 - 15), 1),
  TRUE, "No match found"
)</f>
        <v>11.3</v>
      </c>
      <c r="M529" s="8">
        <v>0.45</v>
      </c>
      <c r="N529" s="8">
        <f>ROUND(DS_1_2_3_appended[[#This Row],[NormalizedHumidity]] * 100, 1)</f>
        <v>45</v>
      </c>
      <c r="O529" s="8" t="str" cm="1">
        <f t="array" ref="O529">_xlfn.IFS(
  N529&lt;=10, "Extremely Dry",
  N529&lt;=20, "Very Dry",
  N529&lt;=30, "Dry",
  N529&lt;=40, "Low Comfortable",
  N529&lt;=50, "Comfortable",
  N529&lt;=60, "Moderate Humid",
  N529&lt;=70, "Humid",
  N529&lt;=80, "Very Humid",
  N529&lt;=90, "Highly Humid",
  N529&lt;=100, "Saturated / Rain-Likely"
)</f>
        <v>Comfortable</v>
      </c>
      <c r="P529" s="8">
        <v>0.25369999999999998</v>
      </c>
      <c r="Q529" s="8">
        <f>ROUND(DS_1_2_3_appended[[#This Row],[NormalizedWindspeed]]* 118, 1)</f>
        <v>29.9</v>
      </c>
      <c r="R529" s="8">
        <v>0</v>
      </c>
      <c r="S529" s="8">
        <v>1</v>
      </c>
      <c r="T529" s="8">
        <f>SUM(DS_1_2_3_appended[[#This Row],[CasualRiders]], DS_1_2_3_appended[[#This Row],[RegisteredRiders]])</f>
        <v>1</v>
      </c>
    </row>
    <row r="530" spans="1:20">
      <c r="A530" s="16">
        <v>529</v>
      </c>
      <c r="B530" s="11">
        <v>40567</v>
      </c>
      <c r="C530" s="8" t="str" cm="1">
        <f t="array" ref="C530">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30" s="8">
        <f>YEAR(DS_1_2_3_appended[[#This Row],[DateOfEntry]])</f>
        <v>2011</v>
      </c>
      <c r="E530" s="8" t="str">
        <f>TEXT(DS_1_2_3_appended[[#This Row],[DateOfEntry]], "mmmm")</f>
        <v>January</v>
      </c>
      <c r="F530" s="15">
        <v>22</v>
      </c>
      <c r="G530" s="8" t="str">
        <f>IF(dataset_1!G530, "YES", "NO")</f>
        <v>NO</v>
      </c>
      <c r="H530" s="8" t="str">
        <f>CHOOSE(WEEKDAY(DS_1_2_3_appended[[#This Row],[DateOfEntry]]), "Sunday", "Monday", "Tuesday", "Wednesday", "Thursday", "Friday", "Saturday")</f>
        <v>Monday</v>
      </c>
      <c r="I530" s="8">
        <v>1</v>
      </c>
      <c r="J530" s="8" t="str" cm="1">
        <f t="array" ref="J530">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530" s="8">
        <v>0.02</v>
      </c>
      <c r="L530" s="8" cm="1">
        <f t="array" ref="L530">_xlfn.IFS(
  AND(C530="Winter", J530="Clear Sky"), ROUND(10 + (K530 / 0.46) * (25 - 10), 1),
  AND(C530="Winter", J530="Foggy / Misty"), ROUND(0 + (K530 / 0.46) * (15 - 0), 1),
  AND(C530="Winter", J530="Light Snow / Rain"), ROUND(-5 + (K530 / 0.46) * (10 - (-5)), 1),
  AND(C530="Winter", J530="Western Disturbance"), ROUND(5 + (K530 / 0.46) * (20 - 5), 1),
  AND(C530="Summer", J530="Clear / Sunny"), ROUND(30 + (K530 / 0.46) * (53 - 30), 1),
  AND(C530="Summer", J530="Hot &amp; Humid"), ROUND(26 + (K530 / 0.46) * (45 - 26), 1),
  AND(C530="Summer", J530="Dust Storm / Loo Winds"), ROUND(35 + (K530 / 0.46) * (50 - 35), 1),
  AND(C530="Summer", J530="Pre-Monsoon Thunderstorm"), ROUND(28 + (K530 / 0.46) * (48 - 28), 1),
  AND(C530="Monsoon", J530="Heavy Rainfall"), ROUND(22 + (K530 / 0.46) * (28 - 22), 1),
  AND(C530="Monsoon", J530="Intermittent Showers"), ROUND(24 + (K530 / 0.46) * (32 - 24), 1),
  AND(C530="Monsoon", J530="Overcast &amp; Humid"), ROUND(25 + (K530 / 0.46) * (33 - 25), 1),
  AND(C530="Monsoon", J530="Thunderstorms with Rain"), ROUND(23 + (K530 / 0.46) * (30 - 23), 1),
  AND(C530="Autumn", J530="Clear"), ROUND(20 + (K530 / 0.46) * (30 - 20), 1),
  AND(C530="Autumn", J530="Dry &amp; Breezy"), ROUND(18 + (K530 / 0.46) * (28 - 18), 1),
  AND(C530="Autumn", J530="Atmospheric Haze"), ROUND(16 + (K530 / 0.46) * (26 - 16), 1),
  AND(C530="Autumn", J530="Chilly Dusk"), ROUND(15 + (K530 / 0.46) * (25 - 15), 1),
  TRUE, "No match found"
)</f>
        <v>10.7</v>
      </c>
      <c r="M530" s="8">
        <v>0.48</v>
      </c>
      <c r="N530" s="8">
        <f>ROUND(DS_1_2_3_appended[[#This Row],[NormalizedHumidity]] * 100, 1)</f>
        <v>48</v>
      </c>
      <c r="O530" s="8" t="str" cm="1">
        <f t="array" ref="O530">_xlfn.IFS(
  N530&lt;=10, "Extremely Dry",
  N530&lt;=20, "Very Dry",
  N530&lt;=30, "Dry",
  N530&lt;=40, "Low Comfortable",
  N530&lt;=50, "Comfortable",
  N530&lt;=60, "Moderate Humid",
  N530&lt;=70, "Humid",
  N530&lt;=80, "Very Humid",
  N530&lt;=90, "Highly Humid",
  N530&lt;=100, "Saturated / Rain-Likely"
)</f>
        <v>Comfortable</v>
      </c>
      <c r="P530" s="8">
        <v>0.1343</v>
      </c>
      <c r="Q530" s="8">
        <f>ROUND(DS_1_2_3_appended[[#This Row],[NormalizedWindspeed]]* 118, 1)</f>
        <v>15.8</v>
      </c>
      <c r="R530" s="8">
        <v>0</v>
      </c>
      <c r="S530" s="8">
        <v>1</v>
      </c>
      <c r="T530" s="8">
        <f>SUM(DS_1_2_3_appended[[#This Row],[CasualRiders]], DS_1_2_3_appended[[#This Row],[RegisteredRiders]])</f>
        <v>1</v>
      </c>
    </row>
    <row r="531" spans="1:20">
      <c r="A531" s="16">
        <v>530</v>
      </c>
      <c r="B531" s="11">
        <v>40567</v>
      </c>
      <c r="C531" s="8" t="str" cm="1">
        <f t="array" ref="C531">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31" s="8">
        <f>YEAR(DS_1_2_3_appended[[#This Row],[DateOfEntry]])</f>
        <v>2011</v>
      </c>
      <c r="E531" s="8" t="str">
        <f>TEXT(DS_1_2_3_appended[[#This Row],[DateOfEntry]], "mmmm")</f>
        <v>January</v>
      </c>
      <c r="F531" s="15">
        <v>22.0416666666667</v>
      </c>
      <c r="G531" s="8" t="str">
        <f>IF(dataset_1!G531, "YES", "NO")</f>
        <v>NO</v>
      </c>
      <c r="H531" s="8" t="str">
        <f>CHOOSE(WEEKDAY(DS_1_2_3_appended[[#This Row],[DateOfEntry]]), "Sunday", "Monday", "Tuesday", "Wednesday", "Thursday", "Friday", "Saturday")</f>
        <v>Monday</v>
      </c>
      <c r="I531" s="8">
        <v>1</v>
      </c>
      <c r="J531" s="8" t="str" cm="1">
        <f t="array" ref="J531">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531" s="8">
        <v>0.02</v>
      </c>
      <c r="L531" s="8" cm="1">
        <f t="array" ref="L531">_xlfn.IFS(
  AND(C531="Winter", J531="Clear Sky"), ROUND(10 + (K531 / 0.46) * (25 - 10), 1),
  AND(C531="Winter", J531="Foggy / Misty"), ROUND(0 + (K531 / 0.46) * (15 - 0), 1),
  AND(C531="Winter", J531="Light Snow / Rain"), ROUND(-5 + (K531 / 0.46) * (10 - (-5)), 1),
  AND(C531="Winter", J531="Western Disturbance"), ROUND(5 + (K531 / 0.46) * (20 - 5), 1),
  AND(C531="Summer", J531="Clear / Sunny"), ROUND(30 + (K531 / 0.46) * (53 - 30), 1),
  AND(C531="Summer", J531="Hot &amp; Humid"), ROUND(26 + (K531 / 0.46) * (45 - 26), 1),
  AND(C531="Summer", J531="Dust Storm / Loo Winds"), ROUND(35 + (K531 / 0.46) * (50 - 35), 1),
  AND(C531="Summer", J531="Pre-Monsoon Thunderstorm"), ROUND(28 + (K531 / 0.46) * (48 - 28), 1),
  AND(C531="Monsoon", J531="Heavy Rainfall"), ROUND(22 + (K531 / 0.46) * (28 - 22), 1),
  AND(C531="Monsoon", J531="Intermittent Showers"), ROUND(24 + (K531 / 0.46) * (32 - 24), 1),
  AND(C531="Monsoon", J531="Overcast &amp; Humid"), ROUND(25 + (K531 / 0.46) * (33 - 25), 1),
  AND(C531="Monsoon", J531="Thunderstorms with Rain"), ROUND(23 + (K531 / 0.46) * (30 - 23), 1),
  AND(C531="Autumn", J531="Clear"), ROUND(20 + (K531 / 0.46) * (30 - 20), 1),
  AND(C531="Autumn", J531="Dry &amp; Breezy"), ROUND(18 + (K531 / 0.46) * (28 - 18), 1),
  AND(C531="Autumn", J531="Atmospheric Haze"), ROUND(16 + (K531 / 0.46) * (26 - 16), 1),
  AND(C531="Autumn", J531="Chilly Dusk"), ROUND(15 + (K531 / 0.46) * (25 - 15), 1),
  TRUE, "No match found"
)</f>
        <v>10.7</v>
      </c>
      <c r="M531" s="8">
        <v>0.48</v>
      </c>
      <c r="N531" s="8">
        <f>ROUND(DS_1_2_3_appended[[#This Row],[NormalizedHumidity]] * 100, 1)</f>
        <v>48</v>
      </c>
      <c r="O531" s="8" t="str" cm="1">
        <f t="array" ref="O531">_xlfn.IFS(
  N531&lt;=10, "Extremely Dry",
  N531&lt;=20, "Very Dry",
  N531&lt;=30, "Dry",
  N531&lt;=40, "Low Comfortable",
  N531&lt;=50, "Comfortable",
  N531&lt;=60, "Moderate Humid",
  N531&lt;=70, "Humid",
  N531&lt;=80, "Very Humid",
  N531&lt;=90, "Highly Humid",
  N531&lt;=100, "Saturated / Rain-Likely"
)</f>
        <v>Comfortable</v>
      </c>
      <c r="P531" s="8">
        <v>0.1343</v>
      </c>
      <c r="Q531" s="8">
        <f>ROUND(DS_1_2_3_appended[[#This Row],[NormalizedWindspeed]]* 118, 1)</f>
        <v>15.8</v>
      </c>
      <c r="R531" s="8">
        <v>0</v>
      </c>
      <c r="S531" s="8">
        <v>5</v>
      </c>
      <c r="T531" s="8">
        <f>SUM(DS_1_2_3_appended[[#This Row],[CasualRiders]], DS_1_2_3_appended[[#This Row],[RegisteredRiders]])</f>
        <v>5</v>
      </c>
    </row>
    <row r="532" spans="1:20">
      <c r="A532" s="16">
        <v>531</v>
      </c>
      <c r="B532" s="11">
        <v>40567</v>
      </c>
      <c r="C532" s="8" t="str" cm="1">
        <f t="array" ref="C532">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32" s="8">
        <f>YEAR(DS_1_2_3_appended[[#This Row],[DateOfEntry]])</f>
        <v>2011</v>
      </c>
      <c r="E532" s="8" t="str">
        <f>TEXT(DS_1_2_3_appended[[#This Row],[DateOfEntry]], "mmmm")</f>
        <v>January</v>
      </c>
      <c r="F532" s="15">
        <v>22.0833333333333</v>
      </c>
      <c r="G532" s="8" t="str">
        <f>IF(dataset_1!G532, "YES", "NO")</f>
        <v>NO</v>
      </c>
      <c r="H532" s="8" t="str">
        <f>CHOOSE(WEEKDAY(DS_1_2_3_appended[[#This Row],[DateOfEntry]]), "Sunday", "Monday", "Tuesday", "Wednesday", "Thursday", "Friday", "Saturday")</f>
        <v>Monday</v>
      </c>
      <c r="I532" s="8">
        <v>1</v>
      </c>
      <c r="J532" s="8" t="str" cm="1">
        <f t="array" ref="J532">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532" s="8">
        <v>0.02</v>
      </c>
      <c r="L532" s="8" cm="1">
        <f t="array" ref="L532">_xlfn.IFS(
  AND(C532="Winter", J532="Clear Sky"), ROUND(10 + (K532 / 0.46) * (25 - 10), 1),
  AND(C532="Winter", J532="Foggy / Misty"), ROUND(0 + (K532 / 0.46) * (15 - 0), 1),
  AND(C532="Winter", J532="Light Snow / Rain"), ROUND(-5 + (K532 / 0.46) * (10 - (-5)), 1),
  AND(C532="Winter", J532="Western Disturbance"), ROUND(5 + (K532 / 0.46) * (20 - 5), 1),
  AND(C532="Summer", J532="Clear / Sunny"), ROUND(30 + (K532 / 0.46) * (53 - 30), 1),
  AND(C532="Summer", J532="Hot &amp; Humid"), ROUND(26 + (K532 / 0.46) * (45 - 26), 1),
  AND(C532="Summer", J532="Dust Storm / Loo Winds"), ROUND(35 + (K532 / 0.46) * (50 - 35), 1),
  AND(C532="Summer", J532="Pre-Monsoon Thunderstorm"), ROUND(28 + (K532 / 0.46) * (48 - 28), 1),
  AND(C532="Monsoon", J532="Heavy Rainfall"), ROUND(22 + (K532 / 0.46) * (28 - 22), 1),
  AND(C532="Monsoon", J532="Intermittent Showers"), ROUND(24 + (K532 / 0.46) * (32 - 24), 1),
  AND(C532="Monsoon", J532="Overcast &amp; Humid"), ROUND(25 + (K532 / 0.46) * (33 - 25), 1),
  AND(C532="Monsoon", J532="Thunderstorms with Rain"), ROUND(23 + (K532 / 0.46) * (30 - 23), 1),
  AND(C532="Autumn", J532="Clear"), ROUND(20 + (K532 / 0.46) * (30 - 20), 1),
  AND(C532="Autumn", J532="Dry &amp; Breezy"), ROUND(18 + (K532 / 0.46) * (28 - 18), 1),
  AND(C532="Autumn", J532="Atmospheric Haze"), ROUND(16 + (K532 / 0.46) * (26 - 16), 1),
  AND(C532="Autumn", J532="Chilly Dusk"), ROUND(15 + (K532 / 0.46) * (25 - 15), 1),
  TRUE, "No match found"
)</f>
        <v>10.7</v>
      </c>
      <c r="M532" s="8">
        <v>0.48</v>
      </c>
      <c r="N532" s="8">
        <f>ROUND(DS_1_2_3_appended[[#This Row],[NormalizedHumidity]] * 100, 1)</f>
        <v>48</v>
      </c>
      <c r="O532" s="8" t="str" cm="1">
        <f t="array" ref="O532">_xlfn.IFS(
  N532&lt;=10, "Extremely Dry",
  N532&lt;=20, "Very Dry",
  N532&lt;=30, "Dry",
  N532&lt;=40, "Low Comfortable",
  N532&lt;=50, "Comfortable",
  N532&lt;=60, "Moderate Humid",
  N532&lt;=70, "Humid",
  N532&lt;=80, "Very Humid",
  N532&lt;=90, "Highly Humid",
  N532&lt;=100, "Saturated / Rain-Likely"
)</f>
        <v>Comfortable</v>
      </c>
      <c r="P532" s="8">
        <v>8.9599999999999999E-2</v>
      </c>
      <c r="Q532" s="8">
        <f>ROUND(DS_1_2_3_appended[[#This Row],[NormalizedWindspeed]]* 118, 1)</f>
        <v>10.6</v>
      </c>
      <c r="R532" s="8">
        <v>0</v>
      </c>
      <c r="S532" s="8">
        <v>15</v>
      </c>
      <c r="T532" s="8">
        <f>SUM(DS_1_2_3_appended[[#This Row],[CasualRiders]], DS_1_2_3_appended[[#This Row],[RegisteredRiders]])</f>
        <v>15</v>
      </c>
    </row>
    <row r="533" spans="1:20">
      <c r="A533" s="16">
        <v>532</v>
      </c>
      <c r="B533" s="11">
        <v>40567</v>
      </c>
      <c r="C533" s="8" t="str" cm="1">
        <f t="array" ref="C533">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33" s="8">
        <f>YEAR(DS_1_2_3_appended[[#This Row],[DateOfEntry]])</f>
        <v>2011</v>
      </c>
      <c r="E533" s="8" t="str">
        <f>TEXT(DS_1_2_3_appended[[#This Row],[DateOfEntry]], "mmmm")</f>
        <v>January</v>
      </c>
      <c r="F533" s="15">
        <v>22.125</v>
      </c>
      <c r="G533" s="8" t="str">
        <f>IF(dataset_1!G533, "YES", "NO")</f>
        <v>NO</v>
      </c>
      <c r="H533" s="8" t="str">
        <f>CHOOSE(WEEKDAY(DS_1_2_3_appended[[#This Row],[DateOfEntry]]), "Sunday", "Monday", "Tuesday", "Wednesday", "Thursday", "Friday", "Saturday")</f>
        <v>Monday</v>
      </c>
      <c r="I533" s="8">
        <v>1</v>
      </c>
      <c r="J533" s="8" t="str" cm="1">
        <f t="array" ref="J533">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533" s="8">
        <v>0.02</v>
      </c>
      <c r="L533" s="8" cm="1">
        <f t="array" ref="L533">_xlfn.IFS(
  AND(C533="Winter", J533="Clear Sky"), ROUND(10 + (K533 / 0.46) * (25 - 10), 1),
  AND(C533="Winter", J533="Foggy / Misty"), ROUND(0 + (K533 / 0.46) * (15 - 0), 1),
  AND(C533="Winter", J533="Light Snow / Rain"), ROUND(-5 + (K533 / 0.46) * (10 - (-5)), 1),
  AND(C533="Winter", J533="Western Disturbance"), ROUND(5 + (K533 / 0.46) * (20 - 5), 1),
  AND(C533="Summer", J533="Clear / Sunny"), ROUND(30 + (K533 / 0.46) * (53 - 30), 1),
  AND(C533="Summer", J533="Hot &amp; Humid"), ROUND(26 + (K533 / 0.46) * (45 - 26), 1),
  AND(C533="Summer", J533="Dust Storm / Loo Winds"), ROUND(35 + (K533 / 0.46) * (50 - 35), 1),
  AND(C533="Summer", J533="Pre-Monsoon Thunderstorm"), ROUND(28 + (K533 / 0.46) * (48 - 28), 1),
  AND(C533="Monsoon", J533="Heavy Rainfall"), ROUND(22 + (K533 / 0.46) * (28 - 22), 1),
  AND(C533="Monsoon", J533="Intermittent Showers"), ROUND(24 + (K533 / 0.46) * (32 - 24), 1),
  AND(C533="Monsoon", J533="Overcast &amp; Humid"), ROUND(25 + (K533 / 0.46) * (33 - 25), 1),
  AND(C533="Monsoon", J533="Thunderstorms with Rain"), ROUND(23 + (K533 / 0.46) * (30 - 23), 1),
  AND(C533="Autumn", J533="Clear"), ROUND(20 + (K533 / 0.46) * (30 - 20), 1),
  AND(C533="Autumn", J533="Dry &amp; Breezy"), ROUND(18 + (K533 / 0.46) * (28 - 18), 1),
  AND(C533="Autumn", J533="Atmospheric Haze"), ROUND(16 + (K533 / 0.46) * (26 - 16), 1),
  AND(C533="Autumn", J533="Chilly Dusk"), ROUND(15 + (K533 / 0.46) * (25 - 15), 1),
  TRUE, "No match found"
)</f>
        <v>10.7</v>
      </c>
      <c r="M533" s="8">
        <v>0.48</v>
      </c>
      <c r="N533" s="8">
        <f>ROUND(DS_1_2_3_appended[[#This Row],[NormalizedHumidity]] * 100, 1)</f>
        <v>48</v>
      </c>
      <c r="O533" s="8" t="str" cm="1">
        <f t="array" ref="O533">_xlfn.IFS(
  N533&lt;=10, "Extremely Dry",
  N533&lt;=20, "Very Dry",
  N533&lt;=30, "Dry",
  N533&lt;=40, "Low Comfortable",
  N533&lt;=50, "Comfortable",
  N533&lt;=60, "Moderate Humid",
  N533&lt;=70, "Humid",
  N533&lt;=80, "Very Humid",
  N533&lt;=90, "Highly Humid",
  N533&lt;=100, "Saturated / Rain-Likely"
)</f>
        <v>Comfortable</v>
      </c>
      <c r="P533" s="8">
        <v>0</v>
      </c>
      <c r="Q533" s="8">
        <f>ROUND(DS_1_2_3_appended[[#This Row],[NormalizedWindspeed]]* 118, 1)</f>
        <v>0</v>
      </c>
      <c r="R533" s="8">
        <v>5</v>
      </c>
      <c r="S533" s="8">
        <v>79</v>
      </c>
      <c r="T533" s="8">
        <f>SUM(DS_1_2_3_appended[[#This Row],[CasualRiders]], DS_1_2_3_appended[[#This Row],[RegisteredRiders]])</f>
        <v>84</v>
      </c>
    </row>
    <row r="534" spans="1:20">
      <c r="A534" s="16">
        <v>533</v>
      </c>
      <c r="B534" s="11">
        <v>40567</v>
      </c>
      <c r="C534" s="8" t="str" cm="1">
        <f t="array" ref="C534">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34" s="8">
        <f>YEAR(DS_1_2_3_appended[[#This Row],[DateOfEntry]])</f>
        <v>2011</v>
      </c>
      <c r="E534" s="8" t="str">
        <f>TEXT(DS_1_2_3_appended[[#This Row],[DateOfEntry]], "mmmm")</f>
        <v>January</v>
      </c>
      <c r="F534" s="15">
        <v>22.1666666666667</v>
      </c>
      <c r="G534" s="8" t="str">
        <f>IF(dataset_1!G534, "YES", "NO")</f>
        <v>NO</v>
      </c>
      <c r="H534" s="8" t="str">
        <f>CHOOSE(WEEKDAY(DS_1_2_3_appended[[#This Row],[DateOfEntry]]), "Sunday", "Monday", "Tuesday", "Wednesday", "Thursday", "Friday", "Saturday")</f>
        <v>Monday</v>
      </c>
      <c r="I534" s="8">
        <v>1</v>
      </c>
      <c r="J534" s="8" t="str" cm="1">
        <f t="array" ref="J534">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534" s="8">
        <v>0.04</v>
      </c>
      <c r="L534" s="8" cm="1">
        <f t="array" ref="L534">_xlfn.IFS(
  AND(C534="Winter", J534="Clear Sky"), ROUND(10 + (K534 / 0.46) * (25 - 10), 1),
  AND(C534="Winter", J534="Foggy / Misty"), ROUND(0 + (K534 / 0.46) * (15 - 0), 1),
  AND(C534="Winter", J534="Light Snow / Rain"), ROUND(-5 + (K534 / 0.46) * (10 - (-5)), 1),
  AND(C534="Winter", J534="Western Disturbance"), ROUND(5 + (K534 / 0.46) * (20 - 5), 1),
  AND(C534="Summer", J534="Clear / Sunny"), ROUND(30 + (K534 / 0.46) * (53 - 30), 1),
  AND(C534="Summer", J534="Hot &amp; Humid"), ROUND(26 + (K534 / 0.46) * (45 - 26), 1),
  AND(C534="Summer", J534="Dust Storm / Loo Winds"), ROUND(35 + (K534 / 0.46) * (50 - 35), 1),
  AND(C534="Summer", J534="Pre-Monsoon Thunderstorm"), ROUND(28 + (K534 / 0.46) * (48 - 28), 1),
  AND(C534="Monsoon", J534="Heavy Rainfall"), ROUND(22 + (K534 / 0.46) * (28 - 22), 1),
  AND(C534="Monsoon", J534="Intermittent Showers"), ROUND(24 + (K534 / 0.46) * (32 - 24), 1),
  AND(C534="Monsoon", J534="Overcast &amp; Humid"), ROUND(25 + (K534 / 0.46) * (33 - 25), 1),
  AND(C534="Monsoon", J534="Thunderstorms with Rain"), ROUND(23 + (K534 / 0.46) * (30 - 23), 1),
  AND(C534="Autumn", J534="Clear"), ROUND(20 + (K534 / 0.46) * (30 - 20), 1),
  AND(C534="Autumn", J534="Dry &amp; Breezy"), ROUND(18 + (K534 / 0.46) * (28 - 18), 1),
  AND(C534="Autumn", J534="Atmospheric Haze"), ROUND(16 + (K534 / 0.46) * (26 - 16), 1),
  AND(C534="Autumn", J534="Chilly Dusk"), ROUND(15 + (K534 / 0.46) * (25 - 15), 1),
  TRUE, "No match found"
)</f>
        <v>11.3</v>
      </c>
      <c r="M534" s="8">
        <v>0.49</v>
      </c>
      <c r="N534" s="8">
        <f>ROUND(DS_1_2_3_appended[[#This Row],[NormalizedHumidity]] * 100, 1)</f>
        <v>49</v>
      </c>
      <c r="O534" s="8" t="str" cm="1">
        <f t="array" ref="O534">_xlfn.IFS(
  N534&lt;=10, "Extremely Dry",
  N534&lt;=20, "Very Dry",
  N534&lt;=30, "Dry",
  N534&lt;=40, "Low Comfortable",
  N534&lt;=50, "Comfortable",
  N534&lt;=60, "Moderate Humid",
  N534&lt;=70, "Humid",
  N534&lt;=80, "Very Humid",
  N534&lt;=90, "Highly Humid",
  N534&lt;=100, "Saturated / Rain-Likely"
)</f>
        <v>Comfortable</v>
      </c>
      <c r="P534" s="8">
        <v>0</v>
      </c>
      <c r="Q534" s="8">
        <f>ROUND(DS_1_2_3_appended[[#This Row],[NormalizedWindspeed]]* 118, 1)</f>
        <v>0</v>
      </c>
      <c r="R534" s="8">
        <v>6</v>
      </c>
      <c r="S534" s="8">
        <v>171</v>
      </c>
      <c r="T534" s="8">
        <f>SUM(DS_1_2_3_appended[[#This Row],[CasualRiders]], DS_1_2_3_appended[[#This Row],[RegisteredRiders]])</f>
        <v>177</v>
      </c>
    </row>
    <row r="535" spans="1:20">
      <c r="A535" s="16">
        <v>534</v>
      </c>
      <c r="B535" s="11">
        <v>40567</v>
      </c>
      <c r="C535" s="8" t="str" cm="1">
        <f t="array" ref="C535">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35" s="8">
        <f>YEAR(DS_1_2_3_appended[[#This Row],[DateOfEntry]])</f>
        <v>2011</v>
      </c>
      <c r="E535" s="8" t="str">
        <f>TEXT(DS_1_2_3_appended[[#This Row],[DateOfEntry]], "mmmm")</f>
        <v>January</v>
      </c>
      <c r="F535" s="15">
        <v>22.2083333333333</v>
      </c>
      <c r="G535" s="8" t="str">
        <f>IF(dataset_1!G535, "YES", "NO")</f>
        <v>NO</v>
      </c>
      <c r="H535" s="8" t="str">
        <f>CHOOSE(WEEKDAY(DS_1_2_3_appended[[#This Row],[DateOfEntry]]), "Sunday", "Monday", "Tuesday", "Wednesday", "Thursday", "Friday", "Saturday")</f>
        <v>Monday</v>
      </c>
      <c r="I535" s="8">
        <v>1</v>
      </c>
      <c r="J535" s="8" t="str" cm="1">
        <f t="array" ref="J535">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535" s="8">
        <v>0.06</v>
      </c>
      <c r="L535" s="8" cm="1">
        <f t="array" ref="L535">_xlfn.IFS(
  AND(C535="Winter", J535="Clear Sky"), ROUND(10 + (K535 / 0.46) * (25 - 10), 1),
  AND(C535="Winter", J535="Foggy / Misty"), ROUND(0 + (K535 / 0.46) * (15 - 0), 1),
  AND(C535="Winter", J535="Light Snow / Rain"), ROUND(-5 + (K535 / 0.46) * (10 - (-5)), 1),
  AND(C535="Winter", J535="Western Disturbance"), ROUND(5 + (K535 / 0.46) * (20 - 5), 1),
  AND(C535="Summer", J535="Clear / Sunny"), ROUND(30 + (K535 / 0.46) * (53 - 30), 1),
  AND(C535="Summer", J535="Hot &amp; Humid"), ROUND(26 + (K535 / 0.46) * (45 - 26), 1),
  AND(C535="Summer", J535="Dust Storm / Loo Winds"), ROUND(35 + (K535 / 0.46) * (50 - 35), 1),
  AND(C535="Summer", J535="Pre-Monsoon Thunderstorm"), ROUND(28 + (K535 / 0.46) * (48 - 28), 1),
  AND(C535="Monsoon", J535="Heavy Rainfall"), ROUND(22 + (K535 / 0.46) * (28 - 22), 1),
  AND(C535="Monsoon", J535="Intermittent Showers"), ROUND(24 + (K535 / 0.46) * (32 - 24), 1),
  AND(C535="Monsoon", J535="Overcast &amp; Humid"), ROUND(25 + (K535 / 0.46) * (33 - 25), 1),
  AND(C535="Monsoon", J535="Thunderstorms with Rain"), ROUND(23 + (K535 / 0.46) * (30 - 23), 1),
  AND(C535="Autumn", J535="Clear"), ROUND(20 + (K535 / 0.46) * (30 - 20), 1),
  AND(C535="Autumn", J535="Dry &amp; Breezy"), ROUND(18 + (K535 / 0.46) * (28 - 18), 1),
  AND(C535="Autumn", J535="Atmospheric Haze"), ROUND(16 + (K535 / 0.46) * (26 - 16), 1),
  AND(C535="Autumn", J535="Chilly Dusk"), ROUND(15 + (K535 / 0.46) * (25 - 15), 1),
  TRUE, "No match found"
)</f>
        <v>12</v>
      </c>
      <c r="M535" s="8">
        <v>0.41</v>
      </c>
      <c r="N535" s="8">
        <f>ROUND(DS_1_2_3_appended[[#This Row],[NormalizedHumidity]] * 100, 1)</f>
        <v>41</v>
      </c>
      <c r="O535" s="8" t="str" cm="1">
        <f t="array" ref="O535">_xlfn.IFS(
  N535&lt;=10, "Extremely Dry",
  N535&lt;=20, "Very Dry",
  N535&lt;=30, "Dry",
  N535&lt;=40, "Low Comfortable",
  N535&lt;=50, "Comfortable",
  N535&lt;=60, "Moderate Humid",
  N535&lt;=70, "Humid",
  N535&lt;=80, "Very Humid",
  N535&lt;=90, "Highly Humid",
  N535&lt;=100, "Saturated / Rain-Likely"
)</f>
        <v>Comfortable</v>
      </c>
      <c r="P535" s="8">
        <v>0</v>
      </c>
      <c r="Q535" s="8">
        <f>ROUND(DS_1_2_3_appended[[#This Row],[NormalizedWindspeed]]* 118, 1)</f>
        <v>0</v>
      </c>
      <c r="R535" s="8">
        <v>4</v>
      </c>
      <c r="S535" s="8">
        <v>98</v>
      </c>
      <c r="T535" s="8">
        <f>SUM(DS_1_2_3_appended[[#This Row],[CasualRiders]], DS_1_2_3_appended[[#This Row],[RegisteredRiders]])</f>
        <v>102</v>
      </c>
    </row>
    <row r="536" spans="1:20">
      <c r="A536" s="16">
        <v>535</v>
      </c>
      <c r="B536" s="11">
        <v>40567</v>
      </c>
      <c r="C536" s="8" t="str" cm="1">
        <f t="array" ref="C536">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36" s="8">
        <f>YEAR(DS_1_2_3_appended[[#This Row],[DateOfEntry]])</f>
        <v>2011</v>
      </c>
      <c r="E536" s="8" t="str">
        <f>TEXT(DS_1_2_3_appended[[#This Row],[DateOfEntry]], "mmmm")</f>
        <v>January</v>
      </c>
      <c r="F536" s="15">
        <v>22.25</v>
      </c>
      <c r="G536" s="8" t="str">
        <f>IF(dataset_1!G536, "YES", "NO")</f>
        <v>NO</v>
      </c>
      <c r="H536" s="8" t="str">
        <f>CHOOSE(WEEKDAY(DS_1_2_3_appended[[#This Row],[DateOfEntry]]), "Sunday", "Monday", "Tuesday", "Wednesday", "Thursday", "Friday", "Saturday")</f>
        <v>Monday</v>
      </c>
      <c r="I536" s="8">
        <v>1</v>
      </c>
      <c r="J536" s="8" t="str" cm="1">
        <f t="array" ref="J536">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536" s="8">
        <v>0.1</v>
      </c>
      <c r="L536" s="8" cm="1">
        <f t="array" ref="L536">_xlfn.IFS(
  AND(C536="Winter", J536="Clear Sky"), ROUND(10 + (K536 / 0.46) * (25 - 10), 1),
  AND(C536="Winter", J536="Foggy / Misty"), ROUND(0 + (K536 / 0.46) * (15 - 0), 1),
  AND(C536="Winter", J536="Light Snow / Rain"), ROUND(-5 + (K536 / 0.46) * (10 - (-5)), 1),
  AND(C536="Winter", J536="Western Disturbance"), ROUND(5 + (K536 / 0.46) * (20 - 5), 1),
  AND(C536="Summer", J536="Clear / Sunny"), ROUND(30 + (K536 / 0.46) * (53 - 30), 1),
  AND(C536="Summer", J536="Hot &amp; Humid"), ROUND(26 + (K536 / 0.46) * (45 - 26), 1),
  AND(C536="Summer", J536="Dust Storm / Loo Winds"), ROUND(35 + (K536 / 0.46) * (50 - 35), 1),
  AND(C536="Summer", J536="Pre-Monsoon Thunderstorm"), ROUND(28 + (K536 / 0.46) * (48 - 28), 1),
  AND(C536="Monsoon", J536="Heavy Rainfall"), ROUND(22 + (K536 / 0.46) * (28 - 22), 1),
  AND(C536="Monsoon", J536="Intermittent Showers"), ROUND(24 + (K536 / 0.46) * (32 - 24), 1),
  AND(C536="Monsoon", J536="Overcast &amp; Humid"), ROUND(25 + (K536 / 0.46) * (33 - 25), 1),
  AND(C536="Monsoon", J536="Thunderstorms with Rain"), ROUND(23 + (K536 / 0.46) * (30 - 23), 1),
  AND(C536="Autumn", J536="Clear"), ROUND(20 + (K536 / 0.46) * (30 - 20), 1),
  AND(C536="Autumn", J536="Dry &amp; Breezy"), ROUND(18 + (K536 / 0.46) * (28 - 18), 1),
  AND(C536="Autumn", J536="Atmospheric Haze"), ROUND(16 + (K536 / 0.46) * (26 - 16), 1),
  AND(C536="Autumn", J536="Chilly Dusk"), ROUND(15 + (K536 / 0.46) * (25 - 15), 1),
  TRUE, "No match found"
)</f>
        <v>13.3</v>
      </c>
      <c r="M536" s="8">
        <v>0.42</v>
      </c>
      <c r="N536" s="8">
        <f>ROUND(DS_1_2_3_appended[[#This Row],[NormalizedHumidity]] * 100, 1)</f>
        <v>42</v>
      </c>
      <c r="O536" s="8" t="str" cm="1">
        <f t="array" ref="O536">_xlfn.IFS(
  N536&lt;=10, "Extremely Dry",
  N536&lt;=20, "Very Dry",
  N536&lt;=30, "Dry",
  N536&lt;=40, "Low Comfortable",
  N536&lt;=50, "Comfortable",
  N536&lt;=60, "Moderate Humid",
  N536&lt;=70, "Humid",
  N536&lt;=80, "Very Humid",
  N536&lt;=90, "Highly Humid",
  N536&lt;=100, "Saturated / Rain-Likely"
)</f>
        <v>Comfortable</v>
      </c>
      <c r="P536" s="8">
        <v>0</v>
      </c>
      <c r="Q536" s="8">
        <f>ROUND(DS_1_2_3_appended[[#This Row],[NormalizedWindspeed]]* 118, 1)</f>
        <v>0</v>
      </c>
      <c r="R536" s="8">
        <v>6</v>
      </c>
      <c r="S536" s="8">
        <v>34</v>
      </c>
      <c r="T536" s="8">
        <f>SUM(DS_1_2_3_appended[[#This Row],[CasualRiders]], DS_1_2_3_appended[[#This Row],[RegisteredRiders]])</f>
        <v>40</v>
      </c>
    </row>
    <row r="537" spans="1:20">
      <c r="A537" s="16">
        <v>536</v>
      </c>
      <c r="B537" s="11">
        <v>40567</v>
      </c>
      <c r="C537" s="8" t="str" cm="1">
        <f t="array" ref="C537">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37" s="8">
        <f>YEAR(DS_1_2_3_appended[[#This Row],[DateOfEntry]])</f>
        <v>2011</v>
      </c>
      <c r="E537" s="8" t="str">
        <f>TEXT(DS_1_2_3_appended[[#This Row],[DateOfEntry]], "mmmm")</f>
        <v>January</v>
      </c>
      <c r="F537" s="15">
        <v>22.2916666666667</v>
      </c>
      <c r="G537" s="8" t="str">
        <f>IF(dataset_1!G537, "YES", "NO")</f>
        <v>NO</v>
      </c>
      <c r="H537" s="8" t="str">
        <f>CHOOSE(WEEKDAY(DS_1_2_3_appended[[#This Row],[DateOfEntry]]), "Sunday", "Monday", "Tuesday", "Wednesday", "Thursday", "Friday", "Saturday")</f>
        <v>Monday</v>
      </c>
      <c r="I537" s="8">
        <v>1</v>
      </c>
      <c r="J537" s="8" t="str" cm="1">
        <f t="array" ref="J537">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537" s="8">
        <v>0.1</v>
      </c>
      <c r="L537" s="8" cm="1">
        <f t="array" ref="L537">_xlfn.IFS(
  AND(C537="Winter", J537="Clear Sky"), ROUND(10 + (K537 / 0.46) * (25 - 10), 1),
  AND(C537="Winter", J537="Foggy / Misty"), ROUND(0 + (K537 / 0.46) * (15 - 0), 1),
  AND(C537="Winter", J537="Light Snow / Rain"), ROUND(-5 + (K537 / 0.46) * (10 - (-5)), 1),
  AND(C537="Winter", J537="Western Disturbance"), ROUND(5 + (K537 / 0.46) * (20 - 5), 1),
  AND(C537="Summer", J537="Clear / Sunny"), ROUND(30 + (K537 / 0.46) * (53 - 30), 1),
  AND(C537="Summer", J537="Hot &amp; Humid"), ROUND(26 + (K537 / 0.46) * (45 - 26), 1),
  AND(C537="Summer", J537="Dust Storm / Loo Winds"), ROUND(35 + (K537 / 0.46) * (50 - 35), 1),
  AND(C537="Summer", J537="Pre-Monsoon Thunderstorm"), ROUND(28 + (K537 / 0.46) * (48 - 28), 1),
  AND(C537="Monsoon", J537="Heavy Rainfall"), ROUND(22 + (K537 / 0.46) * (28 - 22), 1),
  AND(C537="Monsoon", J537="Intermittent Showers"), ROUND(24 + (K537 / 0.46) * (32 - 24), 1),
  AND(C537="Monsoon", J537="Overcast &amp; Humid"), ROUND(25 + (K537 / 0.46) * (33 - 25), 1),
  AND(C537="Monsoon", J537="Thunderstorms with Rain"), ROUND(23 + (K537 / 0.46) * (30 - 23), 1),
  AND(C537="Autumn", J537="Clear"), ROUND(20 + (K537 / 0.46) * (30 - 20), 1),
  AND(C537="Autumn", J537="Dry &amp; Breezy"), ROUND(18 + (K537 / 0.46) * (28 - 18), 1),
  AND(C537="Autumn", J537="Atmospheric Haze"), ROUND(16 + (K537 / 0.46) * (26 - 16), 1),
  AND(C537="Autumn", J537="Chilly Dusk"), ROUND(15 + (K537 / 0.46) * (25 - 15), 1),
  TRUE, "No match found"
)</f>
        <v>13.3</v>
      </c>
      <c r="M537" s="8">
        <v>0.46</v>
      </c>
      <c r="N537" s="8">
        <f>ROUND(DS_1_2_3_appended[[#This Row],[NormalizedHumidity]] * 100, 1)</f>
        <v>46</v>
      </c>
      <c r="O537" s="8" t="str" cm="1">
        <f t="array" ref="O537">_xlfn.IFS(
  N537&lt;=10, "Extremely Dry",
  N537&lt;=20, "Very Dry",
  N537&lt;=30, "Dry",
  N537&lt;=40, "Low Comfortable",
  N537&lt;=50, "Comfortable",
  N537&lt;=60, "Moderate Humid",
  N537&lt;=70, "Humid",
  N537&lt;=80, "Very Humid",
  N537&lt;=90, "Highly Humid",
  N537&lt;=100, "Saturated / Rain-Likely"
)</f>
        <v>Comfortable</v>
      </c>
      <c r="P537" s="8">
        <v>0.1343</v>
      </c>
      <c r="Q537" s="8">
        <f>ROUND(DS_1_2_3_appended[[#This Row],[NormalizedWindspeed]]* 118, 1)</f>
        <v>15.8</v>
      </c>
      <c r="R537" s="8">
        <v>3</v>
      </c>
      <c r="S537" s="8">
        <v>43</v>
      </c>
      <c r="T537" s="8">
        <f>SUM(DS_1_2_3_appended[[#This Row],[CasualRiders]], DS_1_2_3_appended[[#This Row],[RegisteredRiders]])</f>
        <v>46</v>
      </c>
    </row>
    <row r="538" spans="1:20">
      <c r="A538" s="16">
        <v>537</v>
      </c>
      <c r="B538" s="11">
        <v>40567</v>
      </c>
      <c r="C538" s="8" t="str" cm="1">
        <f t="array" ref="C538">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38" s="8">
        <f>YEAR(DS_1_2_3_appended[[#This Row],[DateOfEntry]])</f>
        <v>2011</v>
      </c>
      <c r="E538" s="8" t="str">
        <f>TEXT(DS_1_2_3_appended[[#This Row],[DateOfEntry]], "mmmm")</f>
        <v>January</v>
      </c>
      <c r="F538" s="15">
        <v>22.3333333333333</v>
      </c>
      <c r="G538" s="8" t="str">
        <f>IF(dataset_1!G538, "YES", "NO")</f>
        <v>NO</v>
      </c>
      <c r="H538" s="8" t="str">
        <f>CHOOSE(WEEKDAY(DS_1_2_3_appended[[#This Row],[DateOfEntry]]), "Sunday", "Monday", "Tuesday", "Wednesday", "Thursday", "Friday", "Saturday")</f>
        <v>Monday</v>
      </c>
      <c r="I538" s="8">
        <v>2</v>
      </c>
      <c r="J538" s="8" t="str" cm="1">
        <f t="array" ref="J538">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538" s="8">
        <v>0.12</v>
      </c>
      <c r="L538" s="8" cm="1">
        <f t="array" ref="L538">_xlfn.IFS(
  AND(C538="Winter", J538="Clear Sky"), ROUND(10 + (K538 / 0.46) * (25 - 10), 1),
  AND(C538="Winter", J538="Foggy / Misty"), ROUND(0 + (K538 / 0.46) * (15 - 0), 1),
  AND(C538="Winter", J538="Light Snow / Rain"), ROUND(-5 + (K538 / 0.46) * (10 - (-5)), 1),
  AND(C538="Winter", J538="Western Disturbance"), ROUND(5 + (K538 / 0.46) * (20 - 5), 1),
  AND(C538="Summer", J538="Clear / Sunny"), ROUND(30 + (K538 / 0.46) * (53 - 30), 1),
  AND(C538="Summer", J538="Hot &amp; Humid"), ROUND(26 + (K538 / 0.46) * (45 - 26), 1),
  AND(C538="Summer", J538="Dust Storm / Loo Winds"), ROUND(35 + (K538 / 0.46) * (50 - 35), 1),
  AND(C538="Summer", J538="Pre-Monsoon Thunderstorm"), ROUND(28 + (K538 / 0.46) * (48 - 28), 1),
  AND(C538="Monsoon", J538="Heavy Rainfall"), ROUND(22 + (K538 / 0.46) * (28 - 22), 1),
  AND(C538="Monsoon", J538="Intermittent Showers"), ROUND(24 + (K538 / 0.46) * (32 - 24), 1),
  AND(C538="Monsoon", J538="Overcast &amp; Humid"), ROUND(25 + (K538 / 0.46) * (33 - 25), 1),
  AND(C538="Monsoon", J538="Thunderstorms with Rain"), ROUND(23 + (K538 / 0.46) * (30 - 23), 1),
  AND(C538="Autumn", J538="Clear"), ROUND(20 + (K538 / 0.46) * (30 - 20), 1),
  AND(C538="Autumn", J538="Dry &amp; Breezy"), ROUND(18 + (K538 / 0.46) * (28 - 18), 1),
  AND(C538="Autumn", J538="Atmospheric Haze"), ROUND(16 + (K538 / 0.46) * (26 - 16), 1),
  AND(C538="Autumn", J538="Chilly Dusk"), ROUND(15 + (K538 / 0.46) * (25 - 15), 1),
  TRUE, "No match found"
)</f>
        <v>3.9</v>
      </c>
      <c r="M538" s="8">
        <v>0.42</v>
      </c>
      <c r="N538" s="8">
        <f>ROUND(DS_1_2_3_appended[[#This Row],[NormalizedHumidity]] * 100, 1)</f>
        <v>42</v>
      </c>
      <c r="O538" s="8" t="str" cm="1">
        <f t="array" ref="O538">_xlfn.IFS(
  N538&lt;=10, "Extremely Dry",
  N538&lt;=20, "Very Dry",
  N538&lt;=30, "Dry",
  N538&lt;=40, "Low Comfortable",
  N538&lt;=50, "Comfortable",
  N538&lt;=60, "Moderate Humid",
  N538&lt;=70, "Humid",
  N538&lt;=80, "Very Humid",
  N538&lt;=90, "Highly Humid",
  N538&lt;=100, "Saturated / Rain-Likely"
)</f>
        <v>Comfortable</v>
      </c>
      <c r="P538" s="8">
        <v>0.19400000000000001</v>
      </c>
      <c r="Q538" s="8">
        <f>ROUND(DS_1_2_3_appended[[#This Row],[NormalizedWindspeed]]* 118, 1)</f>
        <v>22.9</v>
      </c>
      <c r="R538" s="8">
        <v>11</v>
      </c>
      <c r="S538" s="8">
        <v>52</v>
      </c>
      <c r="T538" s="8">
        <f>SUM(DS_1_2_3_appended[[#This Row],[CasualRiders]], DS_1_2_3_appended[[#This Row],[RegisteredRiders]])</f>
        <v>63</v>
      </c>
    </row>
    <row r="539" spans="1:20">
      <c r="A539" s="16">
        <v>538</v>
      </c>
      <c r="B539" s="11">
        <v>40567</v>
      </c>
      <c r="C539" s="8" t="str" cm="1">
        <f t="array" ref="C539">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39" s="8">
        <f>YEAR(DS_1_2_3_appended[[#This Row],[DateOfEntry]])</f>
        <v>2011</v>
      </c>
      <c r="E539" s="8" t="str">
        <f>TEXT(DS_1_2_3_appended[[#This Row],[DateOfEntry]], "mmmm")</f>
        <v>January</v>
      </c>
      <c r="F539" s="15">
        <v>22.375</v>
      </c>
      <c r="G539" s="8" t="str">
        <f>IF(dataset_1!G539, "YES", "NO")</f>
        <v>NO</v>
      </c>
      <c r="H539" s="8" t="str">
        <f>CHOOSE(WEEKDAY(DS_1_2_3_appended[[#This Row],[DateOfEntry]]), "Sunday", "Monday", "Tuesday", "Wednesday", "Thursday", "Friday", "Saturday")</f>
        <v>Monday</v>
      </c>
      <c r="I539" s="8">
        <v>2</v>
      </c>
      <c r="J539" s="8" t="str" cm="1">
        <f t="array" ref="J539">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539" s="8">
        <v>0.14000000000000001</v>
      </c>
      <c r="L539" s="8" cm="1">
        <f t="array" ref="L539">_xlfn.IFS(
  AND(C539="Winter", J539="Clear Sky"), ROUND(10 + (K539 / 0.46) * (25 - 10), 1),
  AND(C539="Winter", J539="Foggy / Misty"), ROUND(0 + (K539 / 0.46) * (15 - 0), 1),
  AND(C539="Winter", J539="Light Snow / Rain"), ROUND(-5 + (K539 / 0.46) * (10 - (-5)), 1),
  AND(C539="Winter", J539="Western Disturbance"), ROUND(5 + (K539 / 0.46) * (20 - 5), 1),
  AND(C539="Summer", J539="Clear / Sunny"), ROUND(30 + (K539 / 0.46) * (53 - 30), 1),
  AND(C539="Summer", J539="Hot &amp; Humid"), ROUND(26 + (K539 / 0.46) * (45 - 26), 1),
  AND(C539="Summer", J539="Dust Storm / Loo Winds"), ROUND(35 + (K539 / 0.46) * (50 - 35), 1),
  AND(C539="Summer", J539="Pre-Monsoon Thunderstorm"), ROUND(28 + (K539 / 0.46) * (48 - 28), 1),
  AND(C539="Monsoon", J539="Heavy Rainfall"), ROUND(22 + (K539 / 0.46) * (28 - 22), 1),
  AND(C539="Monsoon", J539="Intermittent Showers"), ROUND(24 + (K539 / 0.46) * (32 - 24), 1),
  AND(C539="Monsoon", J539="Overcast &amp; Humid"), ROUND(25 + (K539 / 0.46) * (33 - 25), 1),
  AND(C539="Monsoon", J539="Thunderstorms with Rain"), ROUND(23 + (K539 / 0.46) * (30 - 23), 1),
  AND(C539="Autumn", J539="Clear"), ROUND(20 + (K539 / 0.46) * (30 - 20), 1),
  AND(C539="Autumn", J539="Dry &amp; Breezy"), ROUND(18 + (K539 / 0.46) * (28 - 18), 1),
  AND(C539="Autumn", J539="Atmospheric Haze"), ROUND(16 + (K539 / 0.46) * (26 - 16), 1),
  AND(C539="Autumn", J539="Chilly Dusk"), ROUND(15 + (K539 / 0.46) * (25 - 15), 1),
  TRUE, "No match found"
)</f>
        <v>4.5999999999999996</v>
      </c>
      <c r="M539" s="8">
        <v>0.43</v>
      </c>
      <c r="N539" s="8">
        <f>ROUND(DS_1_2_3_appended[[#This Row],[NormalizedHumidity]] * 100, 1)</f>
        <v>43</v>
      </c>
      <c r="O539" s="8" t="str" cm="1">
        <f t="array" ref="O539">_xlfn.IFS(
  N539&lt;=10, "Extremely Dry",
  N539&lt;=20, "Very Dry",
  N539&lt;=30, "Dry",
  N539&lt;=40, "Low Comfortable",
  N539&lt;=50, "Comfortable",
  N539&lt;=60, "Moderate Humid",
  N539&lt;=70, "Humid",
  N539&lt;=80, "Very Humid",
  N539&lt;=90, "Highly Humid",
  N539&lt;=100, "Saturated / Rain-Likely"
)</f>
        <v>Comfortable</v>
      </c>
      <c r="P539" s="8">
        <v>0.22389999999999999</v>
      </c>
      <c r="Q539" s="8">
        <f>ROUND(DS_1_2_3_appended[[#This Row],[NormalizedWindspeed]]* 118, 1)</f>
        <v>26.4</v>
      </c>
      <c r="R539" s="8">
        <v>6</v>
      </c>
      <c r="S539" s="8">
        <v>54</v>
      </c>
      <c r="T539" s="8">
        <f>SUM(DS_1_2_3_appended[[#This Row],[CasualRiders]], DS_1_2_3_appended[[#This Row],[RegisteredRiders]])</f>
        <v>60</v>
      </c>
    </row>
    <row r="540" spans="1:20">
      <c r="A540" s="16">
        <v>539</v>
      </c>
      <c r="B540" s="11">
        <v>40567</v>
      </c>
      <c r="C540" s="8" t="str" cm="1">
        <f t="array" ref="C540">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40" s="8">
        <f>YEAR(DS_1_2_3_appended[[#This Row],[DateOfEntry]])</f>
        <v>2011</v>
      </c>
      <c r="E540" s="8" t="str">
        <f>TEXT(DS_1_2_3_appended[[#This Row],[DateOfEntry]], "mmmm")</f>
        <v>January</v>
      </c>
      <c r="F540" s="15">
        <v>22.4166666666667</v>
      </c>
      <c r="G540" s="8" t="str">
        <f>IF(dataset_1!G540, "YES", "NO")</f>
        <v>NO</v>
      </c>
      <c r="H540" s="8" t="str">
        <f>CHOOSE(WEEKDAY(DS_1_2_3_appended[[#This Row],[DateOfEntry]]), "Sunday", "Monday", "Tuesday", "Wednesday", "Thursday", "Friday", "Saturday")</f>
        <v>Monday</v>
      </c>
      <c r="I540" s="8">
        <v>2</v>
      </c>
      <c r="J540" s="8" t="str" cm="1">
        <f t="array" ref="J540">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540" s="8">
        <v>0.14000000000000001</v>
      </c>
      <c r="L540" s="8" cm="1">
        <f t="array" ref="L540">_xlfn.IFS(
  AND(C540="Winter", J540="Clear Sky"), ROUND(10 + (K540 / 0.46) * (25 - 10), 1),
  AND(C540="Winter", J540="Foggy / Misty"), ROUND(0 + (K540 / 0.46) * (15 - 0), 1),
  AND(C540="Winter", J540="Light Snow / Rain"), ROUND(-5 + (K540 / 0.46) * (10 - (-5)), 1),
  AND(C540="Winter", J540="Western Disturbance"), ROUND(5 + (K540 / 0.46) * (20 - 5), 1),
  AND(C540="Summer", J540="Clear / Sunny"), ROUND(30 + (K540 / 0.46) * (53 - 30), 1),
  AND(C540="Summer", J540="Hot &amp; Humid"), ROUND(26 + (K540 / 0.46) * (45 - 26), 1),
  AND(C540="Summer", J540="Dust Storm / Loo Winds"), ROUND(35 + (K540 / 0.46) * (50 - 35), 1),
  AND(C540="Summer", J540="Pre-Monsoon Thunderstorm"), ROUND(28 + (K540 / 0.46) * (48 - 28), 1),
  AND(C540="Monsoon", J540="Heavy Rainfall"), ROUND(22 + (K540 / 0.46) * (28 - 22), 1),
  AND(C540="Monsoon", J540="Intermittent Showers"), ROUND(24 + (K540 / 0.46) * (32 - 24), 1),
  AND(C540="Monsoon", J540="Overcast &amp; Humid"), ROUND(25 + (K540 / 0.46) * (33 - 25), 1),
  AND(C540="Monsoon", J540="Thunderstorms with Rain"), ROUND(23 + (K540 / 0.46) * (30 - 23), 1),
  AND(C540="Autumn", J540="Clear"), ROUND(20 + (K540 / 0.46) * (30 - 20), 1),
  AND(C540="Autumn", J540="Dry &amp; Breezy"), ROUND(18 + (K540 / 0.46) * (28 - 18), 1),
  AND(C540="Autumn", J540="Atmospheric Haze"), ROUND(16 + (K540 / 0.46) * (26 - 16), 1),
  AND(C540="Autumn", J540="Chilly Dusk"), ROUND(15 + (K540 / 0.46) * (25 - 15), 1),
  TRUE, "No match found"
)</f>
        <v>4.5999999999999996</v>
      </c>
      <c r="M540" s="8">
        <v>0.46</v>
      </c>
      <c r="N540" s="8">
        <f>ROUND(DS_1_2_3_appended[[#This Row],[NormalizedHumidity]] * 100, 1)</f>
        <v>46</v>
      </c>
      <c r="O540" s="8" t="str" cm="1">
        <f t="array" ref="O540">_xlfn.IFS(
  N540&lt;=10, "Extremely Dry",
  N540&lt;=20, "Very Dry",
  N540&lt;=30, "Dry",
  N540&lt;=40, "Low Comfortable",
  N540&lt;=50, "Comfortable",
  N540&lt;=60, "Moderate Humid",
  N540&lt;=70, "Humid",
  N540&lt;=80, "Very Humid",
  N540&lt;=90, "Highly Humid",
  N540&lt;=100, "Saturated / Rain-Likely"
)</f>
        <v>Comfortable</v>
      </c>
      <c r="P540" s="8">
        <v>0.22389999999999999</v>
      </c>
      <c r="Q540" s="8">
        <f>ROUND(DS_1_2_3_appended[[#This Row],[NormalizedWindspeed]]* 118, 1)</f>
        <v>26.4</v>
      </c>
      <c r="R540" s="8">
        <v>2</v>
      </c>
      <c r="S540" s="8">
        <v>43</v>
      </c>
      <c r="T540" s="8">
        <f>SUM(DS_1_2_3_appended[[#This Row],[CasualRiders]], DS_1_2_3_appended[[#This Row],[RegisteredRiders]])</f>
        <v>45</v>
      </c>
    </row>
    <row r="541" spans="1:20">
      <c r="A541" s="16">
        <v>540</v>
      </c>
      <c r="B541" s="11">
        <v>40567</v>
      </c>
      <c r="C541" s="8" t="str" cm="1">
        <f t="array" ref="C541">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41" s="8">
        <f>YEAR(DS_1_2_3_appended[[#This Row],[DateOfEntry]])</f>
        <v>2011</v>
      </c>
      <c r="E541" s="8" t="str">
        <f>TEXT(DS_1_2_3_appended[[#This Row],[DateOfEntry]], "mmmm")</f>
        <v>January</v>
      </c>
      <c r="F541" s="15">
        <v>22.4583333333333</v>
      </c>
      <c r="G541" s="8" t="str">
        <f>IF(dataset_1!G541, "YES", "NO")</f>
        <v>NO</v>
      </c>
      <c r="H541" s="8" t="str">
        <f>CHOOSE(WEEKDAY(DS_1_2_3_appended[[#This Row],[DateOfEntry]]), "Sunday", "Monday", "Tuesday", "Wednesday", "Thursday", "Friday", "Saturday")</f>
        <v>Monday</v>
      </c>
      <c r="I541" s="8">
        <v>1</v>
      </c>
      <c r="J541" s="8" t="str" cm="1">
        <f t="array" ref="J541">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541" s="8">
        <v>0.16</v>
      </c>
      <c r="L541" s="8" cm="1">
        <f t="array" ref="L541">_xlfn.IFS(
  AND(C541="Winter", J541="Clear Sky"), ROUND(10 + (K541 / 0.46) * (25 - 10), 1),
  AND(C541="Winter", J541="Foggy / Misty"), ROUND(0 + (K541 / 0.46) * (15 - 0), 1),
  AND(C541="Winter", J541="Light Snow / Rain"), ROUND(-5 + (K541 / 0.46) * (10 - (-5)), 1),
  AND(C541="Winter", J541="Western Disturbance"), ROUND(5 + (K541 / 0.46) * (20 - 5), 1),
  AND(C541="Summer", J541="Clear / Sunny"), ROUND(30 + (K541 / 0.46) * (53 - 30), 1),
  AND(C541="Summer", J541="Hot &amp; Humid"), ROUND(26 + (K541 / 0.46) * (45 - 26), 1),
  AND(C541="Summer", J541="Dust Storm / Loo Winds"), ROUND(35 + (K541 / 0.46) * (50 - 35), 1),
  AND(C541="Summer", J541="Pre-Monsoon Thunderstorm"), ROUND(28 + (K541 / 0.46) * (48 - 28), 1),
  AND(C541="Monsoon", J541="Heavy Rainfall"), ROUND(22 + (K541 / 0.46) * (28 - 22), 1),
  AND(C541="Monsoon", J541="Intermittent Showers"), ROUND(24 + (K541 / 0.46) * (32 - 24), 1),
  AND(C541="Monsoon", J541="Overcast &amp; Humid"), ROUND(25 + (K541 / 0.46) * (33 - 25), 1),
  AND(C541="Monsoon", J541="Thunderstorms with Rain"), ROUND(23 + (K541 / 0.46) * (30 - 23), 1),
  AND(C541="Autumn", J541="Clear"), ROUND(20 + (K541 / 0.46) * (30 - 20), 1),
  AND(C541="Autumn", J541="Dry &amp; Breezy"), ROUND(18 + (K541 / 0.46) * (28 - 18), 1),
  AND(C541="Autumn", J541="Atmospheric Haze"), ROUND(16 + (K541 / 0.46) * (26 - 16), 1),
  AND(C541="Autumn", J541="Chilly Dusk"), ROUND(15 + (K541 / 0.46) * (25 - 15), 1),
  TRUE, "No match found"
)</f>
        <v>15.2</v>
      </c>
      <c r="M541" s="8">
        <v>0.4</v>
      </c>
      <c r="N541" s="8">
        <f>ROUND(DS_1_2_3_appended[[#This Row],[NormalizedHumidity]] * 100, 1)</f>
        <v>40</v>
      </c>
      <c r="O541" s="8" t="str" cm="1">
        <f t="array" ref="O541">_xlfn.IFS(
  N541&lt;=10, "Extremely Dry",
  N541&lt;=20, "Very Dry",
  N541&lt;=30, "Dry",
  N541&lt;=40, "Low Comfortable",
  N541&lt;=50, "Comfortable",
  N541&lt;=60, "Moderate Humid",
  N541&lt;=70, "Humid",
  N541&lt;=80, "Very Humid",
  N541&lt;=90, "Highly Humid",
  N541&lt;=100, "Saturated / Rain-Likely"
)</f>
        <v>Low Comfortable</v>
      </c>
      <c r="P541" s="8">
        <v>0.16420000000000001</v>
      </c>
      <c r="Q541" s="8">
        <f>ROUND(DS_1_2_3_appended[[#This Row],[NormalizedWindspeed]]* 118, 1)</f>
        <v>19.399999999999999</v>
      </c>
      <c r="R541" s="8">
        <v>7</v>
      </c>
      <c r="S541" s="8">
        <v>50</v>
      </c>
      <c r="T541" s="8">
        <f>SUM(DS_1_2_3_appended[[#This Row],[CasualRiders]], DS_1_2_3_appended[[#This Row],[RegisteredRiders]])</f>
        <v>57</v>
      </c>
    </row>
    <row r="542" spans="1:20">
      <c r="A542" s="16">
        <v>541</v>
      </c>
      <c r="B542" s="11">
        <v>40567</v>
      </c>
      <c r="C542" s="8" t="str" cm="1">
        <f t="array" ref="C542">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42" s="8">
        <f>YEAR(DS_1_2_3_appended[[#This Row],[DateOfEntry]])</f>
        <v>2011</v>
      </c>
      <c r="E542" s="8" t="str">
        <f>TEXT(DS_1_2_3_appended[[#This Row],[DateOfEntry]], "mmmm")</f>
        <v>January</v>
      </c>
      <c r="F542" s="15">
        <v>22.5</v>
      </c>
      <c r="G542" s="8" t="str">
        <f>IF(dataset_1!G542, "YES", "NO")</f>
        <v>NO</v>
      </c>
      <c r="H542" s="8" t="str">
        <f>CHOOSE(WEEKDAY(DS_1_2_3_appended[[#This Row],[DateOfEntry]]), "Sunday", "Monday", "Tuesday", "Wednesday", "Thursday", "Friday", "Saturday")</f>
        <v>Monday</v>
      </c>
      <c r="I542" s="8">
        <v>1</v>
      </c>
      <c r="J542" s="8" t="str" cm="1">
        <f t="array" ref="J542">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542" s="8">
        <v>0.16</v>
      </c>
      <c r="L542" s="8" cm="1">
        <f t="array" ref="L542">_xlfn.IFS(
  AND(C542="Winter", J542="Clear Sky"), ROUND(10 + (K542 / 0.46) * (25 - 10), 1),
  AND(C542="Winter", J542="Foggy / Misty"), ROUND(0 + (K542 / 0.46) * (15 - 0), 1),
  AND(C542="Winter", J542="Light Snow / Rain"), ROUND(-5 + (K542 / 0.46) * (10 - (-5)), 1),
  AND(C542="Winter", J542="Western Disturbance"), ROUND(5 + (K542 / 0.46) * (20 - 5), 1),
  AND(C542="Summer", J542="Clear / Sunny"), ROUND(30 + (K542 / 0.46) * (53 - 30), 1),
  AND(C542="Summer", J542="Hot &amp; Humid"), ROUND(26 + (K542 / 0.46) * (45 - 26), 1),
  AND(C542="Summer", J542="Dust Storm / Loo Winds"), ROUND(35 + (K542 / 0.46) * (50 - 35), 1),
  AND(C542="Summer", J542="Pre-Monsoon Thunderstorm"), ROUND(28 + (K542 / 0.46) * (48 - 28), 1),
  AND(C542="Monsoon", J542="Heavy Rainfall"), ROUND(22 + (K542 / 0.46) * (28 - 22), 1),
  AND(C542="Monsoon", J542="Intermittent Showers"), ROUND(24 + (K542 / 0.46) * (32 - 24), 1),
  AND(C542="Monsoon", J542="Overcast &amp; Humid"), ROUND(25 + (K542 / 0.46) * (33 - 25), 1),
  AND(C542="Monsoon", J542="Thunderstorms with Rain"), ROUND(23 + (K542 / 0.46) * (30 - 23), 1),
  AND(C542="Autumn", J542="Clear"), ROUND(20 + (K542 / 0.46) * (30 - 20), 1),
  AND(C542="Autumn", J542="Dry &amp; Breezy"), ROUND(18 + (K542 / 0.46) * (28 - 18), 1),
  AND(C542="Autumn", J542="Atmospheric Haze"), ROUND(16 + (K542 / 0.46) * (26 - 16), 1),
  AND(C542="Autumn", J542="Chilly Dusk"), ROUND(15 + (K542 / 0.46) * (25 - 15), 1),
  TRUE, "No match found"
)</f>
        <v>15.2</v>
      </c>
      <c r="M542" s="8">
        <v>0.47</v>
      </c>
      <c r="N542" s="8">
        <f>ROUND(DS_1_2_3_appended[[#This Row],[NormalizedHumidity]] * 100, 1)</f>
        <v>47</v>
      </c>
      <c r="O542" s="8" t="str" cm="1">
        <f t="array" ref="O542">_xlfn.IFS(
  N542&lt;=10, "Extremely Dry",
  N542&lt;=20, "Very Dry",
  N542&lt;=30, "Dry",
  N542&lt;=40, "Low Comfortable",
  N542&lt;=50, "Comfortable",
  N542&lt;=60, "Moderate Humid",
  N542&lt;=70, "Humid",
  N542&lt;=80, "Very Humid",
  N542&lt;=90, "Highly Humid",
  N542&lt;=100, "Saturated / Rain-Likely"
)</f>
        <v>Comfortable</v>
      </c>
      <c r="P542" s="8">
        <v>0.25369999999999998</v>
      </c>
      <c r="Q542" s="8">
        <f>ROUND(DS_1_2_3_appended[[#This Row],[NormalizedWindspeed]]* 118, 1)</f>
        <v>29.9</v>
      </c>
      <c r="R542" s="8">
        <v>4</v>
      </c>
      <c r="S542" s="8">
        <v>66</v>
      </c>
      <c r="T542" s="8">
        <f>SUM(DS_1_2_3_appended[[#This Row],[CasualRiders]], DS_1_2_3_appended[[#This Row],[RegisteredRiders]])</f>
        <v>70</v>
      </c>
    </row>
    <row r="543" spans="1:20">
      <c r="A543" s="16">
        <v>542</v>
      </c>
      <c r="B543" s="11">
        <v>40567</v>
      </c>
      <c r="C543" s="8" t="str" cm="1">
        <f t="array" ref="C543">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43" s="8">
        <f>YEAR(DS_1_2_3_appended[[#This Row],[DateOfEntry]])</f>
        <v>2011</v>
      </c>
      <c r="E543" s="8" t="str">
        <f>TEXT(DS_1_2_3_appended[[#This Row],[DateOfEntry]], "mmmm")</f>
        <v>January</v>
      </c>
      <c r="F543" s="15">
        <v>22.5416666666667</v>
      </c>
      <c r="G543" s="8" t="str">
        <f>IF(dataset_1!G543, "YES", "NO")</f>
        <v>NO</v>
      </c>
      <c r="H543" s="8" t="str">
        <f>CHOOSE(WEEKDAY(DS_1_2_3_appended[[#This Row],[DateOfEntry]]), "Sunday", "Monday", "Tuesday", "Wednesday", "Thursday", "Friday", "Saturday")</f>
        <v>Monday</v>
      </c>
      <c r="I543" s="8">
        <v>1</v>
      </c>
      <c r="J543" s="8" t="str" cm="1">
        <f t="array" ref="J543">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543" s="8">
        <v>0.14000000000000001</v>
      </c>
      <c r="L543" s="8" cm="1">
        <f t="array" ref="L543">_xlfn.IFS(
  AND(C543="Winter", J543="Clear Sky"), ROUND(10 + (K543 / 0.46) * (25 - 10), 1),
  AND(C543="Winter", J543="Foggy / Misty"), ROUND(0 + (K543 / 0.46) * (15 - 0), 1),
  AND(C543="Winter", J543="Light Snow / Rain"), ROUND(-5 + (K543 / 0.46) * (10 - (-5)), 1),
  AND(C543="Winter", J543="Western Disturbance"), ROUND(5 + (K543 / 0.46) * (20 - 5), 1),
  AND(C543="Summer", J543="Clear / Sunny"), ROUND(30 + (K543 / 0.46) * (53 - 30), 1),
  AND(C543="Summer", J543="Hot &amp; Humid"), ROUND(26 + (K543 / 0.46) * (45 - 26), 1),
  AND(C543="Summer", J543="Dust Storm / Loo Winds"), ROUND(35 + (K543 / 0.46) * (50 - 35), 1),
  AND(C543="Summer", J543="Pre-Monsoon Thunderstorm"), ROUND(28 + (K543 / 0.46) * (48 - 28), 1),
  AND(C543="Monsoon", J543="Heavy Rainfall"), ROUND(22 + (K543 / 0.46) * (28 - 22), 1),
  AND(C543="Monsoon", J543="Intermittent Showers"), ROUND(24 + (K543 / 0.46) * (32 - 24), 1),
  AND(C543="Monsoon", J543="Overcast &amp; Humid"), ROUND(25 + (K543 / 0.46) * (33 - 25), 1),
  AND(C543="Monsoon", J543="Thunderstorms with Rain"), ROUND(23 + (K543 / 0.46) * (30 - 23), 1),
  AND(C543="Autumn", J543="Clear"), ROUND(20 + (K543 / 0.46) * (30 - 20), 1),
  AND(C543="Autumn", J543="Dry &amp; Breezy"), ROUND(18 + (K543 / 0.46) * (28 - 18), 1),
  AND(C543="Autumn", J543="Atmospheric Haze"), ROUND(16 + (K543 / 0.46) * (26 - 16), 1),
  AND(C543="Autumn", J543="Chilly Dusk"), ROUND(15 + (K543 / 0.46) * (25 - 15), 1),
  TRUE, "No match found"
)</f>
        <v>14.6</v>
      </c>
      <c r="M543" s="8">
        <v>0.5</v>
      </c>
      <c r="N543" s="8">
        <f>ROUND(DS_1_2_3_appended[[#This Row],[NormalizedHumidity]] * 100, 1)</f>
        <v>50</v>
      </c>
      <c r="O543" s="8" t="str" cm="1">
        <f t="array" ref="O543">_xlfn.IFS(
  N543&lt;=10, "Extremely Dry",
  N543&lt;=20, "Very Dry",
  N543&lt;=30, "Dry",
  N543&lt;=40, "Low Comfortable",
  N543&lt;=50, "Comfortable",
  N543&lt;=60, "Moderate Humid",
  N543&lt;=70, "Humid",
  N543&lt;=80, "Very Humid",
  N543&lt;=90, "Highly Humid",
  N543&lt;=100, "Saturated / Rain-Likely"
)</f>
        <v>Comfortable</v>
      </c>
      <c r="P543" s="8">
        <v>0.25369999999999998</v>
      </c>
      <c r="Q543" s="8">
        <f>ROUND(DS_1_2_3_appended[[#This Row],[NormalizedWindspeed]]* 118, 1)</f>
        <v>29.9</v>
      </c>
      <c r="R543" s="8">
        <v>6</v>
      </c>
      <c r="S543" s="8">
        <v>178</v>
      </c>
      <c r="T543" s="8">
        <f>SUM(DS_1_2_3_appended[[#This Row],[CasualRiders]], DS_1_2_3_appended[[#This Row],[RegisteredRiders]])</f>
        <v>184</v>
      </c>
    </row>
    <row r="544" spans="1:20">
      <c r="A544" s="16">
        <v>543</v>
      </c>
      <c r="B544" s="11">
        <v>40567</v>
      </c>
      <c r="C544" s="8" t="str" cm="1">
        <f t="array" ref="C544">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44" s="8">
        <f>YEAR(DS_1_2_3_appended[[#This Row],[DateOfEntry]])</f>
        <v>2011</v>
      </c>
      <c r="E544" s="8" t="str">
        <f>TEXT(DS_1_2_3_appended[[#This Row],[DateOfEntry]], "mmmm")</f>
        <v>January</v>
      </c>
      <c r="F544" s="15">
        <v>22.5833333333333</v>
      </c>
      <c r="G544" s="8" t="str">
        <f>IF(dataset_1!G544, "YES", "NO")</f>
        <v>NO</v>
      </c>
      <c r="H544" s="8" t="str">
        <f>CHOOSE(WEEKDAY(DS_1_2_3_appended[[#This Row],[DateOfEntry]]), "Sunday", "Monday", "Tuesday", "Wednesday", "Thursday", "Friday", "Saturday")</f>
        <v>Monday</v>
      </c>
      <c r="I544" s="8">
        <v>1</v>
      </c>
      <c r="J544" s="8" t="str" cm="1">
        <f t="array" ref="J544">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544" s="8">
        <v>0.14000000000000001</v>
      </c>
      <c r="L544" s="8" cm="1">
        <f t="array" ref="L544">_xlfn.IFS(
  AND(C544="Winter", J544="Clear Sky"), ROUND(10 + (K544 / 0.46) * (25 - 10), 1),
  AND(C544="Winter", J544="Foggy / Misty"), ROUND(0 + (K544 / 0.46) * (15 - 0), 1),
  AND(C544="Winter", J544="Light Snow / Rain"), ROUND(-5 + (K544 / 0.46) * (10 - (-5)), 1),
  AND(C544="Winter", J544="Western Disturbance"), ROUND(5 + (K544 / 0.46) * (20 - 5), 1),
  AND(C544="Summer", J544="Clear / Sunny"), ROUND(30 + (K544 / 0.46) * (53 - 30), 1),
  AND(C544="Summer", J544="Hot &amp; Humid"), ROUND(26 + (K544 / 0.46) * (45 - 26), 1),
  AND(C544="Summer", J544="Dust Storm / Loo Winds"), ROUND(35 + (K544 / 0.46) * (50 - 35), 1),
  AND(C544="Summer", J544="Pre-Monsoon Thunderstorm"), ROUND(28 + (K544 / 0.46) * (48 - 28), 1),
  AND(C544="Monsoon", J544="Heavy Rainfall"), ROUND(22 + (K544 / 0.46) * (28 - 22), 1),
  AND(C544="Monsoon", J544="Intermittent Showers"), ROUND(24 + (K544 / 0.46) * (32 - 24), 1),
  AND(C544="Monsoon", J544="Overcast &amp; Humid"), ROUND(25 + (K544 / 0.46) * (33 - 25), 1),
  AND(C544="Monsoon", J544="Thunderstorms with Rain"), ROUND(23 + (K544 / 0.46) * (30 - 23), 1),
  AND(C544="Autumn", J544="Clear"), ROUND(20 + (K544 / 0.46) * (30 - 20), 1),
  AND(C544="Autumn", J544="Dry &amp; Breezy"), ROUND(18 + (K544 / 0.46) * (28 - 18), 1),
  AND(C544="Autumn", J544="Atmospheric Haze"), ROUND(16 + (K544 / 0.46) * (26 - 16), 1),
  AND(C544="Autumn", J544="Chilly Dusk"), ROUND(15 + (K544 / 0.46) * (25 - 15), 1),
  TRUE, "No match found"
)</f>
        <v>14.6</v>
      </c>
      <c r="M544" s="8">
        <v>0.59</v>
      </c>
      <c r="N544" s="8">
        <f>ROUND(DS_1_2_3_appended[[#This Row],[NormalizedHumidity]] * 100, 1)</f>
        <v>59</v>
      </c>
      <c r="O544" s="8" t="str" cm="1">
        <f t="array" ref="O544">_xlfn.IFS(
  N544&lt;=10, "Extremely Dry",
  N544&lt;=20, "Very Dry",
  N544&lt;=30, "Dry",
  N544&lt;=40, "Low Comfortable",
  N544&lt;=50, "Comfortable",
  N544&lt;=60, "Moderate Humid",
  N544&lt;=70, "Humid",
  N544&lt;=80, "Very Humid",
  N544&lt;=90, "Highly Humid",
  N544&lt;=100, "Saturated / Rain-Likely"
)</f>
        <v>Moderate Humid</v>
      </c>
      <c r="P544" s="8">
        <v>0.19400000000000001</v>
      </c>
      <c r="Q544" s="8">
        <f>ROUND(DS_1_2_3_appended[[#This Row],[NormalizedWindspeed]]* 118, 1)</f>
        <v>22.9</v>
      </c>
      <c r="R544" s="8">
        <v>8</v>
      </c>
      <c r="S544" s="8">
        <v>145</v>
      </c>
      <c r="T544" s="8">
        <f>SUM(DS_1_2_3_appended[[#This Row],[CasualRiders]], DS_1_2_3_appended[[#This Row],[RegisteredRiders]])</f>
        <v>153</v>
      </c>
    </row>
    <row r="545" spans="1:20">
      <c r="A545" s="16">
        <v>544</v>
      </c>
      <c r="B545" s="11">
        <v>40567</v>
      </c>
      <c r="C545" s="8" t="str" cm="1">
        <f t="array" ref="C545">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45" s="8">
        <f>YEAR(DS_1_2_3_appended[[#This Row],[DateOfEntry]])</f>
        <v>2011</v>
      </c>
      <c r="E545" s="8" t="str">
        <f>TEXT(DS_1_2_3_appended[[#This Row],[DateOfEntry]], "mmmm")</f>
        <v>January</v>
      </c>
      <c r="F545" s="15">
        <v>22.625</v>
      </c>
      <c r="G545" s="8" t="str">
        <f>IF(dataset_1!G545, "YES", "NO")</f>
        <v>NO</v>
      </c>
      <c r="H545" s="8" t="str">
        <f>CHOOSE(WEEKDAY(DS_1_2_3_appended[[#This Row],[DateOfEntry]]), "Sunday", "Monday", "Tuesday", "Wednesday", "Thursday", "Friday", "Saturday")</f>
        <v>Monday</v>
      </c>
      <c r="I545" s="8">
        <v>1</v>
      </c>
      <c r="J545" s="8" t="str" cm="1">
        <f t="array" ref="J545">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545" s="8">
        <v>0.14000000000000001</v>
      </c>
      <c r="L545" s="8" cm="1">
        <f t="array" ref="L545">_xlfn.IFS(
  AND(C545="Winter", J545="Clear Sky"), ROUND(10 + (K545 / 0.46) * (25 - 10), 1),
  AND(C545="Winter", J545="Foggy / Misty"), ROUND(0 + (K545 / 0.46) * (15 - 0), 1),
  AND(C545="Winter", J545="Light Snow / Rain"), ROUND(-5 + (K545 / 0.46) * (10 - (-5)), 1),
  AND(C545="Winter", J545="Western Disturbance"), ROUND(5 + (K545 / 0.46) * (20 - 5), 1),
  AND(C545="Summer", J545="Clear / Sunny"), ROUND(30 + (K545 / 0.46) * (53 - 30), 1),
  AND(C545="Summer", J545="Hot &amp; Humid"), ROUND(26 + (K545 / 0.46) * (45 - 26), 1),
  AND(C545="Summer", J545="Dust Storm / Loo Winds"), ROUND(35 + (K545 / 0.46) * (50 - 35), 1),
  AND(C545="Summer", J545="Pre-Monsoon Thunderstorm"), ROUND(28 + (K545 / 0.46) * (48 - 28), 1),
  AND(C545="Monsoon", J545="Heavy Rainfall"), ROUND(22 + (K545 / 0.46) * (28 - 22), 1),
  AND(C545="Monsoon", J545="Intermittent Showers"), ROUND(24 + (K545 / 0.46) * (32 - 24), 1),
  AND(C545="Monsoon", J545="Overcast &amp; Humid"), ROUND(25 + (K545 / 0.46) * (33 - 25), 1),
  AND(C545="Monsoon", J545="Thunderstorms with Rain"), ROUND(23 + (K545 / 0.46) * (30 - 23), 1),
  AND(C545="Autumn", J545="Clear"), ROUND(20 + (K545 / 0.46) * (30 - 20), 1),
  AND(C545="Autumn", J545="Dry &amp; Breezy"), ROUND(18 + (K545 / 0.46) * (28 - 18), 1),
  AND(C545="Autumn", J545="Atmospheric Haze"), ROUND(16 + (K545 / 0.46) * (26 - 16), 1),
  AND(C545="Autumn", J545="Chilly Dusk"), ROUND(15 + (K545 / 0.46) * (25 - 15), 1),
  TRUE, "No match found"
)</f>
        <v>14.6</v>
      </c>
      <c r="M545" s="8">
        <v>0.54</v>
      </c>
      <c r="N545" s="8">
        <f>ROUND(DS_1_2_3_appended[[#This Row],[NormalizedHumidity]] * 100, 1)</f>
        <v>54</v>
      </c>
      <c r="O545" s="8" t="str" cm="1">
        <f t="array" ref="O545">_xlfn.IFS(
  N545&lt;=10, "Extremely Dry",
  N545&lt;=20, "Very Dry",
  N545&lt;=30, "Dry",
  N545&lt;=40, "Low Comfortable",
  N545&lt;=50, "Comfortable",
  N545&lt;=60, "Moderate Humid",
  N545&lt;=70, "Humid",
  N545&lt;=80, "Very Humid",
  N545&lt;=90, "Highly Humid",
  N545&lt;=100, "Saturated / Rain-Likely"
)</f>
        <v>Moderate Humid</v>
      </c>
      <c r="P545" s="8">
        <v>0.16420000000000001</v>
      </c>
      <c r="Q545" s="8">
        <f>ROUND(DS_1_2_3_appended[[#This Row],[NormalizedWindspeed]]* 118, 1)</f>
        <v>19.399999999999999</v>
      </c>
      <c r="R545" s="8">
        <v>5</v>
      </c>
      <c r="S545" s="8">
        <v>101</v>
      </c>
      <c r="T545" s="8">
        <f>SUM(DS_1_2_3_appended[[#This Row],[CasualRiders]], DS_1_2_3_appended[[#This Row],[RegisteredRiders]])</f>
        <v>106</v>
      </c>
    </row>
    <row r="546" spans="1:20">
      <c r="A546" s="16">
        <v>545</v>
      </c>
      <c r="B546" s="11">
        <v>40567</v>
      </c>
      <c r="C546" s="8" t="str" cm="1">
        <f t="array" ref="C546">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46" s="8">
        <f>YEAR(DS_1_2_3_appended[[#This Row],[DateOfEntry]])</f>
        <v>2011</v>
      </c>
      <c r="E546" s="8" t="str">
        <f>TEXT(DS_1_2_3_appended[[#This Row],[DateOfEntry]], "mmmm")</f>
        <v>January</v>
      </c>
      <c r="F546" s="15">
        <v>22.6666666666667</v>
      </c>
      <c r="G546" s="8" t="str">
        <f>IF(dataset_1!G546, "YES", "NO")</f>
        <v>NO</v>
      </c>
      <c r="H546" s="8" t="str">
        <f>CHOOSE(WEEKDAY(DS_1_2_3_appended[[#This Row],[DateOfEntry]]), "Sunday", "Monday", "Tuesday", "Wednesday", "Thursday", "Friday", "Saturday")</f>
        <v>Monday</v>
      </c>
      <c r="I546" s="8">
        <v>1</v>
      </c>
      <c r="J546" s="8" t="str" cm="1">
        <f t="array" ref="J546">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546" s="8">
        <v>0.14000000000000001</v>
      </c>
      <c r="L546" s="8" cm="1">
        <f t="array" ref="L546">_xlfn.IFS(
  AND(C546="Winter", J546="Clear Sky"), ROUND(10 + (K546 / 0.46) * (25 - 10), 1),
  AND(C546="Winter", J546="Foggy / Misty"), ROUND(0 + (K546 / 0.46) * (15 - 0), 1),
  AND(C546="Winter", J546="Light Snow / Rain"), ROUND(-5 + (K546 / 0.46) * (10 - (-5)), 1),
  AND(C546="Winter", J546="Western Disturbance"), ROUND(5 + (K546 / 0.46) * (20 - 5), 1),
  AND(C546="Summer", J546="Clear / Sunny"), ROUND(30 + (K546 / 0.46) * (53 - 30), 1),
  AND(C546="Summer", J546="Hot &amp; Humid"), ROUND(26 + (K546 / 0.46) * (45 - 26), 1),
  AND(C546="Summer", J546="Dust Storm / Loo Winds"), ROUND(35 + (K546 / 0.46) * (50 - 35), 1),
  AND(C546="Summer", J546="Pre-Monsoon Thunderstorm"), ROUND(28 + (K546 / 0.46) * (48 - 28), 1),
  AND(C546="Monsoon", J546="Heavy Rainfall"), ROUND(22 + (K546 / 0.46) * (28 - 22), 1),
  AND(C546="Monsoon", J546="Intermittent Showers"), ROUND(24 + (K546 / 0.46) * (32 - 24), 1),
  AND(C546="Monsoon", J546="Overcast &amp; Humid"), ROUND(25 + (K546 / 0.46) * (33 - 25), 1),
  AND(C546="Monsoon", J546="Thunderstorms with Rain"), ROUND(23 + (K546 / 0.46) * (30 - 23), 1),
  AND(C546="Autumn", J546="Clear"), ROUND(20 + (K546 / 0.46) * (30 - 20), 1),
  AND(C546="Autumn", J546="Dry &amp; Breezy"), ROUND(18 + (K546 / 0.46) * (28 - 18), 1),
  AND(C546="Autumn", J546="Atmospheric Haze"), ROUND(16 + (K546 / 0.46) * (26 - 16), 1),
  AND(C546="Autumn", J546="Chilly Dusk"), ROUND(15 + (K546 / 0.46) * (25 - 15), 1),
  TRUE, "No match found"
)</f>
        <v>14.6</v>
      </c>
      <c r="M546" s="8">
        <v>0.59</v>
      </c>
      <c r="N546" s="8">
        <f>ROUND(DS_1_2_3_appended[[#This Row],[NormalizedHumidity]] * 100, 1)</f>
        <v>59</v>
      </c>
      <c r="O546" s="8" t="str" cm="1">
        <f t="array" ref="O546">_xlfn.IFS(
  N546&lt;=10, "Extremely Dry",
  N546&lt;=20, "Very Dry",
  N546&lt;=30, "Dry",
  N546&lt;=40, "Low Comfortable",
  N546&lt;=50, "Comfortable",
  N546&lt;=60, "Moderate Humid",
  N546&lt;=70, "Humid",
  N546&lt;=80, "Very Humid",
  N546&lt;=90, "Highly Humid",
  N546&lt;=100, "Saturated / Rain-Likely"
)</f>
        <v>Moderate Humid</v>
      </c>
      <c r="P546" s="8">
        <v>0.19400000000000001</v>
      </c>
      <c r="Q546" s="8">
        <f>ROUND(DS_1_2_3_appended[[#This Row],[NormalizedWindspeed]]* 118, 1)</f>
        <v>22.9</v>
      </c>
      <c r="R546" s="8">
        <v>1</v>
      </c>
      <c r="S546" s="8">
        <v>80</v>
      </c>
      <c r="T546" s="8">
        <f>SUM(DS_1_2_3_appended[[#This Row],[CasualRiders]], DS_1_2_3_appended[[#This Row],[RegisteredRiders]])</f>
        <v>81</v>
      </c>
    </row>
    <row r="547" spans="1:20">
      <c r="A547" s="16">
        <v>546</v>
      </c>
      <c r="B547" s="11">
        <v>40567</v>
      </c>
      <c r="C547" s="8" t="str" cm="1">
        <f t="array" ref="C547">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47" s="8">
        <f>YEAR(DS_1_2_3_appended[[#This Row],[DateOfEntry]])</f>
        <v>2011</v>
      </c>
      <c r="E547" s="8" t="str">
        <f>TEXT(DS_1_2_3_appended[[#This Row],[DateOfEntry]], "mmmm")</f>
        <v>January</v>
      </c>
      <c r="F547" s="15">
        <v>22.7083333333333</v>
      </c>
      <c r="G547" s="8" t="str">
        <f>IF(dataset_1!G547, "YES", "NO")</f>
        <v>NO</v>
      </c>
      <c r="H547" s="8" t="str">
        <f>CHOOSE(WEEKDAY(DS_1_2_3_appended[[#This Row],[DateOfEntry]]), "Sunday", "Monday", "Tuesday", "Wednesday", "Thursday", "Friday", "Saturday")</f>
        <v>Monday</v>
      </c>
      <c r="I547" s="8">
        <v>1</v>
      </c>
      <c r="J547" s="8" t="str" cm="1">
        <f t="array" ref="J547">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547" s="8">
        <v>0.14000000000000001</v>
      </c>
      <c r="L547" s="8" cm="1">
        <f t="array" ref="L547">_xlfn.IFS(
  AND(C547="Winter", J547="Clear Sky"), ROUND(10 + (K547 / 0.46) * (25 - 10), 1),
  AND(C547="Winter", J547="Foggy / Misty"), ROUND(0 + (K547 / 0.46) * (15 - 0), 1),
  AND(C547="Winter", J547="Light Snow / Rain"), ROUND(-5 + (K547 / 0.46) * (10 - (-5)), 1),
  AND(C547="Winter", J547="Western Disturbance"), ROUND(5 + (K547 / 0.46) * (20 - 5), 1),
  AND(C547="Summer", J547="Clear / Sunny"), ROUND(30 + (K547 / 0.46) * (53 - 30), 1),
  AND(C547="Summer", J547="Hot &amp; Humid"), ROUND(26 + (K547 / 0.46) * (45 - 26), 1),
  AND(C547="Summer", J547="Dust Storm / Loo Winds"), ROUND(35 + (K547 / 0.46) * (50 - 35), 1),
  AND(C547="Summer", J547="Pre-Monsoon Thunderstorm"), ROUND(28 + (K547 / 0.46) * (48 - 28), 1),
  AND(C547="Monsoon", J547="Heavy Rainfall"), ROUND(22 + (K547 / 0.46) * (28 - 22), 1),
  AND(C547="Monsoon", J547="Intermittent Showers"), ROUND(24 + (K547 / 0.46) * (32 - 24), 1),
  AND(C547="Monsoon", J547="Overcast &amp; Humid"), ROUND(25 + (K547 / 0.46) * (33 - 25), 1),
  AND(C547="Monsoon", J547="Thunderstorms with Rain"), ROUND(23 + (K547 / 0.46) * (30 - 23), 1),
  AND(C547="Autumn", J547="Clear"), ROUND(20 + (K547 / 0.46) * (30 - 20), 1),
  AND(C547="Autumn", J547="Dry &amp; Breezy"), ROUND(18 + (K547 / 0.46) * (28 - 18), 1),
  AND(C547="Autumn", J547="Atmospheric Haze"), ROUND(16 + (K547 / 0.46) * (26 - 16), 1),
  AND(C547="Autumn", J547="Chilly Dusk"), ROUND(15 + (K547 / 0.46) * (25 - 15), 1),
  TRUE, "No match found"
)</f>
        <v>14.6</v>
      </c>
      <c r="M547" s="8">
        <v>0.63</v>
      </c>
      <c r="N547" s="8">
        <f>ROUND(DS_1_2_3_appended[[#This Row],[NormalizedHumidity]] * 100, 1)</f>
        <v>63</v>
      </c>
      <c r="O547" s="8" t="str" cm="1">
        <f t="array" ref="O547">_xlfn.IFS(
  N547&lt;=10, "Extremely Dry",
  N547&lt;=20, "Very Dry",
  N547&lt;=30, "Dry",
  N547&lt;=40, "Low Comfortable",
  N547&lt;=50, "Comfortable",
  N547&lt;=60, "Moderate Humid",
  N547&lt;=70, "Humid",
  N547&lt;=80, "Very Humid",
  N547&lt;=90, "Highly Humid",
  N547&lt;=100, "Saturated / Rain-Likely"
)</f>
        <v>Humid</v>
      </c>
      <c r="P547" s="8">
        <v>0.16420000000000001</v>
      </c>
      <c r="Q547" s="8">
        <f>ROUND(DS_1_2_3_appended[[#This Row],[NormalizedWindspeed]]* 118, 1)</f>
        <v>19.399999999999999</v>
      </c>
      <c r="R547" s="8">
        <v>6</v>
      </c>
      <c r="S547" s="8">
        <v>53</v>
      </c>
      <c r="T547" s="8">
        <f>SUM(DS_1_2_3_appended[[#This Row],[CasualRiders]], DS_1_2_3_appended[[#This Row],[RegisteredRiders]])</f>
        <v>59</v>
      </c>
    </row>
    <row r="548" spans="1:20">
      <c r="A548" s="16">
        <v>547</v>
      </c>
      <c r="B548" s="11">
        <v>40567</v>
      </c>
      <c r="C548" s="8" t="str" cm="1">
        <f t="array" ref="C548">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48" s="8">
        <f>YEAR(DS_1_2_3_appended[[#This Row],[DateOfEntry]])</f>
        <v>2011</v>
      </c>
      <c r="E548" s="8" t="str">
        <f>TEXT(DS_1_2_3_appended[[#This Row],[DateOfEntry]], "mmmm")</f>
        <v>January</v>
      </c>
      <c r="F548" s="15">
        <v>22.75</v>
      </c>
      <c r="G548" s="8" t="str">
        <f>IF(dataset_1!G548, "YES", "NO")</f>
        <v>NO</v>
      </c>
      <c r="H548" s="8" t="str">
        <f>CHOOSE(WEEKDAY(DS_1_2_3_appended[[#This Row],[DateOfEntry]]), "Sunday", "Monday", "Tuesday", "Wednesday", "Thursday", "Friday", "Saturday")</f>
        <v>Monday</v>
      </c>
      <c r="I548" s="8">
        <v>2</v>
      </c>
      <c r="J548" s="8" t="str" cm="1">
        <f t="array" ref="J548">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548" s="8">
        <v>0.14000000000000001</v>
      </c>
      <c r="L548" s="8" cm="1">
        <f t="array" ref="L548">_xlfn.IFS(
  AND(C548="Winter", J548="Clear Sky"), ROUND(10 + (K548 / 0.46) * (25 - 10), 1),
  AND(C548="Winter", J548="Foggy / Misty"), ROUND(0 + (K548 / 0.46) * (15 - 0), 1),
  AND(C548="Winter", J548="Light Snow / Rain"), ROUND(-5 + (K548 / 0.46) * (10 - (-5)), 1),
  AND(C548="Winter", J548="Western Disturbance"), ROUND(5 + (K548 / 0.46) * (20 - 5), 1),
  AND(C548="Summer", J548="Clear / Sunny"), ROUND(30 + (K548 / 0.46) * (53 - 30), 1),
  AND(C548="Summer", J548="Hot &amp; Humid"), ROUND(26 + (K548 / 0.46) * (45 - 26), 1),
  AND(C548="Summer", J548="Dust Storm / Loo Winds"), ROUND(35 + (K548 / 0.46) * (50 - 35), 1),
  AND(C548="Summer", J548="Pre-Monsoon Thunderstorm"), ROUND(28 + (K548 / 0.46) * (48 - 28), 1),
  AND(C548="Monsoon", J548="Heavy Rainfall"), ROUND(22 + (K548 / 0.46) * (28 - 22), 1),
  AND(C548="Monsoon", J548="Intermittent Showers"), ROUND(24 + (K548 / 0.46) * (32 - 24), 1),
  AND(C548="Monsoon", J548="Overcast &amp; Humid"), ROUND(25 + (K548 / 0.46) * (33 - 25), 1),
  AND(C548="Monsoon", J548="Thunderstorms with Rain"), ROUND(23 + (K548 / 0.46) * (30 - 23), 1),
  AND(C548="Autumn", J548="Clear"), ROUND(20 + (K548 / 0.46) * (30 - 20), 1),
  AND(C548="Autumn", J548="Dry &amp; Breezy"), ROUND(18 + (K548 / 0.46) * (28 - 18), 1),
  AND(C548="Autumn", J548="Atmospheric Haze"), ROUND(16 + (K548 / 0.46) * (26 - 16), 1),
  AND(C548="Autumn", J548="Chilly Dusk"), ROUND(15 + (K548 / 0.46) * (25 - 15), 1),
  TRUE, "No match found"
)</f>
        <v>4.5999999999999996</v>
      </c>
      <c r="M548" s="8">
        <v>0.63</v>
      </c>
      <c r="N548" s="8">
        <f>ROUND(DS_1_2_3_appended[[#This Row],[NormalizedHumidity]] * 100, 1)</f>
        <v>63</v>
      </c>
      <c r="O548" s="8" t="str" cm="1">
        <f t="array" ref="O548">_xlfn.IFS(
  N548&lt;=10, "Extremely Dry",
  N548&lt;=20, "Very Dry",
  N548&lt;=30, "Dry",
  N548&lt;=40, "Low Comfortable",
  N548&lt;=50, "Comfortable",
  N548&lt;=60, "Moderate Humid",
  N548&lt;=70, "Humid",
  N548&lt;=80, "Very Humid",
  N548&lt;=90, "Highly Humid",
  N548&lt;=100, "Saturated / Rain-Likely"
)</f>
        <v>Humid</v>
      </c>
      <c r="P548" s="8">
        <v>0.22389999999999999</v>
      </c>
      <c r="Q548" s="8">
        <f>ROUND(DS_1_2_3_appended[[#This Row],[NormalizedWindspeed]]* 118, 1)</f>
        <v>26.4</v>
      </c>
      <c r="R548" s="8">
        <v>3</v>
      </c>
      <c r="S548" s="8">
        <v>32</v>
      </c>
      <c r="T548" s="8">
        <f>SUM(DS_1_2_3_appended[[#This Row],[CasualRiders]], DS_1_2_3_appended[[#This Row],[RegisteredRiders]])</f>
        <v>35</v>
      </c>
    </row>
    <row r="549" spans="1:20">
      <c r="A549" s="16">
        <v>548</v>
      </c>
      <c r="B549" s="11">
        <v>40567</v>
      </c>
      <c r="C549" s="8" t="str" cm="1">
        <f t="array" ref="C549">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49" s="8">
        <f>YEAR(DS_1_2_3_appended[[#This Row],[DateOfEntry]])</f>
        <v>2011</v>
      </c>
      <c r="E549" s="8" t="str">
        <f>TEXT(DS_1_2_3_appended[[#This Row],[DateOfEntry]], "mmmm")</f>
        <v>January</v>
      </c>
      <c r="F549" s="15">
        <v>22.7916666666667</v>
      </c>
      <c r="G549" s="8" t="str">
        <f>IF(dataset_1!G549, "YES", "NO")</f>
        <v>NO</v>
      </c>
      <c r="H549" s="8" t="str">
        <f>CHOOSE(WEEKDAY(DS_1_2_3_appended[[#This Row],[DateOfEntry]]), "Sunday", "Monday", "Tuesday", "Wednesday", "Thursday", "Friday", "Saturday")</f>
        <v>Monday</v>
      </c>
      <c r="I549" s="8">
        <v>2</v>
      </c>
      <c r="J549" s="8" t="str" cm="1">
        <f t="array" ref="J549">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549" s="8">
        <v>0.16</v>
      </c>
      <c r="L549" s="8" cm="1">
        <f t="array" ref="L549">_xlfn.IFS(
  AND(C549="Winter", J549="Clear Sky"), ROUND(10 + (K549 / 0.46) * (25 - 10), 1),
  AND(C549="Winter", J549="Foggy / Misty"), ROUND(0 + (K549 / 0.46) * (15 - 0), 1),
  AND(C549="Winter", J549="Light Snow / Rain"), ROUND(-5 + (K549 / 0.46) * (10 - (-5)), 1),
  AND(C549="Winter", J549="Western Disturbance"), ROUND(5 + (K549 / 0.46) * (20 - 5), 1),
  AND(C549="Summer", J549="Clear / Sunny"), ROUND(30 + (K549 / 0.46) * (53 - 30), 1),
  AND(C549="Summer", J549="Hot &amp; Humid"), ROUND(26 + (K549 / 0.46) * (45 - 26), 1),
  AND(C549="Summer", J549="Dust Storm / Loo Winds"), ROUND(35 + (K549 / 0.46) * (50 - 35), 1),
  AND(C549="Summer", J549="Pre-Monsoon Thunderstorm"), ROUND(28 + (K549 / 0.46) * (48 - 28), 1),
  AND(C549="Monsoon", J549="Heavy Rainfall"), ROUND(22 + (K549 / 0.46) * (28 - 22), 1),
  AND(C549="Monsoon", J549="Intermittent Showers"), ROUND(24 + (K549 / 0.46) * (32 - 24), 1),
  AND(C549="Monsoon", J549="Overcast &amp; Humid"), ROUND(25 + (K549 / 0.46) * (33 - 25), 1),
  AND(C549="Monsoon", J549="Thunderstorms with Rain"), ROUND(23 + (K549 / 0.46) * (30 - 23), 1),
  AND(C549="Autumn", J549="Clear"), ROUND(20 + (K549 / 0.46) * (30 - 20), 1),
  AND(C549="Autumn", J549="Dry &amp; Breezy"), ROUND(18 + (K549 / 0.46) * (28 - 18), 1),
  AND(C549="Autumn", J549="Atmospheric Haze"), ROUND(16 + (K549 / 0.46) * (26 - 16), 1),
  AND(C549="Autumn", J549="Chilly Dusk"), ROUND(15 + (K549 / 0.46) * (25 - 15), 1),
  TRUE, "No match found"
)</f>
        <v>5.2</v>
      </c>
      <c r="M549" s="8">
        <v>0.64</v>
      </c>
      <c r="N549" s="8">
        <f>ROUND(DS_1_2_3_appended[[#This Row],[NormalizedHumidity]] * 100, 1)</f>
        <v>64</v>
      </c>
      <c r="O549" s="8" t="str" cm="1">
        <f t="array" ref="O549">_xlfn.IFS(
  N549&lt;=10, "Extremely Dry",
  N549&lt;=20, "Very Dry",
  N549&lt;=30, "Dry",
  N549&lt;=40, "Low Comfortable",
  N549&lt;=50, "Comfortable",
  N549&lt;=60, "Moderate Humid",
  N549&lt;=70, "Humid",
  N549&lt;=80, "Very Humid",
  N549&lt;=90, "Highly Humid",
  N549&lt;=100, "Saturated / Rain-Likely"
)</f>
        <v>Humid</v>
      </c>
      <c r="P549" s="8">
        <v>0.25369999999999998</v>
      </c>
      <c r="Q549" s="8">
        <f>ROUND(DS_1_2_3_appended[[#This Row],[NormalizedWindspeed]]* 118, 1)</f>
        <v>29.9</v>
      </c>
      <c r="R549" s="8">
        <v>3</v>
      </c>
      <c r="S549" s="8">
        <v>21</v>
      </c>
      <c r="T549" s="8">
        <f>SUM(DS_1_2_3_appended[[#This Row],[CasualRiders]], DS_1_2_3_appended[[#This Row],[RegisteredRiders]])</f>
        <v>24</v>
      </c>
    </row>
    <row r="550" spans="1:20">
      <c r="A550" s="16">
        <v>549</v>
      </c>
      <c r="B550" s="11">
        <v>40568</v>
      </c>
      <c r="C550" s="8" t="str" cm="1">
        <f t="array" ref="C550">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50" s="8">
        <f>YEAR(DS_1_2_3_appended[[#This Row],[DateOfEntry]])</f>
        <v>2011</v>
      </c>
      <c r="E550" s="8" t="str">
        <f>TEXT(DS_1_2_3_appended[[#This Row],[DateOfEntry]], "mmmm")</f>
        <v>January</v>
      </c>
      <c r="F550" s="15">
        <v>22.8333333333333</v>
      </c>
      <c r="G550" s="8" t="str">
        <f>IF(dataset_1!G550, "YES", "NO")</f>
        <v>NO</v>
      </c>
      <c r="H550" s="8" t="str">
        <f>CHOOSE(WEEKDAY(DS_1_2_3_appended[[#This Row],[DateOfEntry]]), "Sunday", "Monday", "Tuesday", "Wednesday", "Thursday", "Friday", "Saturday")</f>
        <v>Tuesday</v>
      </c>
      <c r="I550" s="8">
        <v>2</v>
      </c>
      <c r="J550" s="8" t="str" cm="1">
        <f t="array" ref="J550">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550" s="8">
        <v>0.16</v>
      </c>
      <c r="L550" s="8" cm="1">
        <f t="array" ref="L550">_xlfn.IFS(
  AND(C550="Winter", J550="Clear Sky"), ROUND(10 + (K550 / 0.46) * (25 - 10), 1),
  AND(C550="Winter", J550="Foggy / Misty"), ROUND(0 + (K550 / 0.46) * (15 - 0), 1),
  AND(C550="Winter", J550="Light Snow / Rain"), ROUND(-5 + (K550 / 0.46) * (10 - (-5)), 1),
  AND(C550="Winter", J550="Western Disturbance"), ROUND(5 + (K550 / 0.46) * (20 - 5), 1),
  AND(C550="Summer", J550="Clear / Sunny"), ROUND(30 + (K550 / 0.46) * (53 - 30), 1),
  AND(C550="Summer", J550="Hot &amp; Humid"), ROUND(26 + (K550 / 0.46) * (45 - 26), 1),
  AND(C550="Summer", J550="Dust Storm / Loo Winds"), ROUND(35 + (K550 / 0.46) * (50 - 35), 1),
  AND(C550="Summer", J550="Pre-Monsoon Thunderstorm"), ROUND(28 + (K550 / 0.46) * (48 - 28), 1),
  AND(C550="Monsoon", J550="Heavy Rainfall"), ROUND(22 + (K550 / 0.46) * (28 - 22), 1),
  AND(C550="Monsoon", J550="Intermittent Showers"), ROUND(24 + (K550 / 0.46) * (32 - 24), 1),
  AND(C550="Monsoon", J550="Overcast &amp; Humid"), ROUND(25 + (K550 / 0.46) * (33 - 25), 1),
  AND(C550="Monsoon", J550="Thunderstorms with Rain"), ROUND(23 + (K550 / 0.46) * (30 - 23), 1),
  AND(C550="Autumn", J550="Clear"), ROUND(20 + (K550 / 0.46) * (30 - 20), 1),
  AND(C550="Autumn", J550="Dry &amp; Breezy"), ROUND(18 + (K550 / 0.46) * (28 - 18), 1),
  AND(C550="Autumn", J550="Atmospheric Haze"), ROUND(16 + (K550 / 0.46) * (26 - 16), 1),
  AND(C550="Autumn", J550="Chilly Dusk"), ROUND(15 + (K550 / 0.46) * (25 - 15), 1),
  TRUE, "No match found"
)</f>
        <v>5.2</v>
      </c>
      <c r="M550" s="8">
        <v>0.69</v>
      </c>
      <c r="N550" s="8">
        <f>ROUND(DS_1_2_3_appended[[#This Row],[NormalizedHumidity]] * 100, 1)</f>
        <v>69</v>
      </c>
      <c r="O550" s="8" t="str" cm="1">
        <f t="array" ref="O550">_xlfn.IFS(
  N550&lt;=10, "Extremely Dry",
  N550&lt;=20, "Very Dry",
  N550&lt;=30, "Dry",
  N550&lt;=40, "Low Comfortable",
  N550&lt;=50, "Comfortable",
  N550&lt;=60, "Moderate Humid",
  N550&lt;=70, "Humid",
  N550&lt;=80, "Very Humid",
  N550&lt;=90, "Highly Humid",
  N550&lt;=100, "Saturated / Rain-Likely"
)</f>
        <v>Humid</v>
      </c>
      <c r="P550" s="8">
        <v>0.28360000000000002</v>
      </c>
      <c r="Q550" s="8">
        <f>ROUND(DS_1_2_3_appended[[#This Row],[NormalizedWindspeed]]* 118, 1)</f>
        <v>33.5</v>
      </c>
      <c r="R550" s="8">
        <v>3</v>
      </c>
      <c r="S550" s="8">
        <v>6</v>
      </c>
      <c r="T550" s="8">
        <f>SUM(DS_1_2_3_appended[[#This Row],[CasualRiders]], DS_1_2_3_appended[[#This Row],[RegisteredRiders]])</f>
        <v>9</v>
      </c>
    </row>
    <row r="551" spans="1:20">
      <c r="A551" s="16">
        <v>550</v>
      </c>
      <c r="B551" s="11">
        <v>40568</v>
      </c>
      <c r="C551" s="8" t="str" cm="1">
        <f t="array" ref="C551">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51" s="8">
        <f>YEAR(DS_1_2_3_appended[[#This Row],[DateOfEntry]])</f>
        <v>2011</v>
      </c>
      <c r="E551" s="8" t="str">
        <f>TEXT(DS_1_2_3_appended[[#This Row],[DateOfEntry]], "mmmm")</f>
        <v>January</v>
      </c>
      <c r="F551" s="15">
        <v>22.875</v>
      </c>
      <c r="G551" s="8" t="str">
        <f>IF(dataset_1!G551, "YES", "NO")</f>
        <v>NO</v>
      </c>
      <c r="H551" s="8" t="str">
        <f>CHOOSE(WEEKDAY(DS_1_2_3_appended[[#This Row],[DateOfEntry]]), "Sunday", "Monday", "Tuesday", "Wednesday", "Thursday", "Friday", "Saturday")</f>
        <v>Tuesday</v>
      </c>
      <c r="I551" s="8">
        <v>2</v>
      </c>
      <c r="J551" s="8" t="str" cm="1">
        <f t="array" ref="J551">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551" s="8">
        <v>0.16</v>
      </c>
      <c r="L551" s="8" cm="1">
        <f t="array" ref="L551">_xlfn.IFS(
  AND(C551="Winter", J551="Clear Sky"), ROUND(10 + (K551 / 0.46) * (25 - 10), 1),
  AND(C551="Winter", J551="Foggy / Misty"), ROUND(0 + (K551 / 0.46) * (15 - 0), 1),
  AND(C551="Winter", J551="Light Snow / Rain"), ROUND(-5 + (K551 / 0.46) * (10 - (-5)), 1),
  AND(C551="Winter", J551="Western Disturbance"), ROUND(5 + (K551 / 0.46) * (20 - 5), 1),
  AND(C551="Summer", J551="Clear / Sunny"), ROUND(30 + (K551 / 0.46) * (53 - 30), 1),
  AND(C551="Summer", J551="Hot &amp; Humid"), ROUND(26 + (K551 / 0.46) * (45 - 26), 1),
  AND(C551="Summer", J551="Dust Storm / Loo Winds"), ROUND(35 + (K551 / 0.46) * (50 - 35), 1),
  AND(C551="Summer", J551="Pre-Monsoon Thunderstorm"), ROUND(28 + (K551 / 0.46) * (48 - 28), 1),
  AND(C551="Monsoon", J551="Heavy Rainfall"), ROUND(22 + (K551 / 0.46) * (28 - 22), 1),
  AND(C551="Monsoon", J551="Intermittent Showers"), ROUND(24 + (K551 / 0.46) * (32 - 24), 1),
  AND(C551="Monsoon", J551="Overcast &amp; Humid"), ROUND(25 + (K551 / 0.46) * (33 - 25), 1),
  AND(C551="Monsoon", J551="Thunderstorms with Rain"), ROUND(23 + (K551 / 0.46) * (30 - 23), 1),
  AND(C551="Autumn", J551="Clear"), ROUND(20 + (K551 / 0.46) * (30 - 20), 1),
  AND(C551="Autumn", J551="Dry &amp; Breezy"), ROUND(18 + (K551 / 0.46) * (28 - 18), 1),
  AND(C551="Autumn", J551="Atmospheric Haze"), ROUND(16 + (K551 / 0.46) * (26 - 16), 1),
  AND(C551="Autumn", J551="Chilly Dusk"), ROUND(15 + (K551 / 0.46) * (25 - 15), 1),
  TRUE, "No match found"
)</f>
        <v>5.2</v>
      </c>
      <c r="M551" s="8">
        <v>0.69</v>
      </c>
      <c r="N551" s="8">
        <f>ROUND(DS_1_2_3_appended[[#This Row],[NormalizedHumidity]] * 100, 1)</f>
        <v>69</v>
      </c>
      <c r="O551" s="8" t="str" cm="1">
        <f t="array" ref="O551">_xlfn.IFS(
  N551&lt;=10, "Extremely Dry",
  N551&lt;=20, "Very Dry",
  N551&lt;=30, "Dry",
  N551&lt;=40, "Low Comfortable",
  N551&lt;=50, "Comfortable",
  N551&lt;=60, "Moderate Humid",
  N551&lt;=70, "Humid",
  N551&lt;=80, "Very Humid",
  N551&lt;=90, "Highly Humid",
  N551&lt;=100, "Saturated / Rain-Likely"
)</f>
        <v>Humid</v>
      </c>
      <c r="P551" s="8">
        <v>0.16420000000000001</v>
      </c>
      <c r="Q551" s="8">
        <f>ROUND(DS_1_2_3_appended[[#This Row],[NormalizedWindspeed]]* 118, 1)</f>
        <v>19.399999999999999</v>
      </c>
      <c r="R551" s="8">
        <v>0</v>
      </c>
      <c r="S551" s="8">
        <v>5</v>
      </c>
      <c r="T551" s="8">
        <f>SUM(DS_1_2_3_appended[[#This Row],[CasualRiders]], DS_1_2_3_appended[[#This Row],[RegisteredRiders]])</f>
        <v>5</v>
      </c>
    </row>
    <row r="552" spans="1:20">
      <c r="A552" s="16">
        <v>551</v>
      </c>
      <c r="B552" s="11">
        <v>40568</v>
      </c>
      <c r="C552" s="8" t="str" cm="1">
        <f t="array" ref="C552">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52" s="8">
        <f>YEAR(DS_1_2_3_appended[[#This Row],[DateOfEntry]])</f>
        <v>2011</v>
      </c>
      <c r="E552" s="8" t="str">
        <f>TEXT(DS_1_2_3_appended[[#This Row],[DateOfEntry]], "mmmm")</f>
        <v>January</v>
      </c>
      <c r="F552" s="15">
        <v>22.9166666666667</v>
      </c>
      <c r="G552" s="8" t="str">
        <f>IF(dataset_1!G552, "YES", "NO")</f>
        <v>NO</v>
      </c>
      <c r="H552" s="8" t="str">
        <f>CHOOSE(WEEKDAY(DS_1_2_3_appended[[#This Row],[DateOfEntry]]), "Sunday", "Monday", "Tuesday", "Wednesday", "Thursday", "Friday", "Saturday")</f>
        <v>Tuesday</v>
      </c>
      <c r="I552" s="8">
        <v>1</v>
      </c>
      <c r="J552" s="8" t="str" cm="1">
        <f t="array" ref="J552">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552" s="8">
        <v>0.16</v>
      </c>
      <c r="L552" s="8" cm="1">
        <f t="array" ref="L552">_xlfn.IFS(
  AND(C552="Winter", J552="Clear Sky"), ROUND(10 + (K552 / 0.46) * (25 - 10), 1),
  AND(C552="Winter", J552="Foggy / Misty"), ROUND(0 + (K552 / 0.46) * (15 - 0), 1),
  AND(C552="Winter", J552="Light Snow / Rain"), ROUND(-5 + (K552 / 0.46) * (10 - (-5)), 1),
  AND(C552="Winter", J552="Western Disturbance"), ROUND(5 + (K552 / 0.46) * (20 - 5), 1),
  AND(C552="Summer", J552="Clear / Sunny"), ROUND(30 + (K552 / 0.46) * (53 - 30), 1),
  AND(C552="Summer", J552="Hot &amp; Humid"), ROUND(26 + (K552 / 0.46) * (45 - 26), 1),
  AND(C552="Summer", J552="Dust Storm / Loo Winds"), ROUND(35 + (K552 / 0.46) * (50 - 35), 1),
  AND(C552="Summer", J552="Pre-Monsoon Thunderstorm"), ROUND(28 + (K552 / 0.46) * (48 - 28), 1),
  AND(C552="Monsoon", J552="Heavy Rainfall"), ROUND(22 + (K552 / 0.46) * (28 - 22), 1),
  AND(C552="Monsoon", J552="Intermittent Showers"), ROUND(24 + (K552 / 0.46) * (32 - 24), 1),
  AND(C552="Monsoon", J552="Overcast &amp; Humid"), ROUND(25 + (K552 / 0.46) * (33 - 25), 1),
  AND(C552="Monsoon", J552="Thunderstorms with Rain"), ROUND(23 + (K552 / 0.46) * (30 - 23), 1),
  AND(C552="Autumn", J552="Clear"), ROUND(20 + (K552 / 0.46) * (30 - 20), 1),
  AND(C552="Autumn", J552="Dry &amp; Breezy"), ROUND(18 + (K552 / 0.46) * (28 - 18), 1),
  AND(C552="Autumn", J552="Atmospheric Haze"), ROUND(16 + (K552 / 0.46) * (26 - 16), 1),
  AND(C552="Autumn", J552="Chilly Dusk"), ROUND(15 + (K552 / 0.46) * (25 - 15), 1),
  TRUE, "No match found"
)</f>
        <v>15.2</v>
      </c>
      <c r="M552" s="8">
        <v>0.69</v>
      </c>
      <c r="N552" s="8">
        <f>ROUND(DS_1_2_3_appended[[#This Row],[NormalizedHumidity]] * 100, 1)</f>
        <v>69</v>
      </c>
      <c r="O552" s="8" t="str" cm="1">
        <f t="array" ref="O552">_xlfn.IFS(
  N552&lt;=10, "Extremely Dry",
  N552&lt;=20, "Very Dry",
  N552&lt;=30, "Dry",
  N552&lt;=40, "Low Comfortable",
  N552&lt;=50, "Comfortable",
  N552&lt;=60, "Moderate Humid",
  N552&lt;=70, "Humid",
  N552&lt;=80, "Very Humid",
  N552&lt;=90, "Highly Humid",
  N552&lt;=100, "Saturated / Rain-Likely"
)</f>
        <v>Humid</v>
      </c>
      <c r="P552" s="8">
        <v>0.22389999999999999</v>
      </c>
      <c r="Q552" s="8">
        <f>ROUND(DS_1_2_3_appended[[#This Row],[NormalizedWindspeed]]* 118, 1)</f>
        <v>26.4</v>
      </c>
      <c r="R552" s="8">
        <v>0</v>
      </c>
      <c r="S552" s="8">
        <v>2</v>
      </c>
      <c r="T552" s="8">
        <f>SUM(DS_1_2_3_appended[[#This Row],[CasualRiders]], DS_1_2_3_appended[[#This Row],[RegisteredRiders]])</f>
        <v>2</v>
      </c>
    </row>
    <row r="553" spans="1:20">
      <c r="A553" s="16">
        <v>552</v>
      </c>
      <c r="B553" s="11">
        <v>40568</v>
      </c>
      <c r="C553" s="8" t="str" cm="1">
        <f t="array" ref="C553">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53" s="8">
        <f>YEAR(DS_1_2_3_appended[[#This Row],[DateOfEntry]])</f>
        <v>2011</v>
      </c>
      <c r="E553" s="8" t="str">
        <f>TEXT(DS_1_2_3_appended[[#This Row],[DateOfEntry]], "mmmm")</f>
        <v>January</v>
      </c>
      <c r="F553" s="15">
        <v>22.9583333333333</v>
      </c>
      <c r="G553" s="8" t="str">
        <f>IF(dataset_1!G553, "YES", "NO")</f>
        <v>NO</v>
      </c>
      <c r="H553" s="8" t="str">
        <f>CHOOSE(WEEKDAY(DS_1_2_3_appended[[#This Row],[DateOfEntry]]), "Sunday", "Monday", "Tuesday", "Wednesday", "Thursday", "Friday", "Saturday")</f>
        <v>Tuesday</v>
      </c>
      <c r="I553" s="8">
        <v>1</v>
      </c>
      <c r="J553" s="8" t="str" cm="1">
        <f t="array" ref="J553">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553" s="8">
        <v>0.14000000000000001</v>
      </c>
      <c r="L553" s="8" cm="1">
        <f t="array" ref="L553">_xlfn.IFS(
  AND(C553="Winter", J553="Clear Sky"), ROUND(10 + (K553 / 0.46) * (25 - 10), 1),
  AND(C553="Winter", J553="Foggy / Misty"), ROUND(0 + (K553 / 0.46) * (15 - 0), 1),
  AND(C553="Winter", J553="Light Snow / Rain"), ROUND(-5 + (K553 / 0.46) * (10 - (-5)), 1),
  AND(C553="Winter", J553="Western Disturbance"), ROUND(5 + (K553 / 0.46) * (20 - 5), 1),
  AND(C553="Summer", J553="Clear / Sunny"), ROUND(30 + (K553 / 0.46) * (53 - 30), 1),
  AND(C553="Summer", J553="Hot &amp; Humid"), ROUND(26 + (K553 / 0.46) * (45 - 26), 1),
  AND(C553="Summer", J553="Dust Storm / Loo Winds"), ROUND(35 + (K553 / 0.46) * (50 - 35), 1),
  AND(C553="Summer", J553="Pre-Monsoon Thunderstorm"), ROUND(28 + (K553 / 0.46) * (48 - 28), 1),
  AND(C553="Monsoon", J553="Heavy Rainfall"), ROUND(22 + (K553 / 0.46) * (28 - 22), 1),
  AND(C553="Monsoon", J553="Intermittent Showers"), ROUND(24 + (K553 / 0.46) * (32 - 24), 1),
  AND(C553="Monsoon", J553="Overcast &amp; Humid"), ROUND(25 + (K553 / 0.46) * (33 - 25), 1),
  AND(C553="Monsoon", J553="Thunderstorms with Rain"), ROUND(23 + (K553 / 0.46) * (30 - 23), 1),
  AND(C553="Autumn", J553="Clear"), ROUND(20 + (K553 / 0.46) * (30 - 20), 1),
  AND(C553="Autumn", J553="Dry &amp; Breezy"), ROUND(18 + (K553 / 0.46) * (28 - 18), 1),
  AND(C553="Autumn", J553="Atmospheric Haze"), ROUND(16 + (K553 / 0.46) * (26 - 16), 1),
  AND(C553="Autumn", J553="Chilly Dusk"), ROUND(15 + (K553 / 0.46) * (25 - 15), 1),
  TRUE, "No match found"
)</f>
        <v>14.6</v>
      </c>
      <c r="M553" s="8">
        <v>0.74</v>
      </c>
      <c r="N553" s="8">
        <f>ROUND(DS_1_2_3_appended[[#This Row],[NormalizedHumidity]] * 100, 1)</f>
        <v>74</v>
      </c>
      <c r="O553" s="8" t="str" cm="1">
        <f t="array" ref="O553">_xlfn.IFS(
  N553&lt;=10, "Extremely Dry",
  N553&lt;=20, "Very Dry",
  N553&lt;=30, "Dry",
  N553&lt;=40, "Low Comfortable",
  N553&lt;=50, "Comfortable",
  N553&lt;=60, "Moderate Humid",
  N553&lt;=70, "Humid",
  N553&lt;=80, "Very Humid",
  N553&lt;=90, "Highly Humid",
  N553&lt;=100, "Saturated / Rain-Likely"
)</f>
        <v>Very Humid</v>
      </c>
      <c r="P553" s="8">
        <v>0.1045</v>
      </c>
      <c r="Q553" s="8">
        <f>ROUND(DS_1_2_3_appended[[#This Row],[NormalizedWindspeed]]* 118, 1)</f>
        <v>12.3</v>
      </c>
      <c r="R553" s="8">
        <v>0</v>
      </c>
      <c r="S553" s="8">
        <v>1</v>
      </c>
      <c r="T553" s="8">
        <f>SUM(DS_1_2_3_appended[[#This Row],[CasualRiders]], DS_1_2_3_appended[[#This Row],[RegisteredRiders]])</f>
        <v>1</v>
      </c>
    </row>
    <row r="554" spans="1:20">
      <c r="A554" s="16">
        <v>553</v>
      </c>
      <c r="B554" s="11">
        <v>40568</v>
      </c>
      <c r="C554" s="8" t="str" cm="1">
        <f t="array" ref="C554">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54" s="8">
        <f>YEAR(DS_1_2_3_appended[[#This Row],[DateOfEntry]])</f>
        <v>2011</v>
      </c>
      <c r="E554" s="8" t="str">
        <f>TEXT(DS_1_2_3_appended[[#This Row],[DateOfEntry]], "mmmm")</f>
        <v>January</v>
      </c>
      <c r="F554" s="15">
        <v>23</v>
      </c>
      <c r="G554" s="8" t="str">
        <f>IF(dataset_1!G554, "YES", "NO")</f>
        <v>NO</v>
      </c>
      <c r="H554" s="8" t="str">
        <f>CHOOSE(WEEKDAY(DS_1_2_3_appended[[#This Row],[DateOfEntry]]), "Sunday", "Monday", "Tuesday", "Wednesday", "Thursday", "Friday", "Saturday")</f>
        <v>Tuesday</v>
      </c>
      <c r="I554" s="8">
        <v>1</v>
      </c>
      <c r="J554" s="8" t="str" cm="1">
        <f t="array" ref="J554">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554" s="8">
        <v>0.14000000000000001</v>
      </c>
      <c r="L554" s="8" cm="1">
        <f t="array" ref="L554">_xlfn.IFS(
  AND(C554="Winter", J554="Clear Sky"), ROUND(10 + (K554 / 0.46) * (25 - 10), 1),
  AND(C554="Winter", J554="Foggy / Misty"), ROUND(0 + (K554 / 0.46) * (15 - 0), 1),
  AND(C554="Winter", J554="Light Snow / Rain"), ROUND(-5 + (K554 / 0.46) * (10 - (-5)), 1),
  AND(C554="Winter", J554="Western Disturbance"), ROUND(5 + (K554 / 0.46) * (20 - 5), 1),
  AND(C554="Summer", J554="Clear / Sunny"), ROUND(30 + (K554 / 0.46) * (53 - 30), 1),
  AND(C554="Summer", J554="Hot &amp; Humid"), ROUND(26 + (K554 / 0.46) * (45 - 26), 1),
  AND(C554="Summer", J554="Dust Storm / Loo Winds"), ROUND(35 + (K554 / 0.46) * (50 - 35), 1),
  AND(C554="Summer", J554="Pre-Monsoon Thunderstorm"), ROUND(28 + (K554 / 0.46) * (48 - 28), 1),
  AND(C554="Monsoon", J554="Heavy Rainfall"), ROUND(22 + (K554 / 0.46) * (28 - 22), 1),
  AND(C554="Monsoon", J554="Intermittent Showers"), ROUND(24 + (K554 / 0.46) * (32 - 24), 1),
  AND(C554="Monsoon", J554="Overcast &amp; Humid"), ROUND(25 + (K554 / 0.46) * (33 - 25), 1),
  AND(C554="Monsoon", J554="Thunderstorms with Rain"), ROUND(23 + (K554 / 0.46) * (30 - 23), 1),
  AND(C554="Autumn", J554="Clear"), ROUND(20 + (K554 / 0.46) * (30 - 20), 1),
  AND(C554="Autumn", J554="Dry &amp; Breezy"), ROUND(18 + (K554 / 0.46) * (28 - 18), 1),
  AND(C554="Autumn", J554="Atmospheric Haze"), ROUND(16 + (K554 / 0.46) * (26 - 16), 1),
  AND(C554="Autumn", J554="Chilly Dusk"), ROUND(15 + (K554 / 0.46) * (25 - 15), 1),
  TRUE, "No match found"
)</f>
        <v>14.6</v>
      </c>
      <c r="M554" s="8">
        <v>0.74</v>
      </c>
      <c r="N554" s="8">
        <f>ROUND(DS_1_2_3_appended[[#This Row],[NormalizedHumidity]] * 100, 1)</f>
        <v>74</v>
      </c>
      <c r="O554" s="8" t="str" cm="1">
        <f t="array" ref="O554">_xlfn.IFS(
  N554&lt;=10, "Extremely Dry",
  N554&lt;=20, "Very Dry",
  N554&lt;=30, "Dry",
  N554&lt;=40, "Low Comfortable",
  N554&lt;=50, "Comfortable",
  N554&lt;=60, "Moderate Humid",
  N554&lt;=70, "Humid",
  N554&lt;=80, "Very Humid",
  N554&lt;=90, "Highly Humid",
  N554&lt;=100, "Saturated / Rain-Likely"
)</f>
        <v>Very Humid</v>
      </c>
      <c r="P554" s="8">
        <v>0.22389999999999999</v>
      </c>
      <c r="Q554" s="8">
        <f>ROUND(DS_1_2_3_appended[[#This Row],[NormalizedWindspeed]]* 118, 1)</f>
        <v>26.4</v>
      </c>
      <c r="R554" s="8">
        <v>0</v>
      </c>
      <c r="S554" s="8">
        <v>9</v>
      </c>
      <c r="T554" s="8">
        <f>SUM(DS_1_2_3_appended[[#This Row],[CasualRiders]], DS_1_2_3_appended[[#This Row],[RegisteredRiders]])</f>
        <v>9</v>
      </c>
    </row>
    <row r="555" spans="1:20">
      <c r="A555" s="16">
        <v>554</v>
      </c>
      <c r="B555" s="11">
        <v>40568</v>
      </c>
      <c r="C555" s="8" t="str" cm="1">
        <f t="array" ref="C555">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55" s="8">
        <f>YEAR(DS_1_2_3_appended[[#This Row],[DateOfEntry]])</f>
        <v>2011</v>
      </c>
      <c r="E555" s="8" t="str">
        <f>TEXT(DS_1_2_3_appended[[#This Row],[DateOfEntry]], "mmmm")</f>
        <v>January</v>
      </c>
      <c r="F555" s="15">
        <v>23.0416666666667</v>
      </c>
      <c r="G555" s="8" t="str">
        <f>IF(dataset_1!G555, "YES", "NO")</f>
        <v>NO</v>
      </c>
      <c r="H555" s="8" t="str">
        <f>CHOOSE(WEEKDAY(DS_1_2_3_appended[[#This Row],[DateOfEntry]]), "Sunday", "Monday", "Tuesday", "Wednesday", "Thursday", "Friday", "Saturday")</f>
        <v>Tuesday</v>
      </c>
      <c r="I555" s="8">
        <v>1</v>
      </c>
      <c r="J555" s="8" t="str" cm="1">
        <f t="array" ref="J555">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555" s="8">
        <v>0.16</v>
      </c>
      <c r="L555" s="8" cm="1">
        <f t="array" ref="L555">_xlfn.IFS(
  AND(C555="Winter", J555="Clear Sky"), ROUND(10 + (K555 / 0.46) * (25 - 10), 1),
  AND(C555="Winter", J555="Foggy / Misty"), ROUND(0 + (K555 / 0.46) * (15 - 0), 1),
  AND(C555="Winter", J555="Light Snow / Rain"), ROUND(-5 + (K555 / 0.46) * (10 - (-5)), 1),
  AND(C555="Winter", J555="Western Disturbance"), ROUND(5 + (K555 / 0.46) * (20 - 5), 1),
  AND(C555="Summer", J555="Clear / Sunny"), ROUND(30 + (K555 / 0.46) * (53 - 30), 1),
  AND(C555="Summer", J555="Hot &amp; Humid"), ROUND(26 + (K555 / 0.46) * (45 - 26), 1),
  AND(C555="Summer", J555="Dust Storm / Loo Winds"), ROUND(35 + (K555 / 0.46) * (50 - 35), 1),
  AND(C555="Summer", J555="Pre-Monsoon Thunderstorm"), ROUND(28 + (K555 / 0.46) * (48 - 28), 1),
  AND(C555="Monsoon", J555="Heavy Rainfall"), ROUND(22 + (K555 / 0.46) * (28 - 22), 1),
  AND(C555="Monsoon", J555="Intermittent Showers"), ROUND(24 + (K555 / 0.46) * (32 - 24), 1),
  AND(C555="Monsoon", J555="Overcast &amp; Humid"), ROUND(25 + (K555 / 0.46) * (33 - 25), 1),
  AND(C555="Monsoon", J555="Thunderstorms with Rain"), ROUND(23 + (K555 / 0.46) * (30 - 23), 1),
  AND(C555="Autumn", J555="Clear"), ROUND(20 + (K555 / 0.46) * (30 - 20), 1),
  AND(C555="Autumn", J555="Dry &amp; Breezy"), ROUND(18 + (K555 / 0.46) * (28 - 18), 1),
  AND(C555="Autumn", J555="Atmospheric Haze"), ROUND(16 + (K555 / 0.46) * (26 - 16), 1),
  AND(C555="Autumn", J555="Chilly Dusk"), ROUND(15 + (K555 / 0.46) * (25 - 15), 1),
  TRUE, "No match found"
)</f>
        <v>15.2</v>
      </c>
      <c r="M555" s="8">
        <v>0.74</v>
      </c>
      <c r="N555" s="8">
        <f>ROUND(DS_1_2_3_appended[[#This Row],[NormalizedHumidity]] * 100, 1)</f>
        <v>74</v>
      </c>
      <c r="O555" s="8" t="str" cm="1">
        <f t="array" ref="O555">_xlfn.IFS(
  N555&lt;=10, "Extremely Dry",
  N555&lt;=20, "Very Dry",
  N555&lt;=30, "Dry",
  N555&lt;=40, "Low Comfortable",
  N555&lt;=50, "Comfortable",
  N555&lt;=60, "Moderate Humid",
  N555&lt;=70, "Humid",
  N555&lt;=80, "Very Humid",
  N555&lt;=90, "Highly Humid",
  N555&lt;=100, "Saturated / Rain-Likely"
)</f>
        <v>Very Humid</v>
      </c>
      <c r="P555" s="8">
        <v>0.1045</v>
      </c>
      <c r="Q555" s="8">
        <f>ROUND(DS_1_2_3_appended[[#This Row],[NormalizedWindspeed]]* 118, 1)</f>
        <v>12.3</v>
      </c>
      <c r="R555" s="8">
        <v>1</v>
      </c>
      <c r="S555" s="8">
        <v>35</v>
      </c>
      <c r="T555" s="8">
        <f>SUM(DS_1_2_3_appended[[#This Row],[CasualRiders]], DS_1_2_3_appended[[#This Row],[RegisteredRiders]])</f>
        <v>36</v>
      </c>
    </row>
    <row r="556" spans="1:20">
      <c r="A556" s="16">
        <v>555</v>
      </c>
      <c r="B556" s="11">
        <v>40568</v>
      </c>
      <c r="C556" s="8" t="str" cm="1">
        <f t="array" ref="C556">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56" s="8">
        <f>YEAR(DS_1_2_3_appended[[#This Row],[DateOfEntry]])</f>
        <v>2011</v>
      </c>
      <c r="E556" s="8" t="str">
        <f>TEXT(DS_1_2_3_appended[[#This Row],[DateOfEntry]], "mmmm")</f>
        <v>January</v>
      </c>
      <c r="F556" s="15">
        <v>23.0833333333333</v>
      </c>
      <c r="G556" s="8" t="str">
        <f>IF(dataset_1!G556, "YES", "NO")</f>
        <v>NO</v>
      </c>
      <c r="H556" s="8" t="str">
        <f>CHOOSE(WEEKDAY(DS_1_2_3_appended[[#This Row],[DateOfEntry]]), "Sunday", "Monday", "Tuesday", "Wednesday", "Thursday", "Friday", "Saturday")</f>
        <v>Tuesday</v>
      </c>
      <c r="I556" s="8">
        <v>1</v>
      </c>
      <c r="J556" s="8" t="str" cm="1">
        <f t="array" ref="J556">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556" s="8">
        <v>0.16</v>
      </c>
      <c r="L556" s="8" cm="1">
        <f t="array" ref="L556">_xlfn.IFS(
  AND(C556="Winter", J556="Clear Sky"), ROUND(10 + (K556 / 0.46) * (25 - 10), 1),
  AND(C556="Winter", J556="Foggy / Misty"), ROUND(0 + (K556 / 0.46) * (15 - 0), 1),
  AND(C556="Winter", J556="Light Snow / Rain"), ROUND(-5 + (K556 / 0.46) * (10 - (-5)), 1),
  AND(C556="Winter", J556="Western Disturbance"), ROUND(5 + (K556 / 0.46) * (20 - 5), 1),
  AND(C556="Summer", J556="Clear / Sunny"), ROUND(30 + (K556 / 0.46) * (53 - 30), 1),
  AND(C556="Summer", J556="Hot &amp; Humid"), ROUND(26 + (K556 / 0.46) * (45 - 26), 1),
  AND(C556="Summer", J556="Dust Storm / Loo Winds"), ROUND(35 + (K556 / 0.46) * (50 - 35), 1),
  AND(C556="Summer", J556="Pre-Monsoon Thunderstorm"), ROUND(28 + (K556 / 0.46) * (48 - 28), 1),
  AND(C556="Monsoon", J556="Heavy Rainfall"), ROUND(22 + (K556 / 0.46) * (28 - 22), 1),
  AND(C556="Monsoon", J556="Intermittent Showers"), ROUND(24 + (K556 / 0.46) * (32 - 24), 1),
  AND(C556="Monsoon", J556="Overcast &amp; Humid"), ROUND(25 + (K556 / 0.46) * (33 - 25), 1),
  AND(C556="Monsoon", J556="Thunderstorms with Rain"), ROUND(23 + (K556 / 0.46) * (30 - 23), 1),
  AND(C556="Autumn", J556="Clear"), ROUND(20 + (K556 / 0.46) * (30 - 20), 1),
  AND(C556="Autumn", J556="Dry &amp; Breezy"), ROUND(18 + (K556 / 0.46) * (28 - 18), 1),
  AND(C556="Autumn", J556="Atmospheric Haze"), ROUND(16 + (K556 / 0.46) * (26 - 16), 1),
  AND(C556="Autumn", J556="Chilly Dusk"), ROUND(15 + (K556 / 0.46) * (25 - 15), 1),
  TRUE, "No match found"
)</f>
        <v>15.2</v>
      </c>
      <c r="M556" s="8">
        <v>0.74</v>
      </c>
      <c r="N556" s="8">
        <f>ROUND(DS_1_2_3_appended[[#This Row],[NormalizedHumidity]] * 100, 1)</f>
        <v>74</v>
      </c>
      <c r="O556" s="8" t="str" cm="1">
        <f t="array" ref="O556">_xlfn.IFS(
  N556&lt;=10, "Extremely Dry",
  N556&lt;=20, "Very Dry",
  N556&lt;=30, "Dry",
  N556&lt;=40, "Low Comfortable",
  N556&lt;=50, "Comfortable",
  N556&lt;=60, "Moderate Humid",
  N556&lt;=70, "Humid",
  N556&lt;=80, "Very Humid",
  N556&lt;=90, "Highly Humid",
  N556&lt;=100, "Saturated / Rain-Likely"
)</f>
        <v>Very Humid</v>
      </c>
      <c r="P556" s="8">
        <v>0.22389999999999999</v>
      </c>
      <c r="Q556" s="8">
        <f>ROUND(DS_1_2_3_appended[[#This Row],[NormalizedWindspeed]]* 118, 1)</f>
        <v>26.4</v>
      </c>
      <c r="R556" s="8">
        <v>5</v>
      </c>
      <c r="S556" s="8">
        <v>103</v>
      </c>
      <c r="T556" s="8">
        <f>SUM(DS_1_2_3_appended[[#This Row],[CasualRiders]], DS_1_2_3_appended[[#This Row],[RegisteredRiders]])</f>
        <v>108</v>
      </c>
    </row>
    <row r="557" spans="1:20">
      <c r="A557" s="16">
        <v>556</v>
      </c>
      <c r="B557" s="11">
        <v>40568</v>
      </c>
      <c r="C557" s="8" t="str" cm="1">
        <f t="array" ref="C557">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57" s="8">
        <f>YEAR(DS_1_2_3_appended[[#This Row],[DateOfEntry]])</f>
        <v>2011</v>
      </c>
      <c r="E557" s="8" t="str">
        <f>TEXT(DS_1_2_3_appended[[#This Row],[DateOfEntry]], "mmmm")</f>
        <v>January</v>
      </c>
      <c r="F557" s="15">
        <v>23.125</v>
      </c>
      <c r="G557" s="8" t="str">
        <f>IF(dataset_1!G557, "YES", "NO")</f>
        <v>NO</v>
      </c>
      <c r="H557" s="8" t="str">
        <f>CHOOSE(WEEKDAY(DS_1_2_3_appended[[#This Row],[DateOfEntry]]), "Sunday", "Monday", "Tuesday", "Wednesday", "Thursday", "Friday", "Saturday")</f>
        <v>Tuesday</v>
      </c>
      <c r="I557" s="8">
        <v>2</v>
      </c>
      <c r="J557" s="8" t="str" cm="1">
        <f t="array" ref="J557">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557" s="8">
        <v>0.16</v>
      </c>
      <c r="L557" s="8" cm="1">
        <f t="array" ref="L557">_xlfn.IFS(
  AND(C557="Winter", J557="Clear Sky"), ROUND(10 + (K557 / 0.46) * (25 - 10), 1),
  AND(C557="Winter", J557="Foggy / Misty"), ROUND(0 + (K557 / 0.46) * (15 - 0), 1),
  AND(C557="Winter", J557="Light Snow / Rain"), ROUND(-5 + (K557 / 0.46) * (10 - (-5)), 1),
  AND(C557="Winter", J557="Western Disturbance"), ROUND(5 + (K557 / 0.46) * (20 - 5), 1),
  AND(C557="Summer", J557="Clear / Sunny"), ROUND(30 + (K557 / 0.46) * (53 - 30), 1),
  AND(C557="Summer", J557="Hot &amp; Humid"), ROUND(26 + (K557 / 0.46) * (45 - 26), 1),
  AND(C557="Summer", J557="Dust Storm / Loo Winds"), ROUND(35 + (K557 / 0.46) * (50 - 35), 1),
  AND(C557="Summer", J557="Pre-Monsoon Thunderstorm"), ROUND(28 + (K557 / 0.46) * (48 - 28), 1),
  AND(C557="Monsoon", J557="Heavy Rainfall"), ROUND(22 + (K557 / 0.46) * (28 - 22), 1),
  AND(C557="Monsoon", J557="Intermittent Showers"), ROUND(24 + (K557 / 0.46) * (32 - 24), 1),
  AND(C557="Monsoon", J557="Overcast &amp; Humid"), ROUND(25 + (K557 / 0.46) * (33 - 25), 1),
  AND(C557="Monsoon", J557="Thunderstorms with Rain"), ROUND(23 + (K557 / 0.46) * (30 - 23), 1),
  AND(C557="Autumn", J557="Clear"), ROUND(20 + (K557 / 0.46) * (30 - 20), 1),
  AND(C557="Autumn", J557="Dry &amp; Breezy"), ROUND(18 + (K557 / 0.46) * (28 - 18), 1),
  AND(C557="Autumn", J557="Atmospheric Haze"), ROUND(16 + (K557 / 0.46) * (26 - 16), 1),
  AND(C557="Autumn", J557="Chilly Dusk"), ROUND(15 + (K557 / 0.46) * (25 - 15), 1),
  TRUE, "No match found"
)</f>
        <v>5.2</v>
      </c>
      <c r="M557" s="8">
        <v>0.74</v>
      </c>
      <c r="N557" s="8">
        <f>ROUND(DS_1_2_3_appended[[#This Row],[NormalizedHumidity]] * 100, 1)</f>
        <v>74</v>
      </c>
      <c r="O557" s="8" t="str" cm="1">
        <f t="array" ref="O557">_xlfn.IFS(
  N557&lt;=10, "Extremely Dry",
  N557&lt;=20, "Very Dry",
  N557&lt;=30, "Dry",
  N557&lt;=40, "Low Comfortable",
  N557&lt;=50, "Comfortable",
  N557&lt;=60, "Moderate Humid",
  N557&lt;=70, "Humid",
  N557&lt;=80, "Very Humid",
  N557&lt;=90, "Highly Humid",
  N557&lt;=100, "Saturated / Rain-Likely"
)</f>
        <v>Very Humid</v>
      </c>
      <c r="P557" s="8">
        <v>0.1343</v>
      </c>
      <c r="Q557" s="8">
        <f>ROUND(DS_1_2_3_appended[[#This Row],[NormalizedWindspeed]]* 118, 1)</f>
        <v>15.8</v>
      </c>
      <c r="R557" s="8">
        <v>5</v>
      </c>
      <c r="S557" s="8">
        <v>233</v>
      </c>
      <c r="T557" s="8">
        <f>SUM(DS_1_2_3_appended[[#This Row],[CasualRiders]], DS_1_2_3_appended[[#This Row],[RegisteredRiders]])</f>
        <v>238</v>
      </c>
    </row>
    <row r="558" spans="1:20">
      <c r="A558" s="16">
        <v>557</v>
      </c>
      <c r="B558" s="11">
        <v>40568</v>
      </c>
      <c r="C558" s="8" t="str" cm="1">
        <f t="array" ref="C558">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58" s="8">
        <f>YEAR(DS_1_2_3_appended[[#This Row],[DateOfEntry]])</f>
        <v>2011</v>
      </c>
      <c r="E558" s="8" t="str">
        <f>TEXT(DS_1_2_3_appended[[#This Row],[DateOfEntry]], "mmmm")</f>
        <v>January</v>
      </c>
      <c r="F558" s="15">
        <v>23.1666666666667</v>
      </c>
      <c r="G558" s="8" t="str">
        <f>IF(dataset_1!G558, "YES", "NO")</f>
        <v>NO</v>
      </c>
      <c r="H558" s="8" t="str">
        <f>CHOOSE(WEEKDAY(DS_1_2_3_appended[[#This Row],[DateOfEntry]]), "Sunday", "Monday", "Tuesday", "Wednesday", "Thursday", "Friday", "Saturday")</f>
        <v>Tuesday</v>
      </c>
      <c r="I558" s="8">
        <v>2</v>
      </c>
      <c r="J558" s="8" t="str" cm="1">
        <f t="array" ref="J558">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558" s="8">
        <v>0.2</v>
      </c>
      <c r="L558" s="8" cm="1">
        <f t="array" ref="L558">_xlfn.IFS(
  AND(C558="Winter", J558="Clear Sky"), ROUND(10 + (K558 / 0.46) * (25 - 10), 1),
  AND(C558="Winter", J558="Foggy / Misty"), ROUND(0 + (K558 / 0.46) * (15 - 0), 1),
  AND(C558="Winter", J558="Light Snow / Rain"), ROUND(-5 + (K558 / 0.46) * (10 - (-5)), 1),
  AND(C558="Winter", J558="Western Disturbance"), ROUND(5 + (K558 / 0.46) * (20 - 5), 1),
  AND(C558="Summer", J558="Clear / Sunny"), ROUND(30 + (K558 / 0.46) * (53 - 30), 1),
  AND(C558="Summer", J558="Hot &amp; Humid"), ROUND(26 + (K558 / 0.46) * (45 - 26), 1),
  AND(C558="Summer", J558="Dust Storm / Loo Winds"), ROUND(35 + (K558 / 0.46) * (50 - 35), 1),
  AND(C558="Summer", J558="Pre-Monsoon Thunderstorm"), ROUND(28 + (K558 / 0.46) * (48 - 28), 1),
  AND(C558="Monsoon", J558="Heavy Rainfall"), ROUND(22 + (K558 / 0.46) * (28 - 22), 1),
  AND(C558="Monsoon", J558="Intermittent Showers"), ROUND(24 + (K558 / 0.46) * (32 - 24), 1),
  AND(C558="Monsoon", J558="Overcast &amp; Humid"), ROUND(25 + (K558 / 0.46) * (33 - 25), 1),
  AND(C558="Monsoon", J558="Thunderstorms with Rain"), ROUND(23 + (K558 / 0.46) * (30 - 23), 1),
  AND(C558="Autumn", J558="Clear"), ROUND(20 + (K558 / 0.46) * (30 - 20), 1),
  AND(C558="Autumn", J558="Dry &amp; Breezy"), ROUND(18 + (K558 / 0.46) * (28 - 18), 1),
  AND(C558="Autumn", J558="Atmospheric Haze"), ROUND(16 + (K558 / 0.46) * (26 - 16), 1),
  AND(C558="Autumn", J558="Chilly Dusk"), ROUND(15 + (K558 / 0.46) * (25 - 15), 1),
  TRUE, "No match found"
)</f>
        <v>6.5</v>
      </c>
      <c r="M558" s="8">
        <v>0.64</v>
      </c>
      <c r="N558" s="8">
        <f>ROUND(DS_1_2_3_appended[[#This Row],[NormalizedHumidity]] * 100, 1)</f>
        <v>64</v>
      </c>
      <c r="O558" s="8" t="str" cm="1">
        <f t="array" ref="O558">_xlfn.IFS(
  N558&lt;=10, "Extremely Dry",
  N558&lt;=20, "Very Dry",
  N558&lt;=30, "Dry",
  N558&lt;=40, "Low Comfortable",
  N558&lt;=50, "Comfortable",
  N558&lt;=60, "Moderate Humid",
  N558&lt;=70, "Humid",
  N558&lt;=80, "Very Humid",
  N558&lt;=90, "Highly Humid",
  N558&lt;=100, "Saturated / Rain-Likely"
)</f>
        <v>Humid</v>
      </c>
      <c r="P558" s="8">
        <v>8.9599999999999999E-2</v>
      </c>
      <c r="Q558" s="8">
        <f>ROUND(DS_1_2_3_appended[[#This Row],[NormalizedWindspeed]]* 118, 1)</f>
        <v>10.6</v>
      </c>
      <c r="R558" s="8">
        <v>10</v>
      </c>
      <c r="S558" s="8">
        <v>134</v>
      </c>
      <c r="T558" s="8">
        <f>SUM(DS_1_2_3_appended[[#This Row],[CasualRiders]], DS_1_2_3_appended[[#This Row],[RegisteredRiders]])</f>
        <v>144</v>
      </c>
    </row>
    <row r="559" spans="1:20">
      <c r="A559" s="16">
        <v>558</v>
      </c>
      <c r="B559" s="11">
        <v>40568</v>
      </c>
      <c r="C559" s="8" t="str" cm="1">
        <f t="array" ref="C559">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59" s="8">
        <f>YEAR(DS_1_2_3_appended[[#This Row],[DateOfEntry]])</f>
        <v>2011</v>
      </c>
      <c r="E559" s="8" t="str">
        <f>TEXT(DS_1_2_3_appended[[#This Row],[DateOfEntry]], "mmmm")</f>
        <v>January</v>
      </c>
      <c r="F559" s="15">
        <v>23.2083333333333</v>
      </c>
      <c r="G559" s="8" t="str">
        <f>IF(dataset_1!G559, "YES", "NO")</f>
        <v>NO</v>
      </c>
      <c r="H559" s="8" t="str">
        <f>CHOOSE(WEEKDAY(DS_1_2_3_appended[[#This Row],[DateOfEntry]]), "Sunday", "Monday", "Tuesday", "Wednesday", "Thursday", "Friday", "Saturday")</f>
        <v>Tuesday</v>
      </c>
      <c r="I559" s="8">
        <v>2</v>
      </c>
      <c r="J559" s="8" t="str" cm="1">
        <f t="array" ref="J559">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559" s="8">
        <v>0.22</v>
      </c>
      <c r="L559" s="8" cm="1">
        <f t="array" ref="L559">_xlfn.IFS(
  AND(C559="Winter", J559="Clear Sky"), ROUND(10 + (K559 / 0.46) * (25 - 10), 1),
  AND(C559="Winter", J559="Foggy / Misty"), ROUND(0 + (K559 / 0.46) * (15 - 0), 1),
  AND(C559="Winter", J559="Light Snow / Rain"), ROUND(-5 + (K559 / 0.46) * (10 - (-5)), 1),
  AND(C559="Winter", J559="Western Disturbance"), ROUND(5 + (K559 / 0.46) * (20 - 5), 1),
  AND(C559="Summer", J559="Clear / Sunny"), ROUND(30 + (K559 / 0.46) * (53 - 30), 1),
  AND(C559="Summer", J559="Hot &amp; Humid"), ROUND(26 + (K559 / 0.46) * (45 - 26), 1),
  AND(C559="Summer", J559="Dust Storm / Loo Winds"), ROUND(35 + (K559 / 0.46) * (50 - 35), 1),
  AND(C559="Summer", J559="Pre-Monsoon Thunderstorm"), ROUND(28 + (K559 / 0.46) * (48 - 28), 1),
  AND(C559="Monsoon", J559="Heavy Rainfall"), ROUND(22 + (K559 / 0.46) * (28 - 22), 1),
  AND(C559="Monsoon", J559="Intermittent Showers"), ROUND(24 + (K559 / 0.46) * (32 - 24), 1),
  AND(C559="Monsoon", J559="Overcast &amp; Humid"), ROUND(25 + (K559 / 0.46) * (33 - 25), 1),
  AND(C559="Monsoon", J559="Thunderstorms with Rain"), ROUND(23 + (K559 / 0.46) * (30 - 23), 1),
  AND(C559="Autumn", J559="Clear"), ROUND(20 + (K559 / 0.46) * (30 - 20), 1),
  AND(C559="Autumn", J559="Dry &amp; Breezy"), ROUND(18 + (K559 / 0.46) * (28 - 18), 1),
  AND(C559="Autumn", J559="Atmospheric Haze"), ROUND(16 + (K559 / 0.46) * (26 - 16), 1),
  AND(C559="Autumn", J559="Chilly Dusk"), ROUND(15 + (K559 / 0.46) * (25 - 15), 1),
  TRUE, "No match found"
)</f>
        <v>7.2</v>
      </c>
      <c r="M559" s="8">
        <v>0.6</v>
      </c>
      <c r="N559" s="8">
        <f>ROUND(DS_1_2_3_appended[[#This Row],[NormalizedHumidity]] * 100, 1)</f>
        <v>60</v>
      </c>
      <c r="O559" s="8" t="str" cm="1">
        <f t="array" ref="O559">_xlfn.IFS(
  N559&lt;=10, "Extremely Dry",
  N559&lt;=20, "Very Dry",
  N559&lt;=30, "Dry",
  N559&lt;=40, "Low Comfortable",
  N559&lt;=50, "Comfortable",
  N559&lt;=60, "Moderate Humid",
  N559&lt;=70, "Humid",
  N559&lt;=80, "Very Humid",
  N559&lt;=90, "Highly Humid",
  N559&lt;=100, "Saturated / Rain-Likely"
)</f>
        <v>Moderate Humid</v>
      </c>
      <c r="P559" s="8">
        <v>0.1045</v>
      </c>
      <c r="Q559" s="8">
        <f>ROUND(DS_1_2_3_appended[[#This Row],[NormalizedWindspeed]]* 118, 1)</f>
        <v>12.3</v>
      </c>
      <c r="R559" s="8">
        <v>6</v>
      </c>
      <c r="S559" s="8">
        <v>49</v>
      </c>
      <c r="T559" s="8">
        <f>SUM(DS_1_2_3_appended[[#This Row],[CasualRiders]], DS_1_2_3_appended[[#This Row],[RegisteredRiders]])</f>
        <v>55</v>
      </c>
    </row>
    <row r="560" spans="1:20">
      <c r="A560" s="16">
        <v>559</v>
      </c>
      <c r="B560" s="11">
        <v>40568</v>
      </c>
      <c r="C560" s="8" t="str" cm="1">
        <f t="array" ref="C560">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60" s="8">
        <f>YEAR(DS_1_2_3_appended[[#This Row],[DateOfEntry]])</f>
        <v>2011</v>
      </c>
      <c r="E560" s="8" t="str">
        <f>TEXT(DS_1_2_3_appended[[#This Row],[DateOfEntry]], "mmmm")</f>
        <v>January</v>
      </c>
      <c r="F560" s="15">
        <v>23.25</v>
      </c>
      <c r="G560" s="8" t="str">
        <f>IF(dataset_1!G560, "YES", "NO")</f>
        <v>NO</v>
      </c>
      <c r="H560" s="8" t="str">
        <f>CHOOSE(WEEKDAY(DS_1_2_3_appended[[#This Row],[DateOfEntry]]), "Sunday", "Monday", "Tuesday", "Wednesday", "Thursday", "Friday", "Saturday")</f>
        <v>Tuesday</v>
      </c>
      <c r="I560" s="8">
        <v>2</v>
      </c>
      <c r="J560" s="8" t="str" cm="1">
        <f t="array" ref="J560">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560" s="8">
        <v>0.24</v>
      </c>
      <c r="L560" s="8" cm="1">
        <f t="array" ref="L560">_xlfn.IFS(
  AND(C560="Winter", J560="Clear Sky"), ROUND(10 + (K560 / 0.46) * (25 - 10), 1),
  AND(C560="Winter", J560="Foggy / Misty"), ROUND(0 + (K560 / 0.46) * (15 - 0), 1),
  AND(C560="Winter", J560="Light Snow / Rain"), ROUND(-5 + (K560 / 0.46) * (10 - (-5)), 1),
  AND(C560="Winter", J560="Western Disturbance"), ROUND(5 + (K560 / 0.46) * (20 - 5), 1),
  AND(C560="Summer", J560="Clear / Sunny"), ROUND(30 + (K560 / 0.46) * (53 - 30), 1),
  AND(C560="Summer", J560="Hot &amp; Humid"), ROUND(26 + (K560 / 0.46) * (45 - 26), 1),
  AND(C560="Summer", J560="Dust Storm / Loo Winds"), ROUND(35 + (K560 / 0.46) * (50 - 35), 1),
  AND(C560="Summer", J560="Pre-Monsoon Thunderstorm"), ROUND(28 + (K560 / 0.46) * (48 - 28), 1),
  AND(C560="Monsoon", J560="Heavy Rainfall"), ROUND(22 + (K560 / 0.46) * (28 - 22), 1),
  AND(C560="Monsoon", J560="Intermittent Showers"), ROUND(24 + (K560 / 0.46) * (32 - 24), 1),
  AND(C560="Monsoon", J560="Overcast &amp; Humid"), ROUND(25 + (K560 / 0.46) * (33 - 25), 1),
  AND(C560="Monsoon", J560="Thunderstorms with Rain"), ROUND(23 + (K560 / 0.46) * (30 - 23), 1),
  AND(C560="Autumn", J560="Clear"), ROUND(20 + (K560 / 0.46) * (30 - 20), 1),
  AND(C560="Autumn", J560="Dry &amp; Breezy"), ROUND(18 + (K560 / 0.46) * (28 - 18), 1),
  AND(C560="Autumn", J560="Atmospheric Haze"), ROUND(16 + (K560 / 0.46) * (26 - 16), 1),
  AND(C560="Autumn", J560="Chilly Dusk"), ROUND(15 + (K560 / 0.46) * (25 - 15), 1),
  TRUE, "No match found"
)</f>
        <v>7.8</v>
      </c>
      <c r="M560" s="8">
        <v>0.6</v>
      </c>
      <c r="N560" s="8">
        <f>ROUND(DS_1_2_3_appended[[#This Row],[NormalizedHumidity]] * 100, 1)</f>
        <v>60</v>
      </c>
      <c r="O560" s="8" t="str" cm="1">
        <f t="array" ref="O560">_xlfn.IFS(
  N560&lt;=10, "Extremely Dry",
  N560&lt;=20, "Very Dry",
  N560&lt;=30, "Dry",
  N560&lt;=40, "Low Comfortable",
  N560&lt;=50, "Comfortable",
  N560&lt;=60, "Moderate Humid",
  N560&lt;=70, "Humid",
  N560&lt;=80, "Very Humid",
  N560&lt;=90, "Highly Humid",
  N560&lt;=100, "Saturated / Rain-Likely"
)</f>
        <v>Moderate Humid</v>
      </c>
      <c r="P560" s="8">
        <v>0.1343</v>
      </c>
      <c r="Q560" s="8">
        <f>ROUND(DS_1_2_3_appended[[#This Row],[NormalizedWindspeed]]* 118, 1)</f>
        <v>15.8</v>
      </c>
      <c r="R560" s="8">
        <v>6</v>
      </c>
      <c r="S560" s="8">
        <v>55</v>
      </c>
      <c r="T560" s="8">
        <f>SUM(DS_1_2_3_appended[[#This Row],[CasualRiders]], DS_1_2_3_appended[[#This Row],[RegisteredRiders]])</f>
        <v>61</v>
      </c>
    </row>
    <row r="561" spans="1:20">
      <c r="A561" s="16">
        <v>560</v>
      </c>
      <c r="B561" s="11">
        <v>40568</v>
      </c>
      <c r="C561" s="8" t="str" cm="1">
        <f t="array" ref="C561">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61" s="8">
        <f>YEAR(DS_1_2_3_appended[[#This Row],[DateOfEntry]])</f>
        <v>2011</v>
      </c>
      <c r="E561" s="8" t="str">
        <f>TEXT(DS_1_2_3_appended[[#This Row],[DateOfEntry]], "mmmm")</f>
        <v>January</v>
      </c>
      <c r="F561" s="15">
        <v>23.2916666666667</v>
      </c>
      <c r="G561" s="8" t="str">
        <f>IF(dataset_1!G561, "YES", "NO")</f>
        <v>NO</v>
      </c>
      <c r="H561" s="8" t="str">
        <f>CHOOSE(WEEKDAY(DS_1_2_3_appended[[#This Row],[DateOfEntry]]), "Sunday", "Monday", "Tuesday", "Wednesday", "Thursday", "Friday", "Saturday")</f>
        <v>Tuesday</v>
      </c>
      <c r="I561" s="8">
        <v>2</v>
      </c>
      <c r="J561" s="8" t="str" cm="1">
        <f t="array" ref="J561">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561" s="8">
        <v>0.26</v>
      </c>
      <c r="L561" s="8" cm="1">
        <f t="array" ref="L561">_xlfn.IFS(
  AND(C561="Winter", J561="Clear Sky"), ROUND(10 + (K561 / 0.46) * (25 - 10), 1),
  AND(C561="Winter", J561="Foggy / Misty"), ROUND(0 + (K561 / 0.46) * (15 - 0), 1),
  AND(C561="Winter", J561="Light Snow / Rain"), ROUND(-5 + (K561 / 0.46) * (10 - (-5)), 1),
  AND(C561="Winter", J561="Western Disturbance"), ROUND(5 + (K561 / 0.46) * (20 - 5), 1),
  AND(C561="Summer", J561="Clear / Sunny"), ROUND(30 + (K561 / 0.46) * (53 - 30), 1),
  AND(C561="Summer", J561="Hot &amp; Humid"), ROUND(26 + (K561 / 0.46) * (45 - 26), 1),
  AND(C561="Summer", J561="Dust Storm / Loo Winds"), ROUND(35 + (K561 / 0.46) * (50 - 35), 1),
  AND(C561="Summer", J561="Pre-Monsoon Thunderstorm"), ROUND(28 + (K561 / 0.46) * (48 - 28), 1),
  AND(C561="Monsoon", J561="Heavy Rainfall"), ROUND(22 + (K561 / 0.46) * (28 - 22), 1),
  AND(C561="Monsoon", J561="Intermittent Showers"), ROUND(24 + (K561 / 0.46) * (32 - 24), 1),
  AND(C561="Monsoon", J561="Overcast &amp; Humid"), ROUND(25 + (K561 / 0.46) * (33 - 25), 1),
  AND(C561="Monsoon", J561="Thunderstorms with Rain"), ROUND(23 + (K561 / 0.46) * (30 - 23), 1),
  AND(C561="Autumn", J561="Clear"), ROUND(20 + (K561 / 0.46) * (30 - 20), 1),
  AND(C561="Autumn", J561="Dry &amp; Breezy"), ROUND(18 + (K561 / 0.46) * (28 - 18), 1),
  AND(C561="Autumn", J561="Atmospheric Haze"), ROUND(16 + (K561 / 0.46) * (26 - 16), 1),
  AND(C561="Autumn", J561="Chilly Dusk"), ROUND(15 + (K561 / 0.46) * (25 - 15), 1),
  TRUE, "No match found"
)</f>
        <v>8.5</v>
      </c>
      <c r="M561" s="8">
        <v>0.56000000000000005</v>
      </c>
      <c r="N561" s="8">
        <f>ROUND(DS_1_2_3_appended[[#This Row],[NormalizedHumidity]] * 100, 1)</f>
        <v>56</v>
      </c>
      <c r="O561" s="8" t="str" cm="1">
        <f t="array" ref="O561">_xlfn.IFS(
  N561&lt;=10, "Extremely Dry",
  N561&lt;=20, "Very Dry",
  N561&lt;=30, "Dry",
  N561&lt;=40, "Low Comfortable",
  N561&lt;=50, "Comfortable",
  N561&lt;=60, "Moderate Humid",
  N561&lt;=70, "Humid",
  N561&lt;=80, "Very Humid",
  N561&lt;=90, "Highly Humid",
  N561&lt;=100, "Saturated / Rain-Likely"
)</f>
        <v>Moderate Humid</v>
      </c>
      <c r="P561" s="8">
        <v>8.9599999999999999E-2</v>
      </c>
      <c r="Q561" s="8">
        <f>ROUND(DS_1_2_3_appended[[#This Row],[NormalizedWindspeed]]* 118, 1)</f>
        <v>10.6</v>
      </c>
      <c r="R561" s="8">
        <v>21</v>
      </c>
      <c r="S561" s="8">
        <v>85</v>
      </c>
      <c r="T561" s="8">
        <f>SUM(DS_1_2_3_appended[[#This Row],[CasualRiders]], DS_1_2_3_appended[[#This Row],[RegisteredRiders]])</f>
        <v>106</v>
      </c>
    </row>
    <row r="562" spans="1:20">
      <c r="A562" s="16">
        <v>561</v>
      </c>
      <c r="B562" s="11">
        <v>40568</v>
      </c>
      <c r="C562" s="8" t="str" cm="1">
        <f t="array" ref="C562">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62" s="8">
        <f>YEAR(DS_1_2_3_appended[[#This Row],[DateOfEntry]])</f>
        <v>2011</v>
      </c>
      <c r="E562" s="8" t="str">
        <f>TEXT(DS_1_2_3_appended[[#This Row],[DateOfEntry]], "mmmm")</f>
        <v>January</v>
      </c>
      <c r="F562" s="15">
        <v>23.3333333333333</v>
      </c>
      <c r="G562" s="8" t="str">
        <f>IF(dataset_1!G562, "YES", "NO")</f>
        <v>NO</v>
      </c>
      <c r="H562" s="8" t="str">
        <f>CHOOSE(WEEKDAY(DS_1_2_3_appended[[#This Row],[DateOfEntry]]), "Sunday", "Monday", "Tuesday", "Wednesday", "Thursday", "Friday", "Saturday")</f>
        <v>Tuesday</v>
      </c>
      <c r="I562" s="8">
        <v>2</v>
      </c>
      <c r="J562" s="8" t="str" cm="1">
        <f t="array" ref="J562">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562" s="8">
        <v>0.26</v>
      </c>
      <c r="L562" s="8" cm="1">
        <f t="array" ref="L562">_xlfn.IFS(
  AND(C562="Winter", J562="Clear Sky"), ROUND(10 + (K562 / 0.46) * (25 - 10), 1),
  AND(C562="Winter", J562="Foggy / Misty"), ROUND(0 + (K562 / 0.46) * (15 - 0), 1),
  AND(C562="Winter", J562="Light Snow / Rain"), ROUND(-5 + (K562 / 0.46) * (10 - (-5)), 1),
  AND(C562="Winter", J562="Western Disturbance"), ROUND(5 + (K562 / 0.46) * (20 - 5), 1),
  AND(C562="Summer", J562="Clear / Sunny"), ROUND(30 + (K562 / 0.46) * (53 - 30), 1),
  AND(C562="Summer", J562="Hot &amp; Humid"), ROUND(26 + (K562 / 0.46) * (45 - 26), 1),
  AND(C562="Summer", J562="Dust Storm / Loo Winds"), ROUND(35 + (K562 / 0.46) * (50 - 35), 1),
  AND(C562="Summer", J562="Pre-Monsoon Thunderstorm"), ROUND(28 + (K562 / 0.46) * (48 - 28), 1),
  AND(C562="Monsoon", J562="Heavy Rainfall"), ROUND(22 + (K562 / 0.46) * (28 - 22), 1),
  AND(C562="Monsoon", J562="Intermittent Showers"), ROUND(24 + (K562 / 0.46) * (32 - 24), 1),
  AND(C562="Monsoon", J562="Overcast &amp; Humid"), ROUND(25 + (K562 / 0.46) * (33 - 25), 1),
  AND(C562="Monsoon", J562="Thunderstorms with Rain"), ROUND(23 + (K562 / 0.46) * (30 - 23), 1),
  AND(C562="Autumn", J562="Clear"), ROUND(20 + (K562 / 0.46) * (30 - 20), 1),
  AND(C562="Autumn", J562="Dry &amp; Breezy"), ROUND(18 + (K562 / 0.46) * (28 - 18), 1),
  AND(C562="Autumn", J562="Atmospheric Haze"), ROUND(16 + (K562 / 0.46) * (26 - 16), 1),
  AND(C562="Autumn", J562="Chilly Dusk"), ROUND(15 + (K562 / 0.46) * (25 - 15), 1),
  TRUE, "No match found"
)</f>
        <v>8.5</v>
      </c>
      <c r="M562" s="8">
        <v>0.56000000000000005</v>
      </c>
      <c r="N562" s="8">
        <f>ROUND(DS_1_2_3_appended[[#This Row],[NormalizedHumidity]] * 100, 1)</f>
        <v>56</v>
      </c>
      <c r="O562" s="8" t="str" cm="1">
        <f t="array" ref="O562">_xlfn.IFS(
  N562&lt;=10, "Extremely Dry",
  N562&lt;=20, "Very Dry",
  N562&lt;=30, "Dry",
  N562&lt;=40, "Low Comfortable",
  N562&lt;=50, "Comfortable",
  N562&lt;=60, "Moderate Humid",
  N562&lt;=70, "Humid",
  N562&lt;=80, "Very Humid",
  N562&lt;=90, "Highly Humid",
  N562&lt;=100, "Saturated / Rain-Likely"
)</f>
        <v>Moderate Humid</v>
      </c>
      <c r="P562" s="8">
        <v>0.1343</v>
      </c>
      <c r="Q562" s="8">
        <f>ROUND(DS_1_2_3_appended[[#This Row],[NormalizedWindspeed]]* 118, 1)</f>
        <v>15.8</v>
      </c>
      <c r="R562" s="8">
        <v>21</v>
      </c>
      <c r="S562" s="8">
        <v>72</v>
      </c>
      <c r="T562" s="8">
        <f>SUM(DS_1_2_3_appended[[#This Row],[CasualRiders]], DS_1_2_3_appended[[#This Row],[RegisteredRiders]])</f>
        <v>93</v>
      </c>
    </row>
    <row r="563" spans="1:20">
      <c r="A563" s="16">
        <v>562</v>
      </c>
      <c r="B563" s="11">
        <v>40568</v>
      </c>
      <c r="C563" s="8" t="str" cm="1">
        <f t="array" ref="C563">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63" s="8">
        <f>YEAR(DS_1_2_3_appended[[#This Row],[DateOfEntry]])</f>
        <v>2011</v>
      </c>
      <c r="E563" s="8" t="str">
        <f>TEXT(DS_1_2_3_appended[[#This Row],[DateOfEntry]], "mmmm")</f>
        <v>January</v>
      </c>
      <c r="F563" s="15">
        <v>23.375</v>
      </c>
      <c r="G563" s="8" t="str">
        <f>IF(dataset_1!G563, "YES", "NO")</f>
        <v>NO</v>
      </c>
      <c r="H563" s="8" t="str">
        <f>CHOOSE(WEEKDAY(DS_1_2_3_appended[[#This Row],[DateOfEntry]]), "Sunday", "Monday", "Tuesday", "Wednesday", "Thursday", "Friday", "Saturday")</f>
        <v>Tuesday</v>
      </c>
      <c r="I563" s="8">
        <v>2</v>
      </c>
      <c r="J563" s="8" t="str" cm="1">
        <f t="array" ref="J563">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563" s="8">
        <v>0.3</v>
      </c>
      <c r="L563" s="8" cm="1">
        <f t="array" ref="L563">_xlfn.IFS(
  AND(C563="Winter", J563="Clear Sky"), ROUND(10 + (K563 / 0.46) * (25 - 10), 1),
  AND(C563="Winter", J563="Foggy / Misty"), ROUND(0 + (K563 / 0.46) * (15 - 0), 1),
  AND(C563="Winter", J563="Light Snow / Rain"), ROUND(-5 + (K563 / 0.46) * (10 - (-5)), 1),
  AND(C563="Winter", J563="Western Disturbance"), ROUND(5 + (K563 / 0.46) * (20 - 5), 1),
  AND(C563="Summer", J563="Clear / Sunny"), ROUND(30 + (K563 / 0.46) * (53 - 30), 1),
  AND(C563="Summer", J563="Hot &amp; Humid"), ROUND(26 + (K563 / 0.46) * (45 - 26), 1),
  AND(C563="Summer", J563="Dust Storm / Loo Winds"), ROUND(35 + (K563 / 0.46) * (50 - 35), 1),
  AND(C563="Summer", J563="Pre-Monsoon Thunderstorm"), ROUND(28 + (K563 / 0.46) * (48 - 28), 1),
  AND(C563="Monsoon", J563="Heavy Rainfall"), ROUND(22 + (K563 / 0.46) * (28 - 22), 1),
  AND(C563="Monsoon", J563="Intermittent Showers"), ROUND(24 + (K563 / 0.46) * (32 - 24), 1),
  AND(C563="Monsoon", J563="Overcast &amp; Humid"), ROUND(25 + (K563 / 0.46) * (33 - 25), 1),
  AND(C563="Monsoon", J563="Thunderstorms with Rain"), ROUND(23 + (K563 / 0.46) * (30 - 23), 1),
  AND(C563="Autumn", J563="Clear"), ROUND(20 + (K563 / 0.46) * (30 - 20), 1),
  AND(C563="Autumn", J563="Dry &amp; Breezy"), ROUND(18 + (K563 / 0.46) * (28 - 18), 1),
  AND(C563="Autumn", J563="Atmospheric Haze"), ROUND(16 + (K563 / 0.46) * (26 - 16), 1),
  AND(C563="Autumn", J563="Chilly Dusk"), ROUND(15 + (K563 / 0.46) * (25 - 15), 1),
  TRUE, "No match found"
)</f>
        <v>9.8000000000000007</v>
      </c>
      <c r="M563" s="8">
        <v>0.45</v>
      </c>
      <c r="N563" s="8">
        <f>ROUND(DS_1_2_3_appended[[#This Row],[NormalizedHumidity]] * 100, 1)</f>
        <v>45</v>
      </c>
      <c r="O563" s="8" t="str" cm="1">
        <f t="array" ref="O563">_xlfn.IFS(
  N563&lt;=10, "Extremely Dry",
  N563&lt;=20, "Very Dry",
  N563&lt;=30, "Dry",
  N563&lt;=40, "Low Comfortable",
  N563&lt;=50, "Comfortable",
  N563&lt;=60, "Moderate Humid",
  N563&lt;=70, "Humid",
  N563&lt;=80, "Very Humid",
  N563&lt;=90, "Highly Humid",
  N563&lt;=100, "Saturated / Rain-Likely"
)</f>
        <v>Comfortable</v>
      </c>
      <c r="P563" s="8">
        <v>0</v>
      </c>
      <c r="Q563" s="8">
        <f>ROUND(DS_1_2_3_appended[[#This Row],[NormalizedWindspeed]]* 118, 1)</f>
        <v>0</v>
      </c>
      <c r="R563" s="8">
        <v>11</v>
      </c>
      <c r="S563" s="8">
        <v>57</v>
      </c>
      <c r="T563" s="8">
        <f>SUM(DS_1_2_3_appended[[#This Row],[CasualRiders]], DS_1_2_3_appended[[#This Row],[RegisteredRiders]])</f>
        <v>68</v>
      </c>
    </row>
    <row r="564" spans="1:20">
      <c r="A564" s="16">
        <v>563</v>
      </c>
      <c r="B564" s="11">
        <v>40568</v>
      </c>
      <c r="C564" s="8" t="str" cm="1">
        <f t="array" ref="C564">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64" s="8">
        <f>YEAR(DS_1_2_3_appended[[#This Row],[DateOfEntry]])</f>
        <v>2011</v>
      </c>
      <c r="E564" s="8" t="str">
        <f>TEXT(DS_1_2_3_appended[[#This Row],[DateOfEntry]], "mmmm")</f>
        <v>January</v>
      </c>
      <c r="F564" s="15">
        <v>23.4166666666667</v>
      </c>
      <c r="G564" s="8" t="str">
        <f>IF(dataset_1!G564, "YES", "NO")</f>
        <v>NO</v>
      </c>
      <c r="H564" s="8" t="str">
        <f>CHOOSE(WEEKDAY(DS_1_2_3_appended[[#This Row],[DateOfEntry]]), "Sunday", "Monday", "Tuesday", "Wednesday", "Thursday", "Friday", "Saturday")</f>
        <v>Tuesday</v>
      </c>
      <c r="I564" s="8">
        <v>2</v>
      </c>
      <c r="J564" s="8" t="str" cm="1">
        <f t="array" ref="J564">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564" s="8">
        <v>0.32</v>
      </c>
      <c r="L564" s="8" cm="1">
        <f t="array" ref="L564">_xlfn.IFS(
  AND(C564="Winter", J564="Clear Sky"), ROUND(10 + (K564 / 0.46) * (25 - 10), 1),
  AND(C564="Winter", J564="Foggy / Misty"), ROUND(0 + (K564 / 0.46) * (15 - 0), 1),
  AND(C564="Winter", J564="Light Snow / Rain"), ROUND(-5 + (K564 / 0.46) * (10 - (-5)), 1),
  AND(C564="Winter", J564="Western Disturbance"), ROUND(5 + (K564 / 0.46) * (20 - 5), 1),
  AND(C564="Summer", J564="Clear / Sunny"), ROUND(30 + (K564 / 0.46) * (53 - 30), 1),
  AND(C564="Summer", J564="Hot &amp; Humid"), ROUND(26 + (K564 / 0.46) * (45 - 26), 1),
  AND(C564="Summer", J564="Dust Storm / Loo Winds"), ROUND(35 + (K564 / 0.46) * (50 - 35), 1),
  AND(C564="Summer", J564="Pre-Monsoon Thunderstorm"), ROUND(28 + (K564 / 0.46) * (48 - 28), 1),
  AND(C564="Monsoon", J564="Heavy Rainfall"), ROUND(22 + (K564 / 0.46) * (28 - 22), 1),
  AND(C564="Monsoon", J564="Intermittent Showers"), ROUND(24 + (K564 / 0.46) * (32 - 24), 1),
  AND(C564="Monsoon", J564="Overcast &amp; Humid"), ROUND(25 + (K564 / 0.46) * (33 - 25), 1),
  AND(C564="Monsoon", J564="Thunderstorms with Rain"), ROUND(23 + (K564 / 0.46) * (30 - 23), 1),
  AND(C564="Autumn", J564="Clear"), ROUND(20 + (K564 / 0.46) * (30 - 20), 1),
  AND(C564="Autumn", J564="Dry &amp; Breezy"), ROUND(18 + (K564 / 0.46) * (28 - 18), 1),
  AND(C564="Autumn", J564="Atmospheric Haze"), ROUND(16 + (K564 / 0.46) * (26 - 16), 1),
  AND(C564="Autumn", J564="Chilly Dusk"), ROUND(15 + (K564 / 0.46) * (25 - 15), 1),
  TRUE, "No match found"
)</f>
        <v>10.4</v>
      </c>
      <c r="M564" s="8">
        <v>0.42</v>
      </c>
      <c r="N564" s="8">
        <f>ROUND(DS_1_2_3_appended[[#This Row],[NormalizedHumidity]] * 100, 1)</f>
        <v>42</v>
      </c>
      <c r="O564" s="8" t="str" cm="1">
        <f t="array" ref="O564">_xlfn.IFS(
  N564&lt;=10, "Extremely Dry",
  N564&lt;=20, "Very Dry",
  N564&lt;=30, "Dry",
  N564&lt;=40, "Low Comfortable",
  N564&lt;=50, "Comfortable",
  N564&lt;=60, "Moderate Humid",
  N564&lt;=70, "Humid",
  N564&lt;=80, "Very Humid",
  N564&lt;=90, "Highly Humid",
  N564&lt;=100, "Saturated / Rain-Likely"
)</f>
        <v>Comfortable</v>
      </c>
      <c r="P564" s="8">
        <v>0</v>
      </c>
      <c r="Q564" s="8">
        <f>ROUND(DS_1_2_3_appended[[#This Row],[NormalizedWindspeed]]* 118, 1)</f>
        <v>0</v>
      </c>
      <c r="R564" s="8">
        <v>21</v>
      </c>
      <c r="S564" s="8">
        <v>63</v>
      </c>
      <c r="T564" s="8">
        <f>SUM(DS_1_2_3_appended[[#This Row],[CasualRiders]], DS_1_2_3_appended[[#This Row],[RegisteredRiders]])</f>
        <v>84</v>
      </c>
    </row>
    <row r="565" spans="1:20">
      <c r="A565" s="16">
        <v>564</v>
      </c>
      <c r="B565" s="11">
        <v>40568</v>
      </c>
      <c r="C565" s="8" t="str" cm="1">
        <f t="array" ref="C565">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65" s="8">
        <f>YEAR(DS_1_2_3_appended[[#This Row],[DateOfEntry]])</f>
        <v>2011</v>
      </c>
      <c r="E565" s="8" t="str">
        <f>TEXT(DS_1_2_3_appended[[#This Row],[DateOfEntry]], "mmmm")</f>
        <v>January</v>
      </c>
      <c r="F565" s="15">
        <v>23.4583333333333</v>
      </c>
      <c r="G565" s="8" t="str">
        <f>IF(dataset_1!G565, "YES", "NO")</f>
        <v>NO</v>
      </c>
      <c r="H565" s="8" t="str">
        <f>CHOOSE(WEEKDAY(DS_1_2_3_appended[[#This Row],[DateOfEntry]]), "Sunday", "Monday", "Tuesday", "Wednesday", "Thursday", "Friday", "Saturday")</f>
        <v>Tuesday</v>
      </c>
      <c r="I565" s="8">
        <v>2</v>
      </c>
      <c r="J565" s="8" t="str" cm="1">
        <f t="array" ref="J565">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565" s="8">
        <v>0.32</v>
      </c>
      <c r="L565" s="8" cm="1">
        <f t="array" ref="L565">_xlfn.IFS(
  AND(C565="Winter", J565="Clear Sky"), ROUND(10 + (K565 / 0.46) * (25 - 10), 1),
  AND(C565="Winter", J565="Foggy / Misty"), ROUND(0 + (K565 / 0.46) * (15 - 0), 1),
  AND(C565="Winter", J565="Light Snow / Rain"), ROUND(-5 + (K565 / 0.46) * (10 - (-5)), 1),
  AND(C565="Winter", J565="Western Disturbance"), ROUND(5 + (K565 / 0.46) * (20 - 5), 1),
  AND(C565="Summer", J565="Clear / Sunny"), ROUND(30 + (K565 / 0.46) * (53 - 30), 1),
  AND(C565="Summer", J565="Hot &amp; Humid"), ROUND(26 + (K565 / 0.46) * (45 - 26), 1),
  AND(C565="Summer", J565="Dust Storm / Loo Winds"), ROUND(35 + (K565 / 0.46) * (50 - 35), 1),
  AND(C565="Summer", J565="Pre-Monsoon Thunderstorm"), ROUND(28 + (K565 / 0.46) * (48 - 28), 1),
  AND(C565="Monsoon", J565="Heavy Rainfall"), ROUND(22 + (K565 / 0.46) * (28 - 22), 1),
  AND(C565="Monsoon", J565="Intermittent Showers"), ROUND(24 + (K565 / 0.46) * (32 - 24), 1),
  AND(C565="Monsoon", J565="Overcast &amp; Humid"), ROUND(25 + (K565 / 0.46) * (33 - 25), 1),
  AND(C565="Monsoon", J565="Thunderstorms with Rain"), ROUND(23 + (K565 / 0.46) * (30 - 23), 1),
  AND(C565="Autumn", J565="Clear"), ROUND(20 + (K565 / 0.46) * (30 - 20), 1),
  AND(C565="Autumn", J565="Dry &amp; Breezy"), ROUND(18 + (K565 / 0.46) * (28 - 18), 1),
  AND(C565="Autumn", J565="Atmospheric Haze"), ROUND(16 + (K565 / 0.46) * (26 - 16), 1),
  AND(C565="Autumn", J565="Chilly Dusk"), ROUND(15 + (K565 / 0.46) * (25 - 15), 1),
  TRUE, "No match found"
)</f>
        <v>10.4</v>
      </c>
      <c r="M565" s="8">
        <v>0.42</v>
      </c>
      <c r="N565" s="8">
        <f>ROUND(DS_1_2_3_appended[[#This Row],[NormalizedHumidity]] * 100, 1)</f>
        <v>42</v>
      </c>
      <c r="O565" s="8" t="str" cm="1">
        <f t="array" ref="O565">_xlfn.IFS(
  N565&lt;=10, "Extremely Dry",
  N565&lt;=20, "Very Dry",
  N565&lt;=30, "Dry",
  N565&lt;=40, "Low Comfortable",
  N565&lt;=50, "Comfortable",
  N565&lt;=60, "Moderate Humid",
  N565&lt;=70, "Humid",
  N565&lt;=80, "Very Humid",
  N565&lt;=90, "Highly Humid",
  N565&lt;=100, "Saturated / Rain-Likely"
)</f>
        <v>Comfortable</v>
      </c>
      <c r="P565" s="8">
        <v>0</v>
      </c>
      <c r="Q565" s="8">
        <f>ROUND(DS_1_2_3_appended[[#This Row],[NormalizedWindspeed]]* 118, 1)</f>
        <v>0</v>
      </c>
      <c r="R565" s="8">
        <v>14</v>
      </c>
      <c r="S565" s="8">
        <v>102</v>
      </c>
      <c r="T565" s="8">
        <f>SUM(DS_1_2_3_appended[[#This Row],[CasualRiders]], DS_1_2_3_appended[[#This Row],[RegisteredRiders]])</f>
        <v>116</v>
      </c>
    </row>
    <row r="566" spans="1:20">
      <c r="A566" s="16">
        <v>565</v>
      </c>
      <c r="B566" s="11">
        <v>40568</v>
      </c>
      <c r="C566" s="8" t="str" cm="1">
        <f t="array" ref="C566">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66" s="8">
        <f>YEAR(DS_1_2_3_appended[[#This Row],[DateOfEntry]])</f>
        <v>2011</v>
      </c>
      <c r="E566" s="8" t="str">
        <f>TEXT(DS_1_2_3_appended[[#This Row],[DateOfEntry]], "mmmm")</f>
        <v>January</v>
      </c>
      <c r="F566" s="15">
        <v>23.5</v>
      </c>
      <c r="G566" s="8" t="str">
        <f>IF(dataset_1!G566, "YES", "NO")</f>
        <v>NO</v>
      </c>
      <c r="H566" s="8" t="str">
        <f>CHOOSE(WEEKDAY(DS_1_2_3_appended[[#This Row],[DateOfEntry]]), "Sunday", "Monday", "Tuesday", "Wednesday", "Thursday", "Friday", "Saturday")</f>
        <v>Tuesday</v>
      </c>
      <c r="I566" s="8">
        <v>1</v>
      </c>
      <c r="J566" s="8" t="str" cm="1">
        <f t="array" ref="J566">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566" s="8">
        <v>0.3</v>
      </c>
      <c r="L566" s="8" cm="1">
        <f t="array" ref="L566">_xlfn.IFS(
  AND(C566="Winter", J566="Clear Sky"), ROUND(10 + (K566 / 0.46) * (25 - 10), 1),
  AND(C566="Winter", J566="Foggy / Misty"), ROUND(0 + (K566 / 0.46) * (15 - 0), 1),
  AND(C566="Winter", J566="Light Snow / Rain"), ROUND(-5 + (K566 / 0.46) * (10 - (-5)), 1),
  AND(C566="Winter", J566="Western Disturbance"), ROUND(5 + (K566 / 0.46) * (20 - 5), 1),
  AND(C566="Summer", J566="Clear / Sunny"), ROUND(30 + (K566 / 0.46) * (53 - 30), 1),
  AND(C566="Summer", J566="Hot &amp; Humid"), ROUND(26 + (K566 / 0.46) * (45 - 26), 1),
  AND(C566="Summer", J566="Dust Storm / Loo Winds"), ROUND(35 + (K566 / 0.46) * (50 - 35), 1),
  AND(C566="Summer", J566="Pre-Monsoon Thunderstorm"), ROUND(28 + (K566 / 0.46) * (48 - 28), 1),
  AND(C566="Monsoon", J566="Heavy Rainfall"), ROUND(22 + (K566 / 0.46) * (28 - 22), 1),
  AND(C566="Monsoon", J566="Intermittent Showers"), ROUND(24 + (K566 / 0.46) * (32 - 24), 1),
  AND(C566="Monsoon", J566="Overcast &amp; Humid"), ROUND(25 + (K566 / 0.46) * (33 - 25), 1),
  AND(C566="Monsoon", J566="Thunderstorms with Rain"), ROUND(23 + (K566 / 0.46) * (30 - 23), 1),
  AND(C566="Autumn", J566="Clear"), ROUND(20 + (K566 / 0.46) * (30 - 20), 1),
  AND(C566="Autumn", J566="Dry &amp; Breezy"), ROUND(18 + (K566 / 0.46) * (28 - 18), 1),
  AND(C566="Autumn", J566="Atmospheric Haze"), ROUND(16 + (K566 / 0.46) * (26 - 16), 1),
  AND(C566="Autumn", J566="Chilly Dusk"), ROUND(15 + (K566 / 0.46) * (25 - 15), 1),
  TRUE, "No match found"
)</f>
        <v>19.8</v>
      </c>
      <c r="M566" s="8">
        <v>0.45</v>
      </c>
      <c r="N566" s="8">
        <f>ROUND(DS_1_2_3_appended[[#This Row],[NormalizedHumidity]] * 100, 1)</f>
        <v>45</v>
      </c>
      <c r="O566" s="8" t="str" cm="1">
        <f t="array" ref="O566">_xlfn.IFS(
  N566&lt;=10, "Extremely Dry",
  N566&lt;=20, "Very Dry",
  N566&lt;=30, "Dry",
  N566&lt;=40, "Low Comfortable",
  N566&lt;=50, "Comfortable",
  N566&lt;=60, "Moderate Humid",
  N566&lt;=70, "Humid",
  N566&lt;=80, "Very Humid",
  N566&lt;=90, "Highly Humid",
  N566&lt;=100, "Saturated / Rain-Likely"
)</f>
        <v>Comfortable</v>
      </c>
      <c r="P566" s="8">
        <v>0</v>
      </c>
      <c r="Q566" s="8">
        <f>ROUND(DS_1_2_3_appended[[#This Row],[NormalizedWindspeed]]* 118, 1)</f>
        <v>0</v>
      </c>
      <c r="R566" s="8">
        <v>14</v>
      </c>
      <c r="S566" s="8">
        <v>208</v>
      </c>
      <c r="T566" s="8">
        <f>SUM(DS_1_2_3_appended[[#This Row],[CasualRiders]], DS_1_2_3_appended[[#This Row],[RegisteredRiders]])</f>
        <v>222</v>
      </c>
    </row>
    <row r="567" spans="1:20">
      <c r="A567" s="16">
        <v>566</v>
      </c>
      <c r="B567" s="11">
        <v>40568</v>
      </c>
      <c r="C567" s="8" t="str" cm="1">
        <f t="array" ref="C567">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67" s="8">
        <f>YEAR(DS_1_2_3_appended[[#This Row],[DateOfEntry]])</f>
        <v>2011</v>
      </c>
      <c r="E567" s="8" t="str">
        <f>TEXT(DS_1_2_3_appended[[#This Row],[DateOfEntry]], "mmmm")</f>
        <v>January</v>
      </c>
      <c r="F567" s="15">
        <v>23.5416666666667</v>
      </c>
      <c r="G567" s="8" t="str">
        <f>IF(dataset_1!G567, "YES", "NO")</f>
        <v>NO</v>
      </c>
      <c r="H567" s="8" t="str">
        <f>CHOOSE(WEEKDAY(DS_1_2_3_appended[[#This Row],[DateOfEntry]]), "Sunday", "Monday", "Tuesday", "Wednesday", "Thursday", "Friday", "Saturday")</f>
        <v>Tuesday</v>
      </c>
      <c r="I567" s="8">
        <v>2</v>
      </c>
      <c r="J567" s="8" t="str" cm="1">
        <f t="array" ref="J567">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567" s="8">
        <v>0.3</v>
      </c>
      <c r="L567" s="8" cm="1">
        <f t="array" ref="L567">_xlfn.IFS(
  AND(C567="Winter", J567="Clear Sky"), ROUND(10 + (K567 / 0.46) * (25 - 10), 1),
  AND(C567="Winter", J567="Foggy / Misty"), ROUND(0 + (K567 / 0.46) * (15 - 0), 1),
  AND(C567="Winter", J567="Light Snow / Rain"), ROUND(-5 + (K567 / 0.46) * (10 - (-5)), 1),
  AND(C567="Winter", J567="Western Disturbance"), ROUND(5 + (K567 / 0.46) * (20 - 5), 1),
  AND(C567="Summer", J567="Clear / Sunny"), ROUND(30 + (K567 / 0.46) * (53 - 30), 1),
  AND(C567="Summer", J567="Hot &amp; Humid"), ROUND(26 + (K567 / 0.46) * (45 - 26), 1),
  AND(C567="Summer", J567="Dust Storm / Loo Winds"), ROUND(35 + (K567 / 0.46) * (50 - 35), 1),
  AND(C567="Summer", J567="Pre-Monsoon Thunderstorm"), ROUND(28 + (K567 / 0.46) * (48 - 28), 1),
  AND(C567="Monsoon", J567="Heavy Rainfall"), ROUND(22 + (K567 / 0.46) * (28 - 22), 1),
  AND(C567="Monsoon", J567="Intermittent Showers"), ROUND(24 + (K567 / 0.46) * (32 - 24), 1),
  AND(C567="Monsoon", J567="Overcast &amp; Humid"), ROUND(25 + (K567 / 0.46) * (33 - 25), 1),
  AND(C567="Monsoon", J567="Thunderstorms with Rain"), ROUND(23 + (K567 / 0.46) * (30 - 23), 1),
  AND(C567="Autumn", J567="Clear"), ROUND(20 + (K567 / 0.46) * (30 - 20), 1),
  AND(C567="Autumn", J567="Dry &amp; Breezy"), ROUND(18 + (K567 / 0.46) * (28 - 18), 1),
  AND(C567="Autumn", J567="Atmospheric Haze"), ROUND(16 + (K567 / 0.46) * (26 - 16), 1),
  AND(C567="Autumn", J567="Chilly Dusk"), ROUND(15 + (K567 / 0.46) * (25 - 15), 1),
  TRUE, "No match found"
)</f>
        <v>9.8000000000000007</v>
      </c>
      <c r="M567" s="8">
        <v>0.49</v>
      </c>
      <c r="N567" s="8">
        <f>ROUND(DS_1_2_3_appended[[#This Row],[NormalizedHumidity]] * 100, 1)</f>
        <v>49</v>
      </c>
      <c r="O567" s="8" t="str" cm="1">
        <f t="array" ref="O567">_xlfn.IFS(
  N567&lt;=10, "Extremely Dry",
  N567&lt;=20, "Very Dry",
  N567&lt;=30, "Dry",
  N567&lt;=40, "Low Comfortable",
  N567&lt;=50, "Comfortable",
  N567&lt;=60, "Moderate Humid",
  N567&lt;=70, "Humid",
  N567&lt;=80, "Very Humid",
  N567&lt;=90, "Highly Humid",
  N567&lt;=100, "Saturated / Rain-Likely"
)</f>
        <v>Comfortable</v>
      </c>
      <c r="P567" s="8">
        <v>8.9599999999999999E-2</v>
      </c>
      <c r="Q567" s="8">
        <f>ROUND(DS_1_2_3_appended[[#This Row],[NormalizedWindspeed]]* 118, 1)</f>
        <v>10.6</v>
      </c>
      <c r="R567" s="8">
        <v>7</v>
      </c>
      <c r="S567" s="8">
        <v>218</v>
      </c>
      <c r="T567" s="8">
        <f>SUM(DS_1_2_3_appended[[#This Row],[CasualRiders]], DS_1_2_3_appended[[#This Row],[RegisteredRiders]])</f>
        <v>225</v>
      </c>
    </row>
    <row r="568" spans="1:20">
      <c r="A568" s="16">
        <v>567</v>
      </c>
      <c r="B568" s="11">
        <v>40568</v>
      </c>
      <c r="C568" s="8" t="str" cm="1">
        <f t="array" ref="C568">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68" s="8">
        <f>YEAR(DS_1_2_3_appended[[#This Row],[DateOfEntry]])</f>
        <v>2011</v>
      </c>
      <c r="E568" s="8" t="str">
        <f>TEXT(DS_1_2_3_appended[[#This Row],[DateOfEntry]], "mmmm")</f>
        <v>January</v>
      </c>
      <c r="F568" s="15">
        <v>23.5833333333333</v>
      </c>
      <c r="G568" s="8" t="str">
        <f>IF(dataset_1!G568, "YES", "NO")</f>
        <v>NO</v>
      </c>
      <c r="H568" s="8" t="str">
        <f>CHOOSE(WEEKDAY(DS_1_2_3_appended[[#This Row],[DateOfEntry]]), "Sunday", "Monday", "Tuesday", "Wednesday", "Thursday", "Friday", "Saturday")</f>
        <v>Tuesday</v>
      </c>
      <c r="I568" s="8">
        <v>2</v>
      </c>
      <c r="J568" s="8" t="str" cm="1">
        <f t="array" ref="J568">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568" s="8">
        <v>0.26</v>
      </c>
      <c r="L568" s="8" cm="1">
        <f t="array" ref="L568">_xlfn.IFS(
  AND(C568="Winter", J568="Clear Sky"), ROUND(10 + (K568 / 0.46) * (25 - 10), 1),
  AND(C568="Winter", J568="Foggy / Misty"), ROUND(0 + (K568 / 0.46) * (15 - 0), 1),
  AND(C568="Winter", J568="Light Snow / Rain"), ROUND(-5 + (K568 / 0.46) * (10 - (-5)), 1),
  AND(C568="Winter", J568="Western Disturbance"), ROUND(5 + (K568 / 0.46) * (20 - 5), 1),
  AND(C568="Summer", J568="Clear / Sunny"), ROUND(30 + (K568 / 0.46) * (53 - 30), 1),
  AND(C568="Summer", J568="Hot &amp; Humid"), ROUND(26 + (K568 / 0.46) * (45 - 26), 1),
  AND(C568="Summer", J568="Dust Storm / Loo Winds"), ROUND(35 + (K568 / 0.46) * (50 - 35), 1),
  AND(C568="Summer", J568="Pre-Monsoon Thunderstorm"), ROUND(28 + (K568 / 0.46) * (48 - 28), 1),
  AND(C568="Monsoon", J568="Heavy Rainfall"), ROUND(22 + (K568 / 0.46) * (28 - 22), 1),
  AND(C568="Monsoon", J568="Intermittent Showers"), ROUND(24 + (K568 / 0.46) * (32 - 24), 1),
  AND(C568="Monsoon", J568="Overcast &amp; Humid"), ROUND(25 + (K568 / 0.46) * (33 - 25), 1),
  AND(C568="Monsoon", J568="Thunderstorms with Rain"), ROUND(23 + (K568 / 0.46) * (30 - 23), 1),
  AND(C568="Autumn", J568="Clear"), ROUND(20 + (K568 / 0.46) * (30 - 20), 1),
  AND(C568="Autumn", J568="Dry &amp; Breezy"), ROUND(18 + (K568 / 0.46) * (28 - 18), 1),
  AND(C568="Autumn", J568="Atmospheric Haze"), ROUND(16 + (K568 / 0.46) * (26 - 16), 1),
  AND(C568="Autumn", J568="Chilly Dusk"), ROUND(15 + (K568 / 0.46) * (25 - 15), 1),
  TRUE, "No match found"
)</f>
        <v>8.5</v>
      </c>
      <c r="M568" s="8">
        <v>0.65</v>
      </c>
      <c r="N568" s="8">
        <f>ROUND(DS_1_2_3_appended[[#This Row],[NormalizedHumidity]] * 100, 1)</f>
        <v>65</v>
      </c>
      <c r="O568" s="8" t="str" cm="1">
        <f t="array" ref="O568">_xlfn.IFS(
  N568&lt;=10, "Extremely Dry",
  N568&lt;=20, "Very Dry",
  N568&lt;=30, "Dry",
  N568&lt;=40, "Low Comfortable",
  N568&lt;=50, "Comfortable",
  N568&lt;=60, "Moderate Humid",
  N568&lt;=70, "Humid",
  N568&lt;=80, "Very Humid",
  N568&lt;=90, "Highly Humid",
  N568&lt;=100, "Saturated / Rain-Likely"
)</f>
        <v>Humid</v>
      </c>
      <c r="P568" s="8">
        <v>0.16420000000000001</v>
      </c>
      <c r="Q568" s="8">
        <f>ROUND(DS_1_2_3_appended[[#This Row],[NormalizedWindspeed]]* 118, 1)</f>
        <v>19.399999999999999</v>
      </c>
      <c r="R568" s="8">
        <v>13</v>
      </c>
      <c r="S568" s="8">
        <v>133</v>
      </c>
      <c r="T568" s="8">
        <f>SUM(DS_1_2_3_appended[[#This Row],[CasualRiders]], DS_1_2_3_appended[[#This Row],[RegisteredRiders]])</f>
        <v>146</v>
      </c>
    </row>
    <row r="569" spans="1:20">
      <c r="A569" s="16">
        <v>568</v>
      </c>
      <c r="B569" s="11">
        <v>40568</v>
      </c>
      <c r="C569" s="8" t="str" cm="1">
        <f t="array" ref="C569">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69" s="8">
        <f>YEAR(DS_1_2_3_appended[[#This Row],[DateOfEntry]])</f>
        <v>2011</v>
      </c>
      <c r="E569" s="8" t="str">
        <f>TEXT(DS_1_2_3_appended[[#This Row],[DateOfEntry]], "mmmm")</f>
        <v>January</v>
      </c>
      <c r="F569" s="15">
        <v>23.625</v>
      </c>
      <c r="G569" s="8" t="str">
        <f>IF(dataset_1!G569, "YES", "NO")</f>
        <v>NO</v>
      </c>
      <c r="H569" s="8" t="str">
        <f>CHOOSE(WEEKDAY(DS_1_2_3_appended[[#This Row],[DateOfEntry]]), "Sunday", "Monday", "Tuesday", "Wednesday", "Thursday", "Friday", "Saturday")</f>
        <v>Tuesday</v>
      </c>
      <c r="I569" s="8">
        <v>1</v>
      </c>
      <c r="J569" s="8" t="str" cm="1">
        <f t="array" ref="J569">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569" s="8">
        <v>0.24</v>
      </c>
      <c r="L569" s="8" cm="1">
        <f t="array" ref="L569">_xlfn.IFS(
  AND(C569="Winter", J569="Clear Sky"), ROUND(10 + (K569 / 0.46) * (25 - 10), 1),
  AND(C569="Winter", J569="Foggy / Misty"), ROUND(0 + (K569 / 0.46) * (15 - 0), 1),
  AND(C569="Winter", J569="Light Snow / Rain"), ROUND(-5 + (K569 / 0.46) * (10 - (-5)), 1),
  AND(C569="Winter", J569="Western Disturbance"), ROUND(5 + (K569 / 0.46) * (20 - 5), 1),
  AND(C569="Summer", J569="Clear / Sunny"), ROUND(30 + (K569 / 0.46) * (53 - 30), 1),
  AND(C569="Summer", J569="Hot &amp; Humid"), ROUND(26 + (K569 / 0.46) * (45 - 26), 1),
  AND(C569="Summer", J569="Dust Storm / Loo Winds"), ROUND(35 + (K569 / 0.46) * (50 - 35), 1),
  AND(C569="Summer", J569="Pre-Monsoon Thunderstorm"), ROUND(28 + (K569 / 0.46) * (48 - 28), 1),
  AND(C569="Monsoon", J569="Heavy Rainfall"), ROUND(22 + (K569 / 0.46) * (28 - 22), 1),
  AND(C569="Monsoon", J569="Intermittent Showers"), ROUND(24 + (K569 / 0.46) * (32 - 24), 1),
  AND(C569="Monsoon", J569="Overcast &amp; Humid"), ROUND(25 + (K569 / 0.46) * (33 - 25), 1),
  AND(C569="Monsoon", J569="Thunderstorms with Rain"), ROUND(23 + (K569 / 0.46) * (30 - 23), 1),
  AND(C569="Autumn", J569="Clear"), ROUND(20 + (K569 / 0.46) * (30 - 20), 1),
  AND(C569="Autumn", J569="Dry &amp; Breezy"), ROUND(18 + (K569 / 0.46) * (28 - 18), 1),
  AND(C569="Autumn", J569="Atmospheric Haze"), ROUND(16 + (K569 / 0.46) * (26 - 16), 1),
  AND(C569="Autumn", J569="Chilly Dusk"), ROUND(15 + (K569 / 0.46) * (25 - 15), 1),
  TRUE, "No match found"
)</f>
        <v>17.8</v>
      </c>
      <c r="M569" s="8">
        <v>0.65</v>
      </c>
      <c r="N569" s="8">
        <f>ROUND(DS_1_2_3_appended[[#This Row],[NormalizedHumidity]] * 100, 1)</f>
        <v>65</v>
      </c>
      <c r="O569" s="8" t="str" cm="1">
        <f t="array" ref="O569">_xlfn.IFS(
  N569&lt;=10, "Extremely Dry",
  N569&lt;=20, "Very Dry",
  N569&lt;=30, "Dry",
  N569&lt;=40, "Low Comfortable",
  N569&lt;=50, "Comfortable",
  N569&lt;=60, "Moderate Humid",
  N569&lt;=70, "Humid",
  N569&lt;=80, "Very Humid",
  N569&lt;=90, "Highly Humid",
  N569&lt;=100, "Saturated / Rain-Likely"
)</f>
        <v>Humid</v>
      </c>
      <c r="P569" s="8">
        <v>0.19400000000000001</v>
      </c>
      <c r="Q569" s="8">
        <f>ROUND(DS_1_2_3_appended[[#This Row],[NormalizedWindspeed]]* 118, 1)</f>
        <v>22.9</v>
      </c>
      <c r="R569" s="8">
        <v>16</v>
      </c>
      <c r="S569" s="8">
        <v>103</v>
      </c>
      <c r="T569" s="8">
        <f>SUM(DS_1_2_3_appended[[#This Row],[CasualRiders]], DS_1_2_3_appended[[#This Row],[RegisteredRiders]])</f>
        <v>119</v>
      </c>
    </row>
    <row r="570" spans="1:20">
      <c r="A570" s="16">
        <v>569</v>
      </c>
      <c r="B570" s="11">
        <v>40568</v>
      </c>
      <c r="C570" s="8" t="str" cm="1">
        <f t="array" ref="C570">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70" s="8">
        <f>YEAR(DS_1_2_3_appended[[#This Row],[DateOfEntry]])</f>
        <v>2011</v>
      </c>
      <c r="E570" s="8" t="str">
        <f>TEXT(DS_1_2_3_appended[[#This Row],[DateOfEntry]], "mmmm")</f>
        <v>January</v>
      </c>
      <c r="F570" s="15">
        <v>23.6666666666667</v>
      </c>
      <c r="G570" s="8" t="str">
        <f>IF(dataset_1!G570, "YES", "NO")</f>
        <v>NO</v>
      </c>
      <c r="H570" s="8" t="str">
        <f>CHOOSE(WEEKDAY(DS_1_2_3_appended[[#This Row],[DateOfEntry]]), "Sunday", "Monday", "Tuesday", "Wednesday", "Thursday", "Friday", "Saturday")</f>
        <v>Tuesday</v>
      </c>
      <c r="I570" s="8">
        <v>1</v>
      </c>
      <c r="J570" s="8" t="str" cm="1">
        <f t="array" ref="J570">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570" s="8">
        <v>0.24</v>
      </c>
      <c r="L570" s="8" cm="1">
        <f t="array" ref="L570">_xlfn.IFS(
  AND(C570="Winter", J570="Clear Sky"), ROUND(10 + (K570 / 0.46) * (25 - 10), 1),
  AND(C570="Winter", J570="Foggy / Misty"), ROUND(0 + (K570 / 0.46) * (15 - 0), 1),
  AND(C570="Winter", J570="Light Snow / Rain"), ROUND(-5 + (K570 / 0.46) * (10 - (-5)), 1),
  AND(C570="Winter", J570="Western Disturbance"), ROUND(5 + (K570 / 0.46) * (20 - 5), 1),
  AND(C570="Summer", J570="Clear / Sunny"), ROUND(30 + (K570 / 0.46) * (53 - 30), 1),
  AND(C570="Summer", J570="Hot &amp; Humid"), ROUND(26 + (K570 / 0.46) * (45 - 26), 1),
  AND(C570="Summer", J570="Dust Storm / Loo Winds"), ROUND(35 + (K570 / 0.46) * (50 - 35), 1),
  AND(C570="Summer", J570="Pre-Monsoon Thunderstorm"), ROUND(28 + (K570 / 0.46) * (48 - 28), 1),
  AND(C570="Monsoon", J570="Heavy Rainfall"), ROUND(22 + (K570 / 0.46) * (28 - 22), 1),
  AND(C570="Monsoon", J570="Intermittent Showers"), ROUND(24 + (K570 / 0.46) * (32 - 24), 1),
  AND(C570="Monsoon", J570="Overcast &amp; Humid"), ROUND(25 + (K570 / 0.46) * (33 - 25), 1),
  AND(C570="Monsoon", J570="Thunderstorms with Rain"), ROUND(23 + (K570 / 0.46) * (30 - 23), 1),
  AND(C570="Autumn", J570="Clear"), ROUND(20 + (K570 / 0.46) * (30 - 20), 1),
  AND(C570="Autumn", J570="Dry &amp; Breezy"), ROUND(18 + (K570 / 0.46) * (28 - 18), 1),
  AND(C570="Autumn", J570="Atmospheric Haze"), ROUND(16 + (K570 / 0.46) * (26 - 16), 1),
  AND(C570="Autumn", J570="Chilly Dusk"), ROUND(15 + (K570 / 0.46) * (25 - 15), 1),
  TRUE, "No match found"
)</f>
        <v>17.8</v>
      </c>
      <c r="M570" s="8">
        <v>0.65</v>
      </c>
      <c r="N570" s="8">
        <f>ROUND(DS_1_2_3_appended[[#This Row],[NormalizedHumidity]] * 100, 1)</f>
        <v>65</v>
      </c>
      <c r="O570" s="8" t="str" cm="1">
        <f t="array" ref="O570">_xlfn.IFS(
  N570&lt;=10, "Extremely Dry",
  N570&lt;=20, "Very Dry",
  N570&lt;=30, "Dry",
  N570&lt;=40, "Low Comfortable",
  N570&lt;=50, "Comfortable",
  N570&lt;=60, "Moderate Humid",
  N570&lt;=70, "Humid",
  N570&lt;=80, "Very Humid",
  N570&lt;=90, "Highly Humid",
  N570&lt;=100, "Saturated / Rain-Likely"
)</f>
        <v>Humid</v>
      </c>
      <c r="P570" s="8">
        <v>0.19400000000000001</v>
      </c>
      <c r="Q570" s="8">
        <f>ROUND(DS_1_2_3_appended[[#This Row],[NormalizedWindspeed]]* 118, 1)</f>
        <v>22.9</v>
      </c>
      <c r="R570" s="8">
        <v>5</v>
      </c>
      <c r="S570" s="8">
        <v>40</v>
      </c>
      <c r="T570" s="8">
        <f>SUM(DS_1_2_3_appended[[#This Row],[CasualRiders]], DS_1_2_3_appended[[#This Row],[RegisteredRiders]])</f>
        <v>45</v>
      </c>
    </row>
    <row r="571" spans="1:20">
      <c r="A571" s="16">
        <v>570</v>
      </c>
      <c r="B571" s="11">
        <v>40568</v>
      </c>
      <c r="C571" s="8" t="str" cm="1">
        <f t="array" ref="C571">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71" s="8">
        <f>YEAR(DS_1_2_3_appended[[#This Row],[DateOfEntry]])</f>
        <v>2011</v>
      </c>
      <c r="E571" s="8" t="str">
        <f>TEXT(DS_1_2_3_appended[[#This Row],[DateOfEntry]], "mmmm")</f>
        <v>January</v>
      </c>
      <c r="F571" s="15">
        <v>23.7083333333333</v>
      </c>
      <c r="G571" s="8" t="str">
        <f>IF(dataset_1!G571, "YES", "NO")</f>
        <v>NO</v>
      </c>
      <c r="H571" s="8" t="str">
        <f>CHOOSE(WEEKDAY(DS_1_2_3_appended[[#This Row],[DateOfEntry]]), "Sunday", "Monday", "Tuesday", "Wednesday", "Thursday", "Friday", "Saturday")</f>
        <v>Tuesday</v>
      </c>
      <c r="I571" s="8">
        <v>1</v>
      </c>
      <c r="J571" s="8" t="str" cm="1">
        <f t="array" ref="J571">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571" s="8">
        <v>0.22</v>
      </c>
      <c r="L571" s="8" cm="1">
        <f t="array" ref="L571">_xlfn.IFS(
  AND(C571="Winter", J571="Clear Sky"), ROUND(10 + (K571 / 0.46) * (25 - 10), 1),
  AND(C571="Winter", J571="Foggy / Misty"), ROUND(0 + (K571 / 0.46) * (15 - 0), 1),
  AND(C571="Winter", J571="Light Snow / Rain"), ROUND(-5 + (K571 / 0.46) * (10 - (-5)), 1),
  AND(C571="Winter", J571="Western Disturbance"), ROUND(5 + (K571 / 0.46) * (20 - 5), 1),
  AND(C571="Summer", J571="Clear / Sunny"), ROUND(30 + (K571 / 0.46) * (53 - 30), 1),
  AND(C571="Summer", J571="Hot &amp; Humid"), ROUND(26 + (K571 / 0.46) * (45 - 26), 1),
  AND(C571="Summer", J571="Dust Storm / Loo Winds"), ROUND(35 + (K571 / 0.46) * (50 - 35), 1),
  AND(C571="Summer", J571="Pre-Monsoon Thunderstorm"), ROUND(28 + (K571 / 0.46) * (48 - 28), 1),
  AND(C571="Monsoon", J571="Heavy Rainfall"), ROUND(22 + (K571 / 0.46) * (28 - 22), 1),
  AND(C571="Monsoon", J571="Intermittent Showers"), ROUND(24 + (K571 / 0.46) * (32 - 24), 1),
  AND(C571="Monsoon", J571="Overcast &amp; Humid"), ROUND(25 + (K571 / 0.46) * (33 - 25), 1),
  AND(C571="Monsoon", J571="Thunderstorms with Rain"), ROUND(23 + (K571 / 0.46) * (30 - 23), 1),
  AND(C571="Autumn", J571="Clear"), ROUND(20 + (K571 / 0.46) * (30 - 20), 1),
  AND(C571="Autumn", J571="Dry &amp; Breezy"), ROUND(18 + (K571 / 0.46) * (28 - 18), 1),
  AND(C571="Autumn", J571="Atmospheric Haze"), ROUND(16 + (K571 / 0.46) * (26 - 16), 1),
  AND(C571="Autumn", J571="Chilly Dusk"), ROUND(15 + (K571 / 0.46) * (25 - 15), 1),
  TRUE, "No match found"
)</f>
        <v>17.2</v>
      </c>
      <c r="M571" s="8">
        <v>0.64</v>
      </c>
      <c r="N571" s="8">
        <f>ROUND(DS_1_2_3_appended[[#This Row],[NormalizedHumidity]] * 100, 1)</f>
        <v>64</v>
      </c>
      <c r="O571" s="8" t="str" cm="1">
        <f t="array" ref="O571">_xlfn.IFS(
  N571&lt;=10, "Extremely Dry",
  N571&lt;=20, "Very Dry",
  N571&lt;=30, "Dry",
  N571&lt;=40, "Low Comfortable",
  N571&lt;=50, "Comfortable",
  N571&lt;=60, "Moderate Humid",
  N571&lt;=70, "Humid",
  N571&lt;=80, "Very Humid",
  N571&lt;=90, "Highly Humid",
  N571&lt;=100, "Saturated / Rain-Likely"
)</f>
        <v>Humid</v>
      </c>
      <c r="P571" s="8">
        <v>0.16420000000000001</v>
      </c>
      <c r="Q571" s="8">
        <f>ROUND(DS_1_2_3_appended[[#This Row],[NormalizedWindspeed]]* 118, 1)</f>
        <v>19.399999999999999</v>
      </c>
      <c r="R571" s="8">
        <v>4</v>
      </c>
      <c r="S571" s="8">
        <v>49</v>
      </c>
      <c r="T571" s="8">
        <f>SUM(DS_1_2_3_appended[[#This Row],[CasualRiders]], DS_1_2_3_appended[[#This Row],[RegisteredRiders]])</f>
        <v>53</v>
      </c>
    </row>
    <row r="572" spans="1:20">
      <c r="A572" s="16">
        <v>571</v>
      </c>
      <c r="B572" s="11">
        <v>40568</v>
      </c>
      <c r="C572" s="8" t="str" cm="1">
        <f t="array" ref="C572">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72" s="8">
        <f>YEAR(DS_1_2_3_appended[[#This Row],[DateOfEntry]])</f>
        <v>2011</v>
      </c>
      <c r="E572" s="8" t="str">
        <f>TEXT(DS_1_2_3_appended[[#This Row],[DateOfEntry]], "mmmm")</f>
        <v>January</v>
      </c>
      <c r="F572" s="15">
        <v>23.75</v>
      </c>
      <c r="G572" s="8" t="str">
        <f>IF(dataset_1!G572, "YES", "NO")</f>
        <v>NO</v>
      </c>
      <c r="H572" s="8" t="str">
        <f>CHOOSE(WEEKDAY(DS_1_2_3_appended[[#This Row],[DateOfEntry]]), "Sunday", "Monday", "Tuesday", "Wednesday", "Thursday", "Friday", "Saturday")</f>
        <v>Tuesday</v>
      </c>
      <c r="I572" s="8">
        <v>2</v>
      </c>
      <c r="J572" s="8" t="str" cm="1">
        <f t="array" ref="J572">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572" s="8">
        <v>0.22</v>
      </c>
      <c r="L572" s="8" cm="1">
        <f t="array" ref="L572">_xlfn.IFS(
  AND(C572="Winter", J572="Clear Sky"), ROUND(10 + (K572 / 0.46) * (25 - 10), 1),
  AND(C572="Winter", J572="Foggy / Misty"), ROUND(0 + (K572 / 0.46) * (15 - 0), 1),
  AND(C572="Winter", J572="Light Snow / Rain"), ROUND(-5 + (K572 / 0.46) * (10 - (-5)), 1),
  AND(C572="Winter", J572="Western Disturbance"), ROUND(5 + (K572 / 0.46) * (20 - 5), 1),
  AND(C572="Summer", J572="Clear / Sunny"), ROUND(30 + (K572 / 0.46) * (53 - 30), 1),
  AND(C572="Summer", J572="Hot &amp; Humid"), ROUND(26 + (K572 / 0.46) * (45 - 26), 1),
  AND(C572="Summer", J572="Dust Storm / Loo Winds"), ROUND(35 + (K572 / 0.46) * (50 - 35), 1),
  AND(C572="Summer", J572="Pre-Monsoon Thunderstorm"), ROUND(28 + (K572 / 0.46) * (48 - 28), 1),
  AND(C572="Monsoon", J572="Heavy Rainfall"), ROUND(22 + (K572 / 0.46) * (28 - 22), 1),
  AND(C572="Monsoon", J572="Intermittent Showers"), ROUND(24 + (K572 / 0.46) * (32 - 24), 1),
  AND(C572="Monsoon", J572="Overcast &amp; Humid"), ROUND(25 + (K572 / 0.46) * (33 - 25), 1),
  AND(C572="Monsoon", J572="Thunderstorms with Rain"), ROUND(23 + (K572 / 0.46) * (30 - 23), 1),
  AND(C572="Autumn", J572="Clear"), ROUND(20 + (K572 / 0.46) * (30 - 20), 1),
  AND(C572="Autumn", J572="Dry &amp; Breezy"), ROUND(18 + (K572 / 0.46) * (28 - 18), 1),
  AND(C572="Autumn", J572="Atmospheric Haze"), ROUND(16 + (K572 / 0.46) * (26 - 16), 1),
  AND(C572="Autumn", J572="Chilly Dusk"), ROUND(15 + (K572 / 0.46) * (25 - 15), 1),
  TRUE, "No match found"
)</f>
        <v>7.2</v>
      </c>
      <c r="M572" s="8">
        <v>0.64</v>
      </c>
      <c r="N572" s="8">
        <f>ROUND(DS_1_2_3_appended[[#This Row],[NormalizedHumidity]] * 100, 1)</f>
        <v>64</v>
      </c>
      <c r="O572" s="8" t="str" cm="1">
        <f t="array" ref="O572">_xlfn.IFS(
  N572&lt;=10, "Extremely Dry",
  N572&lt;=20, "Very Dry",
  N572&lt;=30, "Dry",
  N572&lt;=40, "Low Comfortable",
  N572&lt;=50, "Comfortable",
  N572&lt;=60, "Moderate Humid",
  N572&lt;=70, "Humid",
  N572&lt;=80, "Very Humid",
  N572&lt;=90, "Highly Humid",
  N572&lt;=100, "Saturated / Rain-Likely"
)</f>
        <v>Humid</v>
      </c>
      <c r="P572" s="8">
        <v>0.16420000000000001</v>
      </c>
      <c r="Q572" s="8">
        <f>ROUND(DS_1_2_3_appended[[#This Row],[NormalizedWindspeed]]* 118, 1)</f>
        <v>19.399999999999999</v>
      </c>
      <c r="R572" s="8">
        <v>3</v>
      </c>
      <c r="S572" s="8">
        <v>37</v>
      </c>
      <c r="T572" s="8">
        <f>SUM(DS_1_2_3_appended[[#This Row],[CasualRiders]], DS_1_2_3_appended[[#This Row],[RegisteredRiders]])</f>
        <v>40</v>
      </c>
    </row>
    <row r="573" spans="1:20">
      <c r="A573" s="16">
        <v>572</v>
      </c>
      <c r="B573" s="11">
        <v>40569</v>
      </c>
      <c r="C573" s="8" t="str" cm="1">
        <f t="array" ref="C573">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73" s="8">
        <f>YEAR(DS_1_2_3_appended[[#This Row],[DateOfEntry]])</f>
        <v>2011</v>
      </c>
      <c r="E573" s="8" t="str">
        <f>TEXT(DS_1_2_3_appended[[#This Row],[DateOfEntry]], "mmmm")</f>
        <v>January</v>
      </c>
      <c r="F573" s="15">
        <v>23.7916666666667</v>
      </c>
      <c r="G573" s="8" t="str">
        <f>IF(dataset_1!G573, "YES", "NO")</f>
        <v>NO</v>
      </c>
      <c r="H573" s="8" t="str">
        <f>CHOOSE(WEEKDAY(DS_1_2_3_appended[[#This Row],[DateOfEntry]]), "Sunday", "Monday", "Tuesday", "Wednesday", "Thursday", "Friday", "Saturday")</f>
        <v>Wednesday</v>
      </c>
      <c r="I573" s="8">
        <v>2</v>
      </c>
      <c r="J573" s="8" t="str" cm="1">
        <f t="array" ref="J573">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573" s="8">
        <v>0.22</v>
      </c>
      <c r="L573" s="8" cm="1">
        <f t="array" ref="L573">_xlfn.IFS(
  AND(C573="Winter", J573="Clear Sky"), ROUND(10 + (K573 / 0.46) * (25 - 10), 1),
  AND(C573="Winter", J573="Foggy / Misty"), ROUND(0 + (K573 / 0.46) * (15 - 0), 1),
  AND(C573="Winter", J573="Light Snow / Rain"), ROUND(-5 + (K573 / 0.46) * (10 - (-5)), 1),
  AND(C573="Winter", J573="Western Disturbance"), ROUND(5 + (K573 / 0.46) * (20 - 5), 1),
  AND(C573="Summer", J573="Clear / Sunny"), ROUND(30 + (K573 / 0.46) * (53 - 30), 1),
  AND(C573="Summer", J573="Hot &amp; Humid"), ROUND(26 + (K573 / 0.46) * (45 - 26), 1),
  AND(C573="Summer", J573="Dust Storm / Loo Winds"), ROUND(35 + (K573 / 0.46) * (50 - 35), 1),
  AND(C573="Summer", J573="Pre-Monsoon Thunderstorm"), ROUND(28 + (K573 / 0.46) * (48 - 28), 1),
  AND(C573="Monsoon", J573="Heavy Rainfall"), ROUND(22 + (K573 / 0.46) * (28 - 22), 1),
  AND(C573="Monsoon", J573="Intermittent Showers"), ROUND(24 + (K573 / 0.46) * (32 - 24), 1),
  AND(C573="Monsoon", J573="Overcast &amp; Humid"), ROUND(25 + (K573 / 0.46) * (33 - 25), 1),
  AND(C573="Monsoon", J573="Thunderstorms with Rain"), ROUND(23 + (K573 / 0.46) * (30 - 23), 1),
  AND(C573="Autumn", J573="Clear"), ROUND(20 + (K573 / 0.46) * (30 - 20), 1),
  AND(C573="Autumn", J573="Dry &amp; Breezy"), ROUND(18 + (K573 / 0.46) * (28 - 18), 1),
  AND(C573="Autumn", J573="Atmospheric Haze"), ROUND(16 + (K573 / 0.46) * (26 - 16), 1),
  AND(C573="Autumn", J573="Chilly Dusk"), ROUND(15 + (K573 / 0.46) * (25 - 15), 1),
  TRUE, "No match found"
)</f>
        <v>7.2</v>
      </c>
      <c r="M573" s="8">
        <v>0.69</v>
      </c>
      <c r="N573" s="8">
        <f>ROUND(DS_1_2_3_appended[[#This Row],[NormalizedHumidity]] * 100, 1)</f>
        <v>69</v>
      </c>
      <c r="O573" s="8" t="str" cm="1">
        <f t="array" ref="O573">_xlfn.IFS(
  N573&lt;=10, "Extremely Dry",
  N573&lt;=20, "Very Dry",
  N573&lt;=30, "Dry",
  N573&lt;=40, "Low Comfortable",
  N573&lt;=50, "Comfortable",
  N573&lt;=60, "Moderate Humid",
  N573&lt;=70, "Humid",
  N573&lt;=80, "Very Humid",
  N573&lt;=90, "Highly Humid",
  N573&lt;=100, "Saturated / Rain-Likely"
)</f>
        <v>Humid</v>
      </c>
      <c r="P573" s="8">
        <v>0.1343</v>
      </c>
      <c r="Q573" s="8">
        <f>ROUND(DS_1_2_3_appended[[#This Row],[NormalizedWindspeed]]* 118, 1)</f>
        <v>15.8</v>
      </c>
      <c r="R573" s="8">
        <v>3</v>
      </c>
      <c r="S573" s="8">
        <v>14</v>
      </c>
      <c r="T573" s="8">
        <f>SUM(DS_1_2_3_appended[[#This Row],[CasualRiders]], DS_1_2_3_appended[[#This Row],[RegisteredRiders]])</f>
        <v>17</v>
      </c>
    </row>
    <row r="574" spans="1:20">
      <c r="A574" s="16">
        <v>573</v>
      </c>
      <c r="B574" s="11">
        <v>40569</v>
      </c>
      <c r="C574" s="8" t="str" cm="1">
        <f t="array" ref="C574">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74" s="8">
        <f>YEAR(DS_1_2_3_appended[[#This Row],[DateOfEntry]])</f>
        <v>2011</v>
      </c>
      <c r="E574" s="8" t="str">
        <f>TEXT(DS_1_2_3_appended[[#This Row],[DateOfEntry]], "mmmm")</f>
        <v>January</v>
      </c>
      <c r="F574" s="15">
        <v>23.8333333333333</v>
      </c>
      <c r="G574" s="8" t="str">
        <f>IF(dataset_1!G574, "YES", "NO")</f>
        <v>NO</v>
      </c>
      <c r="H574" s="8" t="str">
        <f>CHOOSE(WEEKDAY(DS_1_2_3_appended[[#This Row],[DateOfEntry]]), "Sunday", "Monday", "Tuesday", "Wednesday", "Thursday", "Friday", "Saturday")</f>
        <v>Wednesday</v>
      </c>
      <c r="I574" s="8">
        <v>2</v>
      </c>
      <c r="J574" s="8" t="str" cm="1">
        <f t="array" ref="J574">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574" s="8">
        <v>0.24</v>
      </c>
      <c r="L574" s="8" cm="1">
        <f t="array" ref="L574">_xlfn.IFS(
  AND(C574="Winter", J574="Clear Sky"), ROUND(10 + (K574 / 0.46) * (25 - 10), 1),
  AND(C574="Winter", J574="Foggy / Misty"), ROUND(0 + (K574 / 0.46) * (15 - 0), 1),
  AND(C574="Winter", J574="Light Snow / Rain"), ROUND(-5 + (K574 / 0.46) * (10 - (-5)), 1),
  AND(C574="Winter", J574="Western Disturbance"), ROUND(5 + (K574 / 0.46) * (20 - 5), 1),
  AND(C574="Summer", J574="Clear / Sunny"), ROUND(30 + (K574 / 0.46) * (53 - 30), 1),
  AND(C574="Summer", J574="Hot &amp; Humid"), ROUND(26 + (K574 / 0.46) * (45 - 26), 1),
  AND(C574="Summer", J574="Dust Storm / Loo Winds"), ROUND(35 + (K574 / 0.46) * (50 - 35), 1),
  AND(C574="Summer", J574="Pre-Monsoon Thunderstorm"), ROUND(28 + (K574 / 0.46) * (48 - 28), 1),
  AND(C574="Monsoon", J574="Heavy Rainfall"), ROUND(22 + (K574 / 0.46) * (28 - 22), 1),
  AND(C574="Monsoon", J574="Intermittent Showers"), ROUND(24 + (K574 / 0.46) * (32 - 24), 1),
  AND(C574="Monsoon", J574="Overcast &amp; Humid"), ROUND(25 + (K574 / 0.46) * (33 - 25), 1),
  AND(C574="Monsoon", J574="Thunderstorms with Rain"), ROUND(23 + (K574 / 0.46) * (30 - 23), 1),
  AND(C574="Autumn", J574="Clear"), ROUND(20 + (K574 / 0.46) * (30 - 20), 1),
  AND(C574="Autumn", J574="Dry &amp; Breezy"), ROUND(18 + (K574 / 0.46) * (28 - 18), 1),
  AND(C574="Autumn", J574="Atmospheric Haze"), ROUND(16 + (K574 / 0.46) * (26 - 16), 1),
  AND(C574="Autumn", J574="Chilly Dusk"), ROUND(15 + (K574 / 0.46) * (25 - 15), 1),
  TRUE, "No match found"
)</f>
        <v>7.8</v>
      </c>
      <c r="M574" s="8">
        <v>0.65</v>
      </c>
      <c r="N574" s="8">
        <f>ROUND(DS_1_2_3_appended[[#This Row],[NormalizedHumidity]] * 100, 1)</f>
        <v>65</v>
      </c>
      <c r="O574" s="8" t="str" cm="1">
        <f t="array" ref="O574">_xlfn.IFS(
  N574&lt;=10, "Extremely Dry",
  N574&lt;=20, "Very Dry",
  N574&lt;=30, "Dry",
  N574&lt;=40, "Low Comfortable",
  N574&lt;=50, "Comfortable",
  N574&lt;=60, "Moderate Humid",
  N574&lt;=70, "Humid",
  N574&lt;=80, "Very Humid",
  N574&lt;=90, "Highly Humid",
  N574&lt;=100, "Saturated / Rain-Likely"
)</f>
        <v>Humid</v>
      </c>
      <c r="P574" s="8">
        <v>0.1343</v>
      </c>
      <c r="Q574" s="8">
        <f>ROUND(DS_1_2_3_appended[[#This Row],[NormalizedWindspeed]]* 118, 1)</f>
        <v>15.8</v>
      </c>
      <c r="R574" s="8">
        <v>0</v>
      </c>
      <c r="S574" s="8">
        <v>5</v>
      </c>
      <c r="T574" s="8">
        <f>SUM(DS_1_2_3_appended[[#This Row],[CasualRiders]], DS_1_2_3_appended[[#This Row],[RegisteredRiders]])</f>
        <v>5</v>
      </c>
    </row>
    <row r="575" spans="1:20">
      <c r="A575" s="16">
        <v>574</v>
      </c>
      <c r="B575" s="11">
        <v>40569</v>
      </c>
      <c r="C575" s="8" t="str" cm="1">
        <f t="array" ref="C575">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75" s="8">
        <f>YEAR(DS_1_2_3_appended[[#This Row],[DateOfEntry]])</f>
        <v>2011</v>
      </c>
      <c r="E575" s="8" t="str">
        <f>TEXT(DS_1_2_3_appended[[#This Row],[DateOfEntry]], "mmmm")</f>
        <v>January</v>
      </c>
      <c r="F575" s="15">
        <v>23.875</v>
      </c>
      <c r="G575" s="8" t="str">
        <f>IF(dataset_1!G575, "YES", "NO")</f>
        <v>NO</v>
      </c>
      <c r="H575" s="8" t="str">
        <f>CHOOSE(WEEKDAY(DS_1_2_3_appended[[#This Row],[DateOfEntry]]), "Sunday", "Monday", "Tuesday", "Wednesday", "Thursday", "Friday", "Saturday")</f>
        <v>Wednesday</v>
      </c>
      <c r="I575" s="8">
        <v>3</v>
      </c>
      <c r="J575" s="8" t="str" cm="1">
        <f t="array" ref="J575">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Light Snow / Rain</v>
      </c>
      <c r="K575" s="8">
        <v>0.22</v>
      </c>
      <c r="L575" s="8" cm="1">
        <f t="array" ref="L575">_xlfn.IFS(
  AND(C575="Winter", J575="Clear Sky"), ROUND(10 + (K575 / 0.46) * (25 - 10), 1),
  AND(C575="Winter", J575="Foggy / Misty"), ROUND(0 + (K575 / 0.46) * (15 - 0), 1),
  AND(C575="Winter", J575="Light Snow / Rain"), ROUND(-5 + (K575 / 0.46) * (10 - (-5)), 1),
  AND(C575="Winter", J575="Western Disturbance"), ROUND(5 + (K575 / 0.46) * (20 - 5), 1),
  AND(C575="Summer", J575="Clear / Sunny"), ROUND(30 + (K575 / 0.46) * (53 - 30), 1),
  AND(C575="Summer", J575="Hot &amp; Humid"), ROUND(26 + (K575 / 0.46) * (45 - 26), 1),
  AND(C575="Summer", J575="Dust Storm / Loo Winds"), ROUND(35 + (K575 / 0.46) * (50 - 35), 1),
  AND(C575="Summer", J575="Pre-Monsoon Thunderstorm"), ROUND(28 + (K575 / 0.46) * (48 - 28), 1),
  AND(C575="Monsoon", J575="Heavy Rainfall"), ROUND(22 + (K575 / 0.46) * (28 - 22), 1),
  AND(C575="Monsoon", J575="Intermittent Showers"), ROUND(24 + (K575 / 0.46) * (32 - 24), 1),
  AND(C575="Monsoon", J575="Overcast &amp; Humid"), ROUND(25 + (K575 / 0.46) * (33 - 25), 1),
  AND(C575="Monsoon", J575="Thunderstorms with Rain"), ROUND(23 + (K575 / 0.46) * (30 - 23), 1),
  AND(C575="Autumn", J575="Clear"), ROUND(20 + (K575 / 0.46) * (30 - 20), 1),
  AND(C575="Autumn", J575="Dry &amp; Breezy"), ROUND(18 + (K575 / 0.46) * (28 - 18), 1),
  AND(C575="Autumn", J575="Atmospheric Haze"), ROUND(16 + (K575 / 0.46) * (26 - 16), 1),
  AND(C575="Autumn", J575="Chilly Dusk"), ROUND(15 + (K575 / 0.46) * (25 - 15), 1),
  TRUE, "No match found"
)</f>
        <v>2.2000000000000002</v>
      </c>
      <c r="M575" s="8">
        <v>0.69</v>
      </c>
      <c r="N575" s="8">
        <f>ROUND(DS_1_2_3_appended[[#This Row],[NormalizedHumidity]] * 100, 1)</f>
        <v>69</v>
      </c>
      <c r="O575" s="8" t="str" cm="1">
        <f t="array" ref="O575">_xlfn.IFS(
  N575&lt;=10, "Extremely Dry",
  N575&lt;=20, "Very Dry",
  N575&lt;=30, "Dry",
  N575&lt;=40, "Low Comfortable",
  N575&lt;=50, "Comfortable",
  N575&lt;=60, "Moderate Humid",
  N575&lt;=70, "Humid",
  N575&lt;=80, "Very Humid",
  N575&lt;=90, "Highly Humid",
  N575&lt;=100, "Saturated / Rain-Likely"
)</f>
        <v>Humid</v>
      </c>
      <c r="P575" s="8">
        <v>0.19400000000000001</v>
      </c>
      <c r="Q575" s="8">
        <f>ROUND(DS_1_2_3_appended[[#This Row],[NormalizedWindspeed]]* 118, 1)</f>
        <v>22.9</v>
      </c>
      <c r="R575" s="8">
        <v>3</v>
      </c>
      <c r="S575" s="8">
        <v>7</v>
      </c>
      <c r="T575" s="8">
        <f>SUM(DS_1_2_3_appended[[#This Row],[CasualRiders]], DS_1_2_3_appended[[#This Row],[RegisteredRiders]])</f>
        <v>10</v>
      </c>
    </row>
    <row r="576" spans="1:20">
      <c r="A576" s="16">
        <v>575</v>
      </c>
      <c r="B576" s="11">
        <v>40569</v>
      </c>
      <c r="C576" s="8" t="str" cm="1">
        <f t="array" ref="C576">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76" s="8">
        <f>YEAR(DS_1_2_3_appended[[#This Row],[DateOfEntry]])</f>
        <v>2011</v>
      </c>
      <c r="E576" s="8" t="str">
        <f>TEXT(DS_1_2_3_appended[[#This Row],[DateOfEntry]], "mmmm")</f>
        <v>January</v>
      </c>
      <c r="F576" s="15">
        <v>23.9166666666667</v>
      </c>
      <c r="G576" s="8" t="str">
        <f>IF(dataset_1!G576, "YES", "NO")</f>
        <v>NO</v>
      </c>
      <c r="H576" s="8" t="str">
        <f>CHOOSE(WEEKDAY(DS_1_2_3_appended[[#This Row],[DateOfEntry]]), "Sunday", "Monday", "Tuesday", "Wednesday", "Thursday", "Friday", "Saturday")</f>
        <v>Wednesday</v>
      </c>
      <c r="I576" s="8">
        <v>3</v>
      </c>
      <c r="J576" s="8" t="str" cm="1">
        <f t="array" ref="J576">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Light Snow / Rain</v>
      </c>
      <c r="K576" s="8">
        <v>0.2</v>
      </c>
      <c r="L576" s="8" cm="1">
        <f t="array" ref="L576">_xlfn.IFS(
  AND(C576="Winter", J576="Clear Sky"), ROUND(10 + (K576 / 0.46) * (25 - 10), 1),
  AND(C576="Winter", J576="Foggy / Misty"), ROUND(0 + (K576 / 0.46) * (15 - 0), 1),
  AND(C576="Winter", J576="Light Snow / Rain"), ROUND(-5 + (K576 / 0.46) * (10 - (-5)), 1),
  AND(C576="Winter", J576="Western Disturbance"), ROUND(5 + (K576 / 0.46) * (20 - 5), 1),
  AND(C576="Summer", J576="Clear / Sunny"), ROUND(30 + (K576 / 0.46) * (53 - 30), 1),
  AND(C576="Summer", J576="Hot &amp; Humid"), ROUND(26 + (K576 / 0.46) * (45 - 26), 1),
  AND(C576="Summer", J576="Dust Storm / Loo Winds"), ROUND(35 + (K576 / 0.46) * (50 - 35), 1),
  AND(C576="Summer", J576="Pre-Monsoon Thunderstorm"), ROUND(28 + (K576 / 0.46) * (48 - 28), 1),
  AND(C576="Monsoon", J576="Heavy Rainfall"), ROUND(22 + (K576 / 0.46) * (28 - 22), 1),
  AND(C576="Monsoon", J576="Intermittent Showers"), ROUND(24 + (K576 / 0.46) * (32 - 24), 1),
  AND(C576="Monsoon", J576="Overcast &amp; Humid"), ROUND(25 + (K576 / 0.46) * (33 - 25), 1),
  AND(C576="Monsoon", J576="Thunderstorms with Rain"), ROUND(23 + (K576 / 0.46) * (30 - 23), 1),
  AND(C576="Autumn", J576="Clear"), ROUND(20 + (K576 / 0.46) * (30 - 20), 1),
  AND(C576="Autumn", J576="Dry &amp; Breezy"), ROUND(18 + (K576 / 0.46) * (28 - 18), 1),
  AND(C576="Autumn", J576="Atmospheric Haze"), ROUND(16 + (K576 / 0.46) * (26 - 16), 1),
  AND(C576="Autumn", J576="Chilly Dusk"), ROUND(15 + (K576 / 0.46) * (25 - 15), 1),
  TRUE, "No match found"
)</f>
        <v>1.5</v>
      </c>
      <c r="M576" s="8">
        <v>0.86</v>
      </c>
      <c r="N576" s="8">
        <f>ROUND(DS_1_2_3_appended[[#This Row],[NormalizedHumidity]] * 100, 1)</f>
        <v>86</v>
      </c>
      <c r="O576" s="8" t="str" cm="1">
        <f t="array" ref="O576">_xlfn.IFS(
  N576&lt;=10, "Extremely Dry",
  N576&lt;=20, "Very Dry",
  N576&lt;=30, "Dry",
  N576&lt;=40, "Low Comfortable",
  N576&lt;=50, "Comfortable",
  N576&lt;=60, "Moderate Humid",
  N576&lt;=70, "Humid",
  N576&lt;=80, "Very Humid",
  N576&lt;=90, "Highly Humid",
  N576&lt;=100, "Saturated / Rain-Likely"
)</f>
        <v>Highly Humid</v>
      </c>
      <c r="P576" s="8">
        <v>0.28360000000000002</v>
      </c>
      <c r="Q576" s="8">
        <f>ROUND(DS_1_2_3_appended[[#This Row],[NormalizedWindspeed]]* 118, 1)</f>
        <v>33.5</v>
      </c>
      <c r="R576" s="8">
        <v>0</v>
      </c>
      <c r="S576" s="8">
        <v>1</v>
      </c>
      <c r="T576" s="8">
        <f>SUM(DS_1_2_3_appended[[#This Row],[CasualRiders]], DS_1_2_3_appended[[#This Row],[RegisteredRiders]])</f>
        <v>1</v>
      </c>
    </row>
    <row r="577" spans="1:20">
      <c r="A577" s="16">
        <v>576</v>
      </c>
      <c r="B577" s="11">
        <v>40569</v>
      </c>
      <c r="C577" s="8" t="str" cm="1">
        <f t="array" ref="C577">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77" s="8">
        <f>YEAR(DS_1_2_3_appended[[#This Row],[DateOfEntry]])</f>
        <v>2011</v>
      </c>
      <c r="E577" s="8" t="str">
        <f>TEXT(DS_1_2_3_appended[[#This Row],[DateOfEntry]], "mmmm")</f>
        <v>January</v>
      </c>
      <c r="F577" s="15">
        <v>23.9583333333333</v>
      </c>
      <c r="G577" s="8" t="str">
        <f>IF(dataset_1!G577, "YES", "NO")</f>
        <v>NO</v>
      </c>
      <c r="H577" s="8" t="str">
        <f>CHOOSE(WEEKDAY(DS_1_2_3_appended[[#This Row],[DateOfEntry]]), "Sunday", "Monday", "Tuesday", "Wednesday", "Thursday", "Friday", "Saturday")</f>
        <v>Wednesday</v>
      </c>
      <c r="I577" s="8">
        <v>3</v>
      </c>
      <c r="J577" s="8" t="str" cm="1">
        <f t="array" ref="J577">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Light Snow / Rain</v>
      </c>
      <c r="K577" s="8">
        <v>0.2</v>
      </c>
      <c r="L577" s="8" cm="1">
        <f t="array" ref="L577">_xlfn.IFS(
  AND(C577="Winter", J577="Clear Sky"), ROUND(10 + (K577 / 0.46) * (25 - 10), 1),
  AND(C577="Winter", J577="Foggy / Misty"), ROUND(0 + (K577 / 0.46) * (15 - 0), 1),
  AND(C577="Winter", J577="Light Snow / Rain"), ROUND(-5 + (K577 / 0.46) * (10 - (-5)), 1),
  AND(C577="Winter", J577="Western Disturbance"), ROUND(5 + (K577 / 0.46) * (20 - 5), 1),
  AND(C577="Summer", J577="Clear / Sunny"), ROUND(30 + (K577 / 0.46) * (53 - 30), 1),
  AND(C577="Summer", J577="Hot &amp; Humid"), ROUND(26 + (K577 / 0.46) * (45 - 26), 1),
  AND(C577="Summer", J577="Dust Storm / Loo Winds"), ROUND(35 + (K577 / 0.46) * (50 - 35), 1),
  AND(C577="Summer", J577="Pre-Monsoon Thunderstorm"), ROUND(28 + (K577 / 0.46) * (48 - 28), 1),
  AND(C577="Monsoon", J577="Heavy Rainfall"), ROUND(22 + (K577 / 0.46) * (28 - 22), 1),
  AND(C577="Monsoon", J577="Intermittent Showers"), ROUND(24 + (K577 / 0.46) * (32 - 24), 1),
  AND(C577="Monsoon", J577="Overcast &amp; Humid"), ROUND(25 + (K577 / 0.46) * (33 - 25), 1),
  AND(C577="Monsoon", J577="Thunderstorms with Rain"), ROUND(23 + (K577 / 0.46) * (30 - 23), 1),
  AND(C577="Autumn", J577="Clear"), ROUND(20 + (K577 / 0.46) * (30 - 20), 1),
  AND(C577="Autumn", J577="Dry &amp; Breezy"), ROUND(18 + (K577 / 0.46) * (28 - 18), 1),
  AND(C577="Autumn", J577="Atmospheric Haze"), ROUND(16 + (K577 / 0.46) * (26 - 16), 1),
  AND(C577="Autumn", J577="Chilly Dusk"), ROUND(15 + (K577 / 0.46) * (25 - 15), 1),
  TRUE, "No match found"
)</f>
        <v>1.5</v>
      </c>
      <c r="M577" s="8">
        <v>0.86</v>
      </c>
      <c r="N577" s="8">
        <f>ROUND(DS_1_2_3_appended[[#This Row],[NormalizedHumidity]] * 100, 1)</f>
        <v>86</v>
      </c>
      <c r="O577" s="8" t="str" cm="1">
        <f t="array" ref="O577">_xlfn.IFS(
  N577&lt;=10, "Extremely Dry",
  N577&lt;=20, "Very Dry",
  N577&lt;=30, "Dry",
  N577&lt;=40, "Low Comfortable",
  N577&lt;=50, "Comfortable",
  N577&lt;=60, "Moderate Humid",
  N577&lt;=70, "Humid",
  N577&lt;=80, "Very Humid",
  N577&lt;=90, "Highly Humid",
  N577&lt;=100, "Saturated / Rain-Likely"
)</f>
        <v>Highly Humid</v>
      </c>
      <c r="P577" s="8">
        <v>0.28360000000000002</v>
      </c>
      <c r="Q577" s="8">
        <f>ROUND(DS_1_2_3_appended[[#This Row],[NormalizedWindspeed]]* 118, 1)</f>
        <v>33.5</v>
      </c>
      <c r="R577" s="8">
        <v>0</v>
      </c>
      <c r="S577" s="8">
        <v>8</v>
      </c>
      <c r="T577" s="8">
        <f>SUM(DS_1_2_3_appended[[#This Row],[CasualRiders]], DS_1_2_3_appended[[#This Row],[RegisteredRiders]])</f>
        <v>8</v>
      </c>
    </row>
    <row r="578" spans="1:20">
      <c r="A578" s="16">
        <v>577</v>
      </c>
      <c r="B578" s="11">
        <v>40569</v>
      </c>
      <c r="C578" s="8" t="str" cm="1">
        <f t="array" ref="C578">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78" s="8">
        <f>YEAR(DS_1_2_3_appended[[#This Row],[DateOfEntry]])</f>
        <v>2011</v>
      </c>
      <c r="E578" s="8" t="str">
        <f>TEXT(DS_1_2_3_appended[[#This Row],[DateOfEntry]], "mmmm")</f>
        <v>January</v>
      </c>
      <c r="F578" s="15">
        <v>24</v>
      </c>
      <c r="G578" s="8" t="str">
        <f>IF(dataset_1!G578, "YES", "NO")</f>
        <v>NO</v>
      </c>
      <c r="H578" s="8" t="str">
        <f>CHOOSE(WEEKDAY(DS_1_2_3_appended[[#This Row],[DateOfEntry]]), "Sunday", "Monday", "Tuesday", "Wednesday", "Thursday", "Friday", "Saturday")</f>
        <v>Wednesday</v>
      </c>
      <c r="I578" s="8">
        <v>3</v>
      </c>
      <c r="J578" s="8" t="str" cm="1">
        <f t="array" ref="J578">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Light Snow / Rain</v>
      </c>
      <c r="K578" s="8">
        <v>0.22</v>
      </c>
      <c r="L578" s="8" cm="1">
        <f t="array" ref="L578">_xlfn.IFS(
  AND(C578="Winter", J578="Clear Sky"), ROUND(10 + (K578 / 0.46) * (25 - 10), 1),
  AND(C578="Winter", J578="Foggy / Misty"), ROUND(0 + (K578 / 0.46) * (15 - 0), 1),
  AND(C578="Winter", J578="Light Snow / Rain"), ROUND(-5 + (K578 / 0.46) * (10 - (-5)), 1),
  AND(C578="Winter", J578="Western Disturbance"), ROUND(5 + (K578 / 0.46) * (20 - 5), 1),
  AND(C578="Summer", J578="Clear / Sunny"), ROUND(30 + (K578 / 0.46) * (53 - 30), 1),
  AND(C578="Summer", J578="Hot &amp; Humid"), ROUND(26 + (K578 / 0.46) * (45 - 26), 1),
  AND(C578="Summer", J578="Dust Storm / Loo Winds"), ROUND(35 + (K578 / 0.46) * (50 - 35), 1),
  AND(C578="Summer", J578="Pre-Monsoon Thunderstorm"), ROUND(28 + (K578 / 0.46) * (48 - 28), 1),
  AND(C578="Monsoon", J578="Heavy Rainfall"), ROUND(22 + (K578 / 0.46) * (28 - 22), 1),
  AND(C578="Monsoon", J578="Intermittent Showers"), ROUND(24 + (K578 / 0.46) * (32 - 24), 1),
  AND(C578="Monsoon", J578="Overcast &amp; Humid"), ROUND(25 + (K578 / 0.46) * (33 - 25), 1),
  AND(C578="Monsoon", J578="Thunderstorms with Rain"), ROUND(23 + (K578 / 0.46) * (30 - 23), 1),
  AND(C578="Autumn", J578="Clear"), ROUND(20 + (K578 / 0.46) * (30 - 20), 1),
  AND(C578="Autumn", J578="Dry &amp; Breezy"), ROUND(18 + (K578 / 0.46) * (28 - 18), 1),
  AND(C578="Autumn", J578="Atmospheric Haze"), ROUND(16 + (K578 / 0.46) * (26 - 16), 1),
  AND(C578="Autumn", J578="Chilly Dusk"), ROUND(15 + (K578 / 0.46) * (25 - 15), 1),
  TRUE, "No match found"
)</f>
        <v>2.2000000000000002</v>
      </c>
      <c r="M578" s="8">
        <v>0.87</v>
      </c>
      <c r="N578" s="8">
        <f>ROUND(DS_1_2_3_appended[[#This Row],[NormalizedHumidity]] * 100, 1)</f>
        <v>87</v>
      </c>
      <c r="O578" s="8" t="str" cm="1">
        <f t="array" ref="O578">_xlfn.IFS(
  N578&lt;=10, "Extremely Dry",
  N578&lt;=20, "Very Dry",
  N578&lt;=30, "Dry",
  N578&lt;=40, "Low Comfortable",
  N578&lt;=50, "Comfortable",
  N578&lt;=60, "Moderate Humid",
  N578&lt;=70, "Humid",
  N578&lt;=80, "Very Humid",
  N578&lt;=90, "Highly Humid",
  N578&lt;=100, "Saturated / Rain-Likely"
)</f>
        <v>Highly Humid</v>
      </c>
      <c r="P578" s="8">
        <v>0.29849999999999999</v>
      </c>
      <c r="Q578" s="8">
        <f>ROUND(DS_1_2_3_appended[[#This Row],[NormalizedWindspeed]]* 118, 1)</f>
        <v>35.200000000000003</v>
      </c>
      <c r="R578" s="8">
        <v>1</v>
      </c>
      <c r="S578" s="8">
        <v>29</v>
      </c>
      <c r="T578" s="8">
        <f>SUM(DS_1_2_3_appended[[#This Row],[CasualRiders]], DS_1_2_3_appended[[#This Row],[RegisteredRiders]])</f>
        <v>30</v>
      </c>
    </row>
    <row r="579" spans="1:20">
      <c r="A579" s="16">
        <v>578</v>
      </c>
      <c r="B579" s="11">
        <v>40569</v>
      </c>
      <c r="C579" s="8" t="str" cm="1">
        <f t="array" ref="C579">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79" s="8">
        <f>YEAR(DS_1_2_3_appended[[#This Row],[DateOfEntry]])</f>
        <v>2011</v>
      </c>
      <c r="E579" s="8" t="str">
        <f>TEXT(DS_1_2_3_appended[[#This Row],[DateOfEntry]], "mmmm")</f>
        <v>January</v>
      </c>
      <c r="F579" s="15">
        <v>24.0416666666667</v>
      </c>
      <c r="G579" s="8" t="str">
        <f>IF(dataset_1!G579, "YES", "NO")</f>
        <v>NO</v>
      </c>
      <c r="H579" s="8" t="str">
        <f>CHOOSE(WEEKDAY(DS_1_2_3_appended[[#This Row],[DateOfEntry]]), "Sunday", "Monday", "Tuesday", "Wednesday", "Thursday", "Friday", "Saturday")</f>
        <v>Wednesday</v>
      </c>
      <c r="I579" s="8">
        <v>3</v>
      </c>
      <c r="J579" s="8" t="str" cm="1">
        <f t="array" ref="J579">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Light Snow / Rain</v>
      </c>
      <c r="K579" s="8">
        <v>0.22</v>
      </c>
      <c r="L579" s="8" cm="1">
        <f t="array" ref="L579">_xlfn.IFS(
  AND(C579="Winter", J579="Clear Sky"), ROUND(10 + (K579 / 0.46) * (25 - 10), 1),
  AND(C579="Winter", J579="Foggy / Misty"), ROUND(0 + (K579 / 0.46) * (15 - 0), 1),
  AND(C579="Winter", J579="Light Snow / Rain"), ROUND(-5 + (K579 / 0.46) * (10 - (-5)), 1),
  AND(C579="Winter", J579="Western Disturbance"), ROUND(5 + (K579 / 0.46) * (20 - 5), 1),
  AND(C579="Summer", J579="Clear / Sunny"), ROUND(30 + (K579 / 0.46) * (53 - 30), 1),
  AND(C579="Summer", J579="Hot &amp; Humid"), ROUND(26 + (K579 / 0.46) * (45 - 26), 1),
  AND(C579="Summer", J579="Dust Storm / Loo Winds"), ROUND(35 + (K579 / 0.46) * (50 - 35), 1),
  AND(C579="Summer", J579="Pre-Monsoon Thunderstorm"), ROUND(28 + (K579 / 0.46) * (48 - 28), 1),
  AND(C579="Monsoon", J579="Heavy Rainfall"), ROUND(22 + (K579 / 0.46) * (28 - 22), 1),
  AND(C579="Monsoon", J579="Intermittent Showers"), ROUND(24 + (K579 / 0.46) * (32 - 24), 1),
  AND(C579="Monsoon", J579="Overcast &amp; Humid"), ROUND(25 + (K579 / 0.46) * (33 - 25), 1),
  AND(C579="Monsoon", J579="Thunderstorms with Rain"), ROUND(23 + (K579 / 0.46) * (30 - 23), 1),
  AND(C579="Autumn", J579="Clear"), ROUND(20 + (K579 / 0.46) * (30 - 20), 1),
  AND(C579="Autumn", J579="Dry &amp; Breezy"), ROUND(18 + (K579 / 0.46) * (28 - 18), 1),
  AND(C579="Autumn", J579="Atmospheric Haze"), ROUND(16 + (K579 / 0.46) * (26 - 16), 1),
  AND(C579="Autumn", J579="Chilly Dusk"), ROUND(15 + (K579 / 0.46) * (25 - 15), 1),
  TRUE, "No match found"
)</f>
        <v>2.2000000000000002</v>
      </c>
      <c r="M579" s="8">
        <v>0.87</v>
      </c>
      <c r="N579" s="8">
        <f>ROUND(DS_1_2_3_appended[[#This Row],[NormalizedHumidity]] * 100, 1)</f>
        <v>87</v>
      </c>
      <c r="O579" s="8" t="str" cm="1">
        <f t="array" ref="O579">_xlfn.IFS(
  N579&lt;=10, "Extremely Dry",
  N579&lt;=20, "Very Dry",
  N579&lt;=30, "Dry",
  N579&lt;=40, "Low Comfortable",
  N579&lt;=50, "Comfortable",
  N579&lt;=60, "Moderate Humid",
  N579&lt;=70, "Humid",
  N579&lt;=80, "Very Humid",
  N579&lt;=90, "Highly Humid",
  N579&lt;=100, "Saturated / Rain-Likely"
)</f>
        <v>Highly Humid</v>
      </c>
      <c r="P579" s="8">
        <v>0.29849999999999999</v>
      </c>
      <c r="Q579" s="8">
        <f>ROUND(DS_1_2_3_appended[[#This Row],[NormalizedWindspeed]]* 118, 1)</f>
        <v>35.200000000000003</v>
      </c>
      <c r="R579" s="8">
        <v>3</v>
      </c>
      <c r="S579" s="8">
        <v>69</v>
      </c>
      <c r="T579" s="8">
        <f>SUM(DS_1_2_3_appended[[#This Row],[CasualRiders]], DS_1_2_3_appended[[#This Row],[RegisteredRiders]])</f>
        <v>72</v>
      </c>
    </row>
    <row r="580" spans="1:20">
      <c r="A580" s="16">
        <v>579</v>
      </c>
      <c r="B580" s="11">
        <v>40569</v>
      </c>
      <c r="C580" s="8" t="str" cm="1">
        <f t="array" ref="C580">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80" s="8">
        <f>YEAR(DS_1_2_3_appended[[#This Row],[DateOfEntry]])</f>
        <v>2011</v>
      </c>
      <c r="E580" s="8" t="str">
        <f>TEXT(DS_1_2_3_appended[[#This Row],[DateOfEntry]], "mmmm")</f>
        <v>January</v>
      </c>
      <c r="F580" s="15">
        <v>24.0833333333333</v>
      </c>
      <c r="G580" s="8" t="str">
        <f>IF(dataset_1!G580, "YES", "NO")</f>
        <v>NO</v>
      </c>
      <c r="H580" s="8" t="str">
        <f>CHOOSE(WEEKDAY(DS_1_2_3_appended[[#This Row],[DateOfEntry]]), "Sunday", "Monday", "Tuesday", "Wednesday", "Thursday", "Friday", "Saturday")</f>
        <v>Wednesday</v>
      </c>
      <c r="I580" s="8">
        <v>3</v>
      </c>
      <c r="J580" s="8" t="str" cm="1">
        <f t="array" ref="J580">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Light Snow / Rain</v>
      </c>
      <c r="K580" s="8">
        <v>0.22</v>
      </c>
      <c r="L580" s="8" cm="1">
        <f t="array" ref="L580">_xlfn.IFS(
  AND(C580="Winter", J580="Clear Sky"), ROUND(10 + (K580 / 0.46) * (25 - 10), 1),
  AND(C580="Winter", J580="Foggy / Misty"), ROUND(0 + (K580 / 0.46) * (15 - 0), 1),
  AND(C580="Winter", J580="Light Snow / Rain"), ROUND(-5 + (K580 / 0.46) * (10 - (-5)), 1),
  AND(C580="Winter", J580="Western Disturbance"), ROUND(5 + (K580 / 0.46) * (20 - 5), 1),
  AND(C580="Summer", J580="Clear / Sunny"), ROUND(30 + (K580 / 0.46) * (53 - 30), 1),
  AND(C580="Summer", J580="Hot &amp; Humid"), ROUND(26 + (K580 / 0.46) * (45 - 26), 1),
  AND(C580="Summer", J580="Dust Storm / Loo Winds"), ROUND(35 + (K580 / 0.46) * (50 - 35), 1),
  AND(C580="Summer", J580="Pre-Monsoon Thunderstorm"), ROUND(28 + (K580 / 0.46) * (48 - 28), 1),
  AND(C580="Monsoon", J580="Heavy Rainfall"), ROUND(22 + (K580 / 0.46) * (28 - 22), 1),
  AND(C580="Monsoon", J580="Intermittent Showers"), ROUND(24 + (K580 / 0.46) * (32 - 24), 1),
  AND(C580="Monsoon", J580="Overcast &amp; Humid"), ROUND(25 + (K580 / 0.46) * (33 - 25), 1),
  AND(C580="Monsoon", J580="Thunderstorms with Rain"), ROUND(23 + (K580 / 0.46) * (30 - 23), 1),
  AND(C580="Autumn", J580="Clear"), ROUND(20 + (K580 / 0.46) * (30 - 20), 1),
  AND(C580="Autumn", J580="Dry &amp; Breezy"), ROUND(18 + (K580 / 0.46) * (28 - 18), 1),
  AND(C580="Autumn", J580="Atmospheric Haze"), ROUND(16 + (K580 / 0.46) * (26 - 16), 1),
  AND(C580="Autumn", J580="Chilly Dusk"), ROUND(15 + (K580 / 0.46) * (25 - 15), 1),
  TRUE, "No match found"
)</f>
        <v>2.2000000000000002</v>
      </c>
      <c r="M580" s="8">
        <v>0.87</v>
      </c>
      <c r="N580" s="8">
        <f>ROUND(DS_1_2_3_appended[[#This Row],[NormalizedHumidity]] * 100, 1)</f>
        <v>87</v>
      </c>
      <c r="O580" s="8" t="str" cm="1">
        <f t="array" ref="O580">_xlfn.IFS(
  N580&lt;=10, "Extremely Dry",
  N580&lt;=20, "Very Dry",
  N580&lt;=30, "Dry",
  N580&lt;=40, "Low Comfortable",
  N580&lt;=50, "Comfortable",
  N580&lt;=60, "Moderate Humid",
  N580&lt;=70, "Humid",
  N580&lt;=80, "Very Humid",
  N580&lt;=90, "Highly Humid",
  N580&lt;=100, "Saturated / Rain-Likely"
)</f>
        <v>Highly Humid</v>
      </c>
      <c r="P580" s="8">
        <v>0.29849999999999999</v>
      </c>
      <c r="Q580" s="8">
        <f>ROUND(DS_1_2_3_appended[[#This Row],[NormalizedWindspeed]]* 118, 1)</f>
        <v>35.200000000000003</v>
      </c>
      <c r="R580" s="8">
        <v>3</v>
      </c>
      <c r="S580" s="8">
        <v>55</v>
      </c>
      <c r="T580" s="8">
        <f>SUM(DS_1_2_3_appended[[#This Row],[CasualRiders]], DS_1_2_3_appended[[#This Row],[RegisteredRiders]])</f>
        <v>58</v>
      </c>
    </row>
    <row r="581" spans="1:20">
      <c r="A581" s="16">
        <v>580</v>
      </c>
      <c r="B581" s="11">
        <v>40569</v>
      </c>
      <c r="C581" s="8" t="str" cm="1">
        <f t="array" ref="C581">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81" s="8">
        <f>YEAR(DS_1_2_3_appended[[#This Row],[DateOfEntry]])</f>
        <v>2011</v>
      </c>
      <c r="E581" s="8" t="str">
        <f>TEXT(DS_1_2_3_appended[[#This Row],[DateOfEntry]], "mmmm")</f>
        <v>January</v>
      </c>
      <c r="F581" s="15">
        <v>24.125</v>
      </c>
      <c r="G581" s="8" t="str">
        <f>IF(dataset_1!G581, "YES", "NO")</f>
        <v>NO</v>
      </c>
      <c r="H581" s="8" t="str">
        <f>CHOOSE(WEEKDAY(DS_1_2_3_appended[[#This Row],[DateOfEntry]]), "Sunday", "Monday", "Tuesday", "Wednesday", "Thursday", "Friday", "Saturday")</f>
        <v>Wednesday</v>
      </c>
      <c r="I581" s="8">
        <v>3</v>
      </c>
      <c r="J581" s="8" t="str" cm="1">
        <f t="array" ref="J581">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Light Snow / Rain</v>
      </c>
      <c r="K581" s="8">
        <v>0.22</v>
      </c>
      <c r="L581" s="8" cm="1">
        <f t="array" ref="L581">_xlfn.IFS(
  AND(C581="Winter", J581="Clear Sky"), ROUND(10 + (K581 / 0.46) * (25 - 10), 1),
  AND(C581="Winter", J581="Foggy / Misty"), ROUND(0 + (K581 / 0.46) * (15 - 0), 1),
  AND(C581="Winter", J581="Light Snow / Rain"), ROUND(-5 + (K581 / 0.46) * (10 - (-5)), 1),
  AND(C581="Winter", J581="Western Disturbance"), ROUND(5 + (K581 / 0.46) * (20 - 5), 1),
  AND(C581="Summer", J581="Clear / Sunny"), ROUND(30 + (K581 / 0.46) * (53 - 30), 1),
  AND(C581="Summer", J581="Hot &amp; Humid"), ROUND(26 + (K581 / 0.46) * (45 - 26), 1),
  AND(C581="Summer", J581="Dust Storm / Loo Winds"), ROUND(35 + (K581 / 0.46) * (50 - 35), 1),
  AND(C581="Summer", J581="Pre-Monsoon Thunderstorm"), ROUND(28 + (K581 / 0.46) * (48 - 28), 1),
  AND(C581="Monsoon", J581="Heavy Rainfall"), ROUND(22 + (K581 / 0.46) * (28 - 22), 1),
  AND(C581="Monsoon", J581="Intermittent Showers"), ROUND(24 + (K581 / 0.46) * (32 - 24), 1),
  AND(C581="Monsoon", J581="Overcast &amp; Humid"), ROUND(25 + (K581 / 0.46) * (33 - 25), 1),
  AND(C581="Monsoon", J581="Thunderstorms with Rain"), ROUND(23 + (K581 / 0.46) * (30 - 23), 1),
  AND(C581="Autumn", J581="Clear"), ROUND(20 + (K581 / 0.46) * (30 - 20), 1),
  AND(C581="Autumn", J581="Dry &amp; Breezy"), ROUND(18 + (K581 / 0.46) * (28 - 18), 1),
  AND(C581="Autumn", J581="Atmospheric Haze"), ROUND(16 + (K581 / 0.46) * (26 - 16), 1),
  AND(C581="Autumn", J581="Chilly Dusk"), ROUND(15 + (K581 / 0.46) * (25 - 15), 1),
  TRUE, "No match found"
)</f>
        <v>2.2000000000000002</v>
      </c>
      <c r="M581" s="8">
        <v>0.93</v>
      </c>
      <c r="N581" s="8">
        <f>ROUND(DS_1_2_3_appended[[#This Row],[NormalizedHumidity]] * 100, 1)</f>
        <v>93</v>
      </c>
      <c r="O581" s="8" t="str" cm="1">
        <f t="array" ref="O581">_xlfn.IFS(
  N581&lt;=10, "Extremely Dry",
  N581&lt;=20, "Very Dry",
  N581&lt;=30, "Dry",
  N581&lt;=40, "Low Comfortable",
  N581&lt;=50, "Comfortable",
  N581&lt;=60, "Moderate Humid",
  N581&lt;=70, "Humid",
  N581&lt;=80, "Very Humid",
  N581&lt;=90, "Highly Humid",
  N581&lt;=100, "Saturated / Rain-Likely"
)</f>
        <v>Saturated / Rain-Likely</v>
      </c>
      <c r="P581" s="8">
        <v>0.28360000000000002</v>
      </c>
      <c r="Q581" s="8">
        <f>ROUND(DS_1_2_3_appended[[#This Row],[NormalizedWindspeed]]* 118, 1)</f>
        <v>33.5</v>
      </c>
      <c r="R581" s="8">
        <v>2</v>
      </c>
      <c r="S581" s="8">
        <v>26</v>
      </c>
      <c r="T581" s="8">
        <f>SUM(DS_1_2_3_appended[[#This Row],[CasualRiders]], DS_1_2_3_appended[[#This Row],[RegisteredRiders]])</f>
        <v>28</v>
      </c>
    </row>
    <row r="582" spans="1:20">
      <c r="A582" s="16">
        <v>581</v>
      </c>
      <c r="B582" s="11">
        <v>40569</v>
      </c>
      <c r="C582" s="8" t="str" cm="1">
        <f t="array" ref="C582">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82" s="8">
        <f>YEAR(DS_1_2_3_appended[[#This Row],[DateOfEntry]])</f>
        <v>2011</v>
      </c>
      <c r="E582" s="8" t="str">
        <f>TEXT(DS_1_2_3_appended[[#This Row],[DateOfEntry]], "mmmm")</f>
        <v>January</v>
      </c>
      <c r="F582" s="15">
        <v>24.1666666666667</v>
      </c>
      <c r="G582" s="8" t="str">
        <f>IF(dataset_1!G582, "YES", "NO")</f>
        <v>NO</v>
      </c>
      <c r="H582" s="8" t="str">
        <f>CHOOSE(WEEKDAY(DS_1_2_3_appended[[#This Row],[DateOfEntry]]), "Sunday", "Monday", "Tuesday", "Wednesday", "Thursday", "Friday", "Saturday")</f>
        <v>Wednesday</v>
      </c>
      <c r="I582" s="8">
        <v>3</v>
      </c>
      <c r="J582" s="8" t="str" cm="1">
        <f t="array" ref="J582">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Light Snow / Rain</v>
      </c>
      <c r="K582" s="8">
        <v>0.22</v>
      </c>
      <c r="L582" s="8" cm="1">
        <f t="array" ref="L582">_xlfn.IFS(
  AND(C582="Winter", J582="Clear Sky"), ROUND(10 + (K582 / 0.46) * (25 - 10), 1),
  AND(C582="Winter", J582="Foggy / Misty"), ROUND(0 + (K582 / 0.46) * (15 - 0), 1),
  AND(C582="Winter", J582="Light Snow / Rain"), ROUND(-5 + (K582 / 0.46) * (10 - (-5)), 1),
  AND(C582="Winter", J582="Western Disturbance"), ROUND(5 + (K582 / 0.46) * (20 - 5), 1),
  AND(C582="Summer", J582="Clear / Sunny"), ROUND(30 + (K582 / 0.46) * (53 - 30), 1),
  AND(C582="Summer", J582="Hot &amp; Humid"), ROUND(26 + (K582 / 0.46) * (45 - 26), 1),
  AND(C582="Summer", J582="Dust Storm / Loo Winds"), ROUND(35 + (K582 / 0.46) * (50 - 35), 1),
  AND(C582="Summer", J582="Pre-Monsoon Thunderstorm"), ROUND(28 + (K582 / 0.46) * (48 - 28), 1),
  AND(C582="Monsoon", J582="Heavy Rainfall"), ROUND(22 + (K582 / 0.46) * (28 - 22), 1),
  AND(C582="Monsoon", J582="Intermittent Showers"), ROUND(24 + (K582 / 0.46) * (32 - 24), 1),
  AND(C582="Monsoon", J582="Overcast &amp; Humid"), ROUND(25 + (K582 / 0.46) * (33 - 25), 1),
  AND(C582="Monsoon", J582="Thunderstorms with Rain"), ROUND(23 + (K582 / 0.46) * (30 - 23), 1),
  AND(C582="Autumn", J582="Clear"), ROUND(20 + (K582 / 0.46) * (30 - 20), 1),
  AND(C582="Autumn", J582="Dry &amp; Breezy"), ROUND(18 + (K582 / 0.46) * (28 - 18), 1),
  AND(C582="Autumn", J582="Atmospheric Haze"), ROUND(16 + (K582 / 0.46) * (26 - 16), 1),
  AND(C582="Autumn", J582="Chilly Dusk"), ROUND(15 + (K582 / 0.46) * (25 - 15), 1),
  TRUE, "No match found"
)</f>
        <v>2.2000000000000002</v>
      </c>
      <c r="M582" s="8">
        <v>0.93</v>
      </c>
      <c r="N582" s="8">
        <f>ROUND(DS_1_2_3_appended[[#This Row],[NormalizedHumidity]] * 100, 1)</f>
        <v>93</v>
      </c>
      <c r="O582" s="8" t="str" cm="1">
        <f t="array" ref="O582">_xlfn.IFS(
  N582&lt;=10, "Extremely Dry",
  N582&lt;=20, "Very Dry",
  N582&lt;=30, "Dry",
  N582&lt;=40, "Low Comfortable",
  N582&lt;=50, "Comfortable",
  N582&lt;=60, "Moderate Humid",
  N582&lt;=70, "Humid",
  N582&lt;=80, "Very Humid",
  N582&lt;=90, "Highly Humid",
  N582&lt;=100, "Saturated / Rain-Likely"
)</f>
        <v>Saturated / Rain-Likely</v>
      </c>
      <c r="P582" s="8">
        <v>0.32840000000000003</v>
      </c>
      <c r="Q582" s="8">
        <f>ROUND(DS_1_2_3_appended[[#This Row],[NormalizedWindspeed]]* 118, 1)</f>
        <v>38.799999999999997</v>
      </c>
      <c r="R582" s="8">
        <v>6</v>
      </c>
      <c r="S582" s="8">
        <v>35</v>
      </c>
      <c r="T582" s="8">
        <f>SUM(DS_1_2_3_appended[[#This Row],[CasualRiders]], DS_1_2_3_appended[[#This Row],[RegisteredRiders]])</f>
        <v>41</v>
      </c>
    </row>
    <row r="583" spans="1:20">
      <c r="A583" s="16">
        <v>582</v>
      </c>
      <c r="B583" s="11">
        <v>40569</v>
      </c>
      <c r="C583" s="8" t="str" cm="1">
        <f t="array" ref="C583">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83" s="8">
        <f>YEAR(DS_1_2_3_appended[[#This Row],[DateOfEntry]])</f>
        <v>2011</v>
      </c>
      <c r="E583" s="8" t="str">
        <f>TEXT(DS_1_2_3_appended[[#This Row],[DateOfEntry]], "mmmm")</f>
        <v>January</v>
      </c>
      <c r="F583" s="15">
        <v>24.2083333333333</v>
      </c>
      <c r="G583" s="8" t="str">
        <f>IF(dataset_1!G583, "YES", "NO")</f>
        <v>NO</v>
      </c>
      <c r="H583" s="8" t="str">
        <f>CHOOSE(WEEKDAY(DS_1_2_3_appended[[#This Row],[DateOfEntry]]), "Sunday", "Monday", "Tuesday", "Wednesday", "Thursday", "Friday", "Saturday")</f>
        <v>Wednesday</v>
      </c>
      <c r="I583" s="8">
        <v>3</v>
      </c>
      <c r="J583" s="8" t="str" cm="1">
        <f t="array" ref="J583">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Light Snow / Rain</v>
      </c>
      <c r="K583" s="8">
        <v>0.22</v>
      </c>
      <c r="L583" s="8" cm="1">
        <f t="array" ref="L583">_xlfn.IFS(
  AND(C583="Winter", J583="Clear Sky"), ROUND(10 + (K583 / 0.46) * (25 - 10), 1),
  AND(C583="Winter", J583="Foggy / Misty"), ROUND(0 + (K583 / 0.46) * (15 - 0), 1),
  AND(C583="Winter", J583="Light Snow / Rain"), ROUND(-5 + (K583 / 0.46) * (10 - (-5)), 1),
  AND(C583="Winter", J583="Western Disturbance"), ROUND(5 + (K583 / 0.46) * (20 - 5), 1),
  AND(C583="Summer", J583="Clear / Sunny"), ROUND(30 + (K583 / 0.46) * (53 - 30), 1),
  AND(C583="Summer", J583="Hot &amp; Humid"), ROUND(26 + (K583 / 0.46) * (45 - 26), 1),
  AND(C583="Summer", J583="Dust Storm / Loo Winds"), ROUND(35 + (K583 / 0.46) * (50 - 35), 1),
  AND(C583="Summer", J583="Pre-Monsoon Thunderstorm"), ROUND(28 + (K583 / 0.46) * (48 - 28), 1),
  AND(C583="Monsoon", J583="Heavy Rainfall"), ROUND(22 + (K583 / 0.46) * (28 - 22), 1),
  AND(C583="Monsoon", J583="Intermittent Showers"), ROUND(24 + (K583 / 0.46) * (32 - 24), 1),
  AND(C583="Monsoon", J583="Overcast &amp; Humid"), ROUND(25 + (K583 / 0.46) * (33 - 25), 1),
  AND(C583="Monsoon", J583="Thunderstorms with Rain"), ROUND(23 + (K583 / 0.46) * (30 - 23), 1),
  AND(C583="Autumn", J583="Clear"), ROUND(20 + (K583 / 0.46) * (30 - 20), 1),
  AND(C583="Autumn", J583="Dry &amp; Breezy"), ROUND(18 + (K583 / 0.46) * (28 - 18), 1),
  AND(C583="Autumn", J583="Atmospheric Haze"), ROUND(16 + (K583 / 0.46) * (26 - 16), 1),
  AND(C583="Autumn", J583="Chilly Dusk"), ROUND(15 + (K583 / 0.46) * (25 - 15), 1),
  TRUE, "No match found"
)</f>
        <v>2.2000000000000002</v>
      </c>
      <c r="M583" s="8">
        <v>0.93</v>
      </c>
      <c r="N583" s="8">
        <f>ROUND(DS_1_2_3_appended[[#This Row],[NormalizedHumidity]] * 100, 1)</f>
        <v>93</v>
      </c>
      <c r="O583" s="8" t="str" cm="1">
        <f t="array" ref="O583">_xlfn.IFS(
  N583&lt;=10, "Extremely Dry",
  N583&lt;=20, "Very Dry",
  N583&lt;=30, "Dry",
  N583&lt;=40, "Low Comfortable",
  N583&lt;=50, "Comfortable",
  N583&lt;=60, "Moderate Humid",
  N583&lt;=70, "Humid",
  N583&lt;=80, "Very Humid",
  N583&lt;=90, "Highly Humid",
  N583&lt;=100, "Saturated / Rain-Likely"
)</f>
        <v>Saturated / Rain-Likely</v>
      </c>
      <c r="P583" s="8">
        <v>0.32840000000000003</v>
      </c>
      <c r="Q583" s="8">
        <f>ROUND(DS_1_2_3_appended[[#This Row],[NormalizedWindspeed]]* 118, 1)</f>
        <v>38.799999999999997</v>
      </c>
      <c r="R583" s="8">
        <v>7</v>
      </c>
      <c r="S583" s="8">
        <v>41</v>
      </c>
      <c r="T583" s="8">
        <f>SUM(DS_1_2_3_appended[[#This Row],[CasualRiders]], DS_1_2_3_appended[[#This Row],[RegisteredRiders]])</f>
        <v>48</v>
      </c>
    </row>
    <row r="584" spans="1:20">
      <c r="A584" s="16">
        <v>583</v>
      </c>
      <c r="B584" s="11">
        <v>40569</v>
      </c>
      <c r="C584" s="8" t="str" cm="1">
        <f t="array" ref="C584">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84" s="8">
        <f>YEAR(DS_1_2_3_appended[[#This Row],[DateOfEntry]])</f>
        <v>2011</v>
      </c>
      <c r="E584" s="8" t="str">
        <f>TEXT(DS_1_2_3_appended[[#This Row],[DateOfEntry]], "mmmm")</f>
        <v>January</v>
      </c>
      <c r="F584" s="15">
        <v>24.25</v>
      </c>
      <c r="G584" s="8" t="str">
        <f>IF(dataset_1!G584, "YES", "NO")</f>
        <v>NO</v>
      </c>
      <c r="H584" s="8" t="str">
        <f>CHOOSE(WEEKDAY(DS_1_2_3_appended[[#This Row],[DateOfEntry]]), "Sunday", "Monday", "Tuesday", "Wednesday", "Thursday", "Friday", "Saturday")</f>
        <v>Wednesday</v>
      </c>
      <c r="I584" s="8">
        <v>3</v>
      </c>
      <c r="J584" s="8" t="str" cm="1">
        <f t="array" ref="J584">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Light Snow / Rain</v>
      </c>
      <c r="K584" s="8">
        <v>0.22</v>
      </c>
      <c r="L584" s="8" cm="1">
        <f t="array" ref="L584">_xlfn.IFS(
  AND(C584="Winter", J584="Clear Sky"), ROUND(10 + (K584 / 0.46) * (25 - 10), 1),
  AND(C584="Winter", J584="Foggy / Misty"), ROUND(0 + (K584 / 0.46) * (15 - 0), 1),
  AND(C584="Winter", J584="Light Snow / Rain"), ROUND(-5 + (K584 / 0.46) * (10 - (-5)), 1),
  AND(C584="Winter", J584="Western Disturbance"), ROUND(5 + (K584 / 0.46) * (20 - 5), 1),
  AND(C584="Summer", J584="Clear / Sunny"), ROUND(30 + (K584 / 0.46) * (53 - 30), 1),
  AND(C584="Summer", J584="Hot &amp; Humid"), ROUND(26 + (K584 / 0.46) * (45 - 26), 1),
  AND(C584="Summer", J584="Dust Storm / Loo Winds"), ROUND(35 + (K584 / 0.46) * (50 - 35), 1),
  AND(C584="Summer", J584="Pre-Monsoon Thunderstorm"), ROUND(28 + (K584 / 0.46) * (48 - 28), 1),
  AND(C584="Monsoon", J584="Heavy Rainfall"), ROUND(22 + (K584 / 0.46) * (28 - 22), 1),
  AND(C584="Monsoon", J584="Intermittent Showers"), ROUND(24 + (K584 / 0.46) * (32 - 24), 1),
  AND(C584="Monsoon", J584="Overcast &amp; Humid"), ROUND(25 + (K584 / 0.46) * (33 - 25), 1),
  AND(C584="Monsoon", J584="Thunderstorms with Rain"), ROUND(23 + (K584 / 0.46) * (30 - 23), 1),
  AND(C584="Autumn", J584="Clear"), ROUND(20 + (K584 / 0.46) * (30 - 20), 1),
  AND(C584="Autumn", J584="Dry &amp; Breezy"), ROUND(18 + (K584 / 0.46) * (28 - 18), 1),
  AND(C584="Autumn", J584="Atmospheric Haze"), ROUND(16 + (K584 / 0.46) * (26 - 16), 1),
  AND(C584="Autumn", J584="Chilly Dusk"), ROUND(15 + (K584 / 0.46) * (25 - 15), 1),
  TRUE, "No match found"
)</f>
        <v>2.2000000000000002</v>
      </c>
      <c r="M584" s="8">
        <v>0.93</v>
      </c>
      <c r="N584" s="8">
        <f>ROUND(DS_1_2_3_appended[[#This Row],[NormalizedHumidity]] * 100, 1)</f>
        <v>93</v>
      </c>
      <c r="O584" s="8" t="str" cm="1">
        <f t="array" ref="O584">_xlfn.IFS(
  N584&lt;=10, "Extremely Dry",
  N584&lt;=20, "Very Dry",
  N584&lt;=30, "Dry",
  N584&lt;=40, "Low Comfortable",
  N584&lt;=50, "Comfortable",
  N584&lt;=60, "Moderate Humid",
  N584&lt;=70, "Humid",
  N584&lt;=80, "Very Humid",
  N584&lt;=90, "Highly Humid",
  N584&lt;=100, "Saturated / Rain-Likely"
)</f>
        <v>Saturated / Rain-Likely</v>
      </c>
      <c r="P584" s="8">
        <v>0.32840000000000003</v>
      </c>
      <c r="Q584" s="8">
        <f>ROUND(DS_1_2_3_appended[[#This Row],[NormalizedWindspeed]]* 118, 1)</f>
        <v>38.799999999999997</v>
      </c>
      <c r="R584" s="8">
        <v>4</v>
      </c>
      <c r="S584" s="8">
        <v>43</v>
      </c>
      <c r="T584" s="8">
        <f>SUM(DS_1_2_3_appended[[#This Row],[CasualRiders]], DS_1_2_3_appended[[#This Row],[RegisteredRiders]])</f>
        <v>47</v>
      </c>
    </row>
    <row r="585" spans="1:20">
      <c r="A585" s="16">
        <v>584</v>
      </c>
      <c r="B585" s="11">
        <v>40569</v>
      </c>
      <c r="C585" s="8" t="str" cm="1">
        <f t="array" ref="C585">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85" s="8">
        <f>YEAR(DS_1_2_3_appended[[#This Row],[DateOfEntry]])</f>
        <v>2011</v>
      </c>
      <c r="E585" s="8" t="str">
        <f>TEXT(DS_1_2_3_appended[[#This Row],[DateOfEntry]], "mmmm")</f>
        <v>January</v>
      </c>
      <c r="F585" s="15">
        <v>24.2916666666667</v>
      </c>
      <c r="G585" s="8" t="str">
        <f>IF(dataset_1!G585, "YES", "NO")</f>
        <v>NO</v>
      </c>
      <c r="H585" s="8" t="str">
        <f>CHOOSE(WEEKDAY(DS_1_2_3_appended[[#This Row],[DateOfEntry]]), "Sunday", "Monday", "Tuesday", "Wednesday", "Thursday", "Friday", "Saturday")</f>
        <v>Wednesday</v>
      </c>
      <c r="I585" s="8">
        <v>3</v>
      </c>
      <c r="J585" s="8" t="str" cm="1">
        <f t="array" ref="J585">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Light Snow / Rain</v>
      </c>
      <c r="K585" s="8">
        <v>0.22</v>
      </c>
      <c r="L585" s="8" cm="1">
        <f t="array" ref="L585">_xlfn.IFS(
  AND(C585="Winter", J585="Clear Sky"), ROUND(10 + (K585 / 0.46) * (25 - 10), 1),
  AND(C585="Winter", J585="Foggy / Misty"), ROUND(0 + (K585 / 0.46) * (15 - 0), 1),
  AND(C585="Winter", J585="Light Snow / Rain"), ROUND(-5 + (K585 / 0.46) * (10 - (-5)), 1),
  AND(C585="Winter", J585="Western Disturbance"), ROUND(5 + (K585 / 0.46) * (20 - 5), 1),
  AND(C585="Summer", J585="Clear / Sunny"), ROUND(30 + (K585 / 0.46) * (53 - 30), 1),
  AND(C585="Summer", J585="Hot &amp; Humid"), ROUND(26 + (K585 / 0.46) * (45 - 26), 1),
  AND(C585="Summer", J585="Dust Storm / Loo Winds"), ROUND(35 + (K585 / 0.46) * (50 - 35), 1),
  AND(C585="Summer", J585="Pre-Monsoon Thunderstorm"), ROUND(28 + (K585 / 0.46) * (48 - 28), 1),
  AND(C585="Monsoon", J585="Heavy Rainfall"), ROUND(22 + (K585 / 0.46) * (28 - 22), 1),
  AND(C585="Monsoon", J585="Intermittent Showers"), ROUND(24 + (K585 / 0.46) * (32 - 24), 1),
  AND(C585="Monsoon", J585="Overcast &amp; Humid"), ROUND(25 + (K585 / 0.46) * (33 - 25), 1),
  AND(C585="Monsoon", J585="Thunderstorms with Rain"), ROUND(23 + (K585 / 0.46) * (30 - 23), 1),
  AND(C585="Autumn", J585="Clear"), ROUND(20 + (K585 / 0.46) * (30 - 20), 1),
  AND(C585="Autumn", J585="Dry &amp; Breezy"), ROUND(18 + (K585 / 0.46) * (28 - 18), 1),
  AND(C585="Autumn", J585="Atmospheric Haze"), ROUND(16 + (K585 / 0.46) * (26 - 16), 1),
  AND(C585="Autumn", J585="Chilly Dusk"), ROUND(15 + (K585 / 0.46) * (25 - 15), 1),
  TRUE, "No match found"
)</f>
        <v>2.2000000000000002</v>
      </c>
      <c r="M585" s="8">
        <v>0.93</v>
      </c>
      <c r="N585" s="8">
        <f>ROUND(DS_1_2_3_appended[[#This Row],[NormalizedHumidity]] * 100, 1)</f>
        <v>93</v>
      </c>
      <c r="O585" s="8" t="str" cm="1">
        <f t="array" ref="O585">_xlfn.IFS(
  N585&lt;=10, "Extremely Dry",
  N585&lt;=20, "Very Dry",
  N585&lt;=30, "Dry",
  N585&lt;=40, "Low Comfortable",
  N585&lt;=50, "Comfortable",
  N585&lt;=60, "Moderate Humid",
  N585&lt;=70, "Humid",
  N585&lt;=80, "Very Humid",
  N585&lt;=90, "Highly Humid",
  N585&lt;=100, "Saturated / Rain-Likely"
)</f>
        <v>Saturated / Rain-Likely</v>
      </c>
      <c r="P585" s="8">
        <v>0.35820000000000002</v>
      </c>
      <c r="Q585" s="8">
        <f>ROUND(DS_1_2_3_appended[[#This Row],[NormalizedWindspeed]]* 118, 1)</f>
        <v>42.3</v>
      </c>
      <c r="R585" s="8">
        <v>0</v>
      </c>
      <c r="S585" s="8">
        <v>36</v>
      </c>
      <c r="T585" s="8">
        <f>SUM(DS_1_2_3_appended[[#This Row],[CasualRiders]], DS_1_2_3_appended[[#This Row],[RegisteredRiders]])</f>
        <v>36</v>
      </c>
    </row>
    <row r="586" spans="1:20">
      <c r="A586" s="16">
        <v>585</v>
      </c>
      <c r="B586" s="11">
        <v>40569</v>
      </c>
      <c r="C586" s="8" t="str" cm="1">
        <f t="array" ref="C586">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86" s="8">
        <f>YEAR(DS_1_2_3_appended[[#This Row],[DateOfEntry]])</f>
        <v>2011</v>
      </c>
      <c r="E586" s="8" t="str">
        <f>TEXT(DS_1_2_3_appended[[#This Row],[DateOfEntry]], "mmmm")</f>
        <v>January</v>
      </c>
      <c r="F586" s="15">
        <v>24.3333333333333</v>
      </c>
      <c r="G586" s="8" t="str">
        <f>IF(dataset_1!G586, "YES", "NO")</f>
        <v>NO</v>
      </c>
      <c r="H586" s="8" t="str">
        <f>CHOOSE(WEEKDAY(DS_1_2_3_appended[[#This Row],[DateOfEntry]]), "Sunday", "Monday", "Tuesday", "Wednesday", "Thursday", "Friday", "Saturday")</f>
        <v>Wednesday</v>
      </c>
      <c r="I586" s="8">
        <v>3</v>
      </c>
      <c r="J586" s="8" t="str" cm="1">
        <f t="array" ref="J586">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Light Snow / Rain</v>
      </c>
      <c r="K586" s="8">
        <v>0.22</v>
      </c>
      <c r="L586" s="8" cm="1">
        <f t="array" ref="L586">_xlfn.IFS(
  AND(C586="Winter", J586="Clear Sky"), ROUND(10 + (K586 / 0.46) * (25 - 10), 1),
  AND(C586="Winter", J586="Foggy / Misty"), ROUND(0 + (K586 / 0.46) * (15 - 0), 1),
  AND(C586="Winter", J586="Light Snow / Rain"), ROUND(-5 + (K586 / 0.46) * (10 - (-5)), 1),
  AND(C586="Winter", J586="Western Disturbance"), ROUND(5 + (K586 / 0.46) * (20 - 5), 1),
  AND(C586="Summer", J586="Clear / Sunny"), ROUND(30 + (K586 / 0.46) * (53 - 30), 1),
  AND(C586="Summer", J586="Hot &amp; Humid"), ROUND(26 + (K586 / 0.46) * (45 - 26), 1),
  AND(C586="Summer", J586="Dust Storm / Loo Winds"), ROUND(35 + (K586 / 0.46) * (50 - 35), 1),
  AND(C586="Summer", J586="Pre-Monsoon Thunderstorm"), ROUND(28 + (K586 / 0.46) * (48 - 28), 1),
  AND(C586="Monsoon", J586="Heavy Rainfall"), ROUND(22 + (K586 / 0.46) * (28 - 22), 1),
  AND(C586="Monsoon", J586="Intermittent Showers"), ROUND(24 + (K586 / 0.46) * (32 - 24), 1),
  AND(C586="Monsoon", J586="Overcast &amp; Humid"), ROUND(25 + (K586 / 0.46) * (33 - 25), 1),
  AND(C586="Monsoon", J586="Thunderstorms with Rain"), ROUND(23 + (K586 / 0.46) * (30 - 23), 1),
  AND(C586="Autumn", J586="Clear"), ROUND(20 + (K586 / 0.46) * (30 - 20), 1),
  AND(C586="Autumn", J586="Dry &amp; Breezy"), ROUND(18 + (K586 / 0.46) * (28 - 18), 1),
  AND(C586="Autumn", J586="Atmospheric Haze"), ROUND(16 + (K586 / 0.46) * (26 - 16), 1),
  AND(C586="Autumn", J586="Chilly Dusk"), ROUND(15 + (K586 / 0.46) * (25 - 15), 1),
  TRUE, "No match found"
)</f>
        <v>2.2000000000000002</v>
      </c>
      <c r="M586" s="8">
        <v>0.93</v>
      </c>
      <c r="N586" s="8">
        <f>ROUND(DS_1_2_3_appended[[#This Row],[NormalizedHumidity]] * 100, 1)</f>
        <v>93</v>
      </c>
      <c r="O586" s="8" t="str" cm="1">
        <f t="array" ref="O586">_xlfn.IFS(
  N586&lt;=10, "Extremely Dry",
  N586&lt;=20, "Very Dry",
  N586&lt;=30, "Dry",
  N586&lt;=40, "Low Comfortable",
  N586&lt;=50, "Comfortable",
  N586&lt;=60, "Moderate Humid",
  N586&lt;=70, "Humid",
  N586&lt;=80, "Very Humid",
  N586&lt;=90, "Highly Humid",
  N586&lt;=100, "Saturated / Rain-Likely"
)</f>
        <v>Saturated / Rain-Likely</v>
      </c>
      <c r="P586" s="8">
        <v>0.4627</v>
      </c>
      <c r="Q586" s="8">
        <f>ROUND(DS_1_2_3_appended[[#This Row],[NormalizedWindspeed]]* 118, 1)</f>
        <v>54.6</v>
      </c>
      <c r="R586" s="8">
        <v>1</v>
      </c>
      <c r="S586" s="8">
        <v>42</v>
      </c>
      <c r="T586" s="8">
        <f>SUM(DS_1_2_3_appended[[#This Row],[CasualRiders]], DS_1_2_3_appended[[#This Row],[RegisteredRiders]])</f>
        <v>43</v>
      </c>
    </row>
    <row r="587" spans="1:20">
      <c r="A587" s="16">
        <v>586</v>
      </c>
      <c r="B587" s="11">
        <v>40569</v>
      </c>
      <c r="C587" s="8" t="str" cm="1">
        <f t="array" ref="C587">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87" s="8">
        <f>YEAR(DS_1_2_3_appended[[#This Row],[DateOfEntry]])</f>
        <v>2011</v>
      </c>
      <c r="E587" s="8" t="str">
        <f>TEXT(DS_1_2_3_appended[[#This Row],[DateOfEntry]], "mmmm")</f>
        <v>January</v>
      </c>
      <c r="F587" s="15">
        <v>24.375</v>
      </c>
      <c r="G587" s="8" t="str">
        <f>IF(dataset_1!G587, "YES", "NO")</f>
        <v>NO</v>
      </c>
      <c r="H587" s="8" t="str">
        <f>CHOOSE(WEEKDAY(DS_1_2_3_appended[[#This Row],[DateOfEntry]]), "Sunday", "Monday", "Tuesday", "Wednesday", "Thursday", "Friday", "Saturday")</f>
        <v>Wednesday</v>
      </c>
      <c r="I587" s="8">
        <v>4</v>
      </c>
      <c r="J587" s="8" t="str" cm="1">
        <f t="array" ref="J587">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Western Disturbance</v>
      </c>
      <c r="K587" s="8">
        <v>0.22</v>
      </c>
      <c r="L587" s="8" cm="1">
        <f t="array" ref="L587">_xlfn.IFS(
  AND(C587="Winter", J587="Clear Sky"), ROUND(10 + (K587 / 0.46) * (25 - 10), 1),
  AND(C587="Winter", J587="Foggy / Misty"), ROUND(0 + (K587 / 0.46) * (15 - 0), 1),
  AND(C587="Winter", J587="Light Snow / Rain"), ROUND(-5 + (K587 / 0.46) * (10 - (-5)), 1),
  AND(C587="Winter", J587="Western Disturbance"), ROUND(5 + (K587 / 0.46) * (20 - 5), 1),
  AND(C587="Summer", J587="Clear / Sunny"), ROUND(30 + (K587 / 0.46) * (53 - 30), 1),
  AND(C587="Summer", J587="Hot &amp; Humid"), ROUND(26 + (K587 / 0.46) * (45 - 26), 1),
  AND(C587="Summer", J587="Dust Storm / Loo Winds"), ROUND(35 + (K587 / 0.46) * (50 - 35), 1),
  AND(C587="Summer", J587="Pre-Monsoon Thunderstorm"), ROUND(28 + (K587 / 0.46) * (48 - 28), 1),
  AND(C587="Monsoon", J587="Heavy Rainfall"), ROUND(22 + (K587 / 0.46) * (28 - 22), 1),
  AND(C587="Monsoon", J587="Intermittent Showers"), ROUND(24 + (K587 / 0.46) * (32 - 24), 1),
  AND(C587="Monsoon", J587="Overcast &amp; Humid"), ROUND(25 + (K587 / 0.46) * (33 - 25), 1),
  AND(C587="Monsoon", J587="Thunderstorms with Rain"), ROUND(23 + (K587 / 0.46) * (30 - 23), 1),
  AND(C587="Autumn", J587="Clear"), ROUND(20 + (K587 / 0.46) * (30 - 20), 1),
  AND(C587="Autumn", J587="Dry &amp; Breezy"), ROUND(18 + (K587 / 0.46) * (28 - 18), 1),
  AND(C587="Autumn", J587="Atmospheric Haze"), ROUND(16 + (K587 / 0.46) * (26 - 16), 1),
  AND(C587="Autumn", J587="Chilly Dusk"), ROUND(15 + (K587 / 0.46) * (25 - 15), 1),
  TRUE, "No match found"
)</f>
        <v>12.2</v>
      </c>
      <c r="M587" s="8">
        <v>0.93</v>
      </c>
      <c r="N587" s="8">
        <f>ROUND(DS_1_2_3_appended[[#This Row],[NormalizedHumidity]] * 100, 1)</f>
        <v>93</v>
      </c>
      <c r="O587" s="8" t="str" cm="1">
        <f t="array" ref="O587">_xlfn.IFS(
  N587&lt;=10, "Extremely Dry",
  N587&lt;=20, "Very Dry",
  N587&lt;=30, "Dry",
  N587&lt;=40, "Low Comfortable",
  N587&lt;=50, "Comfortable",
  N587&lt;=60, "Moderate Humid",
  N587&lt;=70, "Humid",
  N587&lt;=80, "Very Humid",
  N587&lt;=90, "Highly Humid",
  N587&lt;=100, "Saturated / Rain-Likely"
)</f>
        <v>Saturated / Rain-Likely</v>
      </c>
      <c r="P587" s="8">
        <v>0.32840000000000003</v>
      </c>
      <c r="Q587" s="8">
        <f>ROUND(DS_1_2_3_appended[[#This Row],[NormalizedWindspeed]]* 118, 1)</f>
        <v>38.799999999999997</v>
      </c>
      <c r="R587" s="8">
        <v>1</v>
      </c>
      <c r="S587" s="8">
        <v>35</v>
      </c>
      <c r="T587" s="8">
        <f>SUM(DS_1_2_3_appended[[#This Row],[CasualRiders]], DS_1_2_3_appended[[#This Row],[RegisteredRiders]])</f>
        <v>36</v>
      </c>
    </row>
    <row r="588" spans="1:20">
      <c r="A588" s="16">
        <v>587</v>
      </c>
      <c r="B588" s="11">
        <v>40569</v>
      </c>
      <c r="C588" s="8" t="str" cm="1">
        <f t="array" ref="C588">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88" s="8">
        <f>YEAR(DS_1_2_3_appended[[#This Row],[DateOfEntry]])</f>
        <v>2011</v>
      </c>
      <c r="E588" s="8" t="str">
        <f>TEXT(DS_1_2_3_appended[[#This Row],[DateOfEntry]], "mmmm")</f>
        <v>January</v>
      </c>
      <c r="F588" s="15">
        <v>24.4166666666667</v>
      </c>
      <c r="G588" s="8" t="str">
        <f>IF(dataset_1!G588, "YES", "NO")</f>
        <v>NO</v>
      </c>
      <c r="H588" s="8" t="str">
        <f>CHOOSE(WEEKDAY(DS_1_2_3_appended[[#This Row],[DateOfEntry]]), "Sunday", "Monday", "Tuesday", "Wednesday", "Thursday", "Friday", "Saturday")</f>
        <v>Wednesday</v>
      </c>
      <c r="I588" s="8">
        <v>3</v>
      </c>
      <c r="J588" s="8" t="str" cm="1">
        <f t="array" ref="J588">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Light Snow / Rain</v>
      </c>
      <c r="K588" s="8">
        <v>0.2</v>
      </c>
      <c r="L588" s="8" cm="1">
        <f t="array" ref="L588">_xlfn.IFS(
  AND(C588="Winter", J588="Clear Sky"), ROUND(10 + (K588 / 0.46) * (25 - 10), 1),
  AND(C588="Winter", J588="Foggy / Misty"), ROUND(0 + (K588 / 0.46) * (15 - 0), 1),
  AND(C588="Winter", J588="Light Snow / Rain"), ROUND(-5 + (K588 / 0.46) * (10 - (-5)), 1),
  AND(C588="Winter", J588="Western Disturbance"), ROUND(5 + (K588 / 0.46) * (20 - 5), 1),
  AND(C588="Summer", J588="Clear / Sunny"), ROUND(30 + (K588 / 0.46) * (53 - 30), 1),
  AND(C588="Summer", J588="Hot &amp; Humid"), ROUND(26 + (K588 / 0.46) * (45 - 26), 1),
  AND(C588="Summer", J588="Dust Storm / Loo Winds"), ROUND(35 + (K588 / 0.46) * (50 - 35), 1),
  AND(C588="Summer", J588="Pre-Monsoon Thunderstorm"), ROUND(28 + (K588 / 0.46) * (48 - 28), 1),
  AND(C588="Monsoon", J588="Heavy Rainfall"), ROUND(22 + (K588 / 0.46) * (28 - 22), 1),
  AND(C588="Monsoon", J588="Intermittent Showers"), ROUND(24 + (K588 / 0.46) * (32 - 24), 1),
  AND(C588="Monsoon", J588="Overcast &amp; Humid"), ROUND(25 + (K588 / 0.46) * (33 - 25), 1),
  AND(C588="Monsoon", J588="Thunderstorms with Rain"), ROUND(23 + (K588 / 0.46) * (30 - 23), 1),
  AND(C588="Autumn", J588="Clear"), ROUND(20 + (K588 / 0.46) * (30 - 20), 1),
  AND(C588="Autumn", J588="Dry &amp; Breezy"), ROUND(18 + (K588 / 0.46) * (28 - 18), 1),
  AND(C588="Autumn", J588="Atmospheric Haze"), ROUND(16 + (K588 / 0.46) * (26 - 16), 1),
  AND(C588="Autumn", J588="Chilly Dusk"), ROUND(15 + (K588 / 0.46) * (25 - 15), 1),
  TRUE, "No match found"
)</f>
        <v>1.5</v>
      </c>
      <c r="M588" s="8">
        <v>0.93</v>
      </c>
      <c r="N588" s="8">
        <f>ROUND(DS_1_2_3_appended[[#This Row],[NormalizedHumidity]] * 100, 1)</f>
        <v>93</v>
      </c>
      <c r="O588" s="8" t="str" cm="1">
        <f t="array" ref="O588">_xlfn.IFS(
  N588&lt;=10, "Extremely Dry",
  N588&lt;=20, "Very Dry",
  N588&lt;=30, "Dry",
  N588&lt;=40, "Low Comfortable",
  N588&lt;=50, "Comfortable",
  N588&lt;=60, "Moderate Humid",
  N588&lt;=70, "Humid",
  N588&lt;=80, "Very Humid",
  N588&lt;=90, "Highly Humid",
  N588&lt;=100, "Saturated / Rain-Likely"
)</f>
        <v>Saturated / Rain-Likely</v>
      </c>
      <c r="P588" s="8">
        <v>0.35820000000000002</v>
      </c>
      <c r="Q588" s="8">
        <f>ROUND(DS_1_2_3_appended[[#This Row],[NormalizedWindspeed]]* 118, 1)</f>
        <v>42.3</v>
      </c>
      <c r="R588" s="8">
        <v>0</v>
      </c>
      <c r="S588" s="8">
        <v>26</v>
      </c>
      <c r="T588" s="8">
        <f>SUM(DS_1_2_3_appended[[#This Row],[CasualRiders]], DS_1_2_3_appended[[#This Row],[RegisteredRiders]])</f>
        <v>26</v>
      </c>
    </row>
    <row r="589" spans="1:20">
      <c r="A589" s="16">
        <v>588</v>
      </c>
      <c r="B589" s="11">
        <v>40570</v>
      </c>
      <c r="C589" s="8" t="str" cm="1">
        <f t="array" ref="C589">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89" s="8">
        <f>YEAR(DS_1_2_3_appended[[#This Row],[DateOfEntry]])</f>
        <v>2011</v>
      </c>
      <c r="E589" s="8" t="str">
        <f>TEXT(DS_1_2_3_appended[[#This Row],[DateOfEntry]], "mmmm")</f>
        <v>January</v>
      </c>
      <c r="F589" s="15">
        <v>24.4583333333333</v>
      </c>
      <c r="G589" s="8" t="str">
        <f>IF(dataset_1!G589, "YES", "NO")</f>
        <v>NO</v>
      </c>
      <c r="H589" s="8" t="str">
        <f>CHOOSE(WEEKDAY(DS_1_2_3_appended[[#This Row],[DateOfEntry]]), "Sunday", "Monday", "Tuesday", "Wednesday", "Thursday", "Friday", "Saturday")</f>
        <v>Thursday</v>
      </c>
      <c r="I589" s="8">
        <v>1</v>
      </c>
      <c r="J589" s="8" t="str" cm="1">
        <f t="array" ref="J589">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589" s="8">
        <v>0.22</v>
      </c>
      <c r="L589" s="8" cm="1">
        <f t="array" ref="L589">_xlfn.IFS(
  AND(C589="Winter", J589="Clear Sky"), ROUND(10 + (K589 / 0.46) * (25 - 10), 1),
  AND(C589="Winter", J589="Foggy / Misty"), ROUND(0 + (K589 / 0.46) * (15 - 0), 1),
  AND(C589="Winter", J589="Light Snow / Rain"), ROUND(-5 + (K589 / 0.46) * (10 - (-5)), 1),
  AND(C589="Winter", J589="Western Disturbance"), ROUND(5 + (K589 / 0.46) * (20 - 5), 1),
  AND(C589="Summer", J589="Clear / Sunny"), ROUND(30 + (K589 / 0.46) * (53 - 30), 1),
  AND(C589="Summer", J589="Hot &amp; Humid"), ROUND(26 + (K589 / 0.46) * (45 - 26), 1),
  AND(C589="Summer", J589="Dust Storm / Loo Winds"), ROUND(35 + (K589 / 0.46) * (50 - 35), 1),
  AND(C589="Summer", J589="Pre-Monsoon Thunderstorm"), ROUND(28 + (K589 / 0.46) * (48 - 28), 1),
  AND(C589="Monsoon", J589="Heavy Rainfall"), ROUND(22 + (K589 / 0.46) * (28 - 22), 1),
  AND(C589="Monsoon", J589="Intermittent Showers"), ROUND(24 + (K589 / 0.46) * (32 - 24), 1),
  AND(C589="Monsoon", J589="Overcast &amp; Humid"), ROUND(25 + (K589 / 0.46) * (33 - 25), 1),
  AND(C589="Monsoon", J589="Thunderstorms with Rain"), ROUND(23 + (K589 / 0.46) * (30 - 23), 1),
  AND(C589="Autumn", J589="Clear"), ROUND(20 + (K589 / 0.46) * (30 - 20), 1),
  AND(C589="Autumn", J589="Dry &amp; Breezy"), ROUND(18 + (K589 / 0.46) * (28 - 18), 1),
  AND(C589="Autumn", J589="Atmospheric Haze"), ROUND(16 + (K589 / 0.46) * (26 - 16), 1),
  AND(C589="Autumn", J589="Chilly Dusk"), ROUND(15 + (K589 / 0.46) * (25 - 15), 1),
  TRUE, "No match found"
)</f>
        <v>17.2</v>
      </c>
      <c r="M589" s="8">
        <v>0.55000000000000004</v>
      </c>
      <c r="N589" s="8">
        <f>ROUND(DS_1_2_3_appended[[#This Row],[NormalizedHumidity]] * 100, 1)</f>
        <v>55</v>
      </c>
      <c r="O589" s="8" t="str" cm="1">
        <f t="array" ref="O589">_xlfn.IFS(
  N589&lt;=10, "Extremely Dry",
  N589&lt;=20, "Very Dry",
  N589&lt;=30, "Dry",
  N589&lt;=40, "Low Comfortable",
  N589&lt;=50, "Comfortable",
  N589&lt;=60, "Moderate Humid",
  N589&lt;=70, "Humid",
  N589&lt;=80, "Very Humid",
  N589&lt;=90, "Highly Humid",
  N589&lt;=100, "Saturated / Rain-Likely"
)</f>
        <v>Moderate Humid</v>
      </c>
      <c r="P589" s="8">
        <v>0.19400000000000001</v>
      </c>
      <c r="Q589" s="8">
        <f>ROUND(DS_1_2_3_appended[[#This Row],[NormalizedWindspeed]]* 118, 1)</f>
        <v>22.9</v>
      </c>
      <c r="R589" s="8">
        <v>1</v>
      </c>
      <c r="S589" s="8">
        <v>23</v>
      </c>
      <c r="T589" s="8">
        <f>SUM(DS_1_2_3_appended[[#This Row],[CasualRiders]], DS_1_2_3_appended[[#This Row],[RegisteredRiders]])</f>
        <v>24</v>
      </c>
    </row>
    <row r="590" spans="1:20">
      <c r="A590" s="16">
        <v>589</v>
      </c>
      <c r="B590" s="11">
        <v>40570</v>
      </c>
      <c r="C590" s="8" t="str" cm="1">
        <f t="array" ref="C590">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90" s="8">
        <f>YEAR(DS_1_2_3_appended[[#This Row],[DateOfEntry]])</f>
        <v>2011</v>
      </c>
      <c r="E590" s="8" t="str">
        <f>TEXT(DS_1_2_3_appended[[#This Row],[DateOfEntry]], "mmmm")</f>
        <v>January</v>
      </c>
      <c r="F590" s="15">
        <v>24.5</v>
      </c>
      <c r="G590" s="8" t="str">
        <f>IF(dataset_1!G590, "YES", "NO")</f>
        <v>NO</v>
      </c>
      <c r="H590" s="8" t="str">
        <f>CHOOSE(WEEKDAY(DS_1_2_3_appended[[#This Row],[DateOfEntry]]), "Sunday", "Monday", "Tuesday", "Wednesday", "Thursday", "Friday", "Saturday")</f>
        <v>Thursday</v>
      </c>
      <c r="I590" s="8">
        <v>1</v>
      </c>
      <c r="J590" s="8" t="str" cm="1">
        <f t="array" ref="J590">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590" s="8">
        <v>0.22</v>
      </c>
      <c r="L590" s="8" cm="1">
        <f t="array" ref="L590">_xlfn.IFS(
  AND(C590="Winter", J590="Clear Sky"), ROUND(10 + (K590 / 0.46) * (25 - 10), 1),
  AND(C590="Winter", J590="Foggy / Misty"), ROUND(0 + (K590 / 0.46) * (15 - 0), 1),
  AND(C590="Winter", J590="Light Snow / Rain"), ROUND(-5 + (K590 / 0.46) * (10 - (-5)), 1),
  AND(C590="Winter", J590="Western Disturbance"), ROUND(5 + (K590 / 0.46) * (20 - 5), 1),
  AND(C590="Summer", J590="Clear / Sunny"), ROUND(30 + (K590 / 0.46) * (53 - 30), 1),
  AND(C590="Summer", J590="Hot &amp; Humid"), ROUND(26 + (K590 / 0.46) * (45 - 26), 1),
  AND(C590="Summer", J590="Dust Storm / Loo Winds"), ROUND(35 + (K590 / 0.46) * (50 - 35), 1),
  AND(C590="Summer", J590="Pre-Monsoon Thunderstorm"), ROUND(28 + (K590 / 0.46) * (48 - 28), 1),
  AND(C590="Monsoon", J590="Heavy Rainfall"), ROUND(22 + (K590 / 0.46) * (28 - 22), 1),
  AND(C590="Monsoon", J590="Intermittent Showers"), ROUND(24 + (K590 / 0.46) * (32 - 24), 1),
  AND(C590="Monsoon", J590="Overcast &amp; Humid"), ROUND(25 + (K590 / 0.46) * (33 - 25), 1),
  AND(C590="Monsoon", J590="Thunderstorms with Rain"), ROUND(23 + (K590 / 0.46) * (30 - 23), 1),
  AND(C590="Autumn", J590="Clear"), ROUND(20 + (K590 / 0.46) * (30 - 20), 1),
  AND(C590="Autumn", J590="Dry &amp; Breezy"), ROUND(18 + (K590 / 0.46) * (28 - 18), 1),
  AND(C590="Autumn", J590="Atmospheric Haze"), ROUND(16 + (K590 / 0.46) * (26 - 16), 1),
  AND(C590="Autumn", J590="Chilly Dusk"), ROUND(15 + (K590 / 0.46) * (25 - 15), 1),
  TRUE, "No match found"
)</f>
        <v>17.2</v>
      </c>
      <c r="M590" s="8">
        <v>0.55000000000000004</v>
      </c>
      <c r="N590" s="8">
        <f>ROUND(DS_1_2_3_appended[[#This Row],[NormalizedHumidity]] * 100, 1)</f>
        <v>55</v>
      </c>
      <c r="O590" s="8" t="str" cm="1">
        <f t="array" ref="O590">_xlfn.IFS(
  N590&lt;=10, "Extremely Dry",
  N590&lt;=20, "Very Dry",
  N590&lt;=30, "Dry",
  N590&lt;=40, "Low Comfortable",
  N590&lt;=50, "Comfortable",
  N590&lt;=60, "Moderate Humid",
  N590&lt;=70, "Humid",
  N590&lt;=80, "Very Humid",
  N590&lt;=90, "Highly Humid",
  N590&lt;=100, "Saturated / Rain-Likely"
)</f>
        <v>Moderate Humid</v>
      </c>
      <c r="P590" s="8">
        <v>0.1045</v>
      </c>
      <c r="Q590" s="8">
        <f>ROUND(DS_1_2_3_appended[[#This Row],[NormalizedWindspeed]]* 118, 1)</f>
        <v>12.3</v>
      </c>
      <c r="R590" s="8">
        <v>2</v>
      </c>
      <c r="S590" s="8">
        <v>82</v>
      </c>
      <c r="T590" s="8">
        <f>SUM(DS_1_2_3_appended[[#This Row],[CasualRiders]], DS_1_2_3_appended[[#This Row],[RegisteredRiders]])</f>
        <v>84</v>
      </c>
    </row>
    <row r="591" spans="1:20">
      <c r="A591" s="16">
        <v>590</v>
      </c>
      <c r="B591" s="11">
        <v>40570</v>
      </c>
      <c r="C591" s="8" t="str" cm="1">
        <f t="array" ref="C591">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91" s="8">
        <f>YEAR(DS_1_2_3_appended[[#This Row],[DateOfEntry]])</f>
        <v>2011</v>
      </c>
      <c r="E591" s="8" t="str">
        <f>TEXT(DS_1_2_3_appended[[#This Row],[DateOfEntry]], "mmmm")</f>
        <v>January</v>
      </c>
      <c r="F591" s="15">
        <v>24.5416666666667</v>
      </c>
      <c r="G591" s="8" t="str">
        <f>IF(dataset_1!G591, "YES", "NO")</f>
        <v>NO</v>
      </c>
      <c r="H591" s="8" t="str">
        <f>CHOOSE(WEEKDAY(DS_1_2_3_appended[[#This Row],[DateOfEntry]]), "Sunday", "Monday", "Tuesday", "Wednesday", "Thursday", "Friday", "Saturday")</f>
        <v>Thursday</v>
      </c>
      <c r="I591" s="8">
        <v>1</v>
      </c>
      <c r="J591" s="8" t="str" cm="1">
        <f t="array" ref="J591">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591" s="8">
        <v>0.2</v>
      </c>
      <c r="L591" s="8" cm="1">
        <f t="array" ref="L591">_xlfn.IFS(
  AND(C591="Winter", J591="Clear Sky"), ROUND(10 + (K591 / 0.46) * (25 - 10), 1),
  AND(C591="Winter", J591="Foggy / Misty"), ROUND(0 + (K591 / 0.46) * (15 - 0), 1),
  AND(C591="Winter", J591="Light Snow / Rain"), ROUND(-5 + (K591 / 0.46) * (10 - (-5)), 1),
  AND(C591="Winter", J591="Western Disturbance"), ROUND(5 + (K591 / 0.46) * (20 - 5), 1),
  AND(C591="Summer", J591="Clear / Sunny"), ROUND(30 + (K591 / 0.46) * (53 - 30), 1),
  AND(C591="Summer", J591="Hot &amp; Humid"), ROUND(26 + (K591 / 0.46) * (45 - 26), 1),
  AND(C591="Summer", J591="Dust Storm / Loo Winds"), ROUND(35 + (K591 / 0.46) * (50 - 35), 1),
  AND(C591="Summer", J591="Pre-Monsoon Thunderstorm"), ROUND(28 + (K591 / 0.46) * (48 - 28), 1),
  AND(C591="Monsoon", J591="Heavy Rainfall"), ROUND(22 + (K591 / 0.46) * (28 - 22), 1),
  AND(C591="Monsoon", J591="Intermittent Showers"), ROUND(24 + (K591 / 0.46) * (32 - 24), 1),
  AND(C591="Monsoon", J591="Overcast &amp; Humid"), ROUND(25 + (K591 / 0.46) * (33 - 25), 1),
  AND(C591="Monsoon", J591="Thunderstorms with Rain"), ROUND(23 + (K591 / 0.46) * (30 - 23), 1),
  AND(C591="Autumn", J591="Clear"), ROUND(20 + (K591 / 0.46) * (30 - 20), 1),
  AND(C591="Autumn", J591="Dry &amp; Breezy"), ROUND(18 + (K591 / 0.46) * (28 - 18), 1),
  AND(C591="Autumn", J591="Atmospheric Haze"), ROUND(16 + (K591 / 0.46) * (26 - 16), 1),
  AND(C591="Autumn", J591="Chilly Dusk"), ROUND(15 + (K591 / 0.46) * (25 - 15), 1),
  TRUE, "No match found"
)</f>
        <v>16.5</v>
      </c>
      <c r="M591" s="8">
        <v>0.69</v>
      </c>
      <c r="N591" s="8">
        <f>ROUND(DS_1_2_3_appended[[#This Row],[NormalizedHumidity]] * 100, 1)</f>
        <v>69</v>
      </c>
      <c r="O591" s="8" t="str" cm="1">
        <f t="array" ref="O591">_xlfn.IFS(
  N591&lt;=10, "Extremely Dry",
  N591&lt;=20, "Very Dry",
  N591&lt;=30, "Dry",
  N591&lt;=40, "Low Comfortable",
  N591&lt;=50, "Comfortable",
  N591&lt;=60, "Moderate Humid",
  N591&lt;=70, "Humid",
  N591&lt;=80, "Very Humid",
  N591&lt;=90, "Highly Humid",
  N591&lt;=100, "Saturated / Rain-Likely"
)</f>
        <v>Humid</v>
      </c>
      <c r="P591" s="8">
        <v>8.9599999999999999E-2</v>
      </c>
      <c r="Q591" s="8">
        <f>ROUND(DS_1_2_3_appended[[#This Row],[NormalizedWindspeed]]* 118, 1)</f>
        <v>10.6</v>
      </c>
      <c r="R591" s="8">
        <v>3</v>
      </c>
      <c r="S591" s="8">
        <v>101</v>
      </c>
      <c r="T591" s="8">
        <f>SUM(DS_1_2_3_appended[[#This Row],[CasualRiders]], DS_1_2_3_appended[[#This Row],[RegisteredRiders]])</f>
        <v>104</v>
      </c>
    </row>
    <row r="592" spans="1:20">
      <c r="A592" s="16">
        <v>591</v>
      </c>
      <c r="B592" s="11">
        <v>40570</v>
      </c>
      <c r="C592" s="8" t="str" cm="1">
        <f t="array" ref="C592">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92" s="8">
        <f>YEAR(DS_1_2_3_appended[[#This Row],[DateOfEntry]])</f>
        <v>2011</v>
      </c>
      <c r="E592" s="8" t="str">
        <f>TEXT(DS_1_2_3_appended[[#This Row],[DateOfEntry]], "mmmm")</f>
        <v>January</v>
      </c>
      <c r="F592" s="15">
        <v>24.5833333333333</v>
      </c>
      <c r="G592" s="8" t="str">
        <f>IF(dataset_1!G592, "YES", "NO")</f>
        <v>NO</v>
      </c>
      <c r="H592" s="8" t="str">
        <f>CHOOSE(WEEKDAY(DS_1_2_3_appended[[#This Row],[DateOfEntry]]), "Sunday", "Monday", "Tuesday", "Wednesday", "Thursday", "Friday", "Saturday")</f>
        <v>Thursday</v>
      </c>
      <c r="I592" s="8">
        <v>1</v>
      </c>
      <c r="J592" s="8" t="str" cm="1">
        <f t="array" ref="J592">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592" s="8">
        <v>0.2</v>
      </c>
      <c r="L592" s="8" cm="1">
        <f t="array" ref="L592">_xlfn.IFS(
  AND(C592="Winter", J592="Clear Sky"), ROUND(10 + (K592 / 0.46) * (25 - 10), 1),
  AND(C592="Winter", J592="Foggy / Misty"), ROUND(0 + (K592 / 0.46) * (15 - 0), 1),
  AND(C592="Winter", J592="Light Snow / Rain"), ROUND(-5 + (K592 / 0.46) * (10 - (-5)), 1),
  AND(C592="Winter", J592="Western Disturbance"), ROUND(5 + (K592 / 0.46) * (20 - 5), 1),
  AND(C592="Summer", J592="Clear / Sunny"), ROUND(30 + (K592 / 0.46) * (53 - 30), 1),
  AND(C592="Summer", J592="Hot &amp; Humid"), ROUND(26 + (K592 / 0.46) * (45 - 26), 1),
  AND(C592="Summer", J592="Dust Storm / Loo Winds"), ROUND(35 + (K592 / 0.46) * (50 - 35), 1),
  AND(C592="Summer", J592="Pre-Monsoon Thunderstorm"), ROUND(28 + (K592 / 0.46) * (48 - 28), 1),
  AND(C592="Monsoon", J592="Heavy Rainfall"), ROUND(22 + (K592 / 0.46) * (28 - 22), 1),
  AND(C592="Monsoon", J592="Intermittent Showers"), ROUND(24 + (K592 / 0.46) * (32 - 24), 1),
  AND(C592="Monsoon", J592="Overcast &amp; Humid"), ROUND(25 + (K592 / 0.46) * (33 - 25), 1),
  AND(C592="Monsoon", J592="Thunderstorms with Rain"), ROUND(23 + (K592 / 0.46) * (30 - 23), 1),
  AND(C592="Autumn", J592="Clear"), ROUND(20 + (K592 / 0.46) * (30 - 20), 1),
  AND(C592="Autumn", J592="Dry &amp; Breezy"), ROUND(18 + (K592 / 0.46) * (28 - 18), 1),
  AND(C592="Autumn", J592="Atmospheric Haze"), ROUND(16 + (K592 / 0.46) * (26 - 16), 1),
  AND(C592="Autumn", J592="Chilly Dusk"), ROUND(15 + (K592 / 0.46) * (25 - 15), 1),
  TRUE, "No match found"
)</f>
        <v>16.5</v>
      </c>
      <c r="M592" s="8">
        <v>0.69</v>
      </c>
      <c r="N592" s="8">
        <f>ROUND(DS_1_2_3_appended[[#This Row],[NormalizedHumidity]] * 100, 1)</f>
        <v>69</v>
      </c>
      <c r="O592" s="8" t="str" cm="1">
        <f t="array" ref="O592">_xlfn.IFS(
  N592&lt;=10, "Extremely Dry",
  N592&lt;=20, "Very Dry",
  N592&lt;=30, "Dry",
  N592&lt;=40, "Low Comfortable",
  N592&lt;=50, "Comfortable",
  N592&lt;=60, "Moderate Humid",
  N592&lt;=70, "Humid",
  N592&lt;=80, "Very Humid",
  N592&lt;=90, "Highly Humid",
  N592&lt;=100, "Saturated / Rain-Likely"
)</f>
        <v>Humid</v>
      </c>
      <c r="P592" s="8">
        <v>8.9599999999999999E-2</v>
      </c>
      <c r="Q592" s="8">
        <f>ROUND(DS_1_2_3_appended[[#This Row],[NormalizedWindspeed]]* 118, 1)</f>
        <v>10.6</v>
      </c>
      <c r="R592" s="8">
        <v>3</v>
      </c>
      <c r="S592" s="8">
        <v>76</v>
      </c>
      <c r="T592" s="8">
        <f>SUM(DS_1_2_3_appended[[#This Row],[CasualRiders]], DS_1_2_3_appended[[#This Row],[RegisteredRiders]])</f>
        <v>79</v>
      </c>
    </row>
    <row r="593" spans="1:20">
      <c r="A593" s="16">
        <v>592</v>
      </c>
      <c r="B593" s="11">
        <v>40570</v>
      </c>
      <c r="C593" s="8" t="str" cm="1">
        <f t="array" ref="C593">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93" s="8">
        <f>YEAR(DS_1_2_3_appended[[#This Row],[DateOfEntry]])</f>
        <v>2011</v>
      </c>
      <c r="E593" s="8" t="str">
        <f>TEXT(DS_1_2_3_appended[[#This Row],[DateOfEntry]], "mmmm")</f>
        <v>January</v>
      </c>
      <c r="F593" s="15">
        <v>24.625</v>
      </c>
      <c r="G593" s="8" t="str">
        <f>IF(dataset_1!G593, "YES", "NO")</f>
        <v>NO</v>
      </c>
      <c r="H593" s="8" t="str">
        <f>CHOOSE(WEEKDAY(DS_1_2_3_appended[[#This Row],[DateOfEntry]]), "Sunday", "Monday", "Tuesday", "Wednesday", "Thursday", "Friday", "Saturday")</f>
        <v>Thursday</v>
      </c>
      <c r="I593" s="8">
        <v>1</v>
      </c>
      <c r="J593" s="8" t="str" cm="1">
        <f t="array" ref="J593">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593" s="8">
        <v>0.18</v>
      </c>
      <c r="L593" s="8" cm="1">
        <f t="array" ref="L593">_xlfn.IFS(
  AND(C593="Winter", J593="Clear Sky"), ROUND(10 + (K593 / 0.46) * (25 - 10), 1),
  AND(C593="Winter", J593="Foggy / Misty"), ROUND(0 + (K593 / 0.46) * (15 - 0), 1),
  AND(C593="Winter", J593="Light Snow / Rain"), ROUND(-5 + (K593 / 0.46) * (10 - (-5)), 1),
  AND(C593="Winter", J593="Western Disturbance"), ROUND(5 + (K593 / 0.46) * (20 - 5), 1),
  AND(C593="Summer", J593="Clear / Sunny"), ROUND(30 + (K593 / 0.46) * (53 - 30), 1),
  AND(C593="Summer", J593="Hot &amp; Humid"), ROUND(26 + (K593 / 0.46) * (45 - 26), 1),
  AND(C593="Summer", J593="Dust Storm / Loo Winds"), ROUND(35 + (K593 / 0.46) * (50 - 35), 1),
  AND(C593="Summer", J593="Pre-Monsoon Thunderstorm"), ROUND(28 + (K593 / 0.46) * (48 - 28), 1),
  AND(C593="Monsoon", J593="Heavy Rainfall"), ROUND(22 + (K593 / 0.46) * (28 - 22), 1),
  AND(C593="Monsoon", J593="Intermittent Showers"), ROUND(24 + (K593 / 0.46) * (32 - 24), 1),
  AND(C593="Monsoon", J593="Overcast &amp; Humid"), ROUND(25 + (K593 / 0.46) * (33 - 25), 1),
  AND(C593="Monsoon", J593="Thunderstorms with Rain"), ROUND(23 + (K593 / 0.46) * (30 - 23), 1),
  AND(C593="Autumn", J593="Clear"), ROUND(20 + (K593 / 0.46) * (30 - 20), 1),
  AND(C593="Autumn", J593="Dry &amp; Breezy"), ROUND(18 + (K593 / 0.46) * (28 - 18), 1),
  AND(C593="Autumn", J593="Atmospheric Haze"), ROUND(16 + (K593 / 0.46) * (26 - 16), 1),
  AND(C593="Autumn", J593="Chilly Dusk"), ROUND(15 + (K593 / 0.46) * (25 - 15), 1),
  TRUE, "No match found"
)</f>
        <v>15.9</v>
      </c>
      <c r="M593" s="8">
        <v>0.74</v>
      </c>
      <c r="N593" s="8">
        <f>ROUND(DS_1_2_3_appended[[#This Row],[NormalizedHumidity]] * 100, 1)</f>
        <v>74</v>
      </c>
      <c r="O593" s="8" t="str" cm="1">
        <f t="array" ref="O593">_xlfn.IFS(
  N593&lt;=10, "Extremely Dry",
  N593&lt;=20, "Very Dry",
  N593&lt;=30, "Dry",
  N593&lt;=40, "Low Comfortable",
  N593&lt;=50, "Comfortable",
  N593&lt;=60, "Moderate Humid",
  N593&lt;=70, "Humid",
  N593&lt;=80, "Very Humid",
  N593&lt;=90, "Highly Humid",
  N593&lt;=100, "Saturated / Rain-Likely"
)</f>
        <v>Very Humid</v>
      </c>
      <c r="P593" s="8">
        <v>8.9599999999999999E-2</v>
      </c>
      <c r="Q593" s="8">
        <f>ROUND(DS_1_2_3_appended[[#This Row],[NormalizedWindspeed]]* 118, 1)</f>
        <v>10.6</v>
      </c>
      <c r="R593" s="8">
        <v>4</v>
      </c>
      <c r="S593" s="8">
        <v>55</v>
      </c>
      <c r="T593" s="8">
        <f>SUM(DS_1_2_3_appended[[#This Row],[CasualRiders]], DS_1_2_3_appended[[#This Row],[RegisteredRiders]])</f>
        <v>59</v>
      </c>
    </row>
    <row r="594" spans="1:20">
      <c r="A594" s="16">
        <v>593</v>
      </c>
      <c r="B594" s="11">
        <v>40570</v>
      </c>
      <c r="C594" s="8" t="str" cm="1">
        <f t="array" ref="C594">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94" s="8">
        <f>YEAR(DS_1_2_3_appended[[#This Row],[DateOfEntry]])</f>
        <v>2011</v>
      </c>
      <c r="E594" s="8" t="str">
        <f>TEXT(DS_1_2_3_appended[[#This Row],[DateOfEntry]], "mmmm")</f>
        <v>January</v>
      </c>
      <c r="F594" s="15">
        <v>24.6666666666667</v>
      </c>
      <c r="G594" s="8" t="str">
        <f>IF(dataset_1!G594, "YES", "NO")</f>
        <v>NO</v>
      </c>
      <c r="H594" s="8" t="str">
        <f>CHOOSE(WEEKDAY(DS_1_2_3_appended[[#This Row],[DateOfEntry]]), "Sunday", "Monday", "Tuesday", "Wednesday", "Thursday", "Friday", "Saturday")</f>
        <v>Thursday</v>
      </c>
      <c r="I594" s="8">
        <v>1</v>
      </c>
      <c r="J594" s="8" t="str" cm="1">
        <f t="array" ref="J594">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594" s="8">
        <v>0.18</v>
      </c>
      <c r="L594" s="8" cm="1">
        <f t="array" ref="L594">_xlfn.IFS(
  AND(C594="Winter", J594="Clear Sky"), ROUND(10 + (K594 / 0.46) * (25 - 10), 1),
  AND(C594="Winter", J594="Foggy / Misty"), ROUND(0 + (K594 / 0.46) * (15 - 0), 1),
  AND(C594="Winter", J594="Light Snow / Rain"), ROUND(-5 + (K594 / 0.46) * (10 - (-5)), 1),
  AND(C594="Winter", J594="Western Disturbance"), ROUND(5 + (K594 / 0.46) * (20 - 5), 1),
  AND(C594="Summer", J594="Clear / Sunny"), ROUND(30 + (K594 / 0.46) * (53 - 30), 1),
  AND(C594="Summer", J594="Hot &amp; Humid"), ROUND(26 + (K594 / 0.46) * (45 - 26), 1),
  AND(C594="Summer", J594="Dust Storm / Loo Winds"), ROUND(35 + (K594 / 0.46) * (50 - 35), 1),
  AND(C594="Summer", J594="Pre-Monsoon Thunderstorm"), ROUND(28 + (K594 / 0.46) * (48 - 28), 1),
  AND(C594="Monsoon", J594="Heavy Rainfall"), ROUND(22 + (K594 / 0.46) * (28 - 22), 1),
  AND(C594="Monsoon", J594="Intermittent Showers"), ROUND(24 + (K594 / 0.46) * (32 - 24), 1),
  AND(C594="Monsoon", J594="Overcast &amp; Humid"), ROUND(25 + (K594 / 0.46) * (33 - 25), 1),
  AND(C594="Monsoon", J594="Thunderstorms with Rain"), ROUND(23 + (K594 / 0.46) * (30 - 23), 1),
  AND(C594="Autumn", J594="Clear"), ROUND(20 + (K594 / 0.46) * (30 - 20), 1),
  AND(C594="Autumn", J594="Dry &amp; Breezy"), ROUND(18 + (K594 / 0.46) * (28 - 18), 1),
  AND(C594="Autumn", J594="Atmospheric Haze"), ROUND(16 + (K594 / 0.46) * (26 - 16), 1),
  AND(C594="Autumn", J594="Chilly Dusk"), ROUND(15 + (K594 / 0.46) * (25 - 15), 1),
  TRUE, "No match found"
)</f>
        <v>15.9</v>
      </c>
      <c r="M594" s="8">
        <v>0.74</v>
      </c>
      <c r="N594" s="8">
        <f>ROUND(DS_1_2_3_appended[[#This Row],[NormalizedHumidity]] * 100, 1)</f>
        <v>74</v>
      </c>
      <c r="O594" s="8" t="str" cm="1">
        <f t="array" ref="O594">_xlfn.IFS(
  N594&lt;=10, "Extremely Dry",
  N594&lt;=20, "Very Dry",
  N594&lt;=30, "Dry",
  N594&lt;=40, "Low Comfortable",
  N594&lt;=50, "Comfortable",
  N594&lt;=60, "Moderate Humid",
  N594&lt;=70, "Humid",
  N594&lt;=80, "Very Humid",
  N594&lt;=90, "Highly Humid",
  N594&lt;=100, "Saturated / Rain-Likely"
)</f>
        <v>Very Humid</v>
      </c>
      <c r="P594" s="8">
        <v>8.9599999999999999E-2</v>
      </c>
      <c r="Q594" s="8">
        <f>ROUND(DS_1_2_3_appended[[#This Row],[NormalizedWindspeed]]* 118, 1)</f>
        <v>10.6</v>
      </c>
      <c r="R594" s="8">
        <v>2</v>
      </c>
      <c r="S594" s="8">
        <v>36</v>
      </c>
      <c r="T594" s="8">
        <f>SUM(DS_1_2_3_appended[[#This Row],[CasualRiders]], DS_1_2_3_appended[[#This Row],[RegisteredRiders]])</f>
        <v>38</v>
      </c>
    </row>
    <row r="595" spans="1:20">
      <c r="A595" s="16">
        <v>594</v>
      </c>
      <c r="B595" s="11">
        <v>40570</v>
      </c>
      <c r="C595" s="8" t="str" cm="1">
        <f t="array" ref="C595">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95" s="8">
        <f>YEAR(DS_1_2_3_appended[[#This Row],[DateOfEntry]])</f>
        <v>2011</v>
      </c>
      <c r="E595" s="8" t="str">
        <f>TEXT(DS_1_2_3_appended[[#This Row],[DateOfEntry]], "mmmm")</f>
        <v>January</v>
      </c>
      <c r="F595" s="15">
        <v>24.7083333333333</v>
      </c>
      <c r="G595" s="8" t="str">
        <f>IF(dataset_1!G595, "YES", "NO")</f>
        <v>NO</v>
      </c>
      <c r="H595" s="8" t="str">
        <f>CHOOSE(WEEKDAY(DS_1_2_3_appended[[#This Row],[DateOfEntry]]), "Sunday", "Monday", "Tuesday", "Wednesday", "Thursday", "Friday", "Saturday")</f>
        <v>Thursday</v>
      </c>
      <c r="I595" s="8">
        <v>1</v>
      </c>
      <c r="J595" s="8" t="str" cm="1">
        <f t="array" ref="J595">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595" s="8">
        <v>0.18</v>
      </c>
      <c r="L595" s="8" cm="1">
        <f t="array" ref="L595">_xlfn.IFS(
  AND(C595="Winter", J595="Clear Sky"), ROUND(10 + (K595 / 0.46) * (25 - 10), 1),
  AND(C595="Winter", J595="Foggy / Misty"), ROUND(0 + (K595 / 0.46) * (15 - 0), 1),
  AND(C595="Winter", J595="Light Snow / Rain"), ROUND(-5 + (K595 / 0.46) * (10 - (-5)), 1),
  AND(C595="Winter", J595="Western Disturbance"), ROUND(5 + (K595 / 0.46) * (20 - 5), 1),
  AND(C595="Summer", J595="Clear / Sunny"), ROUND(30 + (K595 / 0.46) * (53 - 30), 1),
  AND(C595="Summer", J595="Hot &amp; Humid"), ROUND(26 + (K595 / 0.46) * (45 - 26), 1),
  AND(C595="Summer", J595="Dust Storm / Loo Winds"), ROUND(35 + (K595 / 0.46) * (50 - 35), 1),
  AND(C595="Summer", J595="Pre-Monsoon Thunderstorm"), ROUND(28 + (K595 / 0.46) * (48 - 28), 1),
  AND(C595="Monsoon", J595="Heavy Rainfall"), ROUND(22 + (K595 / 0.46) * (28 - 22), 1),
  AND(C595="Monsoon", J595="Intermittent Showers"), ROUND(24 + (K595 / 0.46) * (32 - 24), 1),
  AND(C595="Monsoon", J595="Overcast &amp; Humid"), ROUND(25 + (K595 / 0.46) * (33 - 25), 1),
  AND(C595="Monsoon", J595="Thunderstorms with Rain"), ROUND(23 + (K595 / 0.46) * (30 - 23), 1),
  AND(C595="Autumn", J595="Clear"), ROUND(20 + (K595 / 0.46) * (30 - 20), 1),
  AND(C595="Autumn", J595="Dry &amp; Breezy"), ROUND(18 + (K595 / 0.46) * (28 - 18), 1),
  AND(C595="Autumn", J595="Atmospheric Haze"), ROUND(16 + (K595 / 0.46) * (26 - 16), 1),
  AND(C595="Autumn", J595="Chilly Dusk"), ROUND(15 + (K595 / 0.46) * (25 - 15), 1),
  TRUE, "No match found"
)</f>
        <v>15.9</v>
      </c>
      <c r="M595" s="8">
        <v>0.74</v>
      </c>
      <c r="N595" s="8">
        <f>ROUND(DS_1_2_3_appended[[#This Row],[NormalizedHumidity]] * 100, 1)</f>
        <v>74</v>
      </c>
      <c r="O595" s="8" t="str" cm="1">
        <f t="array" ref="O595">_xlfn.IFS(
  N595&lt;=10, "Extremely Dry",
  N595&lt;=20, "Very Dry",
  N595&lt;=30, "Dry",
  N595&lt;=40, "Low Comfortable",
  N595&lt;=50, "Comfortable",
  N595&lt;=60, "Moderate Humid",
  N595&lt;=70, "Humid",
  N595&lt;=80, "Very Humid",
  N595&lt;=90, "Highly Humid",
  N595&lt;=100, "Saturated / Rain-Likely"
)</f>
        <v>Very Humid</v>
      </c>
      <c r="P595" s="8">
        <v>8.9599999999999999E-2</v>
      </c>
      <c r="Q595" s="8">
        <f>ROUND(DS_1_2_3_appended[[#This Row],[NormalizedWindspeed]]* 118, 1)</f>
        <v>10.6</v>
      </c>
      <c r="R595" s="8">
        <v>0</v>
      </c>
      <c r="S595" s="8">
        <v>27</v>
      </c>
      <c r="T595" s="8">
        <f>SUM(DS_1_2_3_appended[[#This Row],[CasualRiders]], DS_1_2_3_appended[[#This Row],[RegisteredRiders]])</f>
        <v>27</v>
      </c>
    </row>
    <row r="596" spans="1:20">
      <c r="A596" s="16">
        <v>595</v>
      </c>
      <c r="B596" s="11">
        <v>40570</v>
      </c>
      <c r="C596" s="8" t="str" cm="1">
        <f t="array" ref="C596">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96" s="8">
        <f>YEAR(DS_1_2_3_appended[[#This Row],[DateOfEntry]])</f>
        <v>2011</v>
      </c>
      <c r="E596" s="8" t="str">
        <f>TEXT(DS_1_2_3_appended[[#This Row],[DateOfEntry]], "mmmm")</f>
        <v>January</v>
      </c>
      <c r="F596" s="15">
        <v>24.75</v>
      </c>
      <c r="G596" s="8" t="str">
        <f>IF(dataset_1!G596, "YES", "NO")</f>
        <v>NO</v>
      </c>
      <c r="H596" s="8" t="str">
        <f>CHOOSE(WEEKDAY(DS_1_2_3_appended[[#This Row],[DateOfEntry]]), "Sunday", "Monday", "Tuesday", "Wednesday", "Thursday", "Friday", "Saturday")</f>
        <v>Thursday</v>
      </c>
      <c r="I596" s="8">
        <v>1</v>
      </c>
      <c r="J596" s="8" t="str" cm="1">
        <f t="array" ref="J596">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596" s="8">
        <v>0.18</v>
      </c>
      <c r="L596" s="8" cm="1">
        <f t="array" ref="L596">_xlfn.IFS(
  AND(C596="Winter", J596="Clear Sky"), ROUND(10 + (K596 / 0.46) * (25 - 10), 1),
  AND(C596="Winter", J596="Foggy / Misty"), ROUND(0 + (K596 / 0.46) * (15 - 0), 1),
  AND(C596="Winter", J596="Light Snow / Rain"), ROUND(-5 + (K596 / 0.46) * (10 - (-5)), 1),
  AND(C596="Winter", J596="Western Disturbance"), ROUND(5 + (K596 / 0.46) * (20 - 5), 1),
  AND(C596="Summer", J596="Clear / Sunny"), ROUND(30 + (K596 / 0.46) * (53 - 30), 1),
  AND(C596="Summer", J596="Hot &amp; Humid"), ROUND(26 + (K596 / 0.46) * (45 - 26), 1),
  AND(C596="Summer", J596="Dust Storm / Loo Winds"), ROUND(35 + (K596 / 0.46) * (50 - 35), 1),
  AND(C596="Summer", J596="Pre-Monsoon Thunderstorm"), ROUND(28 + (K596 / 0.46) * (48 - 28), 1),
  AND(C596="Monsoon", J596="Heavy Rainfall"), ROUND(22 + (K596 / 0.46) * (28 - 22), 1),
  AND(C596="Monsoon", J596="Intermittent Showers"), ROUND(24 + (K596 / 0.46) * (32 - 24), 1),
  AND(C596="Monsoon", J596="Overcast &amp; Humid"), ROUND(25 + (K596 / 0.46) * (33 - 25), 1),
  AND(C596="Monsoon", J596="Thunderstorms with Rain"), ROUND(23 + (K596 / 0.46) * (30 - 23), 1),
  AND(C596="Autumn", J596="Clear"), ROUND(20 + (K596 / 0.46) * (30 - 20), 1),
  AND(C596="Autumn", J596="Dry &amp; Breezy"), ROUND(18 + (K596 / 0.46) * (28 - 18), 1),
  AND(C596="Autumn", J596="Atmospheric Haze"), ROUND(16 + (K596 / 0.46) * (26 - 16), 1),
  AND(C596="Autumn", J596="Chilly Dusk"), ROUND(15 + (K596 / 0.46) * (25 - 15), 1),
  TRUE, "No match found"
)</f>
        <v>15.9</v>
      </c>
      <c r="M596" s="8">
        <v>0.8</v>
      </c>
      <c r="N596" s="8">
        <f>ROUND(DS_1_2_3_appended[[#This Row],[NormalizedHumidity]] * 100, 1)</f>
        <v>80</v>
      </c>
      <c r="O596" s="8" t="str" cm="1">
        <f t="array" ref="O596">_xlfn.IFS(
  N596&lt;=10, "Extremely Dry",
  N596&lt;=20, "Very Dry",
  N596&lt;=30, "Dry",
  N596&lt;=40, "Low Comfortable",
  N596&lt;=50, "Comfortable",
  N596&lt;=60, "Moderate Humid",
  N596&lt;=70, "Humid",
  N596&lt;=80, "Very Humid",
  N596&lt;=90, "Highly Humid",
  N596&lt;=100, "Saturated / Rain-Likely"
)</f>
        <v>Very Humid</v>
      </c>
      <c r="P596" s="8">
        <v>0.16420000000000001</v>
      </c>
      <c r="Q596" s="8">
        <f>ROUND(DS_1_2_3_appended[[#This Row],[NormalizedWindspeed]]* 118, 1)</f>
        <v>19.399999999999999</v>
      </c>
      <c r="R596" s="8">
        <v>0</v>
      </c>
      <c r="S596" s="8">
        <v>16</v>
      </c>
      <c r="T596" s="8">
        <f>SUM(DS_1_2_3_appended[[#This Row],[CasualRiders]], DS_1_2_3_appended[[#This Row],[RegisteredRiders]])</f>
        <v>16</v>
      </c>
    </row>
    <row r="597" spans="1:20">
      <c r="A597" s="16">
        <v>596</v>
      </c>
      <c r="B597" s="11">
        <v>40571</v>
      </c>
      <c r="C597" s="8" t="str" cm="1">
        <f t="array" ref="C597">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97" s="8">
        <f>YEAR(DS_1_2_3_appended[[#This Row],[DateOfEntry]])</f>
        <v>2011</v>
      </c>
      <c r="E597" s="8" t="str">
        <f>TEXT(DS_1_2_3_appended[[#This Row],[DateOfEntry]], "mmmm")</f>
        <v>January</v>
      </c>
      <c r="F597" s="15">
        <v>24.7916666666667</v>
      </c>
      <c r="G597" s="8" t="str">
        <f>IF(dataset_1!G597, "YES", "NO")</f>
        <v>NO</v>
      </c>
      <c r="H597" s="8" t="str">
        <f>CHOOSE(WEEKDAY(DS_1_2_3_appended[[#This Row],[DateOfEntry]]), "Sunday", "Monday", "Tuesday", "Wednesday", "Thursday", "Friday", "Saturday")</f>
        <v>Friday</v>
      </c>
      <c r="I597" s="8">
        <v>2</v>
      </c>
      <c r="J597" s="8" t="str" cm="1">
        <f t="array" ref="J597">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597" s="8">
        <v>0.2</v>
      </c>
      <c r="L597" s="8" cm="1">
        <f t="array" ref="L597">_xlfn.IFS(
  AND(C597="Winter", J597="Clear Sky"), ROUND(10 + (K597 / 0.46) * (25 - 10), 1),
  AND(C597="Winter", J597="Foggy / Misty"), ROUND(0 + (K597 / 0.46) * (15 - 0), 1),
  AND(C597="Winter", J597="Light Snow / Rain"), ROUND(-5 + (K597 / 0.46) * (10 - (-5)), 1),
  AND(C597="Winter", J597="Western Disturbance"), ROUND(5 + (K597 / 0.46) * (20 - 5), 1),
  AND(C597="Summer", J597="Clear / Sunny"), ROUND(30 + (K597 / 0.46) * (53 - 30), 1),
  AND(C597="Summer", J597="Hot &amp; Humid"), ROUND(26 + (K597 / 0.46) * (45 - 26), 1),
  AND(C597="Summer", J597="Dust Storm / Loo Winds"), ROUND(35 + (K597 / 0.46) * (50 - 35), 1),
  AND(C597="Summer", J597="Pre-Monsoon Thunderstorm"), ROUND(28 + (K597 / 0.46) * (48 - 28), 1),
  AND(C597="Monsoon", J597="Heavy Rainfall"), ROUND(22 + (K597 / 0.46) * (28 - 22), 1),
  AND(C597="Monsoon", J597="Intermittent Showers"), ROUND(24 + (K597 / 0.46) * (32 - 24), 1),
  AND(C597="Monsoon", J597="Overcast &amp; Humid"), ROUND(25 + (K597 / 0.46) * (33 - 25), 1),
  AND(C597="Monsoon", J597="Thunderstorms with Rain"), ROUND(23 + (K597 / 0.46) * (30 - 23), 1),
  AND(C597="Autumn", J597="Clear"), ROUND(20 + (K597 / 0.46) * (30 - 20), 1),
  AND(C597="Autumn", J597="Dry &amp; Breezy"), ROUND(18 + (K597 / 0.46) * (28 - 18), 1),
  AND(C597="Autumn", J597="Atmospheric Haze"), ROUND(16 + (K597 / 0.46) * (26 - 16), 1),
  AND(C597="Autumn", J597="Chilly Dusk"), ROUND(15 + (K597 / 0.46) * (25 - 15), 1),
  TRUE, "No match found"
)</f>
        <v>6.5</v>
      </c>
      <c r="M597" s="8">
        <v>0.75</v>
      </c>
      <c r="N597" s="8">
        <f>ROUND(DS_1_2_3_appended[[#This Row],[NormalizedHumidity]] * 100, 1)</f>
        <v>75</v>
      </c>
      <c r="O597" s="8" t="str" cm="1">
        <f t="array" ref="O597">_xlfn.IFS(
  N597&lt;=10, "Extremely Dry",
  N597&lt;=20, "Very Dry",
  N597&lt;=30, "Dry",
  N597&lt;=40, "Low Comfortable",
  N597&lt;=50, "Comfortable",
  N597&lt;=60, "Moderate Humid",
  N597&lt;=70, "Humid",
  N597&lt;=80, "Very Humid",
  N597&lt;=90, "Highly Humid",
  N597&lt;=100, "Saturated / Rain-Likely"
)</f>
        <v>Very Humid</v>
      </c>
      <c r="P597" s="8">
        <v>0.1343</v>
      </c>
      <c r="Q597" s="8">
        <f>ROUND(DS_1_2_3_appended[[#This Row],[NormalizedWindspeed]]* 118, 1)</f>
        <v>15.8</v>
      </c>
      <c r="R597" s="8">
        <v>0</v>
      </c>
      <c r="S597" s="8">
        <v>9</v>
      </c>
      <c r="T597" s="8">
        <f>SUM(DS_1_2_3_appended[[#This Row],[CasualRiders]], DS_1_2_3_appended[[#This Row],[RegisteredRiders]])</f>
        <v>9</v>
      </c>
    </row>
    <row r="598" spans="1:20">
      <c r="A598" s="16">
        <v>597</v>
      </c>
      <c r="B598" s="11">
        <v>40571</v>
      </c>
      <c r="C598" s="8" t="str" cm="1">
        <f t="array" ref="C598">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98" s="8">
        <f>YEAR(DS_1_2_3_appended[[#This Row],[DateOfEntry]])</f>
        <v>2011</v>
      </c>
      <c r="E598" s="8" t="str">
        <f>TEXT(DS_1_2_3_appended[[#This Row],[DateOfEntry]], "mmmm")</f>
        <v>January</v>
      </c>
      <c r="F598" s="15">
        <v>24.8333333333333</v>
      </c>
      <c r="G598" s="8" t="str">
        <f>IF(dataset_1!G598, "YES", "NO")</f>
        <v>NO</v>
      </c>
      <c r="H598" s="8" t="str">
        <f>CHOOSE(WEEKDAY(DS_1_2_3_appended[[#This Row],[DateOfEntry]]), "Sunday", "Monday", "Tuesday", "Wednesday", "Thursday", "Friday", "Saturday")</f>
        <v>Friday</v>
      </c>
      <c r="I598" s="8">
        <v>2</v>
      </c>
      <c r="J598" s="8" t="str" cm="1">
        <f t="array" ref="J598">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598" s="8">
        <v>0.2</v>
      </c>
      <c r="L598" s="8" cm="1">
        <f t="array" ref="L598">_xlfn.IFS(
  AND(C598="Winter", J598="Clear Sky"), ROUND(10 + (K598 / 0.46) * (25 - 10), 1),
  AND(C598="Winter", J598="Foggy / Misty"), ROUND(0 + (K598 / 0.46) * (15 - 0), 1),
  AND(C598="Winter", J598="Light Snow / Rain"), ROUND(-5 + (K598 / 0.46) * (10 - (-5)), 1),
  AND(C598="Winter", J598="Western Disturbance"), ROUND(5 + (K598 / 0.46) * (20 - 5), 1),
  AND(C598="Summer", J598="Clear / Sunny"), ROUND(30 + (K598 / 0.46) * (53 - 30), 1),
  AND(C598="Summer", J598="Hot &amp; Humid"), ROUND(26 + (K598 / 0.46) * (45 - 26), 1),
  AND(C598="Summer", J598="Dust Storm / Loo Winds"), ROUND(35 + (K598 / 0.46) * (50 - 35), 1),
  AND(C598="Summer", J598="Pre-Monsoon Thunderstorm"), ROUND(28 + (K598 / 0.46) * (48 - 28), 1),
  AND(C598="Monsoon", J598="Heavy Rainfall"), ROUND(22 + (K598 / 0.46) * (28 - 22), 1),
  AND(C598="Monsoon", J598="Intermittent Showers"), ROUND(24 + (K598 / 0.46) * (32 - 24), 1),
  AND(C598="Monsoon", J598="Overcast &amp; Humid"), ROUND(25 + (K598 / 0.46) * (33 - 25), 1),
  AND(C598="Monsoon", J598="Thunderstorms with Rain"), ROUND(23 + (K598 / 0.46) * (30 - 23), 1),
  AND(C598="Autumn", J598="Clear"), ROUND(20 + (K598 / 0.46) * (30 - 20), 1),
  AND(C598="Autumn", J598="Dry &amp; Breezy"), ROUND(18 + (K598 / 0.46) * (28 - 18), 1),
  AND(C598="Autumn", J598="Atmospheric Haze"), ROUND(16 + (K598 / 0.46) * (26 - 16), 1),
  AND(C598="Autumn", J598="Chilly Dusk"), ROUND(15 + (K598 / 0.46) * (25 - 15), 1),
  TRUE, "No match found"
)</f>
        <v>6.5</v>
      </c>
      <c r="M598" s="8">
        <v>0.75</v>
      </c>
      <c r="N598" s="8">
        <f>ROUND(DS_1_2_3_appended[[#This Row],[NormalizedHumidity]] * 100, 1)</f>
        <v>75</v>
      </c>
      <c r="O598" s="8" t="str" cm="1">
        <f t="array" ref="O598">_xlfn.IFS(
  N598&lt;=10, "Extremely Dry",
  N598&lt;=20, "Very Dry",
  N598&lt;=30, "Dry",
  N598&lt;=40, "Low Comfortable",
  N598&lt;=50, "Comfortable",
  N598&lt;=60, "Moderate Humid",
  N598&lt;=70, "Humid",
  N598&lt;=80, "Very Humid",
  N598&lt;=90, "Highly Humid",
  N598&lt;=100, "Saturated / Rain-Likely"
)</f>
        <v>Very Humid</v>
      </c>
      <c r="P598" s="8">
        <v>0.1343</v>
      </c>
      <c r="Q598" s="8">
        <f>ROUND(DS_1_2_3_appended[[#This Row],[NormalizedWindspeed]]* 118, 1)</f>
        <v>15.8</v>
      </c>
      <c r="R598" s="8">
        <v>1</v>
      </c>
      <c r="S598" s="8">
        <v>2</v>
      </c>
      <c r="T598" s="8">
        <f>SUM(DS_1_2_3_appended[[#This Row],[CasualRiders]], DS_1_2_3_appended[[#This Row],[RegisteredRiders]])</f>
        <v>3</v>
      </c>
    </row>
    <row r="599" spans="1:20">
      <c r="A599" s="16">
        <v>598</v>
      </c>
      <c r="B599" s="11">
        <v>40571</v>
      </c>
      <c r="C599" s="8" t="str" cm="1">
        <f t="array" ref="C599">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599" s="8">
        <f>YEAR(DS_1_2_3_appended[[#This Row],[DateOfEntry]])</f>
        <v>2011</v>
      </c>
      <c r="E599" s="8" t="str">
        <f>TEXT(DS_1_2_3_appended[[#This Row],[DateOfEntry]], "mmmm")</f>
        <v>January</v>
      </c>
      <c r="F599" s="15">
        <v>24.875</v>
      </c>
      <c r="G599" s="8" t="str">
        <f>IF(dataset_1!G599, "YES", "NO")</f>
        <v>NO</v>
      </c>
      <c r="H599" s="8" t="str">
        <f>CHOOSE(WEEKDAY(DS_1_2_3_appended[[#This Row],[DateOfEntry]]), "Sunday", "Monday", "Tuesday", "Wednesday", "Thursday", "Friday", "Saturday")</f>
        <v>Friday</v>
      </c>
      <c r="I599" s="8">
        <v>2</v>
      </c>
      <c r="J599" s="8" t="str" cm="1">
        <f t="array" ref="J599">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599" s="8">
        <v>0.2</v>
      </c>
      <c r="L599" s="8" cm="1">
        <f t="array" ref="L599">_xlfn.IFS(
  AND(C599="Winter", J599="Clear Sky"), ROUND(10 + (K599 / 0.46) * (25 - 10), 1),
  AND(C599="Winter", J599="Foggy / Misty"), ROUND(0 + (K599 / 0.46) * (15 - 0), 1),
  AND(C599="Winter", J599="Light Snow / Rain"), ROUND(-5 + (K599 / 0.46) * (10 - (-5)), 1),
  AND(C599="Winter", J599="Western Disturbance"), ROUND(5 + (K599 / 0.46) * (20 - 5), 1),
  AND(C599="Summer", J599="Clear / Sunny"), ROUND(30 + (K599 / 0.46) * (53 - 30), 1),
  AND(C599="Summer", J599="Hot &amp; Humid"), ROUND(26 + (K599 / 0.46) * (45 - 26), 1),
  AND(C599="Summer", J599="Dust Storm / Loo Winds"), ROUND(35 + (K599 / 0.46) * (50 - 35), 1),
  AND(C599="Summer", J599="Pre-Monsoon Thunderstorm"), ROUND(28 + (K599 / 0.46) * (48 - 28), 1),
  AND(C599="Monsoon", J599="Heavy Rainfall"), ROUND(22 + (K599 / 0.46) * (28 - 22), 1),
  AND(C599="Monsoon", J599="Intermittent Showers"), ROUND(24 + (K599 / 0.46) * (32 - 24), 1),
  AND(C599="Monsoon", J599="Overcast &amp; Humid"), ROUND(25 + (K599 / 0.46) * (33 - 25), 1),
  AND(C599="Monsoon", J599="Thunderstorms with Rain"), ROUND(23 + (K599 / 0.46) * (30 - 23), 1),
  AND(C599="Autumn", J599="Clear"), ROUND(20 + (K599 / 0.46) * (30 - 20), 1),
  AND(C599="Autumn", J599="Dry &amp; Breezy"), ROUND(18 + (K599 / 0.46) * (28 - 18), 1),
  AND(C599="Autumn", J599="Atmospheric Haze"), ROUND(16 + (K599 / 0.46) * (26 - 16), 1),
  AND(C599="Autumn", J599="Chilly Dusk"), ROUND(15 + (K599 / 0.46) * (25 - 15), 1),
  TRUE, "No match found"
)</f>
        <v>6.5</v>
      </c>
      <c r="M599" s="8">
        <v>0.75</v>
      </c>
      <c r="N599" s="8">
        <f>ROUND(DS_1_2_3_appended[[#This Row],[NormalizedHumidity]] * 100, 1)</f>
        <v>75</v>
      </c>
      <c r="O599" s="8" t="str" cm="1">
        <f t="array" ref="O599">_xlfn.IFS(
  N599&lt;=10, "Extremely Dry",
  N599&lt;=20, "Very Dry",
  N599&lt;=30, "Dry",
  N599&lt;=40, "Low Comfortable",
  N599&lt;=50, "Comfortable",
  N599&lt;=60, "Moderate Humid",
  N599&lt;=70, "Humid",
  N599&lt;=80, "Very Humid",
  N599&lt;=90, "Highly Humid",
  N599&lt;=100, "Saturated / Rain-Likely"
)</f>
        <v>Very Humid</v>
      </c>
      <c r="P599" s="8">
        <v>0.16420000000000001</v>
      </c>
      <c r="Q599" s="8">
        <f>ROUND(DS_1_2_3_appended[[#This Row],[NormalizedWindspeed]]* 118, 1)</f>
        <v>19.399999999999999</v>
      </c>
      <c r="R599" s="8">
        <v>0</v>
      </c>
      <c r="S599" s="8">
        <v>2</v>
      </c>
      <c r="T599" s="8">
        <f>SUM(DS_1_2_3_appended[[#This Row],[CasualRiders]], DS_1_2_3_appended[[#This Row],[RegisteredRiders]])</f>
        <v>2</v>
      </c>
    </row>
    <row r="600" spans="1:20">
      <c r="A600" s="16">
        <v>599</v>
      </c>
      <c r="B600" s="11">
        <v>40571</v>
      </c>
      <c r="C600" s="8" t="str" cm="1">
        <f t="array" ref="C600">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00" s="8">
        <f>YEAR(DS_1_2_3_appended[[#This Row],[DateOfEntry]])</f>
        <v>2011</v>
      </c>
      <c r="E600" s="8" t="str">
        <f>TEXT(DS_1_2_3_appended[[#This Row],[DateOfEntry]], "mmmm")</f>
        <v>January</v>
      </c>
      <c r="F600" s="15">
        <v>24.9166666666667</v>
      </c>
      <c r="G600" s="8" t="str">
        <f>IF(dataset_1!G600, "YES", "NO")</f>
        <v>NO</v>
      </c>
      <c r="H600" s="8" t="str">
        <f>CHOOSE(WEEKDAY(DS_1_2_3_appended[[#This Row],[DateOfEntry]]), "Sunday", "Monday", "Tuesday", "Wednesday", "Thursday", "Friday", "Saturday")</f>
        <v>Friday</v>
      </c>
      <c r="I600" s="8">
        <v>2</v>
      </c>
      <c r="J600" s="8" t="str" cm="1">
        <f t="array" ref="J600">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600" s="8">
        <v>0.2</v>
      </c>
      <c r="L600" s="8" cm="1">
        <f t="array" ref="L600">_xlfn.IFS(
  AND(C600="Winter", J600="Clear Sky"), ROUND(10 + (K600 / 0.46) * (25 - 10), 1),
  AND(C600="Winter", J600="Foggy / Misty"), ROUND(0 + (K600 / 0.46) * (15 - 0), 1),
  AND(C600="Winter", J600="Light Snow / Rain"), ROUND(-5 + (K600 / 0.46) * (10 - (-5)), 1),
  AND(C600="Winter", J600="Western Disturbance"), ROUND(5 + (K600 / 0.46) * (20 - 5), 1),
  AND(C600="Summer", J600="Clear / Sunny"), ROUND(30 + (K600 / 0.46) * (53 - 30), 1),
  AND(C600="Summer", J600="Hot &amp; Humid"), ROUND(26 + (K600 / 0.46) * (45 - 26), 1),
  AND(C600="Summer", J600="Dust Storm / Loo Winds"), ROUND(35 + (K600 / 0.46) * (50 - 35), 1),
  AND(C600="Summer", J600="Pre-Monsoon Thunderstorm"), ROUND(28 + (K600 / 0.46) * (48 - 28), 1),
  AND(C600="Monsoon", J600="Heavy Rainfall"), ROUND(22 + (K600 / 0.46) * (28 - 22), 1),
  AND(C600="Monsoon", J600="Intermittent Showers"), ROUND(24 + (K600 / 0.46) * (32 - 24), 1),
  AND(C600="Monsoon", J600="Overcast &amp; Humid"), ROUND(25 + (K600 / 0.46) * (33 - 25), 1),
  AND(C600="Monsoon", J600="Thunderstorms with Rain"), ROUND(23 + (K600 / 0.46) * (30 - 23), 1),
  AND(C600="Autumn", J600="Clear"), ROUND(20 + (K600 / 0.46) * (30 - 20), 1),
  AND(C600="Autumn", J600="Dry &amp; Breezy"), ROUND(18 + (K600 / 0.46) * (28 - 18), 1),
  AND(C600="Autumn", J600="Atmospheric Haze"), ROUND(16 + (K600 / 0.46) * (26 - 16), 1),
  AND(C600="Autumn", J600="Chilly Dusk"), ROUND(15 + (K600 / 0.46) * (25 - 15), 1),
  TRUE, "No match found"
)</f>
        <v>6.5</v>
      </c>
      <c r="M600" s="8">
        <v>0.75</v>
      </c>
      <c r="N600" s="8">
        <f>ROUND(DS_1_2_3_appended[[#This Row],[NormalizedHumidity]] * 100, 1)</f>
        <v>75</v>
      </c>
      <c r="O600" s="8" t="str" cm="1">
        <f t="array" ref="O600">_xlfn.IFS(
  N600&lt;=10, "Extremely Dry",
  N600&lt;=20, "Very Dry",
  N600&lt;=30, "Dry",
  N600&lt;=40, "Low Comfortable",
  N600&lt;=50, "Comfortable",
  N600&lt;=60, "Moderate Humid",
  N600&lt;=70, "Humid",
  N600&lt;=80, "Very Humid",
  N600&lt;=90, "Highly Humid",
  N600&lt;=100, "Saturated / Rain-Likely"
)</f>
        <v>Very Humid</v>
      </c>
      <c r="P600" s="8">
        <v>0.1045</v>
      </c>
      <c r="Q600" s="8">
        <f>ROUND(DS_1_2_3_appended[[#This Row],[NormalizedWindspeed]]* 118, 1)</f>
        <v>12.3</v>
      </c>
      <c r="R600" s="8">
        <v>1</v>
      </c>
      <c r="S600" s="8">
        <v>0</v>
      </c>
      <c r="T600" s="8">
        <f>SUM(DS_1_2_3_appended[[#This Row],[CasualRiders]], DS_1_2_3_appended[[#This Row],[RegisteredRiders]])</f>
        <v>1</v>
      </c>
    </row>
    <row r="601" spans="1:20">
      <c r="A601" s="16">
        <v>600</v>
      </c>
      <c r="B601" s="11">
        <v>40571</v>
      </c>
      <c r="C601" s="8" t="str" cm="1">
        <f t="array" ref="C601">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01" s="8">
        <f>YEAR(DS_1_2_3_appended[[#This Row],[DateOfEntry]])</f>
        <v>2011</v>
      </c>
      <c r="E601" s="8" t="str">
        <f>TEXT(DS_1_2_3_appended[[#This Row],[DateOfEntry]], "mmmm")</f>
        <v>January</v>
      </c>
      <c r="F601" s="15">
        <v>24.9583333333333</v>
      </c>
      <c r="G601" s="8" t="str">
        <f>IF(dataset_1!G601, "YES", "NO")</f>
        <v>NO</v>
      </c>
      <c r="H601" s="8" t="str">
        <f>CHOOSE(WEEKDAY(DS_1_2_3_appended[[#This Row],[DateOfEntry]]), "Sunday", "Monday", "Tuesday", "Wednesday", "Thursday", "Friday", "Saturday")</f>
        <v>Friday</v>
      </c>
      <c r="I601" s="8">
        <v>2</v>
      </c>
      <c r="J601" s="8" t="str" cm="1">
        <f t="array" ref="J601">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601" s="8">
        <v>0.18</v>
      </c>
      <c r="L601" s="8" cm="1">
        <f t="array" ref="L601">_xlfn.IFS(
  AND(C601="Winter", J601="Clear Sky"), ROUND(10 + (K601 / 0.46) * (25 - 10), 1),
  AND(C601="Winter", J601="Foggy / Misty"), ROUND(0 + (K601 / 0.46) * (15 - 0), 1),
  AND(C601="Winter", J601="Light Snow / Rain"), ROUND(-5 + (K601 / 0.46) * (10 - (-5)), 1),
  AND(C601="Winter", J601="Western Disturbance"), ROUND(5 + (K601 / 0.46) * (20 - 5), 1),
  AND(C601="Summer", J601="Clear / Sunny"), ROUND(30 + (K601 / 0.46) * (53 - 30), 1),
  AND(C601="Summer", J601="Hot &amp; Humid"), ROUND(26 + (K601 / 0.46) * (45 - 26), 1),
  AND(C601="Summer", J601="Dust Storm / Loo Winds"), ROUND(35 + (K601 / 0.46) * (50 - 35), 1),
  AND(C601="Summer", J601="Pre-Monsoon Thunderstorm"), ROUND(28 + (K601 / 0.46) * (48 - 28), 1),
  AND(C601="Monsoon", J601="Heavy Rainfall"), ROUND(22 + (K601 / 0.46) * (28 - 22), 1),
  AND(C601="Monsoon", J601="Intermittent Showers"), ROUND(24 + (K601 / 0.46) * (32 - 24), 1),
  AND(C601="Monsoon", J601="Overcast &amp; Humid"), ROUND(25 + (K601 / 0.46) * (33 - 25), 1),
  AND(C601="Monsoon", J601="Thunderstorms with Rain"), ROUND(23 + (K601 / 0.46) * (30 - 23), 1),
  AND(C601="Autumn", J601="Clear"), ROUND(20 + (K601 / 0.46) * (30 - 20), 1),
  AND(C601="Autumn", J601="Dry &amp; Breezy"), ROUND(18 + (K601 / 0.46) * (28 - 18), 1),
  AND(C601="Autumn", J601="Atmospheric Haze"), ROUND(16 + (K601 / 0.46) * (26 - 16), 1),
  AND(C601="Autumn", J601="Chilly Dusk"), ROUND(15 + (K601 / 0.46) * (25 - 15), 1),
  TRUE, "No match found"
)</f>
        <v>5.9</v>
      </c>
      <c r="M601" s="8">
        <v>0.8</v>
      </c>
      <c r="N601" s="8">
        <f>ROUND(DS_1_2_3_appended[[#This Row],[NormalizedHumidity]] * 100, 1)</f>
        <v>80</v>
      </c>
      <c r="O601" s="8" t="str" cm="1">
        <f t="array" ref="O601">_xlfn.IFS(
  N601&lt;=10, "Extremely Dry",
  N601&lt;=20, "Very Dry",
  N601&lt;=30, "Dry",
  N601&lt;=40, "Low Comfortable",
  N601&lt;=50, "Comfortable",
  N601&lt;=60, "Moderate Humid",
  N601&lt;=70, "Humid",
  N601&lt;=80, "Very Humid",
  N601&lt;=90, "Highly Humid",
  N601&lt;=100, "Saturated / Rain-Likely"
)</f>
        <v>Very Humid</v>
      </c>
      <c r="P601" s="8">
        <v>0.1045</v>
      </c>
      <c r="Q601" s="8">
        <f>ROUND(DS_1_2_3_appended[[#This Row],[NormalizedWindspeed]]* 118, 1)</f>
        <v>12.3</v>
      </c>
      <c r="R601" s="8">
        <v>0</v>
      </c>
      <c r="S601" s="8">
        <v>4</v>
      </c>
      <c r="T601" s="8">
        <f>SUM(DS_1_2_3_appended[[#This Row],[CasualRiders]], DS_1_2_3_appended[[#This Row],[RegisteredRiders]])</f>
        <v>4</v>
      </c>
    </row>
    <row r="602" spans="1:20">
      <c r="A602" s="16">
        <v>601</v>
      </c>
      <c r="B602" s="11">
        <v>40571</v>
      </c>
      <c r="C602" s="8" t="str" cm="1">
        <f t="array" ref="C602">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02" s="8">
        <f>YEAR(DS_1_2_3_appended[[#This Row],[DateOfEntry]])</f>
        <v>2011</v>
      </c>
      <c r="E602" s="8" t="str">
        <f>TEXT(DS_1_2_3_appended[[#This Row],[DateOfEntry]], "mmmm")</f>
        <v>January</v>
      </c>
      <c r="F602" s="15">
        <v>25</v>
      </c>
      <c r="G602" s="8" t="str">
        <f>IF(dataset_1!G602, "YES", "NO")</f>
        <v>NO</v>
      </c>
      <c r="H602" s="8" t="str">
        <f>CHOOSE(WEEKDAY(DS_1_2_3_appended[[#This Row],[DateOfEntry]]), "Sunday", "Monday", "Tuesday", "Wednesday", "Thursday", "Friday", "Saturday")</f>
        <v>Friday</v>
      </c>
      <c r="I602" s="8">
        <v>2</v>
      </c>
      <c r="J602" s="8" t="str" cm="1">
        <f t="array" ref="J602">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602" s="8">
        <v>0.18</v>
      </c>
      <c r="L602" s="8" cm="1">
        <f t="array" ref="L602">_xlfn.IFS(
  AND(C602="Winter", J602="Clear Sky"), ROUND(10 + (K602 / 0.46) * (25 - 10), 1),
  AND(C602="Winter", J602="Foggy / Misty"), ROUND(0 + (K602 / 0.46) * (15 - 0), 1),
  AND(C602="Winter", J602="Light Snow / Rain"), ROUND(-5 + (K602 / 0.46) * (10 - (-5)), 1),
  AND(C602="Winter", J602="Western Disturbance"), ROUND(5 + (K602 / 0.46) * (20 - 5), 1),
  AND(C602="Summer", J602="Clear / Sunny"), ROUND(30 + (K602 / 0.46) * (53 - 30), 1),
  AND(C602="Summer", J602="Hot &amp; Humid"), ROUND(26 + (K602 / 0.46) * (45 - 26), 1),
  AND(C602="Summer", J602="Dust Storm / Loo Winds"), ROUND(35 + (K602 / 0.46) * (50 - 35), 1),
  AND(C602="Summer", J602="Pre-Monsoon Thunderstorm"), ROUND(28 + (K602 / 0.46) * (48 - 28), 1),
  AND(C602="Monsoon", J602="Heavy Rainfall"), ROUND(22 + (K602 / 0.46) * (28 - 22), 1),
  AND(C602="Monsoon", J602="Intermittent Showers"), ROUND(24 + (K602 / 0.46) * (32 - 24), 1),
  AND(C602="Monsoon", J602="Overcast &amp; Humid"), ROUND(25 + (K602 / 0.46) * (33 - 25), 1),
  AND(C602="Monsoon", J602="Thunderstorms with Rain"), ROUND(23 + (K602 / 0.46) * (30 - 23), 1),
  AND(C602="Autumn", J602="Clear"), ROUND(20 + (K602 / 0.46) * (30 - 20), 1),
  AND(C602="Autumn", J602="Dry &amp; Breezy"), ROUND(18 + (K602 / 0.46) * (28 - 18), 1),
  AND(C602="Autumn", J602="Atmospheric Haze"), ROUND(16 + (K602 / 0.46) * (26 - 16), 1),
  AND(C602="Autumn", J602="Chilly Dusk"), ROUND(15 + (K602 / 0.46) * (25 - 15), 1),
  TRUE, "No match found"
)</f>
        <v>5.9</v>
      </c>
      <c r="M602" s="8">
        <v>0.8</v>
      </c>
      <c r="N602" s="8">
        <f>ROUND(DS_1_2_3_appended[[#This Row],[NormalizedHumidity]] * 100, 1)</f>
        <v>80</v>
      </c>
      <c r="O602" s="8" t="str" cm="1">
        <f t="array" ref="O602">_xlfn.IFS(
  N602&lt;=10, "Extremely Dry",
  N602&lt;=20, "Very Dry",
  N602&lt;=30, "Dry",
  N602&lt;=40, "Low Comfortable",
  N602&lt;=50, "Comfortable",
  N602&lt;=60, "Moderate Humid",
  N602&lt;=70, "Humid",
  N602&lt;=80, "Very Humid",
  N602&lt;=90, "Highly Humid",
  N602&lt;=100, "Saturated / Rain-Likely"
)</f>
        <v>Very Humid</v>
      </c>
      <c r="P602" s="8">
        <v>0.1343</v>
      </c>
      <c r="Q602" s="8">
        <f>ROUND(DS_1_2_3_appended[[#This Row],[NormalizedWindspeed]]* 118, 1)</f>
        <v>15.8</v>
      </c>
      <c r="R602" s="8">
        <v>0</v>
      </c>
      <c r="S602" s="8">
        <v>16</v>
      </c>
      <c r="T602" s="8">
        <f>SUM(DS_1_2_3_appended[[#This Row],[CasualRiders]], DS_1_2_3_appended[[#This Row],[RegisteredRiders]])</f>
        <v>16</v>
      </c>
    </row>
    <row r="603" spans="1:20">
      <c r="A603" s="16">
        <v>602</v>
      </c>
      <c r="B603" s="11">
        <v>40571</v>
      </c>
      <c r="C603" s="8" t="str" cm="1">
        <f t="array" ref="C603">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03" s="8">
        <f>YEAR(DS_1_2_3_appended[[#This Row],[DateOfEntry]])</f>
        <v>2011</v>
      </c>
      <c r="E603" s="8" t="str">
        <f>TEXT(DS_1_2_3_appended[[#This Row],[DateOfEntry]], "mmmm")</f>
        <v>January</v>
      </c>
      <c r="F603" s="15">
        <v>25.0416666666667</v>
      </c>
      <c r="G603" s="8" t="str">
        <f>IF(dataset_1!G603, "YES", "NO")</f>
        <v>NO</v>
      </c>
      <c r="H603" s="8" t="str">
        <f>CHOOSE(WEEKDAY(DS_1_2_3_appended[[#This Row],[DateOfEntry]]), "Sunday", "Monday", "Tuesday", "Wednesday", "Thursday", "Friday", "Saturday")</f>
        <v>Friday</v>
      </c>
      <c r="I603" s="8">
        <v>2</v>
      </c>
      <c r="J603" s="8" t="str" cm="1">
        <f t="array" ref="J603">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603" s="8">
        <v>0.16</v>
      </c>
      <c r="L603" s="8" cm="1">
        <f t="array" ref="L603">_xlfn.IFS(
  AND(C603="Winter", J603="Clear Sky"), ROUND(10 + (K603 / 0.46) * (25 - 10), 1),
  AND(C603="Winter", J603="Foggy / Misty"), ROUND(0 + (K603 / 0.46) * (15 - 0), 1),
  AND(C603="Winter", J603="Light Snow / Rain"), ROUND(-5 + (K603 / 0.46) * (10 - (-5)), 1),
  AND(C603="Winter", J603="Western Disturbance"), ROUND(5 + (K603 / 0.46) * (20 - 5), 1),
  AND(C603="Summer", J603="Clear / Sunny"), ROUND(30 + (K603 / 0.46) * (53 - 30), 1),
  AND(C603="Summer", J603="Hot &amp; Humid"), ROUND(26 + (K603 / 0.46) * (45 - 26), 1),
  AND(C603="Summer", J603="Dust Storm / Loo Winds"), ROUND(35 + (K603 / 0.46) * (50 - 35), 1),
  AND(C603="Summer", J603="Pre-Monsoon Thunderstorm"), ROUND(28 + (K603 / 0.46) * (48 - 28), 1),
  AND(C603="Monsoon", J603="Heavy Rainfall"), ROUND(22 + (K603 / 0.46) * (28 - 22), 1),
  AND(C603="Monsoon", J603="Intermittent Showers"), ROUND(24 + (K603 / 0.46) * (32 - 24), 1),
  AND(C603="Monsoon", J603="Overcast &amp; Humid"), ROUND(25 + (K603 / 0.46) * (33 - 25), 1),
  AND(C603="Monsoon", J603="Thunderstorms with Rain"), ROUND(23 + (K603 / 0.46) * (30 - 23), 1),
  AND(C603="Autumn", J603="Clear"), ROUND(20 + (K603 / 0.46) * (30 - 20), 1),
  AND(C603="Autumn", J603="Dry &amp; Breezy"), ROUND(18 + (K603 / 0.46) * (28 - 18), 1),
  AND(C603="Autumn", J603="Atmospheric Haze"), ROUND(16 + (K603 / 0.46) * (26 - 16), 1),
  AND(C603="Autumn", J603="Chilly Dusk"), ROUND(15 + (K603 / 0.46) * (25 - 15), 1),
  TRUE, "No match found"
)</f>
        <v>5.2</v>
      </c>
      <c r="M603" s="8">
        <v>0.86</v>
      </c>
      <c r="N603" s="8">
        <f>ROUND(DS_1_2_3_appended[[#This Row],[NormalizedHumidity]] * 100, 1)</f>
        <v>86</v>
      </c>
      <c r="O603" s="8" t="str" cm="1">
        <f t="array" ref="O603">_xlfn.IFS(
  N603&lt;=10, "Extremely Dry",
  N603&lt;=20, "Very Dry",
  N603&lt;=30, "Dry",
  N603&lt;=40, "Low Comfortable",
  N603&lt;=50, "Comfortable",
  N603&lt;=60, "Moderate Humid",
  N603&lt;=70, "Humid",
  N603&lt;=80, "Very Humid",
  N603&lt;=90, "Highly Humid",
  N603&lt;=100, "Saturated / Rain-Likely"
)</f>
        <v>Highly Humid</v>
      </c>
      <c r="P603" s="8">
        <v>8.9599999999999999E-2</v>
      </c>
      <c r="Q603" s="8">
        <f>ROUND(DS_1_2_3_appended[[#This Row],[NormalizedWindspeed]]* 118, 1)</f>
        <v>10.6</v>
      </c>
      <c r="R603" s="8">
        <v>2</v>
      </c>
      <c r="S603" s="8">
        <v>58</v>
      </c>
      <c r="T603" s="8">
        <f>SUM(DS_1_2_3_appended[[#This Row],[CasualRiders]], DS_1_2_3_appended[[#This Row],[RegisteredRiders]])</f>
        <v>60</v>
      </c>
    </row>
    <row r="604" spans="1:20">
      <c r="A604" s="16">
        <v>603</v>
      </c>
      <c r="B604" s="11">
        <v>40571</v>
      </c>
      <c r="C604" s="8" t="str" cm="1">
        <f t="array" ref="C604">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04" s="8">
        <f>YEAR(DS_1_2_3_appended[[#This Row],[DateOfEntry]])</f>
        <v>2011</v>
      </c>
      <c r="E604" s="8" t="str">
        <f>TEXT(DS_1_2_3_appended[[#This Row],[DateOfEntry]], "mmmm")</f>
        <v>January</v>
      </c>
      <c r="F604" s="15">
        <v>25.0833333333333</v>
      </c>
      <c r="G604" s="8" t="str">
        <f>IF(dataset_1!G604, "YES", "NO")</f>
        <v>NO</v>
      </c>
      <c r="H604" s="8" t="str">
        <f>CHOOSE(WEEKDAY(DS_1_2_3_appended[[#This Row],[DateOfEntry]]), "Sunday", "Monday", "Tuesday", "Wednesday", "Thursday", "Friday", "Saturday")</f>
        <v>Friday</v>
      </c>
      <c r="I604" s="8">
        <v>2</v>
      </c>
      <c r="J604" s="8" t="str" cm="1">
        <f t="array" ref="J604">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604" s="8">
        <v>0.16</v>
      </c>
      <c r="L604" s="8" cm="1">
        <f t="array" ref="L604">_xlfn.IFS(
  AND(C604="Winter", J604="Clear Sky"), ROUND(10 + (K604 / 0.46) * (25 - 10), 1),
  AND(C604="Winter", J604="Foggy / Misty"), ROUND(0 + (K604 / 0.46) * (15 - 0), 1),
  AND(C604="Winter", J604="Light Snow / Rain"), ROUND(-5 + (K604 / 0.46) * (10 - (-5)), 1),
  AND(C604="Winter", J604="Western Disturbance"), ROUND(5 + (K604 / 0.46) * (20 - 5), 1),
  AND(C604="Summer", J604="Clear / Sunny"), ROUND(30 + (K604 / 0.46) * (53 - 30), 1),
  AND(C604="Summer", J604="Hot &amp; Humid"), ROUND(26 + (K604 / 0.46) * (45 - 26), 1),
  AND(C604="Summer", J604="Dust Storm / Loo Winds"), ROUND(35 + (K604 / 0.46) * (50 - 35), 1),
  AND(C604="Summer", J604="Pre-Monsoon Thunderstorm"), ROUND(28 + (K604 / 0.46) * (48 - 28), 1),
  AND(C604="Monsoon", J604="Heavy Rainfall"), ROUND(22 + (K604 / 0.46) * (28 - 22), 1),
  AND(C604="Monsoon", J604="Intermittent Showers"), ROUND(24 + (K604 / 0.46) * (32 - 24), 1),
  AND(C604="Monsoon", J604="Overcast &amp; Humid"), ROUND(25 + (K604 / 0.46) * (33 - 25), 1),
  AND(C604="Monsoon", J604="Thunderstorms with Rain"), ROUND(23 + (K604 / 0.46) * (30 - 23), 1),
  AND(C604="Autumn", J604="Clear"), ROUND(20 + (K604 / 0.46) * (30 - 20), 1),
  AND(C604="Autumn", J604="Dry &amp; Breezy"), ROUND(18 + (K604 / 0.46) * (28 - 18), 1),
  AND(C604="Autumn", J604="Atmospheric Haze"), ROUND(16 + (K604 / 0.46) * (26 - 16), 1),
  AND(C604="Autumn", J604="Chilly Dusk"), ROUND(15 + (K604 / 0.46) * (25 - 15), 1),
  TRUE, "No match found"
)</f>
        <v>5.2</v>
      </c>
      <c r="M604" s="8">
        <v>0.86</v>
      </c>
      <c r="N604" s="8">
        <f>ROUND(DS_1_2_3_appended[[#This Row],[NormalizedHumidity]] * 100, 1)</f>
        <v>86</v>
      </c>
      <c r="O604" s="8" t="str" cm="1">
        <f t="array" ref="O604">_xlfn.IFS(
  N604&lt;=10, "Extremely Dry",
  N604&lt;=20, "Very Dry",
  N604&lt;=30, "Dry",
  N604&lt;=40, "Low Comfortable",
  N604&lt;=50, "Comfortable",
  N604&lt;=60, "Moderate Humid",
  N604&lt;=70, "Humid",
  N604&lt;=80, "Very Humid",
  N604&lt;=90, "Highly Humid",
  N604&lt;=100, "Saturated / Rain-Likely"
)</f>
        <v>Highly Humid</v>
      </c>
      <c r="P604" s="8">
        <v>8.9599999999999999E-2</v>
      </c>
      <c r="Q604" s="8">
        <f>ROUND(DS_1_2_3_appended[[#This Row],[NormalizedWindspeed]]* 118, 1)</f>
        <v>10.6</v>
      </c>
      <c r="R604" s="8">
        <v>2</v>
      </c>
      <c r="S604" s="8">
        <v>155</v>
      </c>
      <c r="T604" s="8">
        <f>SUM(DS_1_2_3_appended[[#This Row],[CasualRiders]], DS_1_2_3_appended[[#This Row],[RegisteredRiders]])</f>
        <v>157</v>
      </c>
    </row>
    <row r="605" spans="1:20">
      <c r="A605" s="16">
        <v>604</v>
      </c>
      <c r="B605" s="11">
        <v>40571</v>
      </c>
      <c r="C605" s="8" t="str" cm="1">
        <f t="array" ref="C605">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05" s="8">
        <f>YEAR(DS_1_2_3_appended[[#This Row],[DateOfEntry]])</f>
        <v>2011</v>
      </c>
      <c r="E605" s="8" t="str">
        <f>TEXT(DS_1_2_3_appended[[#This Row],[DateOfEntry]], "mmmm")</f>
        <v>January</v>
      </c>
      <c r="F605" s="15">
        <v>25.125</v>
      </c>
      <c r="G605" s="8" t="str">
        <f>IF(dataset_1!G605, "YES", "NO")</f>
        <v>NO</v>
      </c>
      <c r="H605" s="8" t="str">
        <f>CHOOSE(WEEKDAY(DS_1_2_3_appended[[#This Row],[DateOfEntry]]), "Sunday", "Monday", "Tuesday", "Wednesday", "Thursday", "Friday", "Saturday")</f>
        <v>Friday</v>
      </c>
      <c r="I605" s="8">
        <v>3</v>
      </c>
      <c r="J605" s="8" t="str" cm="1">
        <f t="array" ref="J605">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Light Snow / Rain</v>
      </c>
      <c r="K605" s="8">
        <v>0.18</v>
      </c>
      <c r="L605" s="8" cm="1">
        <f t="array" ref="L605">_xlfn.IFS(
  AND(C605="Winter", J605="Clear Sky"), ROUND(10 + (K605 / 0.46) * (25 - 10), 1),
  AND(C605="Winter", J605="Foggy / Misty"), ROUND(0 + (K605 / 0.46) * (15 - 0), 1),
  AND(C605="Winter", J605="Light Snow / Rain"), ROUND(-5 + (K605 / 0.46) * (10 - (-5)), 1),
  AND(C605="Winter", J605="Western Disturbance"), ROUND(5 + (K605 / 0.46) * (20 - 5), 1),
  AND(C605="Summer", J605="Clear / Sunny"), ROUND(30 + (K605 / 0.46) * (53 - 30), 1),
  AND(C605="Summer", J605="Hot &amp; Humid"), ROUND(26 + (K605 / 0.46) * (45 - 26), 1),
  AND(C605="Summer", J605="Dust Storm / Loo Winds"), ROUND(35 + (K605 / 0.46) * (50 - 35), 1),
  AND(C605="Summer", J605="Pre-Monsoon Thunderstorm"), ROUND(28 + (K605 / 0.46) * (48 - 28), 1),
  AND(C605="Monsoon", J605="Heavy Rainfall"), ROUND(22 + (K605 / 0.46) * (28 - 22), 1),
  AND(C605="Monsoon", J605="Intermittent Showers"), ROUND(24 + (K605 / 0.46) * (32 - 24), 1),
  AND(C605="Monsoon", J605="Overcast &amp; Humid"), ROUND(25 + (K605 / 0.46) * (33 - 25), 1),
  AND(C605="Monsoon", J605="Thunderstorms with Rain"), ROUND(23 + (K605 / 0.46) * (30 - 23), 1),
  AND(C605="Autumn", J605="Clear"), ROUND(20 + (K605 / 0.46) * (30 - 20), 1),
  AND(C605="Autumn", J605="Dry &amp; Breezy"), ROUND(18 + (K605 / 0.46) * (28 - 18), 1),
  AND(C605="Autumn", J605="Atmospheric Haze"), ROUND(16 + (K605 / 0.46) * (26 - 16), 1),
  AND(C605="Autumn", J605="Chilly Dusk"), ROUND(15 + (K605 / 0.46) * (25 - 15), 1),
  TRUE, "No match found"
)</f>
        <v>0.9</v>
      </c>
      <c r="M605" s="8">
        <v>0.86</v>
      </c>
      <c r="N605" s="8">
        <f>ROUND(DS_1_2_3_appended[[#This Row],[NormalizedHumidity]] * 100, 1)</f>
        <v>86</v>
      </c>
      <c r="O605" s="8" t="str" cm="1">
        <f t="array" ref="O605">_xlfn.IFS(
  N605&lt;=10, "Extremely Dry",
  N605&lt;=20, "Very Dry",
  N605&lt;=30, "Dry",
  N605&lt;=40, "Low Comfortable",
  N605&lt;=50, "Comfortable",
  N605&lt;=60, "Moderate Humid",
  N605&lt;=70, "Humid",
  N605&lt;=80, "Very Humid",
  N605&lt;=90, "Highly Humid",
  N605&lt;=100, "Saturated / Rain-Likely"
)</f>
        <v>Highly Humid</v>
      </c>
      <c r="P605" s="8">
        <v>8.9599999999999999E-2</v>
      </c>
      <c r="Q605" s="8">
        <f>ROUND(DS_1_2_3_appended[[#This Row],[NormalizedWindspeed]]* 118, 1)</f>
        <v>10.6</v>
      </c>
      <c r="R605" s="8">
        <v>6</v>
      </c>
      <c r="S605" s="8">
        <v>95</v>
      </c>
      <c r="T605" s="8">
        <f>SUM(DS_1_2_3_appended[[#This Row],[CasualRiders]], DS_1_2_3_appended[[#This Row],[RegisteredRiders]])</f>
        <v>101</v>
      </c>
    </row>
    <row r="606" spans="1:20">
      <c r="A606" s="16">
        <v>605</v>
      </c>
      <c r="B606" s="11">
        <v>40571</v>
      </c>
      <c r="C606" s="8" t="str" cm="1">
        <f t="array" ref="C606">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06" s="8">
        <f>YEAR(DS_1_2_3_appended[[#This Row],[DateOfEntry]])</f>
        <v>2011</v>
      </c>
      <c r="E606" s="8" t="str">
        <f>TEXT(DS_1_2_3_appended[[#This Row],[DateOfEntry]], "mmmm")</f>
        <v>January</v>
      </c>
      <c r="F606" s="15">
        <v>25.1666666666667</v>
      </c>
      <c r="G606" s="8" t="str">
        <f>IF(dataset_1!G606, "YES", "NO")</f>
        <v>NO</v>
      </c>
      <c r="H606" s="8" t="str">
        <f>CHOOSE(WEEKDAY(DS_1_2_3_appended[[#This Row],[DateOfEntry]]), "Sunday", "Monday", "Tuesday", "Wednesday", "Thursday", "Friday", "Saturday")</f>
        <v>Friday</v>
      </c>
      <c r="I606" s="8">
        <v>3</v>
      </c>
      <c r="J606" s="8" t="str" cm="1">
        <f t="array" ref="J606">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Light Snow / Rain</v>
      </c>
      <c r="K606" s="8">
        <v>0.18</v>
      </c>
      <c r="L606" s="8" cm="1">
        <f t="array" ref="L606">_xlfn.IFS(
  AND(C606="Winter", J606="Clear Sky"), ROUND(10 + (K606 / 0.46) * (25 - 10), 1),
  AND(C606="Winter", J606="Foggy / Misty"), ROUND(0 + (K606 / 0.46) * (15 - 0), 1),
  AND(C606="Winter", J606="Light Snow / Rain"), ROUND(-5 + (K606 / 0.46) * (10 - (-5)), 1),
  AND(C606="Winter", J606="Western Disturbance"), ROUND(5 + (K606 / 0.46) * (20 - 5), 1),
  AND(C606="Summer", J606="Clear / Sunny"), ROUND(30 + (K606 / 0.46) * (53 - 30), 1),
  AND(C606="Summer", J606="Hot &amp; Humid"), ROUND(26 + (K606 / 0.46) * (45 - 26), 1),
  AND(C606="Summer", J606="Dust Storm / Loo Winds"), ROUND(35 + (K606 / 0.46) * (50 - 35), 1),
  AND(C606="Summer", J606="Pre-Monsoon Thunderstorm"), ROUND(28 + (K606 / 0.46) * (48 - 28), 1),
  AND(C606="Monsoon", J606="Heavy Rainfall"), ROUND(22 + (K606 / 0.46) * (28 - 22), 1),
  AND(C606="Monsoon", J606="Intermittent Showers"), ROUND(24 + (K606 / 0.46) * (32 - 24), 1),
  AND(C606="Monsoon", J606="Overcast &amp; Humid"), ROUND(25 + (K606 / 0.46) * (33 - 25), 1),
  AND(C606="Monsoon", J606="Thunderstorms with Rain"), ROUND(23 + (K606 / 0.46) * (30 - 23), 1),
  AND(C606="Autumn", J606="Clear"), ROUND(20 + (K606 / 0.46) * (30 - 20), 1),
  AND(C606="Autumn", J606="Dry &amp; Breezy"), ROUND(18 + (K606 / 0.46) * (28 - 18), 1),
  AND(C606="Autumn", J606="Atmospheric Haze"), ROUND(16 + (K606 / 0.46) * (26 - 16), 1),
  AND(C606="Autumn", J606="Chilly Dusk"), ROUND(15 + (K606 / 0.46) * (25 - 15), 1),
  TRUE, "No match found"
)</f>
        <v>0.9</v>
      </c>
      <c r="M606" s="8">
        <v>0.86</v>
      </c>
      <c r="N606" s="8">
        <f>ROUND(DS_1_2_3_appended[[#This Row],[NormalizedHumidity]] * 100, 1)</f>
        <v>86</v>
      </c>
      <c r="O606" s="8" t="str" cm="1">
        <f t="array" ref="O606">_xlfn.IFS(
  N606&lt;=10, "Extremely Dry",
  N606&lt;=20, "Very Dry",
  N606&lt;=30, "Dry",
  N606&lt;=40, "Low Comfortable",
  N606&lt;=50, "Comfortable",
  N606&lt;=60, "Moderate Humid",
  N606&lt;=70, "Humid",
  N606&lt;=80, "Very Humid",
  N606&lt;=90, "Highly Humid",
  N606&lt;=100, "Saturated / Rain-Likely"
)</f>
        <v>Highly Humid</v>
      </c>
      <c r="P606" s="8">
        <v>0.1045</v>
      </c>
      <c r="Q606" s="8">
        <f>ROUND(DS_1_2_3_appended[[#This Row],[NormalizedWindspeed]]* 118, 1)</f>
        <v>12.3</v>
      </c>
      <c r="R606" s="8">
        <v>0</v>
      </c>
      <c r="S606" s="8">
        <v>49</v>
      </c>
      <c r="T606" s="8">
        <f>SUM(DS_1_2_3_appended[[#This Row],[CasualRiders]], DS_1_2_3_appended[[#This Row],[RegisteredRiders]])</f>
        <v>49</v>
      </c>
    </row>
    <row r="607" spans="1:20">
      <c r="A607" s="16">
        <v>606</v>
      </c>
      <c r="B607" s="11">
        <v>40571</v>
      </c>
      <c r="C607" s="8" t="str" cm="1">
        <f t="array" ref="C607">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07" s="8">
        <f>YEAR(DS_1_2_3_appended[[#This Row],[DateOfEntry]])</f>
        <v>2011</v>
      </c>
      <c r="E607" s="8" t="str">
        <f>TEXT(DS_1_2_3_appended[[#This Row],[DateOfEntry]], "mmmm")</f>
        <v>January</v>
      </c>
      <c r="F607" s="15">
        <v>25.2083333333333</v>
      </c>
      <c r="G607" s="8" t="str">
        <f>IF(dataset_1!G607, "YES", "NO")</f>
        <v>NO</v>
      </c>
      <c r="H607" s="8" t="str">
        <f>CHOOSE(WEEKDAY(DS_1_2_3_appended[[#This Row],[DateOfEntry]]), "Sunday", "Monday", "Tuesday", "Wednesday", "Thursday", "Friday", "Saturday")</f>
        <v>Friday</v>
      </c>
      <c r="I607" s="8">
        <v>3</v>
      </c>
      <c r="J607" s="8" t="str" cm="1">
        <f t="array" ref="J607">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Light Snow / Rain</v>
      </c>
      <c r="K607" s="8">
        <v>0.18</v>
      </c>
      <c r="L607" s="8" cm="1">
        <f t="array" ref="L607">_xlfn.IFS(
  AND(C607="Winter", J607="Clear Sky"), ROUND(10 + (K607 / 0.46) * (25 - 10), 1),
  AND(C607="Winter", J607="Foggy / Misty"), ROUND(0 + (K607 / 0.46) * (15 - 0), 1),
  AND(C607="Winter", J607="Light Snow / Rain"), ROUND(-5 + (K607 / 0.46) * (10 - (-5)), 1),
  AND(C607="Winter", J607="Western Disturbance"), ROUND(5 + (K607 / 0.46) * (20 - 5), 1),
  AND(C607="Summer", J607="Clear / Sunny"), ROUND(30 + (K607 / 0.46) * (53 - 30), 1),
  AND(C607="Summer", J607="Hot &amp; Humid"), ROUND(26 + (K607 / 0.46) * (45 - 26), 1),
  AND(C607="Summer", J607="Dust Storm / Loo Winds"), ROUND(35 + (K607 / 0.46) * (50 - 35), 1),
  AND(C607="Summer", J607="Pre-Monsoon Thunderstorm"), ROUND(28 + (K607 / 0.46) * (48 - 28), 1),
  AND(C607="Monsoon", J607="Heavy Rainfall"), ROUND(22 + (K607 / 0.46) * (28 - 22), 1),
  AND(C607="Monsoon", J607="Intermittent Showers"), ROUND(24 + (K607 / 0.46) * (32 - 24), 1),
  AND(C607="Monsoon", J607="Overcast &amp; Humid"), ROUND(25 + (K607 / 0.46) * (33 - 25), 1),
  AND(C607="Monsoon", J607="Thunderstorms with Rain"), ROUND(23 + (K607 / 0.46) * (30 - 23), 1),
  AND(C607="Autumn", J607="Clear"), ROUND(20 + (K607 / 0.46) * (30 - 20), 1),
  AND(C607="Autumn", J607="Dry &amp; Breezy"), ROUND(18 + (K607 / 0.46) * (28 - 18), 1),
  AND(C607="Autumn", J607="Atmospheric Haze"), ROUND(16 + (K607 / 0.46) * (26 - 16), 1),
  AND(C607="Autumn", J607="Chilly Dusk"), ROUND(15 + (K607 / 0.46) * (25 - 15), 1),
  TRUE, "No match found"
)</f>
        <v>0.9</v>
      </c>
      <c r="M607" s="8">
        <v>0.93</v>
      </c>
      <c r="N607" s="8">
        <f>ROUND(DS_1_2_3_appended[[#This Row],[NormalizedHumidity]] * 100, 1)</f>
        <v>93</v>
      </c>
      <c r="O607" s="8" t="str" cm="1">
        <f t="array" ref="O607">_xlfn.IFS(
  N607&lt;=10, "Extremely Dry",
  N607&lt;=20, "Very Dry",
  N607&lt;=30, "Dry",
  N607&lt;=40, "Low Comfortable",
  N607&lt;=50, "Comfortable",
  N607&lt;=60, "Moderate Humid",
  N607&lt;=70, "Humid",
  N607&lt;=80, "Very Humid",
  N607&lt;=90, "Highly Humid",
  N607&lt;=100, "Saturated / Rain-Likely"
)</f>
        <v>Saturated / Rain-Likely</v>
      </c>
      <c r="P607" s="8">
        <v>0.1045</v>
      </c>
      <c r="Q607" s="8">
        <f>ROUND(DS_1_2_3_appended[[#This Row],[NormalizedWindspeed]]* 118, 1)</f>
        <v>12.3</v>
      </c>
      <c r="R607" s="8">
        <v>0</v>
      </c>
      <c r="S607" s="8">
        <v>30</v>
      </c>
      <c r="T607" s="8">
        <f>SUM(DS_1_2_3_appended[[#This Row],[CasualRiders]], DS_1_2_3_appended[[#This Row],[RegisteredRiders]])</f>
        <v>30</v>
      </c>
    </row>
    <row r="608" spans="1:20">
      <c r="A608" s="16">
        <v>607</v>
      </c>
      <c r="B608" s="11">
        <v>40571</v>
      </c>
      <c r="C608" s="8" t="str" cm="1">
        <f t="array" ref="C608">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08" s="8">
        <f>YEAR(DS_1_2_3_appended[[#This Row],[DateOfEntry]])</f>
        <v>2011</v>
      </c>
      <c r="E608" s="8" t="str">
        <f>TEXT(DS_1_2_3_appended[[#This Row],[DateOfEntry]], "mmmm")</f>
        <v>January</v>
      </c>
      <c r="F608" s="15">
        <v>25.25</v>
      </c>
      <c r="G608" s="8" t="str">
        <f>IF(dataset_1!G608, "YES", "NO")</f>
        <v>NO</v>
      </c>
      <c r="H608" s="8" t="str">
        <f>CHOOSE(WEEKDAY(DS_1_2_3_appended[[#This Row],[DateOfEntry]]), "Sunday", "Monday", "Tuesday", "Wednesday", "Thursday", "Friday", "Saturday")</f>
        <v>Friday</v>
      </c>
      <c r="I608" s="8">
        <v>3</v>
      </c>
      <c r="J608" s="8" t="str" cm="1">
        <f t="array" ref="J608">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Light Snow / Rain</v>
      </c>
      <c r="K608" s="8">
        <v>0.18</v>
      </c>
      <c r="L608" s="8" cm="1">
        <f t="array" ref="L608">_xlfn.IFS(
  AND(C608="Winter", J608="Clear Sky"), ROUND(10 + (K608 / 0.46) * (25 - 10), 1),
  AND(C608="Winter", J608="Foggy / Misty"), ROUND(0 + (K608 / 0.46) * (15 - 0), 1),
  AND(C608="Winter", J608="Light Snow / Rain"), ROUND(-5 + (K608 / 0.46) * (10 - (-5)), 1),
  AND(C608="Winter", J608="Western Disturbance"), ROUND(5 + (K608 / 0.46) * (20 - 5), 1),
  AND(C608="Summer", J608="Clear / Sunny"), ROUND(30 + (K608 / 0.46) * (53 - 30), 1),
  AND(C608="Summer", J608="Hot &amp; Humid"), ROUND(26 + (K608 / 0.46) * (45 - 26), 1),
  AND(C608="Summer", J608="Dust Storm / Loo Winds"), ROUND(35 + (K608 / 0.46) * (50 - 35), 1),
  AND(C608="Summer", J608="Pre-Monsoon Thunderstorm"), ROUND(28 + (K608 / 0.46) * (48 - 28), 1),
  AND(C608="Monsoon", J608="Heavy Rainfall"), ROUND(22 + (K608 / 0.46) * (28 - 22), 1),
  AND(C608="Monsoon", J608="Intermittent Showers"), ROUND(24 + (K608 / 0.46) * (32 - 24), 1),
  AND(C608="Monsoon", J608="Overcast &amp; Humid"), ROUND(25 + (K608 / 0.46) * (33 - 25), 1),
  AND(C608="Monsoon", J608="Thunderstorms with Rain"), ROUND(23 + (K608 / 0.46) * (30 - 23), 1),
  AND(C608="Autumn", J608="Clear"), ROUND(20 + (K608 / 0.46) * (30 - 20), 1),
  AND(C608="Autumn", J608="Dry &amp; Breezy"), ROUND(18 + (K608 / 0.46) * (28 - 18), 1),
  AND(C608="Autumn", J608="Atmospheric Haze"), ROUND(16 + (K608 / 0.46) * (26 - 16), 1),
  AND(C608="Autumn", J608="Chilly Dusk"), ROUND(15 + (K608 / 0.46) * (25 - 15), 1),
  TRUE, "No match found"
)</f>
        <v>0.9</v>
      </c>
      <c r="M608" s="8">
        <v>0.93</v>
      </c>
      <c r="N608" s="8">
        <f>ROUND(DS_1_2_3_appended[[#This Row],[NormalizedHumidity]] * 100, 1)</f>
        <v>93</v>
      </c>
      <c r="O608" s="8" t="str" cm="1">
        <f t="array" ref="O608">_xlfn.IFS(
  N608&lt;=10, "Extremely Dry",
  N608&lt;=20, "Very Dry",
  N608&lt;=30, "Dry",
  N608&lt;=40, "Low Comfortable",
  N608&lt;=50, "Comfortable",
  N608&lt;=60, "Moderate Humid",
  N608&lt;=70, "Humid",
  N608&lt;=80, "Very Humid",
  N608&lt;=90, "Highly Humid",
  N608&lt;=100, "Saturated / Rain-Likely"
)</f>
        <v>Saturated / Rain-Likely</v>
      </c>
      <c r="P608" s="8">
        <v>0.1045</v>
      </c>
      <c r="Q608" s="8">
        <f>ROUND(DS_1_2_3_appended[[#This Row],[NormalizedWindspeed]]* 118, 1)</f>
        <v>12.3</v>
      </c>
      <c r="R608" s="8">
        <v>1</v>
      </c>
      <c r="S608" s="8">
        <v>28</v>
      </c>
      <c r="T608" s="8">
        <f>SUM(DS_1_2_3_appended[[#This Row],[CasualRiders]], DS_1_2_3_appended[[#This Row],[RegisteredRiders]])</f>
        <v>29</v>
      </c>
    </row>
    <row r="609" spans="1:20">
      <c r="A609" s="16">
        <v>608</v>
      </c>
      <c r="B609" s="11">
        <v>40571</v>
      </c>
      <c r="C609" s="8" t="str" cm="1">
        <f t="array" ref="C609">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09" s="8">
        <f>YEAR(DS_1_2_3_appended[[#This Row],[DateOfEntry]])</f>
        <v>2011</v>
      </c>
      <c r="E609" s="8" t="str">
        <f>TEXT(DS_1_2_3_appended[[#This Row],[DateOfEntry]], "mmmm")</f>
        <v>January</v>
      </c>
      <c r="F609" s="15">
        <v>25.2916666666667</v>
      </c>
      <c r="G609" s="8" t="str">
        <f>IF(dataset_1!G609, "YES", "NO")</f>
        <v>NO</v>
      </c>
      <c r="H609" s="8" t="str">
        <f>CHOOSE(WEEKDAY(DS_1_2_3_appended[[#This Row],[DateOfEntry]]), "Sunday", "Monday", "Tuesday", "Wednesday", "Thursday", "Friday", "Saturday")</f>
        <v>Friday</v>
      </c>
      <c r="I609" s="8">
        <v>3</v>
      </c>
      <c r="J609" s="8" t="str" cm="1">
        <f t="array" ref="J609">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Light Snow / Rain</v>
      </c>
      <c r="K609" s="8">
        <v>0.18</v>
      </c>
      <c r="L609" s="8" cm="1">
        <f t="array" ref="L609">_xlfn.IFS(
  AND(C609="Winter", J609="Clear Sky"), ROUND(10 + (K609 / 0.46) * (25 - 10), 1),
  AND(C609="Winter", J609="Foggy / Misty"), ROUND(0 + (K609 / 0.46) * (15 - 0), 1),
  AND(C609="Winter", J609="Light Snow / Rain"), ROUND(-5 + (K609 / 0.46) * (10 - (-5)), 1),
  AND(C609="Winter", J609="Western Disturbance"), ROUND(5 + (K609 / 0.46) * (20 - 5), 1),
  AND(C609="Summer", J609="Clear / Sunny"), ROUND(30 + (K609 / 0.46) * (53 - 30), 1),
  AND(C609="Summer", J609="Hot &amp; Humid"), ROUND(26 + (K609 / 0.46) * (45 - 26), 1),
  AND(C609="Summer", J609="Dust Storm / Loo Winds"), ROUND(35 + (K609 / 0.46) * (50 - 35), 1),
  AND(C609="Summer", J609="Pre-Monsoon Thunderstorm"), ROUND(28 + (K609 / 0.46) * (48 - 28), 1),
  AND(C609="Monsoon", J609="Heavy Rainfall"), ROUND(22 + (K609 / 0.46) * (28 - 22), 1),
  AND(C609="Monsoon", J609="Intermittent Showers"), ROUND(24 + (K609 / 0.46) * (32 - 24), 1),
  AND(C609="Monsoon", J609="Overcast &amp; Humid"), ROUND(25 + (K609 / 0.46) * (33 - 25), 1),
  AND(C609="Monsoon", J609="Thunderstorms with Rain"), ROUND(23 + (K609 / 0.46) * (30 - 23), 1),
  AND(C609="Autumn", J609="Clear"), ROUND(20 + (K609 / 0.46) * (30 - 20), 1),
  AND(C609="Autumn", J609="Dry &amp; Breezy"), ROUND(18 + (K609 / 0.46) * (28 - 18), 1),
  AND(C609="Autumn", J609="Atmospheric Haze"), ROUND(16 + (K609 / 0.46) * (26 - 16), 1),
  AND(C609="Autumn", J609="Chilly Dusk"), ROUND(15 + (K609 / 0.46) * (25 - 15), 1),
  TRUE, "No match found"
)</f>
        <v>0.9</v>
      </c>
      <c r="M609" s="8">
        <v>0.93</v>
      </c>
      <c r="N609" s="8">
        <f>ROUND(DS_1_2_3_appended[[#This Row],[NormalizedHumidity]] * 100, 1)</f>
        <v>93</v>
      </c>
      <c r="O609" s="8" t="str" cm="1">
        <f t="array" ref="O609">_xlfn.IFS(
  N609&lt;=10, "Extremely Dry",
  N609&lt;=20, "Very Dry",
  N609&lt;=30, "Dry",
  N609&lt;=40, "Low Comfortable",
  N609&lt;=50, "Comfortable",
  N609&lt;=60, "Moderate Humid",
  N609&lt;=70, "Humid",
  N609&lt;=80, "Very Humid",
  N609&lt;=90, "Highly Humid",
  N609&lt;=100, "Saturated / Rain-Likely"
)</f>
        <v>Saturated / Rain-Likely</v>
      </c>
      <c r="P609" s="8">
        <v>0.1045</v>
      </c>
      <c r="Q609" s="8">
        <f>ROUND(DS_1_2_3_appended[[#This Row],[NormalizedWindspeed]]* 118, 1)</f>
        <v>12.3</v>
      </c>
      <c r="R609" s="8">
        <v>0</v>
      </c>
      <c r="S609" s="8">
        <v>31</v>
      </c>
      <c r="T609" s="8">
        <f>SUM(DS_1_2_3_appended[[#This Row],[CasualRiders]], DS_1_2_3_appended[[#This Row],[RegisteredRiders]])</f>
        <v>31</v>
      </c>
    </row>
    <row r="610" spans="1:20">
      <c r="A610" s="16">
        <v>609</v>
      </c>
      <c r="B610" s="11">
        <v>40571</v>
      </c>
      <c r="C610" s="8" t="str" cm="1">
        <f t="array" ref="C610">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10" s="8">
        <f>YEAR(DS_1_2_3_appended[[#This Row],[DateOfEntry]])</f>
        <v>2011</v>
      </c>
      <c r="E610" s="8" t="str">
        <f>TEXT(DS_1_2_3_appended[[#This Row],[DateOfEntry]], "mmmm")</f>
        <v>January</v>
      </c>
      <c r="F610" s="15">
        <v>25.3333333333333</v>
      </c>
      <c r="G610" s="8" t="str">
        <f>IF(dataset_1!G610, "YES", "NO")</f>
        <v>NO</v>
      </c>
      <c r="H610" s="8" t="str">
        <f>CHOOSE(WEEKDAY(DS_1_2_3_appended[[#This Row],[DateOfEntry]]), "Sunday", "Monday", "Tuesday", "Wednesday", "Thursday", "Friday", "Saturday")</f>
        <v>Friday</v>
      </c>
      <c r="I610" s="8">
        <v>3</v>
      </c>
      <c r="J610" s="8" t="str" cm="1">
        <f t="array" ref="J610">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Light Snow / Rain</v>
      </c>
      <c r="K610" s="8">
        <v>0.22</v>
      </c>
      <c r="L610" s="8" cm="1">
        <f t="array" ref="L610">_xlfn.IFS(
  AND(C610="Winter", J610="Clear Sky"), ROUND(10 + (K610 / 0.46) * (25 - 10), 1),
  AND(C610="Winter", J610="Foggy / Misty"), ROUND(0 + (K610 / 0.46) * (15 - 0), 1),
  AND(C610="Winter", J610="Light Snow / Rain"), ROUND(-5 + (K610 / 0.46) * (10 - (-5)), 1),
  AND(C610="Winter", J610="Western Disturbance"), ROUND(5 + (K610 / 0.46) * (20 - 5), 1),
  AND(C610="Summer", J610="Clear / Sunny"), ROUND(30 + (K610 / 0.46) * (53 - 30), 1),
  AND(C610="Summer", J610="Hot &amp; Humid"), ROUND(26 + (K610 / 0.46) * (45 - 26), 1),
  AND(C610="Summer", J610="Dust Storm / Loo Winds"), ROUND(35 + (K610 / 0.46) * (50 - 35), 1),
  AND(C610="Summer", J610="Pre-Monsoon Thunderstorm"), ROUND(28 + (K610 / 0.46) * (48 - 28), 1),
  AND(C610="Monsoon", J610="Heavy Rainfall"), ROUND(22 + (K610 / 0.46) * (28 - 22), 1),
  AND(C610="Monsoon", J610="Intermittent Showers"), ROUND(24 + (K610 / 0.46) * (32 - 24), 1),
  AND(C610="Monsoon", J610="Overcast &amp; Humid"), ROUND(25 + (K610 / 0.46) * (33 - 25), 1),
  AND(C610="Monsoon", J610="Thunderstorms with Rain"), ROUND(23 + (K610 / 0.46) * (30 - 23), 1),
  AND(C610="Autumn", J610="Clear"), ROUND(20 + (K610 / 0.46) * (30 - 20), 1),
  AND(C610="Autumn", J610="Dry &amp; Breezy"), ROUND(18 + (K610 / 0.46) * (28 - 18), 1),
  AND(C610="Autumn", J610="Atmospheric Haze"), ROUND(16 + (K610 / 0.46) * (26 - 16), 1),
  AND(C610="Autumn", J610="Chilly Dusk"), ROUND(15 + (K610 / 0.46) * (25 - 15), 1),
  TRUE, "No match found"
)</f>
        <v>2.2000000000000002</v>
      </c>
      <c r="M610" s="8">
        <v>0.8</v>
      </c>
      <c r="N610" s="8">
        <f>ROUND(DS_1_2_3_appended[[#This Row],[NormalizedHumidity]] * 100, 1)</f>
        <v>80</v>
      </c>
      <c r="O610" s="8" t="str" cm="1">
        <f t="array" ref="O610">_xlfn.IFS(
  N610&lt;=10, "Extremely Dry",
  N610&lt;=20, "Very Dry",
  N610&lt;=30, "Dry",
  N610&lt;=40, "Low Comfortable",
  N610&lt;=50, "Comfortable",
  N610&lt;=60, "Moderate Humid",
  N610&lt;=70, "Humid",
  N610&lt;=80, "Very Humid",
  N610&lt;=90, "Highly Humid",
  N610&lt;=100, "Saturated / Rain-Likely"
)</f>
        <v>Very Humid</v>
      </c>
      <c r="P610" s="8">
        <v>0</v>
      </c>
      <c r="Q610" s="8">
        <f>ROUND(DS_1_2_3_appended[[#This Row],[NormalizedWindspeed]]* 118, 1)</f>
        <v>0</v>
      </c>
      <c r="R610" s="8">
        <v>2</v>
      </c>
      <c r="S610" s="8">
        <v>36</v>
      </c>
      <c r="T610" s="8">
        <f>SUM(DS_1_2_3_appended[[#This Row],[CasualRiders]], DS_1_2_3_appended[[#This Row],[RegisteredRiders]])</f>
        <v>38</v>
      </c>
    </row>
    <row r="611" spans="1:20">
      <c r="A611" s="16">
        <v>610</v>
      </c>
      <c r="B611" s="11">
        <v>40571</v>
      </c>
      <c r="C611" s="8" t="str" cm="1">
        <f t="array" ref="C611">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11" s="8">
        <f>YEAR(DS_1_2_3_appended[[#This Row],[DateOfEntry]])</f>
        <v>2011</v>
      </c>
      <c r="E611" s="8" t="str">
        <f>TEXT(DS_1_2_3_appended[[#This Row],[DateOfEntry]], "mmmm")</f>
        <v>January</v>
      </c>
      <c r="F611" s="15">
        <v>25.375</v>
      </c>
      <c r="G611" s="8" t="str">
        <f>IF(dataset_1!G611, "YES", "NO")</f>
        <v>NO</v>
      </c>
      <c r="H611" s="8" t="str">
        <f>CHOOSE(WEEKDAY(DS_1_2_3_appended[[#This Row],[DateOfEntry]]), "Sunday", "Monday", "Tuesday", "Wednesday", "Thursday", "Friday", "Saturday")</f>
        <v>Friday</v>
      </c>
      <c r="I611" s="8">
        <v>2</v>
      </c>
      <c r="J611" s="8" t="str" cm="1">
        <f t="array" ref="J611">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611" s="8">
        <v>0.2</v>
      </c>
      <c r="L611" s="8" cm="1">
        <f t="array" ref="L611">_xlfn.IFS(
  AND(C611="Winter", J611="Clear Sky"), ROUND(10 + (K611 / 0.46) * (25 - 10), 1),
  AND(C611="Winter", J611="Foggy / Misty"), ROUND(0 + (K611 / 0.46) * (15 - 0), 1),
  AND(C611="Winter", J611="Light Snow / Rain"), ROUND(-5 + (K611 / 0.46) * (10 - (-5)), 1),
  AND(C611="Winter", J611="Western Disturbance"), ROUND(5 + (K611 / 0.46) * (20 - 5), 1),
  AND(C611="Summer", J611="Clear / Sunny"), ROUND(30 + (K611 / 0.46) * (53 - 30), 1),
  AND(C611="Summer", J611="Hot &amp; Humid"), ROUND(26 + (K611 / 0.46) * (45 - 26), 1),
  AND(C611="Summer", J611="Dust Storm / Loo Winds"), ROUND(35 + (K611 / 0.46) * (50 - 35), 1),
  AND(C611="Summer", J611="Pre-Monsoon Thunderstorm"), ROUND(28 + (K611 / 0.46) * (48 - 28), 1),
  AND(C611="Monsoon", J611="Heavy Rainfall"), ROUND(22 + (K611 / 0.46) * (28 - 22), 1),
  AND(C611="Monsoon", J611="Intermittent Showers"), ROUND(24 + (K611 / 0.46) * (32 - 24), 1),
  AND(C611="Monsoon", J611="Overcast &amp; Humid"), ROUND(25 + (K611 / 0.46) * (33 - 25), 1),
  AND(C611="Monsoon", J611="Thunderstorms with Rain"), ROUND(23 + (K611 / 0.46) * (30 - 23), 1),
  AND(C611="Autumn", J611="Clear"), ROUND(20 + (K611 / 0.46) * (30 - 20), 1),
  AND(C611="Autumn", J611="Dry &amp; Breezy"), ROUND(18 + (K611 / 0.46) * (28 - 18), 1),
  AND(C611="Autumn", J611="Atmospheric Haze"), ROUND(16 + (K611 / 0.46) * (26 - 16), 1),
  AND(C611="Autumn", J611="Chilly Dusk"), ROUND(15 + (K611 / 0.46) * (25 - 15), 1),
  TRUE, "No match found"
)</f>
        <v>6.5</v>
      </c>
      <c r="M611" s="8">
        <v>0.86</v>
      </c>
      <c r="N611" s="8">
        <f>ROUND(DS_1_2_3_appended[[#This Row],[NormalizedHumidity]] * 100, 1)</f>
        <v>86</v>
      </c>
      <c r="O611" s="8" t="str" cm="1">
        <f t="array" ref="O611">_xlfn.IFS(
  N611&lt;=10, "Extremely Dry",
  N611&lt;=20, "Very Dry",
  N611&lt;=30, "Dry",
  N611&lt;=40, "Low Comfortable",
  N611&lt;=50, "Comfortable",
  N611&lt;=60, "Moderate Humid",
  N611&lt;=70, "Humid",
  N611&lt;=80, "Very Humid",
  N611&lt;=90, "Highly Humid",
  N611&lt;=100, "Saturated / Rain-Likely"
)</f>
        <v>Highly Humid</v>
      </c>
      <c r="P611" s="8">
        <v>0</v>
      </c>
      <c r="Q611" s="8">
        <f>ROUND(DS_1_2_3_appended[[#This Row],[NormalizedWindspeed]]* 118, 1)</f>
        <v>0</v>
      </c>
      <c r="R611" s="8">
        <v>1</v>
      </c>
      <c r="S611" s="8">
        <v>40</v>
      </c>
      <c r="T611" s="8">
        <f>SUM(DS_1_2_3_appended[[#This Row],[CasualRiders]], DS_1_2_3_appended[[#This Row],[RegisteredRiders]])</f>
        <v>41</v>
      </c>
    </row>
    <row r="612" spans="1:20">
      <c r="A612" s="16">
        <v>611</v>
      </c>
      <c r="B612" s="11">
        <v>40571</v>
      </c>
      <c r="C612" s="8" t="str" cm="1">
        <f t="array" ref="C612">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12" s="8">
        <f>YEAR(DS_1_2_3_appended[[#This Row],[DateOfEntry]])</f>
        <v>2011</v>
      </c>
      <c r="E612" s="8" t="str">
        <f>TEXT(DS_1_2_3_appended[[#This Row],[DateOfEntry]], "mmmm")</f>
        <v>January</v>
      </c>
      <c r="F612" s="15">
        <v>25.4166666666667</v>
      </c>
      <c r="G612" s="8" t="str">
        <f>IF(dataset_1!G612, "YES", "NO")</f>
        <v>NO</v>
      </c>
      <c r="H612" s="8" t="str">
        <f>CHOOSE(WEEKDAY(DS_1_2_3_appended[[#This Row],[DateOfEntry]]), "Sunday", "Monday", "Tuesday", "Wednesday", "Thursday", "Friday", "Saturday")</f>
        <v>Friday</v>
      </c>
      <c r="I612" s="8">
        <v>1</v>
      </c>
      <c r="J612" s="8" t="str" cm="1">
        <f t="array" ref="J612">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612" s="8">
        <v>0.22</v>
      </c>
      <c r="L612" s="8" cm="1">
        <f t="array" ref="L612">_xlfn.IFS(
  AND(C612="Winter", J612="Clear Sky"), ROUND(10 + (K612 / 0.46) * (25 - 10), 1),
  AND(C612="Winter", J612="Foggy / Misty"), ROUND(0 + (K612 / 0.46) * (15 - 0), 1),
  AND(C612="Winter", J612="Light Snow / Rain"), ROUND(-5 + (K612 / 0.46) * (10 - (-5)), 1),
  AND(C612="Winter", J612="Western Disturbance"), ROUND(5 + (K612 / 0.46) * (20 - 5), 1),
  AND(C612="Summer", J612="Clear / Sunny"), ROUND(30 + (K612 / 0.46) * (53 - 30), 1),
  AND(C612="Summer", J612="Hot &amp; Humid"), ROUND(26 + (K612 / 0.46) * (45 - 26), 1),
  AND(C612="Summer", J612="Dust Storm / Loo Winds"), ROUND(35 + (K612 / 0.46) * (50 - 35), 1),
  AND(C612="Summer", J612="Pre-Monsoon Thunderstorm"), ROUND(28 + (K612 / 0.46) * (48 - 28), 1),
  AND(C612="Monsoon", J612="Heavy Rainfall"), ROUND(22 + (K612 / 0.46) * (28 - 22), 1),
  AND(C612="Monsoon", J612="Intermittent Showers"), ROUND(24 + (K612 / 0.46) * (32 - 24), 1),
  AND(C612="Monsoon", J612="Overcast &amp; Humid"), ROUND(25 + (K612 / 0.46) * (33 - 25), 1),
  AND(C612="Monsoon", J612="Thunderstorms with Rain"), ROUND(23 + (K612 / 0.46) * (30 - 23), 1),
  AND(C612="Autumn", J612="Clear"), ROUND(20 + (K612 / 0.46) * (30 - 20), 1),
  AND(C612="Autumn", J612="Dry &amp; Breezy"), ROUND(18 + (K612 / 0.46) * (28 - 18), 1),
  AND(C612="Autumn", J612="Atmospheric Haze"), ROUND(16 + (K612 / 0.46) * (26 - 16), 1),
  AND(C612="Autumn", J612="Chilly Dusk"), ROUND(15 + (K612 / 0.46) * (25 - 15), 1),
  TRUE, "No match found"
)</f>
        <v>17.2</v>
      </c>
      <c r="M612" s="8">
        <v>0.8</v>
      </c>
      <c r="N612" s="8">
        <f>ROUND(DS_1_2_3_appended[[#This Row],[NormalizedHumidity]] * 100, 1)</f>
        <v>80</v>
      </c>
      <c r="O612" s="8" t="str" cm="1">
        <f t="array" ref="O612">_xlfn.IFS(
  N612&lt;=10, "Extremely Dry",
  N612&lt;=20, "Very Dry",
  N612&lt;=30, "Dry",
  N612&lt;=40, "Low Comfortable",
  N612&lt;=50, "Comfortable",
  N612&lt;=60, "Moderate Humid",
  N612&lt;=70, "Humid",
  N612&lt;=80, "Very Humid",
  N612&lt;=90, "Highly Humid",
  N612&lt;=100, "Saturated / Rain-Likely"
)</f>
        <v>Very Humid</v>
      </c>
      <c r="P612" s="8">
        <v>0</v>
      </c>
      <c r="Q612" s="8">
        <f>ROUND(DS_1_2_3_appended[[#This Row],[NormalizedWindspeed]]* 118, 1)</f>
        <v>0</v>
      </c>
      <c r="R612" s="8">
        <v>10</v>
      </c>
      <c r="S612" s="8">
        <v>70</v>
      </c>
      <c r="T612" s="8">
        <f>SUM(DS_1_2_3_appended[[#This Row],[CasualRiders]], DS_1_2_3_appended[[#This Row],[RegisteredRiders]])</f>
        <v>80</v>
      </c>
    </row>
    <row r="613" spans="1:20">
      <c r="A613" s="16">
        <v>612</v>
      </c>
      <c r="B613" s="11">
        <v>40571</v>
      </c>
      <c r="C613" s="8" t="str" cm="1">
        <f t="array" ref="C613">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13" s="8">
        <f>YEAR(DS_1_2_3_appended[[#This Row],[DateOfEntry]])</f>
        <v>2011</v>
      </c>
      <c r="E613" s="8" t="str">
        <f>TEXT(DS_1_2_3_appended[[#This Row],[DateOfEntry]], "mmmm")</f>
        <v>January</v>
      </c>
      <c r="F613" s="15">
        <v>25.4583333333333</v>
      </c>
      <c r="G613" s="8" t="str">
        <f>IF(dataset_1!G613, "YES", "NO")</f>
        <v>NO</v>
      </c>
      <c r="H613" s="8" t="str">
        <f>CHOOSE(WEEKDAY(DS_1_2_3_appended[[#This Row],[DateOfEntry]]), "Sunday", "Monday", "Tuesday", "Wednesday", "Thursday", "Friday", "Saturday")</f>
        <v>Friday</v>
      </c>
      <c r="I613" s="8">
        <v>1</v>
      </c>
      <c r="J613" s="8" t="str" cm="1">
        <f t="array" ref="J613">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613" s="8">
        <v>0.24</v>
      </c>
      <c r="L613" s="8" cm="1">
        <f t="array" ref="L613">_xlfn.IFS(
  AND(C613="Winter", J613="Clear Sky"), ROUND(10 + (K613 / 0.46) * (25 - 10), 1),
  AND(C613="Winter", J613="Foggy / Misty"), ROUND(0 + (K613 / 0.46) * (15 - 0), 1),
  AND(C613="Winter", J613="Light Snow / Rain"), ROUND(-5 + (K613 / 0.46) * (10 - (-5)), 1),
  AND(C613="Winter", J613="Western Disturbance"), ROUND(5 + (K613 / 0.46) * (20 - 5), 1),
  AND(C613="Summer", J613="Clear / Sunny"), ROUND(30 + (K613 / 0.46) * (53 - 30), 1),
  AND(C613="Summer", J613="Hot &amp; Humid"), ROUND(26 + (K613 / 0.46) * (45 - 26), 1),
  AND(C613="Summer", J613="Dust Storm / Loo Winds"), ROUND(35 + (K613 / 0.46) * (50 - 35), 1),
  AND(C613="Summer", J613="Pre-Monsoon Thunderstorm"), ROUND(28 + (K613 / 0.46) * (48 - 28), 1),
  AND(C613="Monsoon", J613="Heavy Rainfall"), ROUND(22 + (K613 / 0.46) * (28 - 22), 1),
  AND(C613="Monsoon", J613="Intermittent Showers"), ROUND(24 + (K613 / 0.46) * (32 - 24), 1),
  AND(C613="Monsoon", J613="Overcast &amp; Humid"), ROUND(25 + (K613 / 0.46) * (33 - 25), 1),
  AND(C613="Monsoon", J613="Thunderstorms with Rain"), ROUND(23 + (K613 / 0.46) * (30 - 23), 1),
  AND(C613="Autumn", J613="Clear"), ROUND(20 + (K613 / 0.46) * (30 - 20), 1),
  AND(C613="Autumn", J613="Dry &amp; Breezy"), ROUND(18 + (K613 / 0.46) * (28 - 18), 1),
  AND(C613="Autumn", J613="Atmospheric Haze"), ROUND(16 + (K613 / 0.46) * (26 - 16), 1),
  AND(C613="Autumn", J613="Chilly Dusk"), ROUND(15 + (K613 / 0.46) * (25 - 15), 1),
  TRUE, "No match found"
)</f>
        <v>17.8</v>
      </c>
      <c r="M613" s="8">
        <v>0.75</v>
      </c>
      <c r="N613" s="8">
        <f>ROUND(DS_1_2_3_appended[[#This Row],[NormalizedHumidity]] * 100, 1)</f>
        <v>75</v>
      </c>
      <c r="O613" s="8" t="str" cm="1">
        <f t="array" ref="O613">_xlfn.IFS(
  N613&lt;=10, "Extremely Dry",
  N613&lt;=20, "Very Dry",
  N613&lt;=30, "Dry",
  N613&lt;=40, "Low Comfortable",
  N613&lt;=50, "Comfortable",
  N613&lt;=60, "Moderate Humid",
  N613&lt;=70, "Humid",
  N613&lt;=80, "Very Humid",
  N613&lt;=90, "Highly Humid",
  N613&lt;=100, "Saturated / Rain-Likely"
)</f>
        <v>Very Humid</v>
      </c>
      <c r="P613" s="8">
        <v>0.1343</v>
      </c>
      <c r="Q613" s="8">
        <f>ROUND(DS_1_2_3_appended[[#This Row],[NormalizedWindspeed]]* 118, 1)</f>
        <v>15.8</v>
      </c>
      <c r="R613" s="8">
        <v>2</v>
      </c>
      <c r="S613" s="8">
        <v>147</v>
      </c>
      <c r="T613" s="8">
        <f>SUM(DS_1_2_3_appended[[#This Row],[CasualRiders]], DS_1_2_3_appended[[#This Row],[RegisteredRiders]])</f>
        <v>149</v>
      </c>
    </row>
    <row r="614" spans="1:20">
      <c r="A614" s="16">
        <v>613</v>
      </c>
      <c r="B614" s="11">
        <v>40571</v>
      </c>
      <c r="C614" s="8" t="str" cm="1">
        <f t="array" ref="C614">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14" s="8">
        <f>YEAR(DS_1_2_3_appended[[#This Row],[DateOfEntry]])</f>
        <v>2011</v>
      </c>
      <c r="E614" s="8" t="str">
        <f>TEXT(DS_1_2_3_appended[[#This Row],[DateOfEntry]], "mmmm")</f>
        <v>January</v>
      </c>
      <c r="F614" s="15">
        <v>25.5</v>
      </c>
      <c r="G614" s="8" t="str">
        <f>IF(dataset_1!G614, "YES", "NO")</f>
        <v>NO</v>
      </c>
      <c r="H614" s="8" t="str">
        <f>CHOOSE(WEEKDAY(DS_1_2_3_appended[[#This Row],[DateOfEntry]]), "Sunday", "Monday", "Tuesday", "Wednesday", "Thursday", "Friday", "Saturday")</f>
        <v>Friday</v>
      </c>
      <c r="I614" s="8">
        <v>1</v>
      </c>
      <c r="J614" s="8" t="str" cm="1">
        <f t="array" ref="J614">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614" s="8">
        <v>0.24</v>
      </c>
      <c r="L614" s="8" cm="1">
        <f t="array" ref="L614">_xlfn.IFS(
  AND(C614="Winter", J614="Clear Sky"), ROUND(10 + (K614 / 0.46) * (25 - 10), 1),
  AND(C614="Winter", J614="Foggy / Misty"), ROUND(0 + (K614 / 0.46) * (15 - 0), 1),
  AND(C614="Winter", J614="Light Snow / Rain"), ROUND(-5 + (K614 / 0.46) * (10 - (-5)), 1),
  AND(C614="Winter", J614="Western Disturbance"), ROUND(5 + (K614 / 0.46) * (20 - 5), 1),
  AND(C614="Summer", J614="Clear / Sunny"), ROUND(30 + (K614 / 0.46) * (53 - 30), 1),
  AND(C614="Summer", J614="Hot &amp; Humid"), ROUND(26 + (K614 / 0.46) * (45 - 26), 1),
  AND(C614="Summer", J614="Dust Storm / Loo Winds"), ROUND(35 + (K614 / 0.46) * (50 - 35), 1),
  AND(C614="Summer", J614="Pre-Monsoon Thunderstorm"), ROUND(28 + (K614 / 0.46) * (48 - 28), 1),
  AND(C614="Monsoon", J614="Heavy Rainfall"), ROUND(22 + (K614 / 0.46) * (28 - 22), 1),
  AND(C614="Monsoon", J614="Intermittent Showers"), ROUND(24 + (K614 / 0.46) * (32 - 24), 1),
  AND(C614="Monsoon", J614="Overcast &amp; Humid"), ROUND(25 + (K614 / 0.46) * (33 - 25), 1),
  AND(C614="Monsoon", J614="Thunderstorms with Rain"), ROUND(23 + (K614 / 0.46) * (30 - 23), 1),
  AND(C614="Autumn", J614="Clear"), ROUND(20 + (K614 / 0.46) * (30 - 20), 1),
  AND(C614="Autumn", J614="Dry &amp; Breezy"), ROUND(18 + (K614 / 0.46) * (28 - 18), 1),
  AND(C614="Autumn", J614="Atmospheric Haze"), ROUND(16 + (K614 / 0.46) * (26 - 16), 1),
  AND(C614="Autumn", J614="Chilly Dusk"), ROUND(15 + (K614 / 0.46) * (25 - 15), 1),
  TRUE, "No match found"
)</f>
        <v>17.8</v>
      </c>
      <c r="M614" s="8">
        <v>0.75</v>
      </c>
      <c r="N614" s="8">
        <f>ROUND(DS_1_2_3_appended[[#This Row],[NormalizedHumidity]] * 100, 1)</f>
        <v>75</v>
      </c>
      <c r="O614" s="8" t="str" cm="1">
        <f t="array" ref="O614">_xlfn.IFS(
  N614&lt;=10, "Extremely Dry",
  N614&lt;=20, "Very Dry",
  N614&lt;=30, "Dry",
  N614&lt;=40, "Low Comfortable",
  N614&lt;=50, "Comfortable",
  N614&lt;=60, "Moderate Humid",
  N614&lt;=70, "Humid",
  N614&lt;=80, "Very Humid",
  N614&lt;=90, "Highly Humid",
  N614&lt;=100, "Saturated / Rain-Likely"
)</f>
        <v>Very Humid</v>
      </c>
      <c r="P614" s="8">
        <v>0.19400000000000001</v>
      </c>
      <c r="Q614" s="8">
        <f>ROUND(DS_1_2_3_appended[[#This Row],[NormalizedWindspeed]]* 118, 1)</f>
        <v>22.9</v>
      </c>
      <c r="R614" s="8">
        <v>2</v>
      </c>
      <c r="S614" s="8">
        <v>107</v>
      </c>
      <c r="T614" s="8">
        <f>SUM(DS_1_2_3_appended[[#This Row],[CasualRiders]], DS_1_2_3_appended[[#This Row],[RegisteredRiders]])</f>
        <v>109</v>
      </c>
    </row>
    <row r="615" spans="1:20">
      <c r="A615" s="16">
        <v>614</v>
      </c>
      <c r="B615" s="11">
        <v>40571</v>
      </c>
      <c r="C615" s="8" t="str" cm="1">
        <f t="array" ref="C615">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15" s="8">
        <f>YEAR(DS_1_2_3_appended[[#This Row],[DateOfEntry]])</f>
        <v>2011</v>
      </c>
      <c r="E615" s="8" t="str">
        <f>TEXT(DS_1_2_3_appended[[#This Row],[DateOfEntry]], "mmmm")</f>
        <v>January</v>
      </c>
      <c r="F615" s="15">
        <v>25.5416666666667</v>
      </c>
      <c r="G615" s="8" t="str">
        <f>IF(dataset_1!G615, "YES", "NO")</f>
        <v>NO</v>
      </c>
      <c r="H615" s="8" t="str">
        <f>CHOOSE(WEEKDAY(DS_1_2_3_appended[[#This Row],[DateOfEntry]]), "Sunday", "Monday", "Tuesday", "Wednesday", "Thursday", "Friday", "Saturday")</f>
        <v>Friday</v>
      </c>
      <c r="I615" s="8">
        <v>2</v>
      </c>
      <c r="J615" s="8" t="str" cm="1">
        <f t="array" ref="J615">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615" s="8">
        <v>0.24</v>
      </c>
      <c r="L615" s="8" cm="1">
        <f t="array" ref="L615">_xlfn.IFS(
  AND(C615="Winter", J615="Clear Sky"), ROUND(10 + (K615 / 0.46) * (25 - 10), 1),
  AND(C615="Winter", J615="Foggy / Misty"), ROUND(0 + (K615 / 0.46) * (15 - 0), 1),
  AND(C615="Winter", J615="Light Snow / Rain"), ROUND(-5 + (K615 / 0.46) * (10 - (-5)), 1),
  AND(C615="Winter", J615="Western Disturbance"), ROUND(5 + (K615 / 0.46) * (20 - 5), 1),
  AND(C615="Summer", J615="Clear / Sunny"), ROUND(30 + (K615 / 0.46) * (53 - 30), 1),
  AND(C615="Summer", J615="Hot &amp; Humid"), ROUND(26 + (K615 / 0.46) * (45 - 26), 1),
  AND(C615="Summer", J615="Dust Storm / Loo Winds"), ROUND(35 + (K615 / 0.46) * (50 - 35), 1),
  AND(C615="Summer", J615="Pre-Monsoon Thunderstorm"), ROUND(28 + (K615 / 0.46) * (48 - 28), 1),
  AND(C615="Monsoon", J615="Heavy Rainfall"), ROUND(22 + (K615 / 0.46) * (28 - 22), 1),
  AND(C615="Monsoon", J615="Intermittent Showers"), ROUND(24 + (K615 / 0.46) * (32 - 24), 1),
  AND(C615="Monsoon", J615="Overcast &amp; Humid"), ROUND(25 + (K615 / 0.46) * (33 - 25), 1),
  AND(C615="Monsoon", J615="Thunderstorms with Rain"), ROUND(23 + (K615 / 0.46) * (30 - 23), 1),
  AND(C615="Autumn", J615="Clear"), ROUND(20 + (K615 / 0.46) * (30 - 20), 1),
  AND(C615="Autumn", J615="Dry &amp; Breezy"), ROUND(18 + (K615 / 0.46) * (28 - 18), 1),
  AND(C615="Autumn", J615="Atmospheric Haze"), ROUND(16 + (K615 / 0.46) * (26 - 16), 1),
  AND(C615="Autumn", J615="Chilly Dusk"), ROUND(15 + (K615 / 0.46) * (25 - 15), 1),
  TRUE, "No match found"
)</f>
        <v>7.8</v>
      </c>
      <c r="M615" s="8">
        <v>0.75</v>
      </c>
      <c r="N615" s="8">
        <f>ROUND(DS_1_2_3_appended[[#This Row],[NormalizedHumidity]] * 100, 1)</f>
        <v>75</v>
      </c>
      <c r="O615" s="8" t="str" cm="1">
        <f t="array" ref="O615">_xlfn.IFS(
  N615&lt;=10, "Extremely Dry",
  N615&lt;=20, "Very Dry",
  N615&lt;=30, "Dry",
  N615&lt;=40, "Low Comfortable",
  N615&lt;=50, "Comfortable",
  N615&lt;=60, "Moderate Humid",
  N615&lt;=70, "Humid",
  N615&lt;=80, "Very Humid",
  N615&lt;=90, "Highly Humid",
  N615&lt;=100, "Saturated / Rain-Likely"
)</f>
        <v>Very Humid</v>
      </c>
      <c r="P615" s="8">
        <v>0.1343</v>
      </c>
      <c r="Q615" s="8">
        <f>ROUND(DS_1_2_3_appended[[#This Row],[NormalizedWindspeed]]* 118, 1)</f>
        <v>15.8</v>
      </c>
      <c r="R615" s="8">
        <v>5</v>
      </c>
      <c r="S615" s="8">
        <v>84</v>
      </c>
      <c r="T615" s="8">
        <f>SUM(DS_1_2_3_appended[[#This Row],[CasualRiders]], DS_1_2_3_appended[[#This Row],[RegisteredRiders]])</f>
        <v>89</v>
      </c>
    </row>
    <row r="616" spans="1:20">
      <c r="A616" s="16">
        <v>615</v>
      </c>
      <c r="B616" s="11">
        <v>40571</v>
      </c>
      <c r="C616" s="8" t="str" cm="1">
        <f t="array" ref="C616">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16" s="8">
        <f>YEAR(DS_1_2_3_appended[[#This Row],[DateOfEntry]])</f>
        <v>2011</v>
      </c>
      <c r="E616" s="8" t="str">
        <f>TEXT(DS_1_2_3_appended[[#This Row],[DateOfEntry]], "mmmm")</f>
        <v>January</v>
      </c>
      <c r="F616" s="15">
        <v>25.5833333333333</v>
      </c>
      <c r="G616" s="8" t="str">
        <f>IF(dataset_1!G616, "YES", "NO")</f>
        <v>NO</v>
      </c>
      <c r="H616" s="8" t="str">
        <f>CHOOSE(WEEKDAY(DS_1_2_3_appended[[#This Row],[DateOfEntry]]), "Sunday", "Monday", "Tuesday", "Wednesday", "Thursday", "Friday", "Saturday")</f>
        <v>Friday</v>
      </c>
      <c r="I616" s="8">
        <v>2</v>
      </c>
      <c r="J616" s="8" t="str" cm="1">
        <f t="array" ref="J616">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616" s="8">
        <v>0.24</v>
      </c>
      <c r="L616" s="8" cm="1">
        <f t="array" ref="L616">_xlfn.IFS(
  AND(C616="Winter", J616="Clear Sky"), ROUND(10 + (K616 / 0.46) * (25 - 10), 1),
  AND(C616="Winter", J616="Foggy / Misty"), ROUND(0 + (K616 / 0.46) * (15 - 0), 1),
  AND(C616="Winter", J616="Light Snow / Rain"), ROUND(-5 + (K616 / 0.46) * (10 - (-5)), 1),
  AND(C616="Winter", J616="Western Disturbance"), ROUND(5 + (K616 / 0.46) * (20 - 5), 1),
  AND(C616="Summer", J616="Clear / Sunny"), ROUND(30 + (K616 / 0.46) * (53 - 30), 1),
  AND(C616="Summer", J616="Hot &amp; Humid"), ROUND(26 + (K616 / 0.46) * (45 - 26), 1),
  AND(C616="Summer", J616="Dust Storm / Loo Winds"), ROUND(35 + (K616 / 0.46) * (50 - 35), 1),
  AND(C616="Summer", J616="Pre-Monsoon Thunderstorm"), ROUND(28 + (K616 / 0.46) * (48 - 28), 1),
  AND(C616="Monsoon", J616="Heavy Rainfall"), ROUND(22 + (K616 / 0.46) * (28 - 22), 1),
  AND(C616="Monsoon", J616="Intermittent Showers"), ROUND(24 + (K616 / 0.46) * (32 - 24), 1),
  AND(C616="Monsoon", J616="Overcast &amp; Humid"), ROUND(25 + (K616 / 0.46) * (33 - 25), 1),
  AND(C616="Monsoon", J616="Thunderstorms with Rain"), ROUND(23 + (K616 / 0.46) * (30 - 23), 1),
  AND(C616="Autumn", J616="Clear"), ROUND(20 + (K616 / 0.46) * (30 - 20), 1),
  AND(C616="Autumn", J616="Dry &amp; Breezy"), ROUND(18 + (K616 / 0.46) * (28 - 18), 1),
  AND(C616="Autumn", J616="Atmospheric Haze"), ROUND(16 + (K616 / 0.46) * (26 - 16), 1),
  AND(C616="Autumn", J616="Chilly Dusk"), ROUND(15 + (K616 / 0.46) * (25 - 15), 1),
  TRUE, "No match found"
)</f>
        <v>7.8</v>
      </c>
      <c r="M616" s="8">
        <v>0.7</v>
      </c>
      <c r="N616" s="8">
        <f>ROUND(DS_1_2_3_appended[[#This Row],[NormalizedHumidity]] * 100, 1)</f>
        <v>70</v>
      </c>
      <c r="O616" s="8" t="str" cm="1">
        <f t="array" ref="O616">_xlfn.IFS(
  N616&lt;=10, "Extremely Dry",
  N616&lt;=20, "Very Dry",
  N616&lt;=30, "Dry",
  N616&lt;=40, "Low Comfortable",
  N616&lt;=50, "Comfortable",
  N616&lt;=60, "Moderate Humid",
  N616&lt;=70, "Humid",
  N616&lt;=80, "Very Humid",
  N616&lt;=90, "Highly Humid",
  N616&lt;=100, "Saturated / Rain-Likely"
)</f>
        <v>Humid</v>
      </c>
      <c r="P616" s="8">
        <v>0.19400000000000001</v>
      </c>
      <c r="Q616" s="8">
        <f>ROUND(DS_1_2_3_appended[[#This Row],[NormalizedWindspeed]]* 118, 1)</f>
        <v>22.9</v>
      </c>
      <c r="R616" s="8">
        <v>1</v>
      </c>
      <c r="S616" s="8">
        <v>61</v>
      </c>
      <c r="T616" s="8">
        <f>SUM(DS_1_2_3_appended[[#This Row],[CasualRiders]], DS_1_2_3_appended[[#This Row],[RegisteredRiders]])</f>
        <v>62</v>
      </c>
    </row>
    <row r="617" spans="1:20">
      <c r="A617" s="16">
        <v>616</v>
      </c>
      <c r="B617" s="11">
        <v>40571</v>
      </c>
      <c r="C617" s="8" t="str" cm="1">
        <f t="array" ref="C617">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17" s="8">
        <f>YEAR(DS_1_2_3_appended[[#This Row],[DateOfEntry]])</f>
        <v>2011</v>
      </c>
      <c r="E617" s="8" t="str">
        <f>TEXT(DS_1_2_3_appended[[#This Row],[DateOfEntry]], "mmmm")</f>
        <v>January</v>
      </c>
      <c r="F617" s="15">
        <v>25.625</v>
      </c>
      <c r="G617" s="8" t="str">
        <f>IF(dataset_1!G617, "YES", "NO")</f>
        <v>NO</v>
      </c>
      <c r="H617" s="8" t="str">
        <f>CHOOSE(WEEKDAY(DS_1_2_3_appended[[#This Row],[DateOfEntry]]), "Sunday", "Monday", "Tuesday", "Wednesday", "Thursday", "Friday", "Saturday")</f>
        <v>Friday</v>
      </c>
      <c r="I617" s="8">
        <v>2</v>
      </c>
      <c r="J617" s="8" t="str" cm="1">
        <f t="array" ref="J617">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617" s="8">
        <v>0.22</v>
      </c>
      <c r="L617" s="8" cm="1">
        <f t="array" ref="L617">_xlfn.IFS(
  AND(C617="Winter", J617="Clear Sky"), ROUND(10 + (K617 / 0.46) * (25 - 10), 1),
  AND(C617="Winter", J617="Foggy / Misty"), ROUND(0 + (K617 / 0.46) * (15 - 0), 1),
  AND(C617="Winter", J617="Light Snow / Rain"), ROUND(-5 + (K617 / 0.46) * (10 - (-5)), 1),
  AND(C617="Winter", J617="Western Disturbance"), ROUND(5 + (K617 / 0.46) * (20 - 5), 1),
  AND(C617="Summer", J617="Clear / Sunny"), ROUND(30 + (K617 / 0.46) * (53 - 30), 1),
  AND(C617="Summer", J617="Hot &amp; Humid"), ROUND(26 + (K617 / 0.46) * (45 - 26), 1),
  AND(C617="Summer", J617="Dust Storm / Loo Winds"), ROUND(35 + (K617 / 0.46) * (50 - 35), 1),
  AND(C617="Summer", J617="Pre-Monsoon Thunderstorm"), ROUND(28 + (K617 / 0.46) * (48 - 28), 1),
  AND(C617="Monsoon", J617="Heavy Rainfall"), ROUND(22 + (K617 / 0.46) * (28 - 22), 1),
  AND(C617="Monsoon", J617="Intermittent Showers"), ROUND(24 + (K617 / 0.46) * (32 - 24), 1),
  AND(C617="Monsoon", J617="Overcast &amp; Humid"), ROUND(25 + (K617 / 0.46) * (33 - 25), 1),
  AND(C617="Monsoon", J617="Thunderstorms with Rain"), ROUND(23 + (K617 / 0.46) * (30 - 23), 1),
  AND(C617="Autumn", J617="Clear"), ROUND(20 + (K617 / 0.46) * (30 - 20), 1),
  AND(C617="Autumn", J617="Dry &amp; Breezy"), ROUND(18 + (K617 / 0.46) * (28 - 18), 1),
  AND(C617="Autumn", J617="Atmospheric Haze"), ROUND(16 + (K617 / 0.46) * (26 - 16), 1),
  AND(C617="Autumn", J617="Chilly Dusk"), ROUND(15 + (K617 / 0.46) * (25 - 15), 1),
  TRUE, "No match found"
)</f>
        <v>7.2</v>
      </c>
      <c r="M617" s="8">
        <v>0.75</v>
      </c>
      <c r="N617" s="8">
        <f>ROUND(DS_1_2_3_appended[[#This Row],[NormalizedHumidity]] * 100, 1)</f>
        <v>75</v>
      </c>
      <c r="O617" s="8" t="str" cm="1">
        <f t="array" ref="O617">_xlfn.IFS(
  N617&lt;=10, "Extremely Dry",
  N617&lt;=20, "Very Dry",
  N617&lt;=30, "Dry",
  N617&lt;=40, "Low Comfortable",
  N617&lt;=50, "Comfortable",
  N617&lt;=60, "Moderate Humid",
  N617&lt;=70, "Humid",
  N617&lt;=80, "Very Humid",
  N617&lt;=90, "Highly Humid",
  N617&lt;=100, "Saturated / Rain-Likely"
)</f>
        <v>Very Humid</v>
      </c>
      <c r="P617" s="8">
        <v>0.1343</v>
      </c>
      <c r="Q617" s="8">
        <f>ROUND(DS_1_2_3_appended[[#This Row],[NormalizedWindspeed]]* 118, 1)</f>
        <v>15.8</v>
      </c>
      <c r="R617" s="8">
        <v>1</v>
      </c>
      <c r="S617" s="8">
        <v>57</v>
      </c>
      <c r="T617" s="8">
        <f>SUM(DS_1_2_3_appended[[#This Row],[CasualRiders]], DS_1_2_3_appended[[#This Row],[RegisteredRiders]])</f>
        <v>58</v>
      </c>
    </row>
    <row r="618" spans="1:20">
      <c r="A618" s="16">
        <v>617</v>
      </c>
      <c r="B618" s="11">
        <v>40571</v>
      </c>
      <c r="C618" s="8" t="str" cm="1">
        <f t="array" ref="C618">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18" s="8">
        <f>YEAR(DS_1_2_3_appended[[#This Row],[DateOfEntry]])</f>
        <v>2011</v>
      </c>
      <c r="E618" s="8" t="str">
        <f>TEXT(DS_1_2_3_appended[[#This Row],[DateOfEntry]], "mmmm")</f>
        <v>January</v>
      </c>
      <c r="F618" s="15">
        <v>25.6666666666667</v>
      </c>
      <c r="G618" s="8" t="str">
        <f>IF(dataset_1!G618, "YES", "NO")</f>
        <v>NO</v>
      </c>
      <c r="H618" s="8" t="str">
        <f>CHOOSE(WEEKDAY(DS_1_2_3_appended[[#This Row],[DateOfEntry]]), "Sunday", "Monday", "Tuesday", "Wednesday", "Thursday", "Friday", "Saturday")</f>
        <v>Friday</v>
      </c>
      <c r="I618" s="8">
        <v>1</v>
      </c>
      <c r="J618" s="8" t="str" cm="1">
        <f t="array" ref="J618">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618" s="8">
        <v>0.24</v>
      </c>
      <c r="L618" s="8" cm="1">
        <f t="array" ref="L618">_xlfn.IFS(
  AND(C618="Winter", J618="Clear Sky"), ROUND(10 + (K618 / 0.46) * (25 - 10), 1),
  AND(C618="Winter", J618="Foggy / Misty"), ROUND(0 + (K618 / 0.46) * (15 - 0), 1),
  AND(C618="Winter", J618="Light Snow / Rain"), ROUND(-5 + (K618 / 0.46) * (10 - (-5)), 1),
  AND(C618="Winter", J618="Western Disturbance"), ROUND(5 + (K618 / 0.46) * (20 - 5), 1),
  AND(C618="Summer", J618="Clear / Sunny"), ROUND(30 + (K618 / 0.46) * (53 - 30), 1),
  AND(C618="Summer", J618="Hot &amp; Humid"), ROUND(26 + (K618 / 0.46) * (45 - 26), 1),
  AND(C618="Summer", J618="Dust Storm / Loo Winds"), ROUND(35 + (K618 / 0.46) * (50 - 35), 1),
  AND(C618="Summer", J618="Pre-Monsoon Thunderstorm"), ROUND(28 + (K618 / 0.46) * (48 - 28), 1),
  AND(C618="Monsoon", J618="Heavy Rainfall"), ROUND(22 + (K618 / 0.46) * (28 - 22), 1),
  AND(C618="Monsoon", J618="Intermittent Showers"), ROUND(24 + (K618 / 0.46) * (32 - 24), 1),
  AND(C618="Monsoon", J618="Overcast &amp; Humid"), ROUND(25 + (K618 / 0.46) * (33 - 25), 1),
  AND(C618="Monsoon", J618="Thunderstorms with Rain"), ROUND(23 + (K618 / 0.46) * (30 - 23), 1),
  AND(C618="Autumn", J618="Clear"), ROUND(20 + (K618 / 0.46) * (30 - 20), 1),
  AND(C618="Autumn", J618="Dry &amp; Breezy"), ROUND(18 + (K618 / 0.46) * (28 - 18), 1),
  AND(C618="Autumn", J618="Atmospheric Haze"), ROUND(16 + (K618 / 0.46) * (26 - 16), 1),
  AND(C618="Autumn", J618="Chilly Dusk"), ROUND(15 + (K618 / 0.46) * (25 - 15), 1),
  TRUE, "No match found"
)</f>
        <v>17.8</v>
      </c>
      <c r="M618" s="8">
        <v>0.65</v>
      </c>
      <c r="N618" s="8">
        <f>ROUND(DS_1_2_3_appended[[#This Row],[NormalizedHumidity]] * 100, 1)</f>
        <v>65</v>
      </c>
      <c r="O618" s="8" t="str" cm="1">
        <f t="array" ref="O618">_xlfn.IFS(
  N618&lt;=10, "Extremely Dry",
  N618&lt;=20, "Very Dry",
  N618&lt;=30, "Dry",
  N618&lt;=40, "Low Comfortable",
  N618&lt;=50, "Comfortable",
  N618&lt;=60, "Moderate Humid",
  N618&lt;=70, "Humid",
  N618&lt;=80, "Very Humid",
  N618&lt;=90, "Highly Humid",
  N618&lt;=100, "Saturated / Rain-Likely"
)</f>
        <v>Humid</v>
      </c>
      <c r="P618" s="8">
        <v>0.35820000000000002</v>
      </c>
      <c r="Q618" s="8">
        <f>ROUND(DS_1_2_3_appended[[#This Row],[NormalizedWindspeed]]* 118, 1)</f>
        <v>42.3</v>
      </c>
      <c r="R618" s="8">
        <v>0</v>
      </c>
      <c r="S618" s="8">
        <v>26</v>
      </c>
      <c r="T618" s="8">
        <f>SUM(DS_1_2_3_appended[[#This Row],[CasualRiders]], DS_1_2_3_appended[[#This Row],[RegisteredRiders]])</f>
        <v>26</v>
      </c>
    </row>
    <row r="619" spans="1:20">
      <c r="A619" s="16">
        <v>618</v>
      </c>
      <c r="B619" s="11">
        <v>40571</v>
      </c>
      <c r="C619" s="8" t="str" cm="1">
        <f t="array" ref="C619">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19" s="8">
        <f>YEAR(DS_1_2_3_appended[[#This Row],[DateOfEntry]])</f>
        <v>2011</v>
      </c>
      <c r="E619" s="8" t="str">
        <f>TEXT(DS_1_2_3_appended[[#This Row],[DateOfEntry]], "mmmm")</f>
        <v>January</v>
      </c>
      <c r="F619" s="15">
        <v>25.7083333333333</v>
      </c>
      <c r="G619" s="8" t="str">
        <f>IF(dataset_1!G619, "YES", "NO")</f>
        <v>NO</v>
      </c>
      <c r="H619" s="8" t="str">
        <f>CHOOSE(WEEKDAY(DS_1_2_3_appended[[#This Row],[DateOfEntry]]), "Sunday", "Monday", "Tuesday", "Wednesday", "Thursday", "Friday", "Saturday")</f>
        <v>Friday</v>
      </c>
      <c r="I619" s="8">
        <v>1</v>
      </c>
      <c r="J619" s="8" t="str" cm="1">
        <f t="array" ref="J619">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619" s="8">
        <v>0.24</v>
      </c>
      <c r="L619" s="8" cm="1">
        <f t="array" ref="L619">_xlfn.IFS(
  AND(C619="Winter", J619="Clear Sky"), ROUND(10 + (K619 / 0.46) * (25 - 10), 1),
  AND(C619="Winter", J619="Foggy / Misty"), ROUND(0 + (K619 / 0.46) * (15 - 0), 1),
  AND(C619="Winter", J619="Light Snow / Rain"), ROUND(-5 + (K619 / 0.46) * (10 - (-5)), 1),
  AND(C619="Winter", J619="Western Disturbance"), ROUND(5 + (K619 / 0.46) * (20 - 5), 1),
  AND(C619="Summer", J619="Clear / Sunny"), ROUND(30 + (K619 / 0.46) * (53 - 30), 1),
  AND(C619="Summer", J619="Hot &amp; Humid"), ROUND(26 + (K619 / 0.46) * (45 - 26), 1),
  AND(C619="Summer", J619="Dust Storm / Loo Winds"), ROUND(35 + (K619 / 0.46) * (50 - 35), 1),
  AND(C619="Summer", J619="Pre-Monsoon Thunderstorm"), ROUND(28 + (K619 / 0.46) * (48 - 28), 1),
  AND(C619="Monsoon", J619="Heavy Rainfall"), ROUND(22 + (K619 / 0.46) * (28 - 22), 1),
  AND(C619="Monsoon", J619="Intermittent Showers"), ROUND(24 + (K619 / 0.46) * (32 - 24), 1),
  AND(C619="Monsoon", J619="Overcast &amp; Humid"), ROUND(25 + (K619 / 0.46) * (33 - 25), 1),
  AND(C619="Monsoon", J619="Thunderstorms with Rain"), ROUND(23 + (K619 / 0.46) * (30 - 23), 1),
  AND(C619="Autumn", J619="Clear"), ROUND(20 + (K619 / 0.46) * (30 - 20), 1),
  AND(C619="Autumn", J619="Dry &amp; Breezy"), ROUND(18 + (K619 / 0.46) * (28 - 18), 1),
  AND(C619="Autumn", J619="Atmospheric Haze"), ROUND(16 + (K619 / 0.46) * (26 - 16), 1),
  AND(C619="Autumn", J619="Chilly Dusk"), ROUND(15 + (K619 / 0.46) * (25 - 15), 1),
  TRUE, "No match found"
)</f>
        <v>17.8</v>
      </c>
      <c r="M619" s="8">
        <v>0.6</v>
      </c>
      <c r="N619" s="8">
        <f>ROUND(DS_1_2_3_appended[[#This Row],[NormalizedHumidity]] * 100, 1)</f>
        <v>60</v>
      </c>
      <c r="O619" s="8" t="str" cm="1">
        <f t="array" ref="O619">_xlfn.IFS(
  N619&lt;=10, "Extremely Dry",
  N619&lt;=20, "Very Dry",
  N619&lt;=30, "Dry",
  N619&lt;=40, "Low Comfortable",
  N619&lt;=50, "Comfortable",
  N619&lt;=60, "Moderate Humid",
  N619&lt;=70, "Humid",
  N619&lt;=80, "Very Humid",
  N619&lt;=90, "Highly Humid",
  N619&lt;=100, "Saturated / Rain-Likely"
)</f>
        <v>Moderate Humid</v>
      </c>
      <c r="P619" s="8">
        <v>0.22389999999999999</v>
      </c>
      <c r="Q619" s="8">
        <f>ROUND(DS_1_2_3_appended[[#This Row],[NormalizedWindspeed]]* 118, 1)</f>
        <v>26.4</v>
      </c>
      <c r="R619" s="8">
        <v>1</v>
      </c>
      <c r="S619" s="8">
        <v>22</v>
      </c>
      <c r="T619" s="8">
        <f>SUM(DS_1_2_3_appended[[#This Row],[CasualRiders]], DS_1_2_3_appended[[#This Row],[RegisteredRiders]])</f>
        <v>23</v>
      </c>
    </row>
    <row r="620" spans="1:20">
      <c r="A620" s="16">
        <v>619</v>
      </c>
      <c r="B620" s="11">
        <v>40572</v>
      </c>
      <c r="C620" s="8" t="str" cm="1">
        <f t="array" ref="C620">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20" s="8">
        <f>YEAR(DS_1_2_3_appended[[#This Row],[DateOfEntry]])</f>
        <v>2011</v>
      </c>
      <c r="E620" s="8" t="str">
        <f>TEXT(DS_1_2_3_appended[[#This Row],[DateOfEntry]], "mmmm")</f>
        <v>January</v>
      </c>
      <c r="F620" s="15">
        <v>25.75</v>
      </c>
      <c r="G620" s="8" t="str">
        <f>IF(dataset_1!G620, "YES", "NO")</f>
        <v>NO</v>
      </c>
      <c r="H620" s="8" t="str">
        <f>CHOOSE(WEEKDAY(DS_1_2_3_appended[[#This Row],[DateOfEntry]]), "Sunday", "Monday", "Tuesday", "Wednesday", "Thursday", "Friday", "Saturday")</f>
        <v>Saturday</v>
      </c>
      <c r="I620" s="8">
        <v>1</v>
      </c>
      <c r="J620" s="8" t="str" cm="1">
        <f t="array" ref="J620">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620" s="8">
        <v>0.22</v>
      </c>
      <c r="L620" s="8" cm="1">
        <f t="array" ref="L620">_xlfn.IFS(
  AND(C620="Winter", J620="Clear Sky"), ROUND(10 + (K620 / 0.46) * (25 - 10), 1),
  AND(C620="Winter", J620="Foggy / Misty"), ROUND(0 + (K620 / 0.46) * (15 - 0), 1),
  AND(C620="Winter", J620="Light Snow / Rain"), ROUND(-5 + (K620 / 0.46) * (10 - (-5)), 1),
  AND(C620="Winter", J620="Western Disturbance"), ROUND(5 + (K620 / 0.46) * (20 - 5), 1),
  AND(C620="Summer", J620="Clear / Sunny"), ROUND(30 + (K620 / 0.46) * (53 - 30), 1),
  AND(C620="Summer", J620="Hot &amp; Humid"), ROUND(26 + (K620 / 0.46) * (45 - 26), 1),
  AND(C620="Summer", J620="Dust Storm / Loo Winds"), ROUND(35 + (K620 / 0.46) * (50 - 35), 1),
  AND(C620="Summer", J620="Pre-Monsoon Thunderstorm"), ROUND(28 + (K620 / 0.46) * (48 - 28), 1),
  AND(C620="Monsoon", J620="Heavy Rainfall"), ROUND(22 + (K620 / 0.46) * (28 - 22), 1),
  AND(C620="Monsoon", J620="Intermittent Showers"), ROUND(24 + (K620 / 0.46) * (32 - 24), 1),
  AND(C620="Monsoon", J620="Overcast &amp; Humid"), ROUND(25 + (K620 / 0.46) * (33 - 25), 1),
  AND(C620="Monsoon", J620="Thunderstorms with Rain"), ROUND(23 + (K620 / 0.46) * (30 - 23), 1),
  AND(C620="Autumn", J620="Clear"), ROUND(20 + (K620 / 0.46) * (30 - 20), 1),
  AND(C620="Autumn", J620="Dry &amp; Breezy"), ROUND(18 + (K620 / 0.46) * (28 - 18), 1),
  AND(C620="Autumn", J620="Atmospheric Haze"), ROUND(16 + (K620 / 0.46) * (26 - 16), 1),
  AND(C620="Autumn", J620="Chilly Dusk"), ROUND(15 + (K620 / 0.46) * (25 - 15), 1),
  TRUE, "No match found"
)</f>
        <v>17.2</v>
      </c>
      <c r="M620" s="8">
        <v>0.64</v>
      </c>
      <c r="N620" s="8">
        <f>ROUND(DS_1_2_3_appended[[#This Row],[NormalizedHumidity]] * 100, 1)</f>
        <v>64</v>
      </c>
      <c r="O620" s="8" t="str" cm="1">
        <f t="array" ref="O620">_xlfn.IFS(
  N620&lt;=10, "Extremely Dry",
  N620&lt;=20, "Very Dry",
  N620&lt;=30, "Dry",
  N620&lt;=40, "Low Comfortable",
  N620&lt;=50, "Comfortable",
  N620&lt;=60, "Moderate Humid",
  N620&lt;=70, "Humid",
  N620&lt;=80, "Very Humid",
  N620&lt;=90, "Highly Humid",
  N620&lt;=100, "Saturated / Rain-Likely"
)</f>
        <v>Humid</v>
      </c>
      <c r="P620" s="8">
        <v>0.35820000000000002</v>
      </c>
      <c r="Q620" s="8">
        <f>ROUND(DS_1_2_3_appended[[#This Row],[NormalizedWindspeed]]* 118, 1)</f>
        <v>42.3</v>
      </c>
      <c r="R620" s="8">
        <v>2</v>
      </c>
      <c r="S620" s="8">
        <v>26</v>
      </c>
      <c r="T620" s="8">
        <f>SUM(DS_1_2_3_appended[[#This Row],[CasualRiders]], DS_1_2_3_appended[[#This Row],[RegisteredRiders]])</f>
        <v>28</v>
      </c>
    </row>
    <row r="621" spans="1:20">
      <c r="A621" s="16">
        <v>620</v>
      </c>
      <c r="B621" s="11">
        <v>40572</v>
      </c>
      <c r="C621" s="8" t="str" cm="1">
        <f t="array" ref="C621">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21" s="8">
        <f>YEAR(DS_1_2_3_appended[[#This Row],[DateOfEntry]])</f>
        <v>2011</v>
      </c>
      <c r="E621" s="8" t="str">
        <f>TEXT(DS_1_2_3_appended[[#This Row],[DateOfEntry]], "mmmm")</f>
        <v>January</v>
      </c>
      <c r="F621" s="15">
        <v>25.7916666666667</v>
      </c>
      <c r="G621" s="8" t="str">
        <f>IF(dataset_1!G621, "YES", "NO")</f>
        <v>NO</v>
      </c>
      <c r="H621" s="8" t="str">
        <f>CHOOSE(WEEKDAY(DS_1_2_3_appended[[#This Row],[DateOfEntry]]), "Sunday", "Monday", "Tuesday", "Wednesday", "Thursday", "Friday", "Saturday")</f>
        <v>Saturday</v>
      </c>
      <c r="I621" s="8">
        <v>1</v>
      </c>
      <c r="J621" s="8" t="str" cm="1">
        <f t="array" ref="J621">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621" s="8">
        <v>0.22</v>
      </c>
      <c r="L621" s="8" cm="1">
        <f t="array" ref="L621">_xlfn.IFS(
  AND(C621="Winter", J621="Clear Sky"), ROUND(10 + (K621 / 0.46) * (25 - 10), 1),
  AND(C621="Winter", J621="Foggy / Misty"), ROUND(0 + (K621 / 0.46) * (15 - 0), 1),
  AND(C621="Winter", J621="Light Snow / Rain"), ROUND(-5 + (K621 / 0.46) * (10 - (-5)), 1),
  AND(C621="Winter", J621="Western Disturbance"), ROUND(5 + (K621 / 0.46) * (20 - 5), 1),
  AND(C621="Summer", J621="Clear / Sunny"), ROUND(30 + (K621 / 0.46) * (53 - 30), 1),
  AND(C621="Summer", J621="Hot &amp; Humid"), ROUND(26 + (K621 / 0.46) * (45 - 26), 1),
  AND(C621="Summer", J621="Dust Storm / Loo Winds"), ROUND(35 + (K621 / 0.46) * (50 - 35), 1),
  AND(C621="Summer", J621="Pre-Monsoon Thunderstorm"), ROUND(28 + (K621 / 0.46) * (48 - 28), 1),
  AND(C621="Monsoon", J621="Heavy Rainfall"), ROUND(22 + (K621 / 0.46) * (28 - 22), 1),
  AND(C621="Monsoon", J621="Intermittent Showers"), ROUND(24 + (K621 / 0.46) * (32 - 24), 1),
  AND(C621="Monsoon", J621="Overcast &amp; Humid"), ROUND(25 + (K621 / 0.46) * (33 - 25), 1),
  AND(C621="Monsoon", J621="Thunderstorms with Rain"), ROUND(23 + (K621 / 0.46) * (30 - 23), 1),
  AND(C621="Autumn", J621="Clear"), ROUND(20 + (K621 / 0.46) * (30 - 20), 1),
  AND(C621="Autumn", J621="Dry &amp; Breezy"), ROUND(18 + (K621 / 0.46) * (28 - 18), 1),
  AND(C621="Autumn", J621="Atmospheric Haze"), ROUND(16 + (K621 / 0.46) * (26 - 16), 1),
  AND(C621="Autumn", J621="Chilly Dusk"), ROUND(15 + (K621 / 0.46) * (25 - 15), 1),
  TRUE, "No match found"
)</f>
        <v>17.2</v>
      </c>
      <c r="M621" s="8">
        <v>0.64</v>
      </c>
      <c r="N621" s="8">
        <f>ROUND(DS_1_2_3_appended[[#This Row],[NormalizedHumidity]] * 100, 1)</f>
        <v>64</v>
      </c>
      <c r="O621" s="8" t="str" cm="1">
        <f t="array" ref="O621">_xlfn.IFS(
  N621&lt;=10, "Extremely Dry",
  N621&lt;=20, "Very Dry",
  N621&lt;=30, "Dry",
  N621&lt;=40, "Low Comfortable",
  N621&lt;=50, "Comfortable",
  N621&lt;=60, "Moderate Humid",
  N621&lt;=70, "Humid",
  N621&lt;=80, "Very Humid",
  N621&lt;=90, "Highly Humid",
  N621&lt;=100, "Saturated / Rain-Likely"
)</f>
        <v>Humid</v>
      </c>
      <c r="P621" s="8">
        <v>0.19400000000000001</v>
      </c>
      <c r="Q621" s="8">
        <f>ROUND(DS_1_2_3_appended[[#This Row],[NormalizedWindspeed]]* 118, 1)</f>
        <v>22.9</v>
      </c>
      <c r="R621" s="8">
        <v>0</v>
      </c>
      <c r="S621" s="8">
        <v>20</v>
      </c>
      <c r="T621" s="8">
        <f>SUM(DS_1_2_3_appended[[#This Row],[CasualRiders]], DS_1_2_3_appended[[#This Row],[RegisteredRiders]])</f>
        <v>20</v>
      </c>
    </row>
    <row r="622" spans="1:20">
      <c r="A622" s="16">
        <v>621</v>
      </c>
      <c r="B622" s="11">
        <v>40572</v>
      </c>
      <c r="C622" s="8" t="str" cm="1">
        <f t="array" ref="C622">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22" s="8">
        <f>YEAR(DS_1_2_3_appended[[#This Row],[DateOfEntry]])</f>
        <v>2011</v>
      </c>
      <c r="E622" s="8" t="str">
        <f>TEXT(DS_1_2_3_appended[[#This Row],[DateOfEntry]], "mmmm")</f>
        <v>January</v>
      </c>
      <c r="F622" s="15">
        <v>25.8333333333333</v>
      </c>
      <c r="G622" s="8" t="str">
        <f>IF(dataset_1!G622, "YES", "NO")</f>
        <v>NO</v>
      </c>
      <c r="H622" s="8" t="str">
        <f>CHOOSE(WEEKDAY(DS_1_2_3_appended[[#This Row],[DateOfEntry]]), "Sunday", "Monday", "Tuesday", "Wednesday", "Thursday", "Friday", "Saturday")</f>
        <v>Saturday</v>
      </c>
      <c r="I622" s="8">
        <v>1</v>
      </c>
      <c r="J622" s="8" t="str" cm="1">
        <f t="array" ref="J622">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622" s="8">
        <v>0.22</v>
      </c>
      <c r="L622" s="8" cm="1">
        <f t="array" ref="L622">_xlfn.IFS(
  AND(C622="Winter", J622="Clear Sky"), ROUND(10 + (K622 / 0.46) * (25 - 10), 1),
  AND(C622="Winter", J622="Foggy / Misty"), ROUND(0 + (K622 / 0.46) * (15 - 0), 1),
  AND(C622="Winter", J622="Light Snow / Rain"), ROUND(-5 + (K622 / 0.46) * (10 - (-5)), 1),
  AND(C622="Winter", J622="Western Disturbance"), ROUND(5 + (K622 / 0.46) * (20 - 5), 1),
  AND(C622="Summer", J622="Clear / Sunny"), ROUND(30 + (K622 / 0.46) * (53 - 30), 1),
  AND(C622="Summer", J622="Hot &amp; Humid"), ROUND(26 + (K622 / 0.46) * (45 - 26), 1),
  AND(C622="Summer", J622="Dust Storm / Loo Winds"), ROUND(35 + (K622 / 0.46) * (50 - 35), 1),
  AND(C622="Summer", J622="Pre-Monsoon Thunderstorm"), ROUND(28 + (K622 / 0.46) * (48 - 28), 1),
  AND(C622="Monsoon", J622="Heavy Rainfall"), ROUND(22 + (K622 / 0.46) * (28 - 22), 1),
  AND(C622="Monsoon", J622="Intermittent Showers"), ROUND(24 + (K622 / 0.46) * (32 - 24), 1),
  AND(C622="Monsoon", J622="Overcast &amp; Humid"), ROUND(25 + (K622 / 0.46) * (33 - 25), 1),
  AND(C622="Monsoon", J622="Thunderstorms with Rain"), ROUND(23 + (K622 / 0.46) * (30 - 23), 1),
  AND(C622="Autumn", J622="Clear"), ROUND(20 + (K622 / 0.46) * (30 - 20), 1),
  AND(C622="Autumn", J622="Dry &amp; Breezy"), ROUND(18 + (K622 / 0.46) * (28 - 18), 1),
  AND(C622="Autumn", J622="Atmospheric Haze"), ROUND(16 + (K622 / 0.46) * (26 - 16), 1),
  AND(C622="Autumn", J622="Chilly Dusk"), ROUND(15 + (K622 / 0.46) * (25 - 15), 1),
  TRUE, "No match found"
)</f>
        <v>17.2</v>
      </c>
      <c r="M622" s="8">
        <v>0.64</v>
      </c>
      <c r="N622" s="8">
        <f>ROUND(DS_1_2_3_appended[[#This Row],[NormalizedHumidity]] * 100, 1)</f>
        <v>64</v>
      </c>
      <c r="O622" s="8" t="str" cm="1">
        <f t="array" ref="O622">_xlfn.IFS(
  N622&lt;=10, "Extremely Dry",
  N622&lt;=20, "Very Dry",
  N622&lt;=30, "Dry",
  N622&lt;=40, "Low Comfortable",
  N622&lt;=50, "Comfortable",
  N622&lt;=60, "Moderate Humid",
  N622&lt;=70, "Humid",
  N622&lt;=80, "Very Humid",
  N622&lt;=90, "Highly Humid",
  N622&lt;=100, "Saturated / Rain-Likely"
)</f>
        <v>Humid</v>
      </c>
      <c r="P622" s="8">
        <v>0.16420000000000001</v>
      </c>
      <c r="Q622" s="8">
        <f>ROUND(DS_1_2_3_appended[[#This Row],[NormalizedWindspeed]]* 118, 1)</f>
        <v>19.399999999999999</v>
      </c>
      <c r="R622" s="8">
        <v>0</v>
      </c>
      <c r="S622" s="8">
        <v>15</v>
      </c>
      <c r="T622" s="8">
        <f>SUM(DS_1_2_3_appended[[#This Row],[CasualRiders]], DS_1_2_3_appended[[#This Row],[RegisteredRiders]])</f>
        <v>15</v>
      </c>
    </row>
    <row r="623" spans="1:20">
      <c r="A623" s="16">
        <v>622</v>
      </c>
      <c r="B623" s="11">
        <v>40572</v>
      </c>
      <c r="C623" s="8" t="str" cm="1">
        <f t="array" ref="C623">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23" s="8">
        <f>YEAR(DS_1_2_3_appended[[#This Row],[DateOfEntry]])</f>
        <v>2011</v>
      </c>
      <c r="E623" s="8" t="str">
        <f>TEXT(DS_1_2_3_appended[[#This Row],[DateOfEntry]], "mmmm")</f>
        <v>January</v>
      </c>
      <c r="F623" s="15">
        <v>25.875</v>
      </c>
      <c r="G623" s="8" t="str">
        <f>IF(dataset_1!G623, "YES", "NO")</f>
        <v>NO</v>
      </c>
      <c r="H623" s="8" t="str">
        <f>CHOOSE(WEEKDAY(DS_1_2_3_appended[[#This Row],[DateOfEntry]]), "Sunday", "Monday", "Tuesday", "Wednesday", "Thursday", "Friday", "Saturday")</f>
        <v>Saturday</v>
      </c>
      <c r="I623" s="8">
        <v>1</v>
      </c>
      <c r="J623" s="8" t="str" cm="1">
        <f t="array" ref="J623">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623" s="8">
        <v>0.2</v>
      </c>
      <c r="L623" s="8" cm="1">
        <f t="array" ref="L623">_xlfn.IFS(
  AND(C623="Winter", J623="Clear Sky"), ROUND(10 + (K623 / 0.46) * (25 - 10), 1),
  AND(C623="Winter", J623="Foggy / Misty"), ROUND(0 + (K623 / 0.46) * (15 - 0), 1),
  AND(C623="Winter", J623="Light Snow / Rain"), ROUND(-5 + (K623 / 0.46) * (10 - (-5)), 1),
  AND(C623="Winter", J623="Western Disturbance"), ROUND(5 + (K623 / 0.46) * (20 - 5), 1),
  AND(C623="Summer", J623="Clear / Sunny"), ROUND(30 + (K623 / 0.46) * (53 - 30), 1),
  AND(C623="Summer", J623="Hot &amp; Humid"), ROUND(26 + (K623 / 0.46) * (45 - 26), 1),
  AND(C623="Summer", J623="Dust Storm / Loo Winds"), ROUND(35 + (K623 / 0.46) * (50 - 35), 1),
  AND(C623="Summer", J623="Pre-Monsoon Thunderstorm"), ROUND(28 + (K623 / 0.46) * (48 - 28), 1),
  AND(C623="Monsoon", J623="Heavy Rainfall"), ROUND(22 + (K623 / 0.46) * (28 - 22), 1),
  AND(C623="Monsoon", J623="Intermittent Showers"), ROUND(24 + (K623 / 0.46) * (32 - 24), 1),
  AND(C623="Monsoon", J623="Overcast &amp; Humid"), ROUND(25 + (K623 / 0.46) * (33 - 25), 1),
  AND(C623="Monsoon", J623="Thunderstorms with Rain"), ROUND(23 + (K623 / 0.46) * (30 - 23), 1),
  AND(C623="Autumn", J623="Clear"), ROUND(20 + (K623 / 0.46) * (30 - 20), 1),
  AND(C623="Autumn", J623="Dry &amp; Breezy"), ROUND(18 + (K623 / 0.46) * (28 - 18), 1),
  AND(C623="Autumn", J623="Atmospheric Haze"), ROUND(16 + (K623 / 0.46) * (26 - 16), 1),
  AND(C623="Autumn", J623="Chilly Dusk"), ROUND(15 + (K623 / 0.46) * (25 - 15), 1),
  TRUE, "No match found"
)</f>
        <v>16.5</v>
      </c>
      <c r="M623" s="8">
        <v>0.64</v>
      </c>
      <c r="N623" s="8">
        <f>ROUND(DS_1_2_3_appended[[#This Row],[NormalizedHumidity]] * 100, 1)</f>
        <v>64</v>
      </c>
      <c r="O623" s="8" t="str" cm="1">
        <f t="array" ref="O623">_xlfn.IFS(
  N623&lt;=10, "Extremely Dry",
  N623&lt;=20, "Very Dry",
  N623&lt;=30, "Dry",
  N623&lt;=40, "Low Comfortable",
  N623&lt;=50, "Comfortable",
  N623&lt;=60, "Moderate Humid",
  N623&lt;=70, "Humid",
  N623&lt;=80, "Very Humid",
  N623&lt;=90, "Highly Humid",
  N623&lt;=100, "Saturated / Rain-Likely"
)</f>
        <v>Humid</v>
      </c>
      <c r="P623" s="8">
        <v>0.1343</v>
      </c>
      <c r="Q623" s="8">
        <f>ROUND(DS_1_2_3_appended[[#This Row],[NormalizedWindspeed]]* 118, 1)</f>
        <v>15.8</v>
      </c>
      <c r="R623" s="8">
        <v>3</v>
      </c>
      <c r="S623" s="8">
        <v>5</v>
      </c>
      <c r="T623" s="8">
        <f>SUM(DS_1_2_3_appended[[#This Row],[CasualRiders]], DS_1_2_3_appended[[#This Row],[RegisteredRiders]])</f>
        <v>8</v>
      </c>
    </row>
    <row r="624" spans="1:20">
      <c r="A624" s="16">
        <v>623</v>
      </c>
      <c r="B624" s="11">
        <v>40572</v>
      </c>
      <c r="C624" s="8" t="str" cm="1">
        <f t="array" ref="C624">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24" s="8">
        <f>YEAR(DS_1_2_3_appended[[#This Row],[DateOfEntry]])</f>
        <v>2011</v>
      </c>
      <c r="E624" s="8" t="str">
        <f>TEXT(DS_1_2_3_appended[[#This Row],[DateOfEntry]], "mmmm")</f>
        <v>January</v>
      </c>
      <c r="F624" s="15">
        <v>25.9166666666667</v>
      </c>
      <c r="G624" s="8" t="str">
        <f>IF(dataset_1!G624, "YES", "NO")</f>
        <v>NO</v>
      </c>
      <c r="H624" s="8" t="str">
        <f>CHOOSE(WEEKDAY(DS_1_2_3_appended[[#This Row],[DateOfEntry]]), "Sunday", "Monday", "Tuesday", "Wednesday", "Thursday", "Friday", "Saturday")</f>
        <v>Saturday</v>
      </c>
      <c r="I624" s="8">
        <v>1</v>
      </c>
      <c r="J624" s="8" t="str" cm="1">
        <f t="array" ref="J624">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624" s="8">
        <v>0.16</v>
      </c>
      <c r="L624" s="8" cm="1">
        <f t="array" ref="L624">_xlfn.IFS(
  AND(C624="Winter", J624="Clear Sky"), ROUND(10 + (K624 / 0.46) * (25 - 10), 1),
  AND(C624="Winter", J624="Foggy / Misty"), ROUND(0 + (K624 / 0.46) * (15 - 0), 1),
  AND(C624="Winter", J624="Light Snow / Rain"), ROUND(-5 + (K624 / 0.46) * (10 - (-5)), 1),
  AND(C624="Winter", J624="Western Disturbance"), ROUND(5 + (K624 / 0.46) * (20 - 5), 1),
  AND(C624="Summer", J624="Clear / Sunny"), ROUND(30 + (K624 / 0.46) * (53 - 30), 1),
  AND(C624="Summer", J624="Hot &amp; Humid"), ROUND(26 + (K624 / 0.46) * (45 - 26), 1),
  AND(C624="Summer", J624="Dust Storm / Loo Winds"), ROUND(35 + (K624 / 0.46) * (50 - 35), 1),
  AND(C624="Summer", J624="Pre-Monsoon Thunderstorm"), ROUND(28 + (K624 / 0.46) * (48 - 28), 1),
  AND(C624="Monsoon", J624="Heavy Rainfall"), ROUND(22 + (K624 / 0.46) * (28 - 22), 1),
  AND(C624="Monsoon", J624="Intermittent Showers"), ROUND(24 + (K624 / 0.46) * (32 - 24), 1),
  AND(C624="Monsoon", J624="Overcast &amp; Humid"), ROUND(25 + (K624 / 0.46) * (33 - 25), 1),
  AND(C624="Monsoon", J624="Thunderstorms with Rain"), ROUND(23 + (K624 / 0.46) * (30 - 23), 1),
  AND(C624="Autumn", J624="Clear"), ROUND(20 + (K624 / 0.46) * (30 - 20), 1),
  AND(C624="Autumn", J624="Dry &amp; Breezy"), ROUND(18 + (K624 / 0.46) * (28 - 18), 1),
  AND(C624="Autumn", J624="Atmospheric Haze"), ROUND(16 + (K624 / 0.46) * (26 - 16), 1),
  AND(C624="Autumn", J624="Chilly Dusk"), ROUND(15 + (K624 / 0.46) * (25 - 15), 1),
  TRUE, "No match found"
)</f>
        <v>15.2</v>
      </c>
      <c r="M624" s="8">
        <v>0.69</v>
      </c>
      <c r="N624" s="8">
        <f>ROUND(DS_1_2_3_appended[[#This Row],[NormalizedHumidity]] * 100, 1)</f>
        <v>69</v>
      </c>
      <c r="O624" s="8" t="str" cm="1">
        <f t="array" ref="O624">_xlfn.IFS(
  N624&lt;=10, "Extremely Dry",
  N624&lt;=20, "Very Dry",
  N624&lt;=30, "Dry",
  N624&lt;=40, "Low Comfortable",
  N624&lt;=50, "Comfortable",
  N624&lt;=60, "Moderate Humid",
  N624&lt;=70, "Humid",
  N624&lt;=80, "Very Humid",
  N624&lt;=90, "Highly Humid",
  N624&lt;=100, "Saturated / Rain-Likely"
)</f>
        <v>Humid</v>
      </c>
      <c r="P624" s="8">
        <v>0.1045</v>
      </c>
      <c r="Q624" s="8">
        <f>ROUND(DS_1_2_3_appended[[#This Row],[NormalizedWindspeed]]* 118, 1)</f>
        <v>12.3</v>
      </c>
      <c r="R624" s="8">
        <v>1</v>
      </c>
      <c r="S624" s="8">
        <v>2</v>
      </c>
      <c r="T624" s="8">
        <f>SUM(DS_1_2_3_appended[[#This Row],[CasualRiders]], DS_1_2_3_appended[[#This Row],[RegisteredRiders]])</f>
        <v>3</v>
      </c>
    </row>
    <row r="625" spans="1:20">
      <c r="A625" s="16">
        <v>624</v>
      </c>
      <c r="B625" s="11">
        <v>40572</v>
      </c>
      <c r="C625" s="8" t="str" cm="1">
        <f t="array" ref="C625">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25" s="8">
        <f>YEAR(DS_1_2_3_appended[[#This Row],[DateOfEntry]])</f>
        <v>2011</v>
      </c>
      <c r="E625" s="8" t="str">
        <f>TEXT(DS_1_2_3_appended[[#This Row],[DateOfEntry]], "mmmm")</f>
        <v>January</v>
      </c>
      <c r="F625" s="15">
        <v>25.9583333333333</v>
      </c>
      <c r="G625" s="8" t="str">
        <f>IF(dataset_1!G625, "YES", "NO")</f>
        <v>NO</v>
      </c>
      <c r="H625" s="8" t="str">
        <f>CHOOSE(WEEKDAY(DS_1_2_3_appended[[#This Row],[DateOfEntry]]), "Sunday", "Monday", "Tuesday", "Wednesday", "Thursday", "Friday", "Saturday")</f>
        <v>Saturday</v>
      </c>
      <c r="I625" s="8">
        <v>1</v>
      </c>
      <c r="J625" s="8" t="str" cm="1">
        <f t="array" ref="J625">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625" s="8">
        <v>0.16</v>
      </c>
      <c r="L625" s="8" cm="1">
        <f t="array" ref="L625">_xlfn.IFS(
  AND(C625="Winter", J625="Clear Sky"), ROUND(10 + (K625 / 0.46) * (25 - 10), 1),
  AND(C625="Winter", J625="Foggy / Misty"), ROUND(0 + (K625 / 0.46) * (15 - 0), 1),
  AND(C625="Winter", J625="Light Snow / Rain"), ROUND(-5 + (K625 / 0.46) * (10 - (-5)), 1),
  AND(C625="Winter", J625="Western Disturbance"), ROUND(5 + (K625 / 0.46) * (20 - 5), 1),
  AND(C625="Summer", J625="Clear / Sunny"), ROUND(30 + (K625 / 0.46) * (53 - 30), 1),
  AND(C625="Summer", J625="Hot &amp; Humid"), ROUND(26 + (K625 / 0.46) * (45 - 26), 1),
  AND(C625="Summer", J625="Dust Storm / Loo Winds"), ROUND(35 + (K625 / 0.46) * (50 - 35), 1),
  AND(C625="Summer", J625="Pre-Monsoon Thunderstorm"), ROUND(28 + (K625 / 0.46) * (48 - 28), 1),
  AND(C625="Monsoon", J625="Heavy Rainfall"), ROUND(22 + (K625 / 0.46) * (28 - 22), 1),
  AND(C625="Monsoon", J625="Intermittent Showers"), ROUND(24 + (K625 / 0.46) * (32 - 24), 1),
  AND(C625="Monsoon", J625="Overcast &amp; Humid"), ROUND(25 + (K625 / 0.46) * (33 - 25), 1),
  AND(C625="Monsoon", J625="Thunderstorms with Rain"), ROUND(23 + (K625 / 0.46) * (30 - 23), 1),
  AND(C625="Autumn", J625="Clear"), ROUND(20 + (K625 / 0.46) * (30 - 20), 1),
  AND(C625="Autumn", J625="Dry &amp; Breezy"), ROUND(18 + (K625 / 0.46) * (28 - 18), 1),
  AND(C625="Autumn", J625="Atmospheric Haze"), ROUND(16 + (K625 / 0.46) * (26 - 16), 1),
  AND(C625="Autumn", J625="Chilly Dusk"), ROUND(15 + (K625 / 0.46) * (25 - 15), 1),
  TRUE, "No match found"
)</f>
        <v>15.2</v>
      </c>
      <c r="M625" s="8">
        <v>0.64</v>
      </c>
      <c r="N625" s="8">
        <f>ROUND(DS_1_2_3_appended[[#This Row],[NormalizedHumidity]] * 100, 1)</f>
        <v>64</v>
      </c>
      <c r="O625" s="8" t="str" cm="1">
        <f t="array" ref="O625">_xlfn.IFS(
  N625&lt;=10, "Extremely Dry",
  N625&lt;=20, "Very Dry",
  N625&lt;=30, "Dry",
  N625&lt;=40, "Low Comfortable",
  N625&lt;=50, "Comfortable",
  N625&lt;=60, "Moderate Humid",
  N625&lt;=70, "Humid",
  N625&lt;=80, "Very Humid",
  N625&lt;=90, "Highly Humid",
  N625&lt;=100, "Saturated / Rain-Likely"
)</f>
        <v>Humid</v>
      </c>
      <c r="P625" s="8">
        <v>0.1343</v>
      </c>
      <c r="Q625" s="8">
        <f>ROUND(DS_1_2_3_appended[[#This Row],[NormalizedWindspeed]]* 118, 1)</f>
        <v>15.8</v>
      </c>
      <c r="R625" s="8">
        <v>0</v>
      </c>
      <c r="S625" s="8">
        <v>2</v>
      </c>
      <c r="T625" s="8">
        <f>SUM(DS_1_2_3_appended[[#This Row],[CasualRiders]], DS_1_2_3_appended[[#This Row],[RegisteredRiders]])</f>
        <v>2</v>
      </c>
    </row>
    <row r="626" spans="1:20">
      <c r="A626" s="16">
        <v>625</v>
      </c>
      <c r="B626" s="11">
        <v>40572</v>
      </c>
      <c r="C626" s="8" t="str" cm="1">
        <f t="array" ref="C626">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26" s="8">
        <f>YEAR(DS_1_2_3_appended[[#This Row],[DateOfEntry]])</f>
        <v>2011</v>
      </c>
      <c r="E626" s="8" t="str">
        <f>TEXT(DS_1_2_3_appended[[#This Row],[DateOfEntry]], "mmmm")</f>
        <v>January</v>
      </c>
      <c r="F626" s="15">
        <v>26</v>
      </c>
      <c r="G626" s="8" t="str">
        <f>IF(dataset_1!G626, "YES", "NO")</f>
        <v>NO</v>
      </c>
      <c r="H626" s="8" t="str">
        <f>CHOOSE(WEEKDAY(DS_1_2_3_appended[[#This Row],[DateOfEntry]]), "Sunday", "Monday", "Tuesday", "Wednesday", "Thursday", "Friday", "Saturday")</f>
        <v>Saturday</v>
      </c>
      <c r="I626" s="8">
        <v>1</v>
      </c>
      <c r="J626" s="8" t="str" cm="1">
        <f t="array" ref="J626">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626" s="8">
        <v>0.16</v>
      </c>
      <c r="L626" s="8" cm="1">
        <f t="array" ref="L626">_xlfn.IFS(
  AND(C626="Winter", J626="Clear Sky"), ROUND(10 + (K626 / 0.46) * (25 - 10), 1),
  AND(C626="Winter", J626="Foggy / Misty"), ROUND(0 + (K626 / 0.46) * (15 - 0), 1),
  AND(C626="Winter", J626="Light Snow / Rain"), ROUND(-5 + (K626 / 0.46) * (10 - (-5)), 1),
  AND(C626="Winter", J626="Western Disturbance"), ROUND(5 + (K626 / 0.46) * (20 - 5), 1),
  AND(C626="Summer", J626="Clear / Sunny"), ROUND(30 + (K626 / 0.46) * (53 - 30), 1),
  AND(C626="Summer", J626="Hot &amp; Humid"), ROUND(26 + (K626 / 0.46) * (45 - 26), 1),
  AND(C626="Summer", J626="Dust Storm / Loo Winds"), ROUND(35 + (K626 / 0.46) * (50 - 35), 1),
  AND(C626="Summer", J626="Pre-Monsoon Thunderstorm"), ROUND(28 + (K626 / 0.46) * (48 - 28), 1),
  AND(C626="Monsoon", J626="Heavy Rainfall"), ROUND(22 + (K626 / 0.46) * (28 - 22), 1),
  AND(C626="Monsoon", J626="Intermittent Showers"), ROUND(24 + (K626 / 0.46) * (32 - 24), 1),
  AND(C626="Monsoon", J626="Overcast &amp; Humid"), ROUND(25 + (K626 / 0.46) * (33 - 25), 1),
  AND(C626="Monsoon", J626="Thunderstorms with Rain"), ROUND(23 + (K626 / 0.46) * (30 - 23), 1),
  AND(C626="Autumn", J626="Clear"), ROUND(20 + (K626 / 0.46) * (30 - 20), 1),
  AND(C626="Autumn", J626="Dry &amp; Breezy"), ROUND(18 + (K626 / 0.46) * (28 - 18), 1),
  AND(C626="Autumn", J626="Atmospheric Haze"), ROUND(16 + (K626 / 0.46) * (26 - 16), 1),
  AND(C626="Autumn", J626="Chilly Dusk"), ROUND(15 + (K626 / 0.46) * (25 - 15), 1),
  TRUE, "No match found"
)</f>
        <v>15.2</v>
      </c>
      <c r="M626" s="8">
        <v>0.59</v>
      </c>
      <c r="N626" s="8">
        <f>ROUND(DS_1_2_3_appended[[#This Row],[NormalizedHumidity]] * 100, 1)</f>
        <v>59</v>
      </c>
      <c r="O626" s="8" t="str" cm="1">
        <f t="array" ref="O626">_xlfn.IFS(
  N626&lt;=10, "Extremely Dry",
  N626&lt;=20, "Very Dry",
  N626&lt;=30, "Dry",
  N626&lt;=40, "Low Comfortable",
  N626&lt;=50, "Comfortable",
  N626&lt;=60, "Moderate Humid",
  N626&lt;=70, "Humid",
  N626&lt;=80, "Very Humid",
  N626&lt;=90, "Highly Humid",
  N626&lt;=100, "Saturated / Rain-Likely"
)</f>
        <v>Moderate Humid</v>
      </c>
      <c r="P626" s="8">
        <v>0.1045</v>
      </c>
      <c r="Q626" s="8">
        <f>ROUND(DS_1_2_3_appended[[#This Row],[NormalizedWindspeed]]* 118, 1)</f>
        <v>12.3</v>
      </c>
      <c r="R626" s="8">
        <v>1</v>
      </c>
      <c r="S626" s="8">
        <v>4</v>
      </c>
      <c r="T626" s="8">
        <f>SUM(DS_1_2_3_appended[[#This Row],[CasualRiders]], DS_1_2_3_appended[[#This Row],[RegisteredRiders]])</f>
        <v>5</v>
      </c>
    </row>
    <row r="627" spans="1:20">
      <c r="A627" s="16">
        <v>626</v>
      </c>
      <c r="B627" s="11">
        <v>40572</v>
      </c>
      <c r="C627" s="8" t="str" cm="1">
        <f t="array" ref="C627">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27" s="8">
        <f>YEAR(DS_1_2_3_appended[[#This Row],[DateOfEntry]])</f>
        <v>2011</v>
      </c>
      <c r="E627" s="8" t="str">
        <f>TEXT(DS_1_2_3_appended[[#This Row],[DateOfEntry]], "mmmm")</f>
        <v>January</v>
      </c>
      <c r="F627" s="15">
        <v>26.0416666666667</v>
      </c>
      <c r="G627" s="8" t="str">
        <f>IF(dataset_1!G627, "YES", "NO")</f>
        <v>NO</v>
      </c>
      <c r="H627" s="8" t="str">
        <f>CHOOSE(WEEKDAY(DS_1_2_3_appended[[#This Row],[DateOfEntry]]), "Sunday", "Monday", "Tuesday", "Wednesday", "Thursday", "Friday", "Saturday")</f>
        <v>Saturday</v>
      </c>
      <c r="I627" s="8">
        <v>1</v>
      </c>
      <c r="J627" s="8" t="str" cm="1">
        <f t="array" ref="J627">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627" s="8">
        <v>0.18</v>
      </c>
      <c r="L627" s="8" cm="1">
        <f t="array" ref="L627">_xlfn.IFS(
  AND(C627="Winter", J627="Clear Sky"), ROUND(10 + (K627 / 0.46) * (25 - 10), 1),
  AND(C627="Winter", J627="Foggy / Misty"), ROUND(0 + (K627 / 0.46) * (15 - 0), 1),
  AND(C627="Winter", J627="Light Snow / Rain"), ROUND(-5 + (K627 / 0.46) * (10 - (-5)), 1),
  AND(C627="Winter", J627="Western Disturbance"), ROUND(5 + (K627 / 0.46) * (20 - 5), 1),
  AND(C627="Summer", J627="Clear / Sunny"), ROUND(30 + (K627 / 0.46) * (53 - 30), 1),
  AND(C627="Summer", J627="Hot &amp; Humid"), ROUND(26 + (K627 / 0.46) * (45 - 26), 1),
  AND(C627="Summer", J627="Dust Storm / Loo Winds"), ROUND(35 + (K627 / 0.46) * (50 - 35), 1),
  AND(C627="Summer", J627="Pre-Monsoon Thunderstorm"), ROUND(28 + (K627 / 0.46) * (48 - 28), 1),
  AND(C627="Monsoon", J627="Heavy Rainfall"), ROUND(22 + (K627 / 0.46) * (28 - 22), 1),
  AND(C627="Monsoon", J627="Intermittent Showers"), ROUND(24 + (K627 / 0.46) * (32 - 24), 1),
  AND(C627="Monsoon", J627="Overcast &amp; Humid"), ROUND(25 + (K627 / 0.46) * (33 - 25), 1),
  AND(C627="Monsoon", J627="Thunderstorms with Rain"), ROUND(23 + (K627 / 0.46) * (30 - 23), 1),
  AND(C627="Autumn", J627="Clear"), ROUND(20 + (K627 / 0.46) * (30 - 20), 1),
  AND(C627="Autumn", J627="Dry &amp; Breezy"), ROUND(18 + (K627 / 0.46) * (28 - 18), 1),
  AND(C627="Autumn", J627="Atmospheric Haze"), ROUND(16 + (K627 / 0.46) * (26 - 16), 1),
  AND(C627="Autumn", J627="Chilly Dusk"), ROUND(15 + (K627 / 0.46) * (25 - 15), 1),
  TRUE, "No match found"
)</f>
        <v>15.9</v>
      </c>
      <c r="M627" s="8">
        <v>0.55000000000000004</v>
      </c>
      <c r="N627" s="8">
        <f>ROUND(DS_1_2_3_appended[[#This Row],[NormalizedHumidity]] * 100, 1)</f>
        <v>55</v>
      </c>
      <c r="O627" s="8" t="str" cm="1">
        <f t="array" ref="O627">_xlfn.IFS(
  N627&lt;=10, "Extremely Dry",
  N627&lt;=20, "Very Dry",
  N627&lt;=30, "Dry",
  N627&lt;=40, "Low Comfortable",
  N627&lt;=50, "Comfortable",
  N627&lt;=60, "Moderate Humid",
  N627&lt;=70, "Humid",
  N627&lt;=80, "Very Humid",
  N627&lt;=90, "Highly Humid",
  N627&lt;=100, "Saturated / Rain-Likely"
)</f>
        <v>Moderate Humid</v>
      </c>
      <c r="P627" s="8">
        <v>0.16420000000000001</v>
      </c>
      <c r="Q627" s="8">
        <f>ROUND(DS_1_2_3_appended[[#This Row],[NormalizedWindspeed]]* 118, 1)</f>
        <v>19.399999999999999</v>
      </c>
      <c r="R627" s="8">
        <v>3</v>
      </c>
      <c r="S627" s="8">
        <v>31</v>
      </c>
      <c r="T627" s="8">
        <f>SUM(DS_1_2_3_appended[[#This Row],[CasualRiders]], DS_1_2_3_appended[[#This Row],[RegisteredRiders]])</f>
        <v>34</v>
      </c>
    </row>
    <row r="628" spans="1:20">
      <c r="A628" s="16">
        <v>627</v>
      </c>
      <c r="B628" s="11">
        <v>40572</v>
      </c>
      <c r="C628" s="8" t="str" cm="1">
        <f t="array" ref="C628">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28" s="8">
        <f>YEAR(DS_1_2_3_appended[[#This Row],[DateOfEntry]])</f>
        <v>2011</v>
      </c>
      <c r="E628" s="8" t="str">
        <f>TEXT(DS_1_2_3_appended[[#This Row],[DateOfEntry]], "mmmm")</f>
        <v>January</v>
      </c>
      <c r="F628" s="15">
        <v>26.0833333333333</v>
      </c>
      <c r="G628" s="8" t="str">
        <f>IF(dataset_1!G628, "YES", "NO")</f>
        <v>NO</v>
      </c>
      <c r="H628" s="8" t="str">
        <f>CHOOSE(WEEKDAY(DS_1_2_3_appended[[#This Row],[DateOfEntry]]), "Sunday", "Monday", "Tuesday", "Wednesday", "Thursday", "Friday", "Saturday")</f>
        <v>Saturday</v>
      </c>
      <c r="I628" s="8">
        <v>1</v>
      </c>
      <c r="J628" s="8" t="str" cm="1">
        <f t="array" ref="J628">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628" s="8">
        <v>0.18</v>
      </c>
      <c r="L628" s="8" cm="1">
        <f t="array" ref="L628">_xlfn.IFS(
  AND(C628="Winter", J628="Clear Sky"), ROUND(10 + (K628 / 0.46) * (25 - 10), 1),
  AND(C628="Winter", J628="Foggy / Misty"), ROUND(0 + (K628 / 0.46) * (15 - 0), 1),
  AND(C628="Winter", J628="Light Snow / Rain"), ROUND(-5 + (K628 / 0.46) * (10 - (-5)), 1),
  AND(C628="Winter", J628="Western Disturbance"), ROUND(5 + (K628 / 0.46) * (20 - 5), 1),
  AND(C628="Summer", J628="Clear / Sunny"), ROUND(30 + (K628 / 0.46) * (53 - 30), 1),
  AND(C628="Summer", J628="Hot &amp; Humid"), ROUND(26 + (K628 / 0.46) * (45 - 26), 1),
  AND(C628="Summer", J628="Dust Storm / Loo Winds"), ROUND(35 + (K628 / 0.46) * (50 - 35), 1),
  AND(C628="Summer", J628="Pre-Monsoon Thunderstorm"), ROUND(28 + (K628 / 0.46) * (48 - 28), 1),
  AND(C628="Monsoon", J628="Heavy Rainfall"), ROUND(22 + (K628 / 0.46) * (28 - 22), 1),
  AND(C628="Monsoon", J628="Intermittent Showers"), ROUND(24 + (K628 / 0.46) * (32 - 24), 1),
  AND(C628="Monsoon", J628="Overcast &amp; Humid"), ROUND(25 + (K628 / 0.46) * (33 - 25), 1),
  AND(C628="Monsoon", J628="Thunderstorms with Rain"), ROUND(23 + (K628 / 0.46) * (30 - 23), 1),
  AND(C628="Autumn", J628="Clear"), ROUND(20 + (K628 / 0.46) * (30 - 20), 1),
  AND(C628="Autumn", J628="Dry &amp; Breezy"), ROUND(18 + (K628 / 0.46) * (28 - 18), 1),
  AND(C628="Autumn", J628="Atmospheric Haze"), ROUND(16 + (K628 / 0.46) * (26 - 16), 1),
  AND(C628="Autumn", J628="Chilly Dusk"), ROUND(15 + (K628 / 0.46) * (25 - 15), 1),
  TRUE, "No match found"
)</f>
        <v>15.9</v>
      </c>
      <c r="M628" s="8">
        <v>0.59</v>
      </c>
      <c r="N628" s="8">
        <f>ROUND(DS_1_2_3_appended[[#This Row],[NormalizedHumidity]] * 100, 1)</f>
        <v>59</v>
      </c>
      <c r="O628" s="8" t="str" cm="1">
        <f t="array" ref="O628">_xlfn.IFS(
  N628&lt;=10, "Extremely Dry",
  N628&lt;=20, "Very Dry",
  N628&lt;=30, "Dry",
  N628&lt;=40, "Low Comfortable",
  N628&lt;=50, "Comfortable",
  N628&lt;=60, "Moderate Humid",
  N628&lt;=70, "Humid",
  N628&lt;=80, "Very Humid",
  N628&lt;=90, "Highly Humid",
  N628&lt;=100, "Saturated / Rain-Likely"
)</f>
        <v>Moderate Humid</v>
      </c>
      <c r="P628" s="8">
        <v>8.9599999999999999E-2</v>
      </c>
      <c r="Q628" s="8">
        <f>ROUND(DS_1_2_3_appended[[#This Row],[NormalizedWindspeed]]* 118, 1)</f>
        <v>10.6</v>
      </c>
      <c r="R628" s="8">
        <v>0</v>
      </c>
      <c r="S628" s="8">
        <v>34</v>
      </c>
      <c r="T628" s="8">
        <f>SUM(DS_1_2_3_appended[[#This Row],[CasualRiders]], DS_1_2_3_appended[[#This Row],[RegisteredRiders]])</f>
        <v>34</v>
      </c>
    </row>
    <row r="629" spans="1:20">
      <c r="A629" s="16">
        <v>628</v>
      </c>
      <c r="B629" s="11">
        <v>40572</v>
      </c>
      <c r="C629" s="8" t="str" cm="1">
        <f t="array" ref="C629">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29" s="8">
        <f>YEAR(DS_1_2_3_appended[[#This Row],[DateOfEntry]])</f>
        <v>2011</v>
      </c>
      <c r="E629" s="8" t="str">
        <f>TEXT(DS_1_2_3_appended[[#This Row],[DateOfEntry]], "mmmm")</f>
        <v>January</v>
      </c>
      <c r="F629" s="15">
        <v>26.125</v>
      </c>
      <c r="G629" s="8" t="str">
        <f>IF(dataset_1!G629, "YES", "NO")</f>
        <v>NO</v>
      </c>
      <c r="H629" s="8" t="str">
        <f>CHOOSE(WEEKDAY(DS_1_2_3_appended[[#This Row],[DateOfEntry]]), "Sunday", "Monday", "Tuesday", "Wednesday", "Thursday", "Friday", "Saturday")</f>
        <v>Saturday</v>
      </c>
      <c r="I629" s="8">
        <v>2</v>
      </c>
      <c r="J629" s="8" t="str" cm="1">
        <f t="array" ref="J629">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629" s="8">
        <v>0.18</v>
      </c>
      <c r="L629" s="8" cm="1">
        <f t="array" ref="L629">_xlfn.IFS(
  AND(C629="Winter", J629="Clear Sky"), ROUND(10 + (K629 / 0.46) * (25 - 10), 1),
  AND(C629="Winter", J629="Foggy / Misty"), ROUND(0 + (K629 / 0.46) * (15 - 0), 1),
  AND(C629="Winter", J629="Light Snow / Rain"), ROUND(-5 + (K629 / 0.46) * (10 - (-5)), 1),
  AND(C629="Winter", J629="Western Disturbance"), ROUND(5 + (K629 / 0.46) * (20 - 5), 1),
  AND(C629="Summer", J629="Clear / Sunny"), ROUND(30 + (K629 / 0.46) * (53 - 30), 1),
  AND(C629="Summer", J629="Hot &amp; Humid"), ROUND(26 + (K629 / 0.46) * (45 - 26), 1),
  AND(C629="Summer", J629="Dust Storm / Loo Winds"), ROUND(35 + (K629 / 0.46) * (50 - 35), 1),
  AND(C629="Summer", J629="Pre-Monsoon Thunderstorm"), ROUND(28 + (K629 / 0.46) * (48 - 28), 1),
  AND(C629="Monsoon", J629="Heavy Rainfall"), ROUND(22 + (K629 / 0.46) * (28 - 22), 1),
  AND(C629="Monsoon", J629="Intermittent Showers"), ROUND(24 + (K629 / 0.46) * (32 - 24), 1),
  AND(C629="Monsoon", J629="Overcast &amp; Humid"), ROUND(25 + (K629 / 0.46) * (33 - 25), 1),
  AND(C629="Monsoon", J629="Thunderstorms with Rain"), ROUND(23 + (K629 / 0.46) * (30 - 23), 1),
  AND(C629="Autumn", J629="Clear"), ROUND(20 + (K629 / 0.46) * (30 - 20), 1),
  AND(C629="Autumn", J629="Dry &amp; Breezy"), ROUND(18 + (K629 / 0.46) * (28 - 18), 1),
  AND(C629="Autumn", J629="Atmospheric Haze"), ROUND(16 + (K629 / 0.46) * (26 - 16), 1),
  AND(C629="Autumn", J629="Chilly Dusk"), ROUND(15 + (K629 / 0.46) * (25 - 15), 1),
  TRUE, "No match found"
)</f>
        <v>5.9</v>
      </c>
      <c r="M629" s="8">
        <v>0.64</v>
      </c>
      <c r="N629" s="8">
        <f>ROUND(DS_1_2_3_appended[[#This Row],[NormalizedHumidity]] * 100, 1)</f>
        <v>64</v>
      </c>
      <c r="O629" s="8" t="str" cm="1">
        <f t="array" ref="O629">_xlfn.IFS(
  N629&lt;=10, "Extremely Dry",
  N629&lt;=20, "Very Dry",
  N629&lt;=30, "Dry",
  N629&lt;=40, "Low Comfortable",
  N629&lt;=50, "Comfortable",
  N629&lt;=60, "Moderate Humid",
  N629&lt;=70, "Humid",
  N629&lt;=80, "Very Humid",
  N629&lt;=90, "Highly Humid",
  N629&lt;=100, "Saturated / Rain-Likely"
)</f>
        <v>Humid</v>
      </c>
      <c r="P629" s="8">
        <v>0.1045</v>
      </c>
      <c r="Q629" s="8">
        <f>ROUND(DS_1_2_3_appended[[#This Row],[NormalizedWindspeed]]* 118, 1)</f>
        <v>12.3</v>
      </c>
      <c r="R629" s="8">
        <v>4</v>
      </c>
      <c r="S629" s="8">
        <v>51</v>
      </c>
      <c r="T629" s="8">
        <f>SUM(DS_1_2_3_appended[[#This Row],[CasualRiders]], DS_1_2_3_appended[[#This Row],[RegisteredRiders]])</f>
        <v>55</v>
      </c>
    </row>
    <row r="630" spans="1:20">
      <c r="A630" s="16">
        <v>629</v>
      </c>
      <c r="B630" s="11">
        <v>40572</v>
      </c>
      <c r="C630" s="8" t="str" cm="1">
        <f t="array" ref="C630">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30" s="8">
        <f>YEAR(DS_1_2_3_appended[[#This Row],[DateOfEntry]])</f>
        <v>2011</v>
      </c>
      <c r="E630" s="8" t="str">
        <f>TEXT(DS_1_2_3_appended[[#This Row],[DateOfEntry]], "mmmm")</f>
        <v>January</v>
      </c>
      <c r="F630" s="15">
        <v>26.1666666666667</v>
      </c>
      <c r="G630" s="8" t="str">
        <f>IF(dataset_1!G630, "YES", "NO")</f>
        <v>NO</v>
      </c>
      <c r="H630" s="8" t="str">
        <f>CHOOSE(WEEKDAY(DS_1_2_3_appended[[#This Row],[DateOfEntry]]), "Sunday", "Monday", "Tuesday", "Wednesday", "Thursday", "Friday", "Saturday")</f>
        <v>Saturday</v>
      </c>
      <c r="I630" s="8">
        <v>2</v>
      </c>
      <c r="J630" s="8" t="str" cm="1">
        <f t="array" ref="J630">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630" s="8">
        <v>0.18</v>
      </c>
      <c r="L630" s="8" cm="1">
        <f t="array" ref="L630">_xlfn.IFS(
  AND(C630="Winter", J630="Clear Sky"), ROUND(10 + (K630 / 0.46) * (25 - 10), 1),
  AND(C630="Winter", J630="Foggy / Misty"), ROUND(0 + (K630 / 0.46) * (15 - 0), 1),
  AND(C630="Winter", J630="Light Snow / Rain"), ROUND(-5 + (K630 / 0.46) * (10 - (-5)), 1),
  AND(C630="Winter", J630="Western Disturbance"), ROUND(5 + (K630 / 0.46) * (20 - 5), 1),
  AND(C630="Summer", J630="Clear / Sunny"), ROUND(30 + (K630 / 0.46) * (53 - 30), 1),
  AND(C630="Summer", J630="Hot &amp; Humid"), ROUND(26 + (K630 / 0.46) * (45 - 26), 1),
  AND(C630="Summer", J630="Dust Storm / Loo Winds"), ROUND(35 + (K630 / 0.46) * (50 - 35), 1),
  AND(C630="Summer", J630="Pre-Monsoon Thunderstorm"), ROUND(28 + (K630 / 0.46) * (48 - 28), 1),
  AND(C630="Monsoon", J630="Heavy Rainfall"), ROUND(22 + (K630 / 0.46) * (28 - 22), 1),
  AND(C630="Monsoon", J630="Intermittent Showers"), ROUND(24 + (K630 / 0.46) * (32 - 24), 1),
  AND(C630="Monsoon", J630="Overcast &amp; Humid"), ROUND(25 + (K630 / 0.46) * (33 - 25), 1),
  AND(C630="Monsoon", J630="Thunderstorms with Rain"), ROUND(23 + (K630 / 0.46) * (30 - 23), 1),
  AND(C630="Autumn", J630="Clear"), ROUND(20 + (K630 / 0.46) * (30 - 20), 1),
  AND(C630="Autumn", J630="Dry &amp; Breezy"), ROUND(18 + (K630 / 0.46) * (28 - 18), 1),
  AND(C630="Autumn", J630="Atmospheric Haze"), ROUND(16 + (K630 / 0.46) * (26 - 16), 1),
  AND(C630="Autumn", J630="Chilly Dusk"), ROUND(15 + (K630 / 0.46) * (25 - 15), 1),
  TRUE, "No match found"
)</f>
        <v>5.9</v>
      </c>
      <c r="M630" s="8">
        <v>0.64</v>
      </c>
      <c r="N630" s="8">
        <f>ROUND(DS_1_2_3_appended[[#This Row],[NormalizedHumidity]] * 100, 1)</f>
        <v>64</v>
      </c>
      <c r="O630" s="8" t="str" cm="1">
        <f t="array" ref="O630">_xlfn.IFS(
  N630&lt;=10, "Extremely Dry",
  N630&lt;=20, "Very Dry",
  N630&lt;=30, "Dry",
  N630&lt;=40, "Low Comfortable",
  N630&lt;=50, "Comfortable",
  N630&lt;=60, "Moderate Humid",
  N630&lt;=70, "Humid",
  N630&lt;=80, "Very Humid",
  N630&lt;=90, "Highly Humid",
  N630&lt;=100, "Saturated / Rain-Likely"
)</f>
        <v>Humid</v>
      </c>
      <c r="P630" s="8">
        <v>0.1343</v>
      </c>
      <c r="Q630" s="8">
        <f>ROUND(DS_1_2_3_appended[[#This Row],[NormalizedWindspeed]]* 118, 1)</f>
        <v>15.8</v>
      </c>
      <c r="R630" s="8">
        <v>4</v>
      </c>
      <c r="S630" s="8">
        <v>60</v>
      </c>
      <c r="T630" s="8">
        <f>SUM(DS_1_2_3_appended[[#This Row],[CasualRiders]], DS_1_2_3_appended[[#This Row],[RegisteredRiders]])</f>
        <v>64</v>
      </c>
    </row>
    <row r="631" spans="1:20">
      <c r="A631" s="16">
        <v>630</v>
      </c>
      <c r="B631" s="11">
        <v>40572</v>
      </c>
      <c r="C631" s="8" t="str" cm="1">
        <f t="array" ref="C631">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31" s="8">
        <f>YEAR(DS_1_2_3_appended[[#This Row],[DateOfEntry]])</f>
        <v>2011</v>
      </c>
      <c r="E631" s="8" t="str">
        <f>TEXT(DS_1_2_3_appended[[#This Row],[DateOfEntry]], "mmmm")</f>
        <v>January</v>
      </c>
      <c r="F631" s="15">
        <v>26.2083333333333</v>
      </c>
      <c r="G631" s="8" t="str">
        <f>IF(dataset_1!G631, "YES", "NO")</f>
        <v>NO</v>
      </c>
      <c r="H631" s="8" t="str">
        <f>CHOOSE(WEEKDAY(DS_1_2_3_appended[[#This Row],[DateOfEntry]]), "Sunday", "Monday", "Tuesday", "Wednesday", "Thursday", "Friday", "Saturday")</f>
        <v>Saturday</v>
      </c>
      <c r="I631" s="8">
        <v>2</v>
      </c>
      <c r="J631" s="8" t="str" cm="1">
        <f t="array" ref="J631">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631" s="8">
        <v>0.2</v>
      </c>
      <c r="L631" s="8" cm="1">
        <f t="array" ref="L631">_xlfn.IFS(
  AND(C631="Winter", J631="Clear Sky"), ROUND(10 + (K631 / 0.46) * (25 - 10), 1),
  AND(C631="Winter", J631="Foggy / Misty"), ROUND(0 + (K631 / 0.46) * (15 - 0), 1),
  AND(C631="Winter", J631="Light Snow / Rain"), ROUND(-5 + (K631 / 0.46) * (10 - (-5)), 1),
  AND(C631="Winter", J631="Western Disturbance"), ROUND(5 + (K631 / 0.46) * (20 - 5), 1),
  AND(C631="Summer", J631="Clear / Sunny"), ROUND(30 + (K631 / 0.46) * (53 - 30), 1),
  AND(C631="Summer", J631="Hot &amp; Humid"), ROUND(26 + (K631 / 0.46) * (45 - 26), 1),
  AND(C631="Summer", J631="Dust Storm / Loo Winds"), ROUND(35 + (K631 / 0.46) * (50 - 35), 1),
  AND(C631="Summer", J631="Pre-Monsoon Thunderstorm"), ROUND(28 + (K631 / 0.46) * (48 - 28), 1),
  AND(C631="Monsoon", J631="Heavy Rainfall"), ROUND(22 + (K631 / 0.46) * (28 - 22), 1),
  AND(C631="Monsoon", J631="Intermittent Showers"), ROUND(24 + (K631 / 0.46) * (32 - 24), 1),
  AND(C631="Monsoon", J631="Overcast &amp; Humid"), ROUND(25 + (K631 / 0.46) * (33 - 25), 1),
  AND(C631="Monsoon", J631="Thunderstorms with Rain"), ROUND(23 + (K631 / 0.46) * (30 - 23), 1),
  AND(C631="Autumn", J631="Clear"), ROUND(20 + (K631 / 0.46) * (30 - 20), 1),
  AND(C631="Autumn", J631="Dry &amp; Breezy"), ROUND(18 + (K631 / 0.46) * (28 - 18), 1),
  AND(C631="Autumn", J631="Atmospheric Haze"), ROUND(16 + (K631 / 0.46) * (26 - 16), 1),
  AND(C631="Autumn", J631="Chilly Dusk"), ROUND(15 + (K631 / 0.46) * (25 - 15), 1),
  TRUE, "No match found"
)</f>
        <v>6.5</v>
      </c>
      <c r="M631" s="8">
        <v>0.59</v>
      </c>
      <c r="N631" s="8">
        <f>ROUND(DS_1_2_3_appended[[#This Row],[NormalizedHumidity]] * 100, 1)</f>
        <v>59</v>
      </c>
      <c r="O631" s="8" t="str" cm="1">
        <f t="array" ref="O631">_xlfn.IFS(
  N631&lt;=10, "Extremely Dry",
  N631&lt;=20, "Very Dry",
  N631&lt;=30, "Dry",
  N631&lt;=40, "Low Comfortable",
  N631&lt;=50, "Comfortable",
  N631&lt;=60, "Moderate Humid",
  N631&lt;=70, "Humid",
  N631&lt;=80, "Very Humid",
  N631&lt;=90, "Highly Humid",
  N631&lt;=100, "Saturated / Rain-Likely"
)</f>
        <v>Moderate Humid</v>
      </c>
      <c r="P631" s="8">
        <v>0.19400000000000001</v>
      </c>
      <c r="Q631" s="8">
        <f>ROUND(DS_1_2_3_appended[[#This Row],[NormalizedWindspeed]]* 118, 1)</f>
        <v>22.9</v>
      </c>
      <c r="R631" s="8">
        <v>12</v>
      </c>
      <c r="S631" s="8">
        <v>66</v>
      </c>
      <c r="T631" s="8">
        <f>SUM(DS_1_2_3_appended[[#This Row],[CasualRiders]], DS_1_2_3_appended[[#This Row],[RegisteredRiders]])</f>
        <v>78</v>
      </c>
    </row>
    <row r="632" spans="1:20">
      <c r="A632" s="16">
        <v>631</v>
      </c>
      <c r="B632" s="11">
        <v>40572</v>
      </c>
      <c r="C632" s="8" t="str" cm="1">
        <f t="array" ref="C632">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32" s="8">
        <f>YEAR(DS_1_2_3_appended[[#This Row],[DateOfEntry]])</f>
        <v>2011</v>
      </c>
      <c r="E632" s="8" t="str">
        <f>TEXT(DS_1_2_3_appended[[#This Row],[DateOfEntry]], "mmmm")</f>
        <v>January</v>
      </c>
      <c r="F632" s="15">
        <v>26.25</v>
      </c>
      <c r="G632" s="8" t="str">
        <f>IF(dataset_1!G632, "YES", "NO")</f>
        <v>NO</v>
      </c>
      <c r="H632" s="8" t="str">
        <f>CHOOSE(WEEKDAY(DS_1_2_3_appended[[#This Row],[DateOfEntry]]), "Sunday", "Monday", "Tuesday", "Wednesday", "Thursday", "Friday", "Saturday")</f>
        <v>Saturday</v>
      </c>
      <c r="I632" s="8">
        <v>2</v>
      </c>
      <c r="J632" s="8" t="str" cm="1">
        <f t="array" ref="J632">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632" s="8">
        <v>0.22</v>
      </c>
      <c r="L632" s="8" cm="1">
        <f t="array" ref="L632">_xlfn.IFS(
  AND(C632="Winter", J632="Clear Sky"), ROUND(10 + (K632 / 0.46) * (25 - 10), 1),
  AND(C632="Winter", J632="Foggy / Misty"), ROUND(0 + (K632 / 0.46) * (15 - 0), 1),
  AND(C632="Winter", J632="Light Snow / Rain"), ROUND(-5 + (K632 / 0.46) * (10 - (-5)), 1),
  AND(C632="Winter", J632="Western Disturbance"), ROUND(5 + (K632 / 0.46) * (20 - 5), 1),
  AND(C632="Summer", J632="Clear / Sunny"), ROUND(30 + (K632 / 0.46) * (53 - 30), 1),
  AND(C632="Summer", J632="Hot &amp; Humid"), ROUND(26 + (K632 / 0.46) * (45 - 26), 1),
  AND(C632="Summer", J632="Dust Storm / Loo Winds"), ROUND(35 + (K632 / 0.46) * (50 - 35), 1),
  AND(C632="Summer", J632="Pre-Monsoon Thunderstorm"), ROUND(28 + (K632 / 0.46) * (48 - 28), 1),
  AND(C632="Monsoon", J632="Heavy Rainfall"), ROUND(22 + (K632 / 0.46) * (28 - 22), 1),
  AND(C632="Monsoon", J632="Intermittent Showers"), ROUND(24 + (K632 / 0.46) * (32 - 24), 1),
  AND(C632="Monsoon", J632="Overcast &amp; Humid"), ROUND(25 + (K632 / 0.46) * (33 - 25), 1),
  AND(C632="Monsoon", J632="Thunderstorms with Rain"), ROUND(23 + (K632 / 0.46) * (30 - 23), 1),
  AND(C632="Autumn", J632="Clear"), ROUND(20 + (K632 / 0.46) * (30 - 20), 1),
  AND(C632="Autumn", J632="Dry &amp; Breezy"), ROUND(18 + (K632 / 0.46) * (28 - 18), 1),
  AND(C632="Autumn", J632="Atmospheric Haze"), ROUND(16 + (K632 / 0.46) * (26 - 16), 1),
  AND(C632="Autumn", J632="Chilly Dusk"), ROUND(15 + (K632 / 0.46) * (25 - 15), 1),
  TRUE, "No match found"
)</f>
        <v>7.2</v>
      </c>
      <c r="M632" s="8">
        <v>0.55000000000000004</v>
      </c>
      <c r="N632" s="8">
        <f>ROUND(DS_1_2_3_appended[[#This Row],[NormalizedHumidity]] * 100, 1)</f>
        <v>55</v>
      </c>
      <c r="O632" s="8" t="str" cm="1">
        <f t="array" ref="O632">_xlfn.IFS(
  N632&lt;=10, "Extremely Dry",
  N632&lt;=20, "Very Dry",
  N632&lt;=30, "Dry",
  N632&lt;=40, "Low Comfortable",
  N632&lt;=50, "Comfortable",
  N632&lt;=60, "Moderate Humid",
  N632&lt;=70, "Humid",
  N632&lt;=80, "Very Humid",
  N632&lt;=90, "Highly Humid",
  N632&lt;=100, "Saturated / Rain-Likely"
)</f>
        <v>Moderate Humid</v>
      </c>
      <c r="P632" s="8">
        <v>0.16420000000000001</v>
      </c>
      <c r="Q632" s="8">
        <f>ROUND(DS_1_2_3_appended[[#This Row],[NormalizedWindspeed]]* 118, 1)</f>
        <v>19.399999999999999</v>
      </c>
      <c r="R632" s="8">
        <v>9</v>
      </c>
      <c r="S632" s="8">
        <v>56</v>
      </c>
      <c r="T632" s="8">
        <f>SUM(DS_1_2_3_appended[[#This Row],[CasualRiders]], DS_1_2_3_appended[[#This Row],[RegisteredRiders]])</f>
        <v>65</v>
      </c>
    </row>
    <row r="633" spans="1:20">
      <c r="A633" s="16">
        <v>632</v>
      </c>
      <c r="B633" s="11">
        <v>40572</v>
      </c>
      <c r="C633" s="8" t="str" cm="1">
        <f t="array" ref="C633">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33" s="8">
        <f>YEAR(DS_1_2_3_appended[[#This Row],[DateOfEntry]])</f>
        <v>2011</v>
      </c>
      <c r="E633" s="8" t="str">
        <f>TEXT(DS_1_2_3_appended[[#This Row],[DateOfEntry]], "mmmm")</f>
        <v>January</v>
      </c>
      <c r="F633" s="15">
        <v>26.2916666666667</v>
      </c>
      <c r="G633" s="8" t="str">
        <f>IF(dataset_1!G633, "YES", "NO")</f>
        <v>NO</v>
      </c>
      <c r="H633" s="8" t="str">
        <f>CHOOSE(WEEKDAY(DS_1_2_3_appended[[#This Row],[DateOfEntry]]), "Sunday", "Monday", "Tuesday", "Wednesday", "Thursday", "Friday", "Saturday")</f>
        <v>Saturday</v>
      </c>
      <c r="I633" s="8">
        <v>2</v>
      </c>
      <c r="J633" s="8" t="str" cm="1">
        <f t="array" ref="J633">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633" s="8">
        <v>0.22</v>
      </c>
      <c r="L633" s="8" cm="1">
        <f t="array" ref="L633">_xlfn.IFS(
  AND(C633="Winter", J633="Clear Sky"), ROUND(10 + (K633 / 0.46) * (25 - 10), 1),
  AND(C633="Winter", J633="Foggy / Misty"), ROUND(0 + (K633 / 0.46) * (15 - 0), 1),
  AND(C633="Winter", J633="Light Snow / Rain"), ROUND(-5 + (K633 / 0.46) * (10 - (-5)), 1),
  AND(C633="Winter", J633="Western Disturbance"), ROUND(5 + (K633 / 0.46) * (20 - 5), 1),
  AND(C633="Summer", J633="Clear / Sunny"), ROUND(30 + (K633 / 0.46) * (53 - 30), 1),
  AND(C633="Summer", J633="Hot &amp; Humid"), ROUND(26 + (K633 / 0.46) * (45 - 26), 1),
  AND(C633="Summer", J633="Dust Storm / Loo Winds"), ROUND(35 + (K633 / 0.46) * (50 - 35), 1),
  AND(C633="Summer", J633="Pre-Monsoon Thunderstorm"), ROUND(28 + (K633 / 0.46) * (48 - 28), 1),
  AND(C633="Monsoon", J633="Heavy Rainfall"), ROUND(22 + (K633 / 0.46) * (28 - 22), 1),
  AND(C633="Monsoon", J633="Intermittent Showers"), ROUND(24 + (K633 / 0.46) * (32 - 24), 1),
  AND(C633="Monsoon", J633="Overcast &amp; Humid"), ROUND(25 + (K633 / 0.46) * (33 - 25), 1),
  AND(C633="Monsoon", J633="Thunderstorms with Rain"), ROUND(23 + (K633 / 0.46) * (30 - 23), 1),
  AND(C633="Autumn", J633="Clear"), ROUND(20 + (K633 / 0.46) * (30 - 20), 1),
  AND(C633="Autumn", J633="Dry &amp; Breezy"), ROUND(18 + (K633 / 0.46) * (28 - 18), 1),
  AND(C633="Autumn", J633="Atmospheric Haze"), ROUND(16 + (K633 / 0.46) * (26 - 16), 1),
  AND(C633="Autumn", J633="Chilly Dusk"), ROUND(15 + (K633 / 0.46) * (25 - 15), 1),
  TRUE, "No match found"
)</f>
        <v>7.2</v>
      </c>
      <c r="M633" s="8">
        <v>0.6</v>
      </c>
      <c r="N633" s="8">
        <f>ROUND(DS_1_2_3_appended[[#This Row],[NormalizedHumidity]] * 100, 1)</f>
        <v>60</v>
      </c>
      <c r="O633" s="8" t="str" cm="1">
        <f t="array" ref="O633">_xlfn.IFS(
  N633&lt;=10, "Extremely Dry",
  N633&lt;=20, "Very Dry",
  N633&lt;=30, "Dry",
  N633&lt;=40, "Low Comfortable",
  N633&lt;=50, "Comfortable",
  N633&lt;=60, "Moderate Humid",
  N633&lt;=70, "Humid",
  N633&lt;=80, "Very Humid",
  N633&lt;=90, "Highly Humid",
  N633&lt;=100, "Saturated / Rain-Likely"
)</f>
        <v>Moderate Humid</v>
      </c>
      <c r="P633" s="8">
        <v>0.1343</v>
      </c>
      <c r="Q633" s="8">
        <f>ROUND(DS_1_2_3_appended[[#This Row],[NormalizedWindspeed]]* 118, 1)</f>
        <v>15.8</v>
      </c>
      <c r="R633" s="8">
        <v>10</v>
      </c>
      <c r="S633" s="8">
        <v>89</v>
      </c>
      <c r="T633" s="8">
        <f>SUM(DS_1_2_3_appended[[#This Row],[CasualRiders]], DS_1_2_3_appended[[#This Row],[RegisteredRiders]])</f>
        <v>99</v>
      </c>
    </row>
    <row r="634" spans="1:20">
      <c r="A634" s="16">
        <v>633</v>
      </c>
      <c r="B634" s="11">
        <v>40572</v>
      </c>
      <c r="C634" s="8" t="str" cm="1">
        <f t="array" ref="C634">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34" s="8">
        <f>YEAR(DS_1_2_3_appended[[#This Row],[DateOfEntry]])</f>
        <v>2011</v>
      </c>
      <c r="E634" s="8" t="str">
        <f>TEXT(DS_1_2_3_appended[[#This Row],[DateOfEntry]], "mmmm")</f>
        <v>January</v>
      </c>
      <c r="F634" s="15">
        <v>26.3333333333333</v>
      </c>
      <c r="G634" s="8" t="str">
        <f>IF(dataset_1!G634, "YES", "NO")</f>
        <v>NO</v>
      </c>
      <c r="H634" s="8" t="str">
        <f>CHOOSE(WEEKDAY(DS_1_2_3_appended[[#This Row],[DateOfEntry]]), "Sunday", "Monday", "Tuesday", "Wednesday", "Thursday", "Friday", "Saturday")</f>
        <v>Saturday</v>
      </c>
      <c r="I634" s="8">
        <v>1</v>
      </c>
      <c r="J634" s="8" t="str" cm="1">
        <f t="array" ref="J634">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634" s="8">
        <v>0.22</v>
      </c>
      <c r="L634" s="8" cm="1">
        <f t="array" ref="L634">_xlfn.IFS(
  AND(C634="Winter", J634="Clear Sky"), ROUND(10 + (K634 / 0.46) * (25 - 10), 1),
  AND(C634="Winter", J634="Foggy / Misty"), ROUND(0 + (K634 / 0.46) * (15 - 0), 1),
  AND(C634="Winter", J634="Light Snow / Rain"), ROUND(-5 + (K634 / 0.46) * (10 - (-5)), 1),
  AND(C634="Winter", J634="Western Disturbance"), ROUND(5 + (K634 / 0.46) * (20 - 5), 1),
  AND(C634="Summer", J634="Clear / Sunny"), ROUND(30 + (K634 / 0.46) * (53 - 30), 1),
  AND(C634="Summer", J634="Hot &amp; Humid"), ROUND(26 + (K634 / 0.46) * (45 - 26), 1),
  AND(C634="Summer", J634="Dust Storm / Loo Winds"), ROUND(35 + (K634 / 0.46) * (50 - 35), 1),
  AND(C634="Summer", J634="Pre-Monsoon Thunderstorm"), ROUND(28 + (K634 / 0.46) * (48 - 28), 1),
  AND(C634="Monsoon", J634="Heavy Rainfall"), ROUND(22 + (K634 / 0.46) * (28 - 22), 1),
  AND(C634="Monsoon", J634="Intermittent Showers"), ROUND(24 + (K634 / 0.46) * (32 - 24), 1),
  AND(C634="Monsoon", J634="Overcast &amp; Humid"), ROUND(25 + (K634 / 0.46) * (33 - 25), 1),
  AND(C634="Monsoon", J634="Thunderstorms with Rain"), ROUND(23 + (K634 / 0.46) * (30 - 23), 1),
  AND(C634="Autumn", J634="Clear"), ROUND(20 + (K634 / 0.46) * (30 - 20), 1),
  AND(C634="Autumn", J634="Dry &amp; Breezy"), ROUND(18 + (K634 / 0.46) * (28 - 18), 1),
  AND(C634="Autumn", J634="Atmospheric Haze"), ROUND(16 + (K634 / 0.46) * (26 - 16), 1),
  AND(C634="Autumn", J634="Chilly Dusk"), ROUND(15 + (K634 / 0.46) * (25 - 15), 1),
  TRUE, "No match found"
)</f>
        <v>17.2</v>
      </c>
      <c r="M634" s="8">
        <v>0.69</v>
      </c>
      <c r="N634" s="8">
        <f>ROUND(DS_1_2_3_appended[[#This Row],[NormalizedHumidity]] * 100, 1)</f>
        <v>69</v>
      </c>
      <c r="O634" s="8" t="str" cm="1">
        <f t="array" ref="O634">_xlfn.IFS(
  N634&lt;=10, "Extremely Dry",
  N634&lt;=20, "Very Dry",
  N634&lt;=30, "Dry",
  N634&lt;=40, "Low Comfortable",
  N634&lt;=50, "Comfortable",
  N634&lt;=60, "Moderate Humid",
  N634&lt;=70, "Humid",
  N634&lt;=80, "Very Humid",
  N634&lt;=90, "Highly Humid",
  N634&lt;=100, "Saturated / Rain-Likely"
)</f>
        <v>Humid</v>
      </c>
      <c r="P634" s="8">
        <v>0.25369999999999998</v>
      </c>
      <c r="Q634" s="8">
        <f>ROUND(DS_1_2_3_appended[[#This Row],[NormalizedWindspeed]]* 118, 1)</f>
        <v>29.9</v>
      </c>
      <c r="R634" s="8">
        <v>22</v>
      </c>
      <c r="S634" s="8">
        <v>98</v>
      </c>
      <c r="T634" s="8">
        <f>SUM(DS_1_2_3_appended[[#This Row],[CasualRiders]], DS_1_2_3_appended[[#This Row],[RegisteredRiders]])</f>
        <v>120</v>
      </c>
    </row>
    <row r="635" spans="1:20">
      <c r="A635" s="16">
        <v>634</v>
      </c>
      <c r="B635" s="11">
        <v>40572</v>
      </c>
      <c r="C635" s="8" t="str" cm="1">
        <f t="array" ref="C635">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35" s="8">
        <f>YEAR(DS_1_2_3_appended[[#This Row],[DateOfEntry]])</f>
        <v>2011</v>
      </c>
      <c r="E635" s="8" t="str">
        <f>TEXT(DS_1_2_3_appended[[#This Row],[DateOfEntry]], "mmmm")</f>
        <v>January</v>
      </c>
      <c r="F635" s="15">
        <v>26.375</v>
      </c>
      <c r="G635" s="8" t="str">
        <f>IF(dataset_1!G635, "YES", "NO")</f>
        <v>NO</v>
      </c>
      <c r="H635" s="8" t="str">
        <f>CHOOSE(WEEKDAY(DS_1_2_3_appended[[#This Row],[DateOfEntry]]), "Sunday", "Monday", "Tuesday", "Wednesday", "Thursday", "Friday", "Saturday")</f>
        <v>Saturday</v>
      </c>
      <c r="I635" s="8">
        <v>1</v>
      </c>
      <c r="J635" s="8" t="str" cm="1">
        <f t="array" ref="J635">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635" s="8">
        <v>0.24</v>
      </c>
      <c r="L635" s="8" cm="1">
        <f t="array" ref="L635">_xlfn.IFS(
  AND(C635="Winter", J635="Clear Sky"), ROUND(10 + (K635 / 0.46) * (25 - 10), 1),
  AND(C635="Winter", J635="Foggy / Misty"), ROUND(0 + (K635 / 0.46) * (15 - 0), 1),
  AND(C635="Winter", J635="Light Snow / Rain"), ROUND(-5 + (K635 / 0.46) * (10 - (-5)), 1),
  AND(C635="Winter", J635="Western Disturbance"), ROUND(5 + (K635 / 0.46) * (20 - 5), 1),
  AND(C635="Summer", J635="Clear / Sunny"), ROUND(30 + (K635 / 0.46) * (53 - 30), 1),
  AND(C635="Summer", J635="Hot &amp; Humid"), ROUND(26 + (K635 / 0.46) * (45 - 26), 1),
  AND(C635="Summer", J635="Dust Storm / Loo Winds"), ROUND(35 + (K635 / 0.46) * (50 - 35), 1),
  AND(C635="Summer", J635="Pre-Monsoon Thunderstorm"), ROUND(28 + (K635 / 0.46) * (48 - 28), 1),
  AND(C635="Monsoon", J635="Heavy Rainfall"), ROUND(22 + (K635 / 0.46) * (28 - 22), 1),
  AND(C635="Monsoon", J635="Intermittent Showers"), ROUND(24 + (K635 / 0.46) * (32 - 24), 1),
  AND(C635="Monsoon", J635="Overcast &amp; Humid"), ROUND(25 + (K635 / 0.46) * (33 - 25), 1),
  AND(C635="Monsoon", J635="Thunderstorms with Rain"), ROUND(23 + (K635 / 0.46) * (30 - 23), 1),
  AND(C635="Autumn", J635="Clear"), ROUND(20 + (K635 / 0.46) * (30 - 20), 1),
  AND(C635="Autumn", J635="Dry &amp; Breezy"), ROUND(18 + (K635 / 0.46) * (28 - 18), 1),
  AND(C635="Autumn", J635="Atmospheric Haze"), ROUND(16 + (K635 / 0.46) * (26 - 16), 1),
  AND(C635="Autumn", J635="Chilly Dusk"), ROUND(15 + (K635 / 0.46) * (25 - 15), 1),
  TRUE, "No match found"
)</f>
        <v>17.8</v>
      </c>
      <c r="M635" s="8">
        <v>0.6</v>
      </c>
      <c r="N635" s="8">
        <f>ROUND(DS_1_2_3_appended[[#This Row],[NormalizedHumidity]] * 100, 1)</f>
        <v>60</v>
      </c>
      <c r="O635" s="8" t="str" cm="1">
        <f t="array" ref="O635">_xlfn.IFS(
  N635&lt;=10, "Extremely Dry",
  N635&lt;=20, "Very Dry",
  N635&lt;=30, "Dry",
  N635&lt;=40, "Low Comfortable",
  N635&lt;=50, "Comfortable",
  N635&lt;=60, "Moderate Humid",
  N635&lt;=70, "Humid",
  N635&lt;=80, "Very Humid",
  N635&lt;=90, "Highly Humid",
  N635&lt;=100, "Saturated / Rain-Likely"
)</f>
        <v>Moderate Humid</v>
      </c>
      <c r="P635" s="8">
        <v>0.16420000000000001</v>
      </c>
      <c r="Q635" s="8">
        <f>ROUND(DS_1_2_3_appended[[#This Row],[NormalizedWindspeed]]* 118, 1)</f>
        <v>19.399999999999999</v>
      </c>
      <c r="R635" s="8">
        <v>19</v>
      </c>
      <c r="S635" s="8">
        <v>88</v>
      </c>
      <c r="T635" s="8">
        <f>SUM(DS_1_2_3_appended[[#This Row],[CasualRiders]], DS_1_2_3_appended[[#This Row],[RegisteredRiders]])</f>
        <v>107</v>
      </c>
    </row>
    <row r="636" spans="1:20">
      <c r="A636" s="16">
        <v>635</v>
      </c>
      <c r="B636" s="11">
        <v>40572</v>
      </c>
      <c r="C636" s="8" t="str" cm="1">
        <f t="array" ref="C636">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36" s="8">
        <f>YEAR(DS_1_2_3_appended[[#This Row],[DateOfEntry]])</f>
        <v>2011</v>
      </c>
      <c r="E636" s="8" t="str">
        <f>TEXT(DS_1_2_3_appended[[#This Row],[DateOfEntry]], "mmmm")</f>
        <v>January</v>
      </c>
      <c r="F636" s="15">
        <v>26.4166666666667</v>
      </c>
      <c r="G636" s="8" t="str">
        <f>IF(dataset_1!G636, "YES", "NO")</f>
        <v>NO</v>
      </c>
      <c r="H636" s="8" t="str">
        <f>CHOOSE(WEEKDAY(DS_1_2_3_appended[[#This Row],[DateOfEntry]]), "Sunday", "Monday", "Tuesday", "Wednesday", "Thursday", "Friday", "Saturday")</f>
        <v>Saturday</v>
      </c>
      <c r="I636" s="8">
        <v>1</v>
      </c>
      <c r="J636" s="8" t="str" cm="1">
        <f t="array" ref="J636">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636" s="8">
        <v>0.24</v>
      </c>
      <c r="L636" s="8" cm="1">
        <f t="array" ref="L636">_xlfn.IFS(
  AND(C636="Winter", J636="Clear Sky"), ROUND(10 + (K636 / 0.46) * (25 - 10), 1),
  AND(C636="Winter", J636="Foggy / Misty"), ROUND(0 + (K636 / 0.46) * (15 - 0), 1),
  AND(C636="Winter", J636="Light Snow / Rain"), ROUND(-5 + (K636 / 0.46) * (10 - (-5)), 1),
  AND(C636="Winter", J636="Western Disturbance"), ROUND(5 + (K636 / 0.46) * (20 - 5), 1),
  AND(C636="Summer", J636="Clear / Sunny"), ROUND(30 + (K636 / 0.46) * (53 - 30), 1),
  AND(C636="Summer", J636="Hot &amp; Humid"), ROUND(26 + (K636 / 0.46) * (45 - 26), 1),
  AND(C636="Summer", J636="Dust Storm / Loo Winds"), ROUND(35 + (K636 / 0.46) * (50 - 35), 1),
  AND(C636="Summer", J636="Pre-Monsoon Thunderstorm"), ROUND(28 + (K636 / 0.46) * (48 - 28), 1),
  AND(C636="Monsoon", J636="Heavy Rainfall"), ROUND(22 + (K636 / 0.46) * (28 - 22), 1),
  AND(C636="Monsoon", J636="Intermittent Showers"), ROUND(24 + (K636 / 0.46) * (32 - 24), 1),
  AND(C636="Monsoon", J636="Overcast &amp; Humid"), ROUND(25 + (K636 / 0.46) * (33 - 25), 1),
  AND(C636="Monsoon", J636="Thunderstorms with Rain"), ROUND(23 + (K636 / 0.46) * (30 - 23), 1),
  AND(C636="Autumn", J636="Clear"), ROUND(20 + (K636 / 0.46) * (30 - 20), 1),
  AND(C636="Autumn", J636="Dry &amp; Breezy"), ROUND(18 + (K636 / 0.46) * (28 - 18), 1),
  AND(C636="Autumn", J636="Atmospheric Haze"), ROUND(16 + (K636 / 0.46) * (26 - 16), 1),
  AND(C636="Autumn", J636="Chilly Dusk"), ROUND(15 + (K636 / 0.46) * (25 - 15), 1),
  TRUE, "No match found"
)</f>
        <v>17.8</v>
      </c>
      <c r="M636" s="8">
        <v>0.6</v>
      </c>
      <c r="N636" s="8">
        <f>ROUND(DS_1_2_3_appended[[#This Row],[NormalizedHumidity]] * 100, 1)</f>
        <v>60</v>
      </c>
      <c r="O636" s="8" t="str" cm="1">
        <f t="array" ref="O636">_xlfn.IFS(
  N636&lt;=10, "Extremely Dry",
  N636&lt;=20, "Very Dry",
  N636&lt;=30, "Dry",
  N636&lt;=40, "Low Comfortable",
  N636&lt;=50, "Comfortable",
  N636&lt;=60, "Moderate Humid",
  N636&lt;=70, "Humid",
  N636&lt;=80, "Very Humid",
  N636&lt;=90, "Highly Humid",
  N636&lt;=100, "Saturated / Rain-Likely"
)</f>
        <v>Moderate Humid</v>
      </c>
      <c r="P636" s="8">
        <v>0</v>
      </c>
      <c r="Q636" s="8">
        <f>ROUND(DS_1_2_3_appended[[#This Row],[NormalizedWindspeed]]* 118, 1)</f>
        <v>0</v>
      </c>
      <c r="R636" s="8">
        <v>9</v>
      </c>
      <c r="S636" s="8">
        <v>82</v>
      </c>
      <c r="T636" s="8">
        <f>SUM(DS_1_2_3_appended[[#This Row],[CasualRiders]], DS_1_2_3_appended[[#This Row],[RegisteredRiders]])</f>
        <v>91</v>
      </c>
    </row>
    <row r="637" spans="1:20">
      <c r="A637" s="16">
        <v>636</v>
      </c>
      <c r="B637" s="11">
        <v>40572</v>
      </c>
      <c r="C637" s="8" t="str" cm="1">
        <f t="array" ref="C637">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37" s="8">
        <f>YEAR(DS_1_2_3_appended[[#This Row],[DateOfEntry]])</f>
        <v>2011</v>
      </c>
      <c r="E637" s="8" t="str">
        <f>TEXT(DS_1_2_3_appended[[#This Row],[DateOfEntry]], "mmmm")</f>
        <v>January</v>
      </c>
      <c r="F637" s="15">
        <v>26.4583333333333</v>
      </c>
      <c r="G637" s="8" t="str">
        <f>IF(dataset_1!G637, "YES", "NO")</f>
        <v>NO</v>
      </c>
      <c r="H637" s="8" t="str">
        <f>CHOOSE(WEEKDAY(DS_1_2_3_appended[[#This Row],[DateOfEntry]]), "Sunday", "Monday", "Tuesday", "Wednesday", "Thursday", "Friday", "Saturday")</f>
        <v>Saturday</v>
      </c>
      <c r="I637" s="8">
        <v>1</v>
      </c>
      <c r="J637" s="8" t="str" cm="1">
        <f t="array" ref="J637">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637" s="8">
        <v>0.22</v>
      </c>
      <c r="L637" s="8" cm="1">
        <f t="array" ref="L637">_xlfn.IFS(
  AND(C637="Winter", J637="Clear Sky"), ROUND(10 + (K637 / 0.46) * (25 - 10), 1),
  AND(C637="Winter", J637="Foggy / Misty"), ROUND(0 + (K637 / 0.46) * (15 - 0), 1),
  AND(C637="Winter", J637="Light Snow / Rain"), ROUND(-5 + (K637 / 0.46) * (10 - (-5)), 1),
  AND(C637="Winter", J637="Western Disturbance"), ROUND(5 + (K637 / 0.46) * (20 - 5), 1),
  AND(C637="Summer", J637="Clear / Sunny"), ROUND(30 + (K637 / 0.46) * (53 - 30), 1),
  AND(C637="Summer", J637="Hot &amp; Humid"), ROUND(26 + (K637 / 0.46) * (45 - 26), 1),
  AND(C637="Summer", J637="Dust Storm / Loo Winds"), ROUND(35 + (K637 / 0.46) * (50 - 35), 1),
  AND(C637="Summer", J637="Pre-Monsoon Thunderstorm"), ROUND(28 + (K637 / 0.46) * (48 - 28), 1),
  AND(C637="Monsoon", J637="Heavy Rainfall"), ROUND(22 + (K637 / 0.46) * (28 - 22), 1),
  AND(C637="Monsoon", J637="Intermittent Showers"), ROUND(24 + (K637 / 0.46) * (32 - 24), 1),
  AND(C637="Monsoon", J637="Overcast &amp; Humid"), ROUND(25 + (K637 / 0.46) * (33 - 25), 1),
  AND(C637="Monsoon", J637="Thunderstorms with Rain"), ROUND(23 + (K637 / 0.46) * (30 - 23), 1),
  AND(C637="Autumn", J637="Clear"), ROUND(20 + (K637 / 0.46) * (30 - 20), 1),
  AND(C637="Autumn", J637="Dry &amp; Breezy"), ROUND(18 + (K637 / 0.46) * (28 - 18), 1),
  AND(C637="Autumn", J637="Atmospheric Haze"), ROUND(16 + (K637 / 0.46) * (26 - 16), 1),
  AND(C637="Autumn", J637="Chilly Dusk"), ROUND(15 + (K637 / 0.46) * (25 - 15), 1),
  TRUE, "No match found"
)</f>
        <v>17.2</v>
      </c>
      <c r="M637" s="8">
        <v>0.69</v>
      </c>
      <c r="N637" s="8">
        <f>ROUND(DS_1_2_3_appended[[#This Row],[NormalizedHumidity]] * 100, 1)</f>
        <v>69</v>
      </c>
      <c r="O637" s="8" t="str" cm="1">
        <f t="array" ref="O637">_xlfn.IFS(
  N637&lt;=10, "Extremely Dry",
  N637&lt;=20, "Very Dry",
  N637&lt;=30, "Dry",
  N637&lt;=40, "Low Comfortable",
  N637&lt;=50, "Comfortable",
  N637&lt;=60, "Moderate Humid",
  N637&lt;=70, "Humid",
  N637&lt;=80, "Very Humid",
  N637&lt;=90, "Highly Humid",
  N637&lt;=100, "Saturated / Rain-Likely"
)</f>
        <v>Humid</v>
      </c>
      <c r="P637" s="8">
        <v>0.1343</v>
      </c>
      <c r="Q637" s="8">
        <f>ROUND(DS_1_2_3_appended[[#This Row],[NormalizedWindspeed]]* 118, 1)</f>
        <v>15.8</v>
      </c>
      <c r="R637" s="8">
        <v>9</v>
      </c>
      <c r="S637" s="8">
        <v>59</v>
      </c>
      <c r="T637" s="8">
        <f>SUM(DS_1_2_3_appended[[#This Row],[CasualRiders]], DS_1_2_3_appended[[#This Row],[RegisteredRiders]])</f>
        <v>68</v>
      </c>
    </row>
    <row r="638" spans="1:20">
      <c r="A638" s="16">
        <v>637</v>
      </c>
      <c r="B638" s="11">
        <v>40572</v>
      </c>
      <c r="C638" s="8" t="str" cm="1">
        <f t="array" ref="C638">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38" s="8">
        <f>YEAR(DS_1_2_3_appended[[#This Row],[DateOfEntry]])</f>
        <v>2011</v>
      </c>
      <c r="E638" s="8" t="str">
        <f>TEXT(DS_1_2_3_appended[[#This Row],[DateOfEntry]], "mmmm")</f>
        <v>January</v>
      </c>
      <c r="F638" s="15">
        <v>26.5</v>
      </c>
      <c r="G638" s="8" t="str">
        <f>IF(dataset_1!G638, "YES", "NO")</f>
        <v>NO</v>
      </c>
      <c r="H638" s="8" t="str">
        <f>CHOOSE(WEEKDAY(DS_1_2_3_appended[[#This Row],[DateOfEntry]]), "Sunday", "Monday", "Tuesday", "Wednesday", "Thursday", "Friday", "Saturday")</f>
        <v>Saturday</v>
      </c>
      <c r="I638" s="8">
        <v>2</v>
      </c>
      <c r="J638" s="8" t="str" cm="1">
        <f t="array" ref="J638">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638" s="8">
        <v>0.22</v>
      </c>
      <c r="L638" s="8" cm="1">
        <f t="array" ref="L638">_xlfn.IFS(
  AND(C638="Winter", J638="Clear Sky"), ROUND(10 + (K638 / 0.46) * (25 - 10), 1),
  AND(C638="Winter", J638="Foggy / Misty"), ROUND(0 + (K638 / 0.46) * (15 - 0), 1),
  AND(C638="Winter", J638="Light Snow / Rain"), ROUND(-5 + (K638 / 0.46) * (10 - (-5)), 1),
  AND(C638="Winter", J638="Western Disturbance"), ROUND(5 + (K638 / 0.46) * (20 - 5), 1),
  AND(C638="Summer", J638="Clear / Sunny"), ROUND(30 + (K638 / 0.46) * (53 - 30), 1),
  AND(C638="Summer", J638="Hot &amp; Humid"), ROUND(26 + (K638 / 0.46) * (45 - 26), 1),
  AND(C638="Summer", J638="Dust Storm / Loo Winds"), ROUND(35 + (K638 / 0.46) * (50 - 35), 1),
  AND(C638="Summer", J638="Pre-Monsoon Thunderstorm"), ROUND(28 + (K638 / 0.46) * (48 - 28), 1),
  AND(C638="Monsoon", J638="Heavy Rainfall"), ROUND(22 + (K638 / 0.46) * (28 - 22), 1),
  AND(C638="Monsoon", J638="Intermittent Showers"), ROUND(24 + (K638 / 0.46) * (32 - 24), 1),
  AND(C638="Monsoon", J638="Overcast &amp; Humid"), ROUND(25 + (K638 / 0.46) * (33 - 25), 1),
  AND(C638="Monsoon", J638="Thunderstorms with Rain"), ROUND(23 + (K638 / 0.46) * (30 - 23), 1),
  AND(C638="Autumn", J638="Clear"), ROUND(20 + (K638 / 0.46) * (30 - 20), 1),
  AND(C638="Autumn", J638="Dry &amp; Breezy"), ROUND(18 + (K638 / 0.46) * (28 - 18), 1),
  AND(C638="Autumn", J638="Atmospheric Haze"), ROUND(16 + (K638 / 0.46) * (26 - 16), 1),
  AND(C638="Autumn", J638="Chilly Dusk"), ROUND(15 + (K638 / 0.46) * (25 - 15), 1),
  TRUE, "No match found"
)</f>
        <v>7.2</v>
      </c>
      <c r="M638" s="8">
        <v>0.69</v>
      </c>
      <c r="N638" s="8">
        <f>ROUND(DS_1_2_3_appended[[#This Row],[NormalizedHumidity]] * 100, 1)</f>
        <v>69</v>
      </c>
      <c r="O638" s="8" t="str" cm="1">
        <f t="array" ref="O638">_xlfn.IFS(
  N638&lt;=10, "Extremely Dry",
  N638&lt;=20, "Very Dry",
  N638&lt;=30, "Dry",
  N638&lt;=40, "Low Comfortable",
  N638&lt;=50, "Comfortable",
  N638&lt;=60, "Moderate Humid",
  N638&lt;=70, "Humid",
  N638&lt;=80, "Very Humid",
  N638&lt;=90, "Highly Humid",
  N638&lt;=100, "Saturated / Rain-Likely"
)</f>
        <v>Humid</v>
      </c>
      <c r="P638" s="8">
        <v>0.25369999999999998</v>
      </c>
      <c r="Q638" s="8">
        <f>ROUND(DS_1_2_3_appended[[#This Row],[NormalizedWindspeed]]* 118, 1)</f>
        <v>29.9</v>
      </c>
      <c r="R638" s="8">
        <v>6</v>
      </c>
      <c r="S638" s="8">
        <v>52</v>
      </c>
      <c r="T638" s="8">
        <f>SUM(DS_1_2_3_appended[[#This Row],[CasualRiders]], DS_1_2_3_appended[[#This Row],[RegisteredRiders]])</f>
        <v>58</v>
      </c>
    </row>
    <row r="639" spans="1:20">
      <c r="A639" s="16">
        <v>638</v>
      </c>
      <c r="B639" s="11">
        <v>40572</v>
      </c>
      <c r="C639" s="8" t="str" cm="1">
        <f t="array" ref="C639">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39" s="8">
        <f>YEAR(DS_1_2_3_appended[[#This Row],[DateOfEntry]])</f>
        <v>2011</v>
      </c>
      <c r="E639" s="8" t="str">
        <f>TEXT(DS_1_2_3_appended[[#This Row],[DateOfEntry]], "mmmm")</f>
        <v>January</v>
      </c>
      <c r="F639" s="15">
        <v>26.5416666666667</v>
      </c>
      <c r="G639" s="8" t="str">
        <f>IF(dataset_1!G639, "YES", "NO")</f>
        <v>NO</v>
      </c>
      <c r="H639" s="8" t="str">
        <f>CHOOSE(WEEKDAY(DS_1_2_3_appended[[#This Row],[DateOfEntry]]), "Sunday", "Monday", "Tuesday", "Wednesday", "Thursday", "Friday", "Saturday")</f>
        <v>Saturday</v>
      </c>
      <c r="I639" s="8">
        <v>1</v>
      </c>
      <c r="J639" s="8" t="str" cm="1">
        <f t="array" ref="J639">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639" s="8">
        <v>0.18</v>
      </c>
      <c r="L639" s="8" cm="1">
        <f t="array" ref="L639">_xlfn.IFS(
  AND(C639="Winter", J639="Clear Sky"), ROUND(10 + (K639 / 0.46) * (25 - 10), 1),
  AND(C639="Winter", J639="Foggy / Misty"), ROUND(0 + (K639 / 0.46) * (15 - 0), 1),
  AND(C639="Winter", J639="Light Snow / Rain"), ROUND(-5 + (K639 / 0.46) * (10 - (-5)), 1),
  AND(C639="Winter", J639="Western Disturbance"), ROUND(5 + (K639 / 0.46) * (20 - 5), 1),
  AND(C639="Summer", J639="Clear / Sunny"), ROUND(30 + (K639 / 0.46) * (53 - 30), 1),
  AND(C639="Summer", J639="Hot &amp; Humid"), ROUND(26 + (K639 / 0.46) * (45 - 26), 1),
  AND(C639="Summer", J639="Dust Storm / Loo Winds"), ROUND(35 + (K639 / 0.46) * (50 - 35), 1),
  AND(C639="Summer", J639="Pre-Monsoon Thunderstorm"), ROUND(28 + (K639 / 0.46) * (48 - 28), 1),
  AND(C639="Monsoon", J639="Heavy Rainfall"), ROUND(22 + (K639 / 0.46) * (28 - 22), 1),
  AND(C639="Monsoon", J639="Intermittent Showers"), ROUND(24 + (K639 / 0.46) * (32 - 24), 1),
  AND(C639="Monsoon", J639="Overcast &amp; Humid"), ROUND(25 + (K639 / 0.46) * (33 - 25), 1),
  AND(C639="Monsoon", J639="Thunderstorms with Rain"), ROUND(23 + (K639 / 0.46) * (30 - 23), 1),
  AND(C639="Autumn", J639="Clear"), ROUND(20 + (K639 / 0.46) * (30 - 20), 1),
  AND(C639="Autumn", J639="Dry &amp; Breezy"), ROUND(18 + (K639 / 0.46) * (28 - 18), 1),
  AND(C639="Autumn", J639="Atmospheric Haze"), ROUND(16 + (K639 / 0.46) * (26 - 16), 1),
  AND(C639="Autumn", J639="Chilly Dusk"), ROUND(15 + (K639 / 0.46) * (25 - 15), 1),
  TRUE, "No match found"
)</f>
        <v>15.9</v>
      </c>
      <c r="M639" s="8">
        <v>0.74</v>
      </c>
      <c r="N639" s="8">
        <f>ROUND(DS_1_2_3_appended[[#This Row],[NormalizedHumidity]] * 100, 1)</f>
        <v>74</v>
      </c>
      <c r="O639" s="8" t="str" cm="1">
        <f t="array" ref="O639">_xlfn.IFS(
  N639&lt;=10, "Extremely Dry",
  N639&lt;=20, "Very Dry",
  N639&lt;=30, "Dry",
  N639&lt;=40, "Low Comfortable",
  N639&lt;=50, "Comfortable",
  N639&lt;=60, "Moderate Humid",
  N639&lt;=70, "Humid",
  N639&lt;=80, "Very Humid",
  N639&lt;=90, "Highly Humid",
  N639&lt;=100, "Saturated / Rain-Likely"
)</f>
        <v>Very Humid</v>
      </c>
      <c r="P639" s="8">
        <v>8.9599999999999999E-2</v>
      </c>
      <c r="Q639" s="8">
        <f>ROUND(DS_1_2_3_appended[[#This Row],[NormalizedWindspeed]]* 118, 1)</f>
        <v>10.6</v>
      </c>
      <c r="R639" s="8">
        <v>1</v>
      </c>
      <c r="S639" s="8">
        <v>42</v>
      </c>
      <c r="T639" s="8">
        <f>SUM(DS_1_2_3_appended[[#This Row],[CasualRiders]], DS_1_2_3_appended[[#This Row],[RegisteredRiders]])</f>
        <v>43</v>
      </c>
    </row>
    <row r="640" spans="1:20">
      <c r="A640" s="16">
        <v>639</v>
      </c>
      <c r="B640" s="11">
        <v>40572</v>
      </c>
      <c r="C640" s="8" t="str" cm="1">
        <f t="array" ref="C640">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40" s="8">
        <f>YEAR(DS_1_2_3_appended[[#This Row],[DateOfEntry]])</f>
        <v>2011</v>
      </c>
      <c r="E640" s="8" t="str">
        <f>TEXT(DS_1_2_3_appended[[#This Row],[DateOfEntry]], "mmmm")</f>
        <v>January</v>
      </c>
      <c r="F640" s="15">
        <v>26.5833333333333</v>
      </c>
      <c r="G640" s="8" t="str">
        <f>IF(dataset_1!G640, "YES", "NO")</f>
        <v>NO</v>
      </c>
      <c r="H640" s="8" t="str">
        <f>CHOOSE(WEEKDAY(DS_1_2_3_appended[[#This Row],[DateOfEntry]]), "Sunday", "Monday", "Tuesday", "Wednesday", "Thursday", "Friday", "Saturday")</f>
        <v>Saturday</v>
      </c>
      <c r="I640" s="8">
        <v>1</v>
      </c>
      <c r="J640" s="8" t="str" cm="1">
        <f t="array" ref="J640">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640" s="8">
        <v>0.18</v>
      </c>
      <c r="L640" s="8" cm="1">
        <f t="array" ref="L640">_xlfn.IFS(
  AND(C640="Winter", J640="Clear Sky"), ROUND(10 + (K640 / 0.46) * (25 - 10), 1),
  AND(C640="Winter", J640="Foggy / Misty"), ROUND(0 + (K640 / 0.46) * (15 - 0), 1),
  AND(C640="Winter", J640="Light Snow / Rain"), ROUND(-5 + (K640 / 0.46) * (10 - (-5)), 1),
  AND(C640="Winter", J640="Western Disturbance"), ROUND(5 + (K640 / 0.46) * (20 - 5), 1),
  AND(C640="Summer", J640="Clear / Sunny"), ROUND(30 + (K640 / 0.46) * (53 - 30), 1),
  AND(C640="Summer", J640="Hot &amp; Humid"), ROUND(26 + (K640 / 0.46) * (45 - 26), 1),
  AND(C640="Summer", J640="Dust Storm / Loo Winds"), ROUND(35 + (K640 / 0.46) * (50 - 35), 1),
  AND(C640="Summer", J640="Pre-Monsoon Thunderstorm"), ROUND(28 + (K640 / 0.46) * (48 - 28), 1),
  AND(C640="Monsoon", J640="Heavy Rainfall"), ROUND(22 + (K640 / 0.46) * (28 - 22), 1),
  AND(C640="Monsoon", J640="Intermittent Showers"), ROUND(24 + (K640 / 0.46) * (32 - 24), 1),
  AND(C640="Monsoon", J640="Overcast &amp; Humid"), ROUND(25 + (K640 / 0.46) * (33 - 25), 1),
  AND(C640="Monsoon", J640="Thunderstorms with Rain"), ROUND(23 + (K640 / 0.46) * (30 - 23), 1),
  AND(C640="Autumn", J640="Clear"), ROUND(20 + (K640 / 0.46) * (30 - 20), 1),
  AND(C640="Autumn", J640="Dry &amp; Breezy"), ROUND(18 + (K640 / 0.46) * (28 - 18), 1),
  AND(C640="Autumn", J640="Atmospheric Haze"), ROUND(16 + (K640 / 0.46) * (26 - 16), 1),
  AND(C640="Autumn", J640="Chilly Dusk"), ROUND(15 + (K640 / 0.46) * (25 - 15), 1),
  TRUE, "No match found"
)</f>
        <v>15.9</v>
      </c>
      <c r="M640" s="8">
        <v>0.74</v>
      </c>
      <c r="N640" s="8">
        <f>ROUND(DS_1_2_3_appended[[#This Row],[NormalizedHumidity]] * 100, 1)</f>
        <v>74</v>
      </c>
      <c r="O640" s="8" t="str" cm="1">
        <f t="array" ref="O640">_xlfn.IFS(
  N640&lt;=10, "Extremely Dry",
  N640&lt;=20, "Very Dry",
  N640&lt;=30, "Dry",
  N640&lt;=40, "Low Comfortable",
  N640&lt;=50, "Comfortable",
  N640&lt;=60, "Moderate Humid",
  N640&lt;=70, "Humid",
  N640&lt;=80, "Very Humid",
  N640&lt;=90, "Highly Humid",
  N640&lt;=100, "Saturated / Rain-Likely"
)</f>
        <v>Very Humid</v>
      </c>
      <c r="P640" s="8">
        <v>8.9599999999999999E-2</v>
      </c>
      <c r="Q640" s="8">
        <f>ROUND(DS_1_2_3_appended[[#This Row],[NormalizedWindspeed]]* 118, 1)</f>
        <v>10.6</v>
      </c>
      <c r="R640" s="8">
        <v>1</v>
      </c>
      <c r="S640" s="8">
        <v>35</v>
      </c>
      <c r="T640" s="8">
        <f>SUM(DS_1_2_3_appended[[#This Row],[CasualRiders]], DS_1_2_3_appended[[#This Row],[RegisteredRiders]])</f>
        <v>36</v>
      </c>
    </row>
    <row r="641" spans="1:20">
      <c r="A641" s="16">
        <v>640</v>
      </c>
      <c r="B641" s="11">
        <v>40572</v>
      </c>
      <c r="C641" s="8" t="str" cm="1">
        <f t="array" ref="C641">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41" s="8">
        <f>YEAR(DS_1_2_3_appended[[#This Row],[DateOfEntry]])</f>
        <v>2011</v>
      </c>
      <c r="E641" s="8" t="str">
        <f>TEXT(DS_1_2_3_appended[[#This Row],[DateOfEntry]], "mmmm")</f>
        <v>January</v>
      </c>
      <c r="F641" s="15">
        <v>26.625</v>
      </c>
      <c r="G641" s="8" t="str">
        <f>IF(dataset_1!G641, "YES", "NO")</f>
        <v>NO</v>
      </c>
      <c r="H641" s="8" t="str">
        <f>CHOOSE(WEEKDAY(DS_1_2_3_appended[[#This Row],[DateOfEntry]]), "Sunday", "Monday", "Tuesday", "Wednesday", "Thursday", "Friday", "Saturday")</f>
        <v>Saturday</v>
      </c>
      <c r="I641" s="8">
        <v>1</v>
      </c>
      <c r="J641" s="8" t="str" cm="1">
        <f t="array" ref="J641">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641" s="8">
        <v>0.16</v>
      </c>
      <c r="L641" s="8" cm="1">
        <f t="array" ref="L641">_xlfn.IFS(
  AND(C641="Winter", J641="Clear Sky"), ROUND(10 + (K641 / 0.46) * (25 - 10), 1),
  AND(C641="Winter", J641="Foggy / Misty"), ROUND(0 + (K641 / 0.46) * (15 - 0), 1),
  AND(C641="Winter", J641="Light Snow / Rain"), ROUND(-5 + (K641 / 0.46) * (10 - (-5)), 1),
  AND(C641="Winter", J641="Western Disturbance"), ROUND(5 + (K641 / 0.46) * (20 - 5), 1),
  AND(C641="Summer", J641="Clear / Sunny"), ROUND(30 + (K641 / 0.46) * (53 - 30), 1),
  AND(C641="Summer", J641="Hot &amp; Humid"), ROUND(26 + (K641 / 0.46) * (45 - 26), 1),
  AND(C641="Summer", J641="Dust Storm / Loo Winds"), ROUND(35 + (K641 / 0.46) * (50 - 35), 1),
  AND(C641="Summer", J641="Pre-Monsoon Thunderstorm"), ROUND(28 + (K641 / 0.46) * (48 - 28), 1),
  AND(C641="Monsoon", J641="Heavy Rainfall"), ROUND(22 + (K641 / 0.46) * (28 - 22), 1),
  AND(C641="Monsoon", J641="Intermittent Showers"), ROUND(24 + (K641 / 0.46) * (32 - 24), 1),
  AND(C641="Monsoon", J641="Overcast &amp; Humid"), ROUND(25 + (K641 / 0.46) * (33 - 25), 1),
  AND(C641="Monsoon", J641="Thunderstorms with Rain"), ROUND(23 + (K641 / 0.46) * (30 - 23), 1),
  AND(C641="Autumn", J641="Clear"), ROUND(20 + (K641 / 0.46) * (30 - 20), 1),
  AND(C641="Autumn", J641="Dry &amp; Breezy"), ROUND(18 + (K641 / 0.46) * (28 - 18), 1),
  AND(C641="Autumn", J641="Atmospheric Haze"), ROUND(16 + (K641 / 0.46) * (26 - 16), 1),
  AND(C641="Autumn", J641="Chilly Dusk"), ROUND(15 + (K641 / 0.46) * (25 - 15), 1),
  TRUE, "No match found"
)</f>
        <v>15.2</v>
      </c>
      <c r="M641" s="8">
        <v>0.8</v>
      </c>
      <c r="N641" s="8">
        <f>ROUND(DS_1_2_3_appended[[#This Row],[NormalizedHumidity]] * 100, 1)</f>
        <v>80</v>
      </c>
      <c r="O641" s="8" t="str" cm="1">
        <f t="array" ref="O641">_xlfn.IFS(
  N641&lt;=10, "Extremely Dry",
  N641&lt;=20, "Very Dry",
  N641&lt;=30, "Dry",
  N641&lt;=40, "Low Comfortable",
  N641&lt;=50, "Comfortable",
  N641&lt;=60, "Moderate Humid",
  N641&lt;=70, "Humid",
  N641&lt;=80, "Very Humid",
  N641&lt;=90, "Highly Humid",
  N641&lt;=100, "Saturated / Rain-Likely"
)</f>
        <v>Very Humid</v>
      </c>
      <c r="P641" s="8">
        <v>8.9599999999999999E-2</v>
      </c>
      <c r="Q641" s="8">
        <f>ROUND(DS_1_2_3_appended[[#This Row],[NormalizedWindspeed]]* 118, 1)</f>
        <v>10.6</v>
      </c>
      <c r="R641" s="8">
        <v>4</v>
      </c>
      <c r="S641" s="8">
        <v>28</v>
      </c>
      <c r="T641" s="8">
        <f>SUM(DS_1_2_3_appended[[#This Row],[CasualRiders]], DS_1_2_3_appended[[#This Row],[RegisteredRiders]])</f>
        <v>32</v>
      </c>
    </row>
    <row r="642" spans="1:20">
      <c r="A642" s="16">
        <v>641</v>
      </c>
      <c r="B642" s="11">
        <v>40572</v>
      </c>
      <c r="C642" s="8" t="str" cm="1">
        <f t="array" ref="C642">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42" s="8">
        <f>YEAR(DS_1_2_3_appended[[#This Row],[DateOfEntry]])</f>
        <v>2011</v>
      </c>
      <c r="E642" s="8" t="str">
        <f>TEXT(DS_1_2_3_appended[[#This Row],[DateOfEntry]], "mmmm")</f>
        <v>January</v>
      </c>
      <c r="F642" s="15">
        <v>26.6666666666667</v>
      </c>
      <c r="G642" s="8" t="str">
        <f>IF(dataset_1!G642, "YES", "NO")</f>
        <v>NO</v>
      </c>
      <c r="H642" s="8" t="str">
        <f>CHOOSE(WEEKDAY(DS_1_2_3_appended[[#This Row],[DateOfEntry]]), "Sunday", "Monday", "Tuesday", "Wednesday", "Thursday", "Friday", "Saturday")</f>
        <v>Saturday</v>
      </c>
      <c r="I642" s="8">
        <v>1</v>
      </c>
      <c r="J642" s="8" t="str" cm="1">
        <f t="array" ref="J642">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642" s="8">
        <v>0.16</v>
      </c>
      <c r="L642" s="8" cm="1">
        <f t="array" ref="L642">_xlfn.IFS(
  AND(C642="Winter", J642="Clear Sky"), ROUND(10 + (K642 / 0.46) * (25 - 10), 1),
  AND(C642="Winter", J642="Foggy / Misty"), ROUND(0 + (K642 / 0.46) * (15 - 0), 1),
  AND(C642="Winter", J642="Light Snow / Rain"), ROUND(-5 + (K642 / 0.46) * (10 - (-5)), 1),
  AND(C642="Winter", J642="Western Disturbance"), ROUND(5 + (K642 / 0.46) * (20 - 5), 1),
  AND(C642="Summer", J642="Clear / Sunny"), ROUND(30 + (K642 / 0.46) * (53 - 30), 1),
  AND(C642="Summer", J642="Hot &amp; Humid"), ROUND(26 + (K642 / 0.46) * (45 - 26), 1),
  AND(C642="Summer", J642="Dust Storm / Loo Winds"), ROUND(35 + (K642 / 0.46) * (50 - 35), 1),
  AND(C642="Summer", J642="Pre-Monsoon Thunderstorm"), ROUND(28 + (K642 / 0.46) * (48 - 28), 1),
  AND(C642="Monsoon", J642="Heavy Rainfall"), ROUND(22 + (K642 / 0.46) * (28 - 22), 1),
  AND(C642="Monsoon", J642="Intermittent Showers"), ROUND(24 + (K642 / 0.46) * (32 - 24), 1),
  AND(C642="Monsoon", J642="Overcast &amp; Humid"), ROUND(25 + (K642 / 0.46) * (33 - 25), 1),
  AND(C642="Monsoon", J642="Thunderstorms with Rain"), ROUND(23 + (K642 / 0.46) * (30 - 23), 1),
  AND(C642="Autumn", J642="Clear"), ROUND(20 + (K642 / 0.46) * (30 - 20), 1),
  AND(C642="Autumn", J642="Dry &amp; Breezy"), ROUND(18 + (K642 / 0.46) * (28 - 18), 1),
  AND(C642="Autumn", J642="Atmospheric Haze"), ROUND(16 + (K642 / 0.46) * (26 - 16), 1),
  AND(C642="Autumn", J642="Chilly Dusk"), ROUND(15 + (K642 / 0.46) * (25 - 15), 1),
  TRUE, "No match found"
)</f>
        <v>15.2</v>
      </c>
      <c r="M642" s="8">
        <v>0.8</v>
      </c>
      <c r="N642" s="8">
        <f>ROUND(DS_1_2_3_appended[[#This Row],[NormalizedHumidity]] * 100, 1)</f>
        <v>80</v>
      </c>
      <c r="O642" s="8" t="str" cm="1">
        <f t="array" ref="O642">_xlfn.IFS(
  N642&lt;=10, "Extremely Dry",
  N642&lt;=20, "Very Dry",
  N642&lt;=30, "Dry",
  N642&lt;=40, "Low Comfortable",
  N642&lt;=50, "Comfortable",
  N642&lt;=60, "Moderate Humid",
  N642&lt;=70, "Humid",
  N642&lt;=80, "Very Humid",
  N642&lt;=90, "Highly Humid",
  N642&lt;=100, "Saturated / Rain-Likely"
)</f>
        <v>Very Humid</v>
      </c>
      <c r="P642" s="8">
        <v>8.9599999999999999E-2</v>
      </c>
      <c r="Q642" s="8">
        <f>ROUND(DS_1_2_3_appended[[#This Row],[NormalizedWindspeed]]* 118, 1)</f>
        <v>10.6</v>
      </c>
      <c r="R642" s="8">
        <v>3</v>
      </c>
      <c r="S642" s="8">
        <v>30</v>
      </c>
      <c r="T642" s="8">
        <f>SUM(DS_1_2_3_appended[[#This Row],[CasualRiders]], DS_1_2_3_appended[[#This Row],[RegisteredRiders]])</f>
        <v>33</v>
      </c>
    </row>
    <row r="643" spans="1:20">
      <c r="A643" s="16">
        <v>642</v>
      </c>
      <c r="B643" s="11">
        <v>40573</v>
      </c>
      <c r="C643" s="8" t="str" cm="1">
        <f t="array" ref="C643">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43" s="8">
        <f>YEAR(DS_1_2_3_appended[[#This Row],[DateOfEntry]])</f>
        <v>2011</v>
      </c>
      <c r="E643" s="8" t="str">
        <f>TEXT(DS_1_2_3_appended[[#This Row],[DateOfEntry]], "mmmm")</f>
        <v>January</v>
      </c>
      <c r="F643" s="15">
        <v>26.7083333333333</v>
      </c>
      <c r="G643" s="8" t="str">
        <f>IF(dataset_1!G643, "YES", "NO")</f>
        <v>NO</v>
      </c>
      <c r="H643" s="8" t="str">
        <f>CHOOSE(WEEKDAY(DS_1_2_3_appended[[#This Row],[DateOfEntry]]), "Sunday", "Monday", "Tuesday", "Wednesday", "Thursday", "Friday", "Saturday")</f>
        <v>Sunday</v>
      </c>
      <c r="I643" s="8">
        <v>1</v>
      </c>
      <c r="J643" s="8" t="str" cm="1">
        <f t="array" ref="J643">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643" s="8">
        <v>0.16</v>
      </c>
      <c r="L643" s="8" cm="1">
        <f t="array" ref="L643">_xlfn.IFS(
  AND(C643="Winter", J643="Clear Sky"), ROUND(10 + (K643 / 0.46) * (25 - 10), 1),
  AND(C643="Winter", J643="Foggy / Misty"), ROUND(0 + (K643 / 0.46) * (15 - 0), 1),
  AND(C643="Winter", J643="Light Snow / Rain"), ROUND(-5 + (K643 / 0.46) * (10 - (-5)), 1),
  AND(C643="Winter", J643="Western Disturbance"), ROUND(5 + (K643 / 0.46) * (20 - 5), 1),
  AND(C643="Summer", J643="Clear / Sunny"), ROUND(30 + (K643 / 0.46) * (53 - 30), 1),
  AND(C643="Summer", J643="Hot &amp; Humid"), ROUND(26 + (K643 / 0.46) * (45 - 26), 1),
  AND(C643="Summer", J643="Dust Storm / Loo Winds"), ROUND(35 + (K643 / 0.46) * (50 - 35), 1),
  AND(C643="Summer", J643="Pre-Monsoon Thunderstorm"), ROUND(28 + (K643 / 0.46) * (48 - 28), 1),
  AND(C643="Monsoon", J643="Heavy Rainfall"), ROUND(22 + (K643 / 0.46) * (28 - 22), 1),
  AND(C643="Monsoon", J643="Intermittent Showers"), ROUND(24 + (K643 / 0.46) * (32 - 24), 1),
  AND(C643="Monsoon", J643="Overcast &amp; Humid"), ROUND(25 + (K643 / 0.46) * (33 - 25), 1),
  AND(C643="Monsoon", J643="Thunderstorms with Rain"), ROUND(23 + (K643 / 0.46) * (30 - 23), 1),
  AND(C643="Autumn", J643="Clear"), ROUND(20 + (K643 / 0.46) * (30 - 20), 1),
  AND(C643="Autumn", J643="Dry &amp; Breezy"), ROUND(18 + (K643 / 0.46) * (28 - 18), 1),
  AND(C643="Autumn", J643="Atmospheric Haze"), ROUND(16 + (K643 / 0.46) * (26 - 16), 1),
  AND(C643="Autumn", J643="Chilly Dusk"), ROUND(15 + (K643 / 0.46) * (25 - 15), 1),
  TRUE, "No match found"
)</f>
        <v>15.2</v>
      </c>
      <c r="M643" s="8">
        <v>0.8</v>
      </c>
      <c r="N643" s="8">
        <f>ROUND(DS_1_2_3_appended[[#This Row],[NormalizedHumidity]] * 100, 1)</f>
        <v>80</v>
      </c>
      <c r="O643" s="8" t="str" cm="1">
        <f t="array" ref="O643">_xlfn.IFS(
  N643&lt;=10, "Extremely Dry",
  N643&lt;=20, "Very Dry",
  N643&lt;=30, "Dry",
  N643&lt;=40, "Low Comfortable",
  N643&lt;=50, "Comfortable",
  N643&lt;=60, "Moderate Humid",
  N643&lt;=70, "Humid",
  N643&lt;=80, "Very Humid",
  N643&lt;=90, "Highly Humid",
  N643&lt;=100, "Saturated / Rain-Likely"
)</f>
        <v>Very Humid</v>
      </c>
      <c r="P643" s="8">
        <v>0.1045</v>
      </c>
      <c r="Q643" s="8">
        <f>ROUND(DS_1_2_3_appended[[#This Row],[NormalizedWindspeed]]* 118, 1)</f>
        <v>12.3</v>
      </c>
      <c r="R643" s="8">
        <v>0</v>
      </c>
      <c r="S643" s="8">
        <v>33</v>
      </c>
      <c r="T643" s="8">
        <f>SUM(DS_1_2_3_appended[[#This Row],[CasualRiders]], DS_1_2_3_appended[[#This Row],[RegisteredRiders]])</f>
        <v>33</v>
      </c>
    </row>
    <row r="644" spans="1:20">
      <c r="A644" s="16">
        <v>643</v>
      </c>
      <c r="B644" s="11">
        <v>40573</v>
      </c>
      <c r="C644" s="8" t="str" cm="1">
        <f t="array" ref="C644">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44" s="8">
        <f>YEAR(DS_1_2_3_appended[[#This Row],[DateOfEntry]])</f>
        <v>2011</v>
      </c>
      <c r="E644" s="8" t="str">
        <f>TEXT(DS_1_2_3_appended[[#This Row],[DateOfEntry]], "mmmm")</f>
        <v>January</v>
      </c>
      <c r="F644" s="15">
        <v>26.75</v>
      </c>
      <c r="G644" s="8" t="str">
        <f>IF(dataset_1!G644, "YES", "NO")</f>
        <v>NO</v>
      </c>
      <c r="H644" s="8" t="str">
        <f>CHOOSE(WEEKDAY(DS_1_2_3_appended[[#This Row],[DateOfEntry]]), "Sunday", "Monday", "Tuesday", "Wednesday", "Thursday", "Friday", "Saturday")</f>
        <v>Sunday</v>
      </c>
      <c r="I644" s="8">
        <v>1</v>
      </c>
      <c r="J644" s="8" t="str" cm="1">
        <f t="array" ref="J644">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644" s="8">
        <v>0.14000000000000001</v>
      </c>
      <c r="L644" s="8" cm="1">
        <f t="array" ref="L644">_xlfn.IFS(
  AND(C644="Winter", J644="Clear Sky"), ROUND(10 + (K644 / 0.46) * (25 - 10), 1),
  AND(C644="Winter", J644="Foggy / Misty"), ROUND(0 + (K644 / 0.46) * (15 - 0), 1),
  AND(C644="Winter", J644="Light Snow / Rain"), ROUND(-5 + (K644 / 0.46) * (10 - (-5)), 1),
  AND(C644="Winter", J644="Western Disturbance"), ROUND(5 + (K644 / 0.46) * (20 - 5), 1),
  AND(C644="Summer", J644="Clear / Sunny"), ROUND(30 + (K644 / 0.46) * (53 - 30), 1),
  AND(C644="Summer", J644="Hot &amp; Humid"), ROUND(26 + (K644 / 0.46) * (45 - 26), 1),
  AND(C644="Summer", J644="Dust Storm / Loo Winds"), ROUND(35 + (K644 / 0.46) * (50 - 35), 1),
  AND(C644="Summer", J644="Pre-Monsoon Thunderstorm"), ROUND(28 + (K644 / 0.46) * (48 - 28), 1),
  AND(C644="Monsoon", J644="Heavy Rainfall"), ROUND(22 + (K644 / 0.46) * (28 - 22), 1),
  AND(C644="Monsoon", J644="Intermittent Showers"), ROUND(24 + (K644 / 0.46) * (32 - 24), 1),
  AND(C644="Monsoon", J644="Overcast &amp; Humid"), ROUND(25 + (K644 / 0.46) * (33 - 25), 1),
  AND(C644="Monsoon", J644="Thunderstorms with Rain"), ROUND(23 + (K644 / 0.46) * (30 - 23), 1),
  AND(C644="Autumn", J644="Clear"), ROUND(20 + (K644 / 0.46) * (30 - 20), 1),
  AND(C644="Autumn", J644="Dry &amp; Breezy"), ROUND(18 + (K644 / 0.46) * (28 - 18), 1),
  AND(C644="Autumn", J644="Atmospheric Haze"), ROUND(16 + (K644 / 0.46) * (26 - 16), 1),
  AND(C644="Autumn", J644="Chilly Dusk"), ROUND(15 + (K644 / 0.46) * (25 - 15), 1),
  TRUE, "No match found"
)</f>
        <v>14.6</v>
      </c>
      <c r="M644" s="8">
        <v>0.8</v>
      </c>
      <c r="N644" s="8">
        <f>ROUND(DS_1_2_3_appended[[#This Row],[NormalizedHumidity]] * 100, 1)</f>
        <v>80</v>
      </c>
      <c r="O644" s="8" t="str" cm="1">
        <f t="array" ref="O644">_xlfn.IFS(
  N644&lt;=10, "Extremely Dry",
  N644&lt;=20, "Very Dry",
  N644&lt;=30, "Dry",
  N644&lt;=40, "Low Comfortable",
  N644&lt;=50, "Comfortable",
  N644&lt;=60, "Moderate Humid",
  N644&lt;=70, "Humid",
  N644&lt;=80, "Very Humid",
  N644&lt;=90, "Highly Humid",
  N644&lt;=100, "Saturated / Rain-Likely"
)</f>
        <v>Very Humid</v>
      </c>
      <c r="P644" s="8">
        <v>0</v>
      </c>
      <c r="Q644" s="8">
        <f>ROUND(DS_1_2_3_appended[[#This Row],[NormalizedWindspeed]]* 118, 1)</f>
        <v>0</v>
      </c>
      <c r="R644" s="8">
        <v>7</v>
      </c>
      <c r="S644" s="8">
        <v>22</v>
      </c>
      <c r="T644" s="8">
        <f>SUM(DS_1_2_3_appended[[#This Row],[CasualRiders]], DS_1_2_3_appended[[#This Row],[RegisteredRiders]])</f>
        <v>29</v>
      </c>
    </row>
    <row r="645" spans="1:20">
      <c r="A645" s="16">
        <v>644</v>
      </c>
      <c r="B645" s="11">
        <v>40573</v>
      </c>
      <c r="C645" s="8" t="str" cm="1">
        <f t="array" ref="C645">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45" s="8">
        <f>YEAR(DS_1_2_3_appended[[#This Row],[DateOfEntry]])</f>
        <v>2011</v>
      </c>
      <c r="E645" s="8" t="str">
        <f>TEXT(DS_1_2_3_appended[[#This Row],[DateOfEntry]], "mmmm")</f>
        <v>January</v>
      </c>
      <c r="F645" s="15">
        <v>26.7916666666667</v>
      </c>
      <c r="G645" s="8" t="str">
        <f>IF(dataset_1!G645, "YES", "NO")</f>
        <v>NO</v>
      </c>
      <c r="H645" s="8" t="str">
        <f>CHOOSE(WEEKDAY(DS_1_2_3_appended[[#This Row],[DateOfEntry]]), "Sunday", "Monday", "Tuesday", "Wednesday", "Thursday", "Friday", "Saturday")</f>
        <v>Sunday</v>
      </c>
      <c r="I645" s="8">
        <v>1</v>
      </c>
      <c r="J645" s="8" t="str" cm="1">
        <f t="array" ref="J645">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645" s="8">
        <v>0.16</v>
      </c>
      <c r="L645" s="8" cm="1">
        <f t="array" ref="L645">_xlfn.IFS(
  AND(C645="Winter", J645="Clear Sky"), ROUND(10 + (K645 / 0.46) * (25 - 10), 1),
  AND(C645="Winter", J645="Foggy / Misty"), ROUND(0 + (K645 / 0.46) * (15 - 0), 1),
  AND(C645="Winter", J645="Light Snow / Rain"), ROUND(-5 + (K645 / 0.46) * (10 - (-5)), 1),
  AND(C645="Winter", J645="Western Disturbance"), ROUND(5 + (K645 / 0.46) * (20 - 5), 1),
  AND(C645="Summer", J645="Clear / Sunny"), ROUND(30 + (K645 / 0.46) * (53 - 30), 1),
  AND(C645="Summer", J645="Hot &amp; Humid"), ROUND(26 + (K645 / 0.46) * (45 - 26), 1),
  AND(C645="Summer", J645="Dust Storm / Loo Winds"), ROUND(35 + (K645 / 0.46) * (50 - 35), 1),
  AND(C645="Summer", J645="Pre-Monsoon Thunderstorm"), ROUND(28 + (K645 / 0.46) * (48 - 28), 1),
  AND(C645="Monsoon", J645="Heavy Rainfall"), ROUND(22 + (K645 / 0.46) * (28 - 22), 1),
  AND(C645="Monsoon", J645="Intermittent Showers"), ROUND(24 + (K645 / 0.46) * (32 - 24), 1),
  AND(C645="Monsoon", J645="Overcast &amp; Humid"), ROUND(25 + (K645 / 0.46) * (33 - 25), 1),
  AND(C645="Monsoon", J645="Thunderstorms with Rain"), ROUND(23 + (K645 / 0.46) * (30 - 23), 1),
  AND(C645="Autumn", J645="Clear"), ROUND(20 + (K645 / 0.46) * (30 - 20), 1),
  AND(C645="Autumn", J645="Dry &amp; Breezy"), ROUND(18 + (K645 / 0.46) * (28 - 18), 1),
  AND(C645="Autumn", J645="Atmospheric Haze"), ROUND(16 + (K645 / 0.46) * (26 - 16), 1),
  AND(C645="Autumn", J645="Chilly Dusk"), ROUND(15 + (K645 / 0.46) * (25 - 15), 1),
  TRUE, "No match found"
)</f>
        <v>15.2</v>
      </c>
      <c r="M645" s="8">
        <v>0.8</v>
      </c>
      <c r="N645" s="8">
        <f>ROUND(DS_1_2_3_appended[[#This Row],[NormalizedHumidity]] * 100, 1)</f>
        <v>80</v>
      </c>
      <c r="O645" s="8" t="str" cm="1">
        <f t="array" ref="O645">_xlfn.IFS(
  N645&lt;=10, "Extremely Dry",
  N645&lt;=20, "Very Dry",
  N645&lt;=30, "Dry",
  N645&lt;=40, "Low Comfortable",
  N645&lt;=50, "Comfortable",
  N645&lt;=60, "Moderate Humid",
  N645&lt;=70, "Humid",
  N645&lt;=80, "Very Humid",
  N645&lt;=90, "Highly Humid",
  N645&lt;=100, "Saturated / Rain-Likely"
)</f>
        <v>Very Humid</v>
      </c>
      <c r="P645" s="8">
        <v>0</v>
      </c>
      <c r="Q645" s="8">
        <f>ROUND(DS_1_2_3_appended[[#This Row],[NormalizedWindspeed]]* 118, 1)</f>
        <v>0</v>
      </c>
      <c r="R645" s="8">
        <v>1</v>
      </c>
      <c r="S645" s="8">
        <v>10</v>
      </c>
      <c r="T645" s="8">
        <f>SUM(DS_1_2_3_appended[[#This Row],[CasualRiders]], DS_1_2_3_appended[[#This Row],[RegisteredRiders]])</f>
        <v>11</v>
      </c>
    </row>
    <row r="646" spans="1:20">
      <c r="A646" s="16">
        <v>645</v>
      </c>
      <c r="B646" s="11">
        <v>40573</v>
      </c>
      <c r="C646" s="8" t="str" cm="1">
        <f t="array" ref="C646">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46" s="8">
        <f>YEAR(DS_1_2_3_appended[[#This Row],[DateOfEntry]])</f>
        <v>2011</v>
      </c>
      <c r="E646" s="8" t="str">
        <f>TEXT(DS_1_2_3_appended[[#This Row],[DateOfEntry]], "mmmm")</f>
        <v>January</v>
      </c>
      <c r="F646" s="15">
        <v>26.8333333333333</v>
      </c>
      <c r="G646" s="8" t="str">
        <f>IF(dataset_1!G646, "YES", "NO")</f>
        <v>NO</v>
      </c>
      <c r="H646" s="8" t="str">
        <f>CHOOSE(WEEKDAY(DS_1_2_3_appended[[#This Row],[DateOfEntry]]), "Sunday", "Monday", "Tuesday", "Wednesday", "Thursday", "Friday", "Saturday")</f>
        <v>Sunday</v>
      </c>
      <c r="I646" s="8">
        <v>1</v>
      </c>
      <c r="J646" s="8" t="str" cm="1">
        <f t="array" ref="J646">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646" s="8">
        <v>0.14000000000000001</v>
      </c>
      <c r="L646" s="8" cm="1">
        <f t="array" ref="L646">_xlfn.IFS(
  AND(C646="Winter", J646="Clear Sky"), ROUND(10 + (K646 / 0.46) * (25 - 10), 1),
  AND(C646="Winter", J646="Foggy / Misty"), ROUND(0 + (K646 / 0.46) * (15 - 0), 1),
  AND(C646="Winter", J646="Light Snow / Rain"), ROUND(-5 + (K646 / 0.46) * (10 - (-5)), 1),
  AND(C646="Winter", J646="Western Disturbance"), ROUND(5 + (K646 / 0.46) * (20 - 5), 1),
  AND(C646="Summer", J646="Clear / Sunny"), ROUND(30 + (K646 / 0.46) * (53 - 30), 1),
  AND(C646="Summer", J646="Hot &amp; Humid"), ROUND(26 + (K646 / 0.46) * (45 - 26), 1),
  AND(C646="Summer", J646="Dust Storm / Loo Winds"), ROUND(35 + (K646 / 0.46) * (50 - 35), 1),
  AND(C646="Summer", J646="Pre-Monsoon Thunderstorm"), ROUND(28 + (K646 / 0.46) * (48 - 28), 1),
  AND(C646="Monsoon", J646="Heavy Rainfall"), ROUND(22 + (K646 / 0.46) * (28 - 22), 1),
  AND(C646="Monsoon", J646="Intermittent Showers"), ROUND(24 + (K646 / 0.46) * (32 - 24), 1),
  AND(C646="Monsoon", J646="Overcast &amp; Humid"), ROUND(25 + (K646 / 0.46) * (33 - 25), 1),
  AND(C646="Monsoon", J646="Thunderstorms with Rain"), ROUND(23 + (K646 / 0.46) * (30 - 23), 1),
  AND(C646="Autumn", J646="Clear"), ROUND(20 + (K646 / 0.46) * (30 - 20), 1),
  AND(C646="Autumn", J646="Dry &amp; Breezy"), ROUND(18 + (K646 / 0.46) * (28 - 18), 1),
  AND(C646="Autumn", J646="Atmospheric Haze"), ROUND(16 + (K646 / 0.46) * (26 - 16), 1),
  AND(C646="Autumn", J646="Chilly Dusk"), ROUND(15 + (K646 / 0.46) * (25 - 15), 1),
  TRUE, "No match found"
)</f>
        <v>14.6</v>
      </c>
      <c r="M646" s="8">
        <v>0.93</v>
      </c>
      <c r="N646" s="8">
        <f>ROUND(DS_1_2_3_appended[[#This Row],[NormalizedHumidity]] * 100, 1)</f>
        <v>93</v>
      </c>
      <c r="O646" s="8" t="str" cm="1">
        <f t="array" ref="O646">_xlfn.IFS(
  N646&lt;=10, "Extremely Dry",
  N646&lt;=20, "Very Dry",
  N646&lt;=30, "Dry",
  N646&lt;=40, "Low Comfortable",
  N646&lt;=50, "Comfortable",
  N646&lt;=60, "Moderate Humid",
  N646&lt;=70, "Humid",
  N646&lt;=80, "Very Humid",
  N646&lt;=90, "Highly Humid",
  N646&lt;=100, "Saturated / Rain-Likely"
)</f>
        <v>Saturated / Rain-Likely</v>
      </c>
      <c r="P646" s="8">
        <v>0</v>
      </c>
      <c r="Q646" s="8">
        <f>ROUND(DS_1_2_3_appended[[#This Row],[NormalizedWindspeed]]* 118, 1)</f>
        <v>0</v>
      </c>
      <c r="R646" s="8">
        <v>1</v>
      </c>
      <c r="S646" s="8">
        <v>7</v>
      </c>
      <c r="T646" s="8">
        <f>SUM(DS_1_2_3_appended[[#This Row],[CasualRiders]], DS_1_2_3_appended[[#This Row],[RegisteredRiders]])</f>
        <v>8</v>
      </c>
    </row>
    <row r="647" spans="1:20">
      <c r="A647" s="16">
        <v>646</v>
      </c>
      <c r="B647" s="11">
        <v>40573</v>
      </c>
      <c r="C647" s="8" t="str" cm="1">
        <f t="array" ref="C647">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47" s="8">
        <f>YEAR(DS_1_2_3_appended[[#This Row],[DateOfEntry]])</f>
        <v>2011</v>
      </c>
      <c r="E647" s="8" t="str">
        <f>TEXT(DS_1_2_3_appended[[#This Row],[DateOfEntry]], "mmmm")</f>
        <v>January</v>
      </c>
      <c r="F647" s="15">
        <v>26.875</v>
      </c>
      <c r="G647" s="8" t="str">
        <f>IF(dataset_1!G647, "YES", "NO")</f>
        <v>NO</v>
      </c>
      <c r="H647" s="8" t="str">
        <f>CHOOSE(WEEKDAY(DS_1_2_3_appended[[#This Row],[DateOfEntry]]), "Sunday", "Monday", "Tuesday", "Wednesday", "Thursday", "Friday", "Saturday")</f>
        <v>Sunday</v>
      </c>
      <c r="I647" s="8">
        <v>1</v>
      </c>
      <c r="J647" s="8" t="str" cm="1">
        <f t="array" ref="J647">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647" s="8">
        <v>0.14000000000000001</v>
      </c>
      <c r="L647" s="8" cm="1">
        <f t="array" ref="L647">_xlfn.IFS(
  AND(C647="Winter", J647="Clear Sky"), ROUND(10 + (K647 / 0.46) * (25 - 10), 1),
  AND(C647="Winter", J647="Foggy / Misty"), ROUND(0 + (K647 / 0.46) * (15 - 0), 1),
  AND(C647="Winter", J647="Light Snow / Rain"), ROUND(-5 + (K647 / 0.46) * (10 - (-5)), 1),
  AND(C647="Winter", J647="Western Disturbance"), ROUND(5 + (K647 / 0.46) * (20 - 5), 1),
  AND(C647="Summer", J647="Clear / Sunny"), ROUND(30 + (K647 / 0.46) * (53 - 30), 1),
  AND(C647="Summer", J647="Hot &amp; Humid"), ROUND(26 + (K647 / 0.46) * (45 - 26), 1),
  AND(C647="Summer", J647="Dust Storm / Loo Winds"), ROUND(35 + (K647 / 0.46) * (50 - 35), 1),
  AND(C647="Summer", J647="Pre-Monsoon Thunderstorm"), ROUND(28 + (K647 / 0.46) * (48 - 28), 1),
  AND(C647="Monsoon", J647="Heavy Rainfall"), ROUND(22 + (K647 / 0.46) * (28 - 22), 1),
  AND(C647="Monsoon", J647="Intermittent Showers"), ROUND(24 + (K647 / 0.46) * (32 - 24), 1),
  AND(C647="Monsoon", J647="Overcast &amp; Humid"), ROUND(25 + (K647 / 0.46) * (33 - 25), 1),
  AND(C647="Monsoon", J647="Thunderstorms with Rain"), ROUND(23 + (K647 / 0.46) * (30 - 23), 1),
  AND(C647="Autumn", J647="Clear"), ROUND(20 + (K647 / 0.46) * (30 - 20), 1),
  AND(C647="Autumn", J647="Dry &amp; Breezy"), ROUND(18 + (K647 / 0.46) * (28 - 18), 1),
  AND(C647="Autumn", J647="Atmospheric Haze"), ROUND(16 + (K647 / 0.46) * (26 - 16), 1),
  AND(C647="Autumn", J647="Chilly Dusk"), ROUND(15 + (K647 / 0.46) * (25 - 15), 1),
  TRUE, "No match found"
)</f>
        <v>14.6</v>
      </c>
      <c r="M647" s="8">
        <v>0.93</v>
      </c>
      <c r="N647" s="8">
        <f>ROUND(DS_1_2_3_appended[[#This Row],[NormalizedHumidity]] * 100, 1)</f>
        <v>93</v>
      </c>
      <c r="O647" s="8" t="str" cm="1">
        <f t="array" ref="O647">_xlfn.IFS(
  N647&lt;=10, "Extremely Dry",
  N647&lt;=20, "Very Dry",
  N647&lt;=30, "Dry",
  N647&lt;=40, "Low Comfortable",
  N647&lt;=50, "Comfortable",
  N647&lt;=60, "Moderate Humid",
  N647&lt;=70, "Humid",
  N647&lt;=80, "Very Humid",
  N647&lt;=90, "Highly Humid",
  N647&lt;=100, "Saturated / Rain-Likely"
)</f>
        <v>Saturated / Rain-Likely</v>
      </c>
      <c r="P647" s="8">
        <v>0</v>
      </c>
      <c r="Q647" s="8">
        <f>ROUND(DS_1_2_3_appended[[#This Row],[NormalizedWindspeed]]* 118, 1)</f>
        <v>0</v>
      </c>
      <c r="R647" s="8">
        <v>0</v>
      </c>
      <c r="S647" s="8">
        <v>1</v>
      </c>
      <c r="T647" s="8">
        <f>SUM(DS_1_2_3_appended[[#This Row],[CasualRiders]], DS_1_2_3_appended[[#This Row],[RegisteredRiders]])</f>
        <v>1</v>
      </c>
    </row>
    <row r="648" spans="1:20">
      <c r="A648" s="16">
        <v>647</v>
      </c>
      <c r="B648" s="11">
        <v>40573</v>
      </c>
      <c r="C648" s="8" t="str" cm="1">
        <f t="array" ref="C648">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48" s="8">
        <f>YEAR(DS_1_2_3_appended[[#This Row],[DateOfEntry]])</f>
        <v>2011</v>
      </c>
      <c r="E648" s="8" t="str">
        <f>TEXT(DS_1_2_3_appended[[#This Row],[DateOfEntry]], "mmmm")</f>
        <v>January</v>
      </c>
      <c r="F648" s="15">
        <v>26.9166666666667</v>
      </c>
      <c r="G648" s="8" t="str">
        <f>IF(dataset_1!G648, "YES", "NO")</f>
        <v>NO</v>
      </c>
      <c r="H648" s="8" t="str">
        <f>CHOOSE(WEEKDAY(DS_1_2_3_appended[[#This Row],[DateOfEntry]]), "Sunday", "Monday", "Tuesday", "Wednesday", "Thursday", "Friday", "Saturday")</f>
        <v>Sunday</v>
      </c>
      <c r="I648" s="8">
        <v>1</v>
      </c>
      <c r="J648" s="8" t="str" cm="1">
        <f t="array" ref="J648">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648" s="8">
        <v>0.14000000000000001</v>
      </c>
      <c r="L648" s="8" cm="1">
        <f t="array" ref="L648">_xlfn.IFS(
  AND(C648="Winter", J648="Clear Sky"), ROUND(10 + (K648 / 0.46) * (25 - 10), 1),
  AND(C648="Winter", J648="Foggy / Misty"), ROUND(0 + (K648 / 0.46) * (15 - 0), 1),
  AND(C648="Winter", J648="Light Snow / Rain"), ROUND(-5 + (K648 / 0.46) * (10 - (-5)), 1),
  AND(C648="Winter", J648="Western Disturbance"), ROUND(5 + (K648 / 0.46) * (20 - 5), 1),
  AND(C648="Summer", J648="Clear / Sunny"), ROUND(30 + (K648 / 0.46) * (53 - 30), 1),
  AND(C648="Summer", J648="Hot &amp; Humid"), ROUND(26 + (K648 / 0.46) * (45 - 26), 1),
  AND(C648="Summer", J648="Dust Storm / Loo Winds"), ROUND(35 + (K648 / 0.46) * (50 - 35), 1),
  AND(C648="Summer", J648="Pre-Monsoon Thunderstorm"), ROUND(28 + (K648 / 0.46) * (48 - 28), 1),
  AND(C648="Monsoon", J648="Heavy Rainfall"), ROUND(22 + (K648 / 0.46) * (28 - 22), 1),
  AND(C648="Monsoon", J648="Intermittent Showers"), ROUND(24 + (K648 / 0.46) * (32 - 24), 1),
  AND(C648="Monsoon", J648="Overcast &amp; Humid"), ROUND(25 + (K648 / 0.46) * (33 - 25), 1),
  AND(C648="Monsoon", J648="Thunderstorms with Rain"), ROUND(23 + (K648 / 0.46) * (30 - 23), 1),
  AND(C648="Autumn", J648="Clear"), ROUND(20 + (K648 / 0.46) * (30 - 20), 1),
  AND(C648="Autumn", J648="Dry &amp; Breezy"), ROUND(18 + (K648 / 0.46) * (28 - 18), 1),
  AND(C648="Autumn", J648="Atmospheric Haze"), ROUND(16 + (K648 / 0.46) * (26 - 16), 1),
  AND(C648="Autumn", J648="Chilly Dusk"), ROUND(15 + (K648 / 0.46) * (25 - 15), 1),
  TRUE, "No match found"
)</f>
        <v>14.6</v>
      </c>
      <c r="M648" s="8">
        <v>0.86</v>
      </c>
      <c r="N648" s="8">
        <f>ROUND(DS_1_2_3_appended[[#This Row],[NormalizedHumidity]] * 100, 1)</f>
        <v>86</v>
      </c>
      <c r="O648" s="8" t="str" cm="1">
        <f t="array" ref="O648">_xlfn.IFS(
  N648&lt;=10, "Extremely Dry",
  N648&lt;=20, "Very Dry",
  N648&lt;=30, "Dry",
  N648&lt;=40, "Low Comfortable",
  N648&lt;=50, "Comfortable",
  N648&lt;=60, "Moderate Humid",
  N648&lt;=70, "Humid",
  N648&lt;=80, "Very Humid",
  N648&lt;=90, "Highly Humid",
  N648&lt;=100, "Saturated / Rain-Likely"
)</f>
        <v>Highly Humid</v>
      </c>
      <c r="P648" s="8">
        <v>0</v>
      </c>
      <c r="Q648" s="8">
        <f>ROUND(DS_1_2_3_appended[[#This Row],[NormalizedWindspeed]]* 118, 1)</f>
        <v>0</v>
      </c>
      <c r="R648" s="8">
        <v>0</v>
      </c>
      <c r="S648" s="8">
        <v>3</v>
      </c>
      <c r="T648" s="8">
        <f>SUM(DS_1_2_3_appended[[#This Row],[CasualRiders]], DS_1_2_3_appended[[#This Row],[RegisteredRiders]])</f>
        <v>3</v>
      </c>
    </row>
    <row r="649" spans="1:20">
      <c r="A649" s="16">
        <v>648</v>
      </c>
      <c r="B649" s="11">
        <v>40573</v>
      </c>
      <c r="C649" s="8" t="str" cm="1">
        <f t="array" ref="C649">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49" s="8">
        <f>YEAR(DS_1_2_3_appended[[#This Row],[DateOfEntry]])</f>
        <v>2011</v>
      </c>
      <c r="E649" s="8" t="str">
        <f>TEXT(DS_1_2_3_appended[[#This Row],[DateOfEntry]], "mmmm")</f>
        <v>January</v>
      </c>
      <c r="F649" s="15">
        <v>26.9583333333333</v>
      </c>
      <c r="G649" s="8" t="str">
        <f>IF(dataset_1!G649, "YES", "NO")</f>
        <v>NO</v>
      </c>
      <c r="H649" s="8" t="str">
        <f>CHOOSE(WEEKDAY(DS_1_2_3_appended[[#This Row],[DateOfEntry]]), "Sunday", "Monday", "Tuesday", "Wednesday", "Thursday", "Friday", "Saturday")</f>
        <v>Sunday</v>
      </c>
      <c r="I649" s="8">
        <v>1</v>
      </c>
      <c r="J649" s="8" t="str" cm="1">
        <f t="array" ref="J649">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649" s="8">
        <v>0.14000000000000001</v>
      </c>
      <c r="L649" s="8" cm="1">
        <f t="array" ref="L649">_xlfn.IFS(
  AND(C649="Winter", J649="Clear Sky"), ROUND(10 + (K649 / 0.46) * (25 - 10), 1),
  AND(C649="Winter", J649="Foggy / Misty"), ROUND(0 + (K649 / 0.46) * (15 - 0), 1),
  AND(C649="Winter", J649="Light Snow / Rain"), ROUND(-5 + (K649 / 0.46) * (10 - (-5)), 1),
  AND(C649="Winter", J649="Western Disturbance"), ROUND(5 + (K649 / 0.46) * (20 - 5), 1),
  AND(C649="Summer", J649="Clear / Sunny"), ROUND(30 + (K649 / 0.46) * (53 - 30), 1),
  AND(C649="Summer", J649="Hot &amp; Humid"), ROUND(26 + (K649 / 0.46) * (45 - 26), 1),
  AND(C649="Summer", J649="Dust Storm / Loo Winds"), ROUND(35 + (K649 / 0.46) * (50 - 35), 1),
  AND(C649="Summer", J649="Pre-Monsoon Thunderstorm"), ROUND(28 + (K649 / 0.46) * (48 - 28), 1),
  AND(C649="Monsoon", J649="Heavy Rainfall"), ROUND(22 + (K649 / 0.46) * (28 - 22), 1),
  AND(C649="Monsoon", J649="Intermittent Showers"), ROUND(24 + (K649 / 0.46) * (32 - 24), 1),
  AND(C649="Monsoon", J649="Overcast &amp; Humid"), ROUND(25 + (K649 / 0.46) * (33 - 25), 1),
  AND(C649="Monsoon", J649="Thunderstorms with Rain"), ROUND(23 + (K649 / 0.46) * (30 - 23), 1),
  AND(C649="Autumn", J649="Clear"), ROUND(20 + (K649 / 0.46) * (30 - 20), 1),
  AND(C649="Autumn", J649="Dry &amp; Breezy"), ROUND(18 + (K649 / 0.46) * (28 - 18), 1),
  AND(C649="Autumn", J649="Atmospheric Haze"), ROUND(16 + (K649 / 0.46) * (26 - 16), 1),
  AND(C649="Autumn", J649="Chilly Dusk"), ROUND(15 + (K649 / 0.46) * (25 - 15), 1),
  TRUE, "No match found"
)</f>
        <v>14.6</v>
      </c>
      <c r="M649" s="8">
        <v>0.86</v>
      </c>
      <c r="N649" s="8">
        <f>ROUND(DS_1_2_3_appended[[#This Row],[NormalizedHumidity]] * 100, 1)</f>
        <v>86</v>
      </c>
      <c r="O649" s="8" t="str" cm="1">
        <f t="array" ref="O649">_xlfn.IFS(
  N649&lt;=10, "Extremely Dry",
  N649&lt;=20, "Very Dry",
  N649&lt;=30, "Dry",
  N649&lt;=40, "Low Comfortable",
  N649&lt;=50, "Comfortable",
  N649&lt;=60, "Moderate Humid",
  N649&lt;=70, "Humid",
  N649&lt;=80, "Very Humid",
  N649&lt;=90, "Highly Humid",
  N649&lt;=100, "Saturated / Rain-Likely"
)</f>
        <v>Highly Humid</v>
      </c>
      <c r="P649" s="8">
        <v>0</v>
      </c>
      <c r="Q649" s="8">
        <f>ROUND(DS_1_2_3_appended[[#This Row],[NormalizedWindspeed]]* 118, 1)</f>
        <v>0</v>
      </c>
      <c r="R649" s="8">
        <v>0</v>
      </c>
      <c r="S649" s="8">
        <v>3</v>
      </c>
      <c r="T649" s="8">
        <f>SUM(DS_1_2_3_appended[[#This Row],[CasualRiders]], DS_1_2_3_appended[[#This Row],[RegisteredRiders]])</f>
        <v>3</v>
      </c>
    </row>
    <row r="650" spans="1:20">
      <c r="A650" s="16">
        <v>649</v>
      </c>
      <c r="B650" s="11">
        <v>40573</v>
      </c>
      <c r="C650" s="8" t="str" cm="1">
        <f t="array" ref="C650">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50" s="8">
        <f>YEAR(DS_1_2_3_appended[[#This Row],[DateOfEntry]])</f>
        <v>2011</v>
      </c>
      <c r="E650" s="8" t="str">
        <f>TEXT(DS_1_2_3_appended[[#This Row],[DateOfEntry]], "mmmm")</f>
        <v>January</v>
      </c>
      <c r="F650" s="15">
        <v>27</v>
      </c>
      <c r="G650" s="8" t="str">
        <f>IF(dataset_1!G650, "YES", "NO")</f>
        <v>NO</v>
      </c>
      <c r="H650" s="8" t="str">
        <f>CHOOSE(WEEKDAY(DS_1_2_3_appended[[#This Row],[DateOfEntry]]), "Sunday", "Monday", "Tuesday", "Wednesday", "Thursday", "Friday", "Saturday")</f>
        <v>Sunday</v>
      </c>
      <c r="I650" s="8">
        <v>2</v>
      </c>
      <c r="J650" s="8" t="str" cm="1">
        <f t="array" ref="J650">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650" s="8">
        <v>0.14000000000000001</v>
      </c>
      <c r="L650" s="8" cm="1">
        <f t="array" ref="L650">_xlfn.IFS(
  AND(C650="Winter", J650="Clear Sky"), ROUND(10 + (K650 / 0.46) * (25 - 10), 1),
  AND(C650="Winter", J650="Foggy / Misty"), ROUND(0 + (K650 / 0.46) * (15 - 0), 1),
  AND(C650="Winter", J650="Light Snow / Rain"), ROUND(-5 + (K650 / 0.46) * (10 - (-5)), 1),
  AND(C650="Winter", J650="Western Disturbance"), ROUND(5 + (K650 / 0.46) * (20 - 5), 1),
  AND(C650="Summer", J650="Clear / Sunny"), ROUND(30 + (K650 / 0.46) * (53 - 30), 1),
  AND(C650="Summer", J650="Hot &amp; Humid"), ROUND(26 + (K650 / 0.46) * (45 - 26), 1),
  AND(C650="Summer", J650="Dust Storm / Loo Winds"), ROUND(35 + (K650 / 0.46) * (50 - 35), 1),
  AND(C650="Summer", J650="Pre-Monsoon Thunderstorm"), ROUND(28 + (K650 / 0.46) * (48 - 28), 1),
  AND(C650="Monsoon", J650="Heavy Rainfall"), ROUND(22 + (K650 / 0.46) * (28 - 22), 1),
  AND(C650="Monsoon", J650="Intermittent Showers"), ROUND(24 + (K650 / 0.46) * (32 - 24), 1),
  AND(C650="Monsoon", J650="Overcast &amp; Humid"), ROUND(25 + (K650 / 0.46) * (33 - 25), 1),
  AND(C650="Monsoon", J650="Thunderstorms with Rain"), ROUND(23 + (K650 / 0.46) * (30 - 23), 1),
  AND(C650="Autumn", J650="Clear"), ROUND(20 + (K650 / 0.46) * (30 - 20), 1),
  AND(C650="Autumn", J650="Dry &amp; Breezy"), ROUND(18 + (K650 / 0.46) * (28 - 18), 1),
  AND(C650="Autumn", J650="Atmospheric Haze"), ROUND(16 + (K650 / 0.46) * (26 - 16), 1),
  AND(C650="Autumn", J650="Chilly Dusk"), ROUND(15 + (K650 / 0.46) * (25 - 15), 1),
  TRUE, "No match found"
)</f>
        <v>4.5999999999999996</v>
      </c>
      <c r="M650" s="8">
        <v>0.86</v>
      </c>
      <c r="N650" s="8">
        <f>ROUND(DS_1_2_3_appended[[#This Row],[NormalizedHumidity]] * 100, 1)</f>
        <v>86</v>
      </c>
      <c r="O650" s="8" t="str" cm="1">
        <f t="array" ref="O650">_xlfn.IFS(
  N650&lt;=10, "Extremely Dry",
  N650&lt;=20, "Very Dry",
  N650&lt;=30, "Dry",
  N650&lt;=40, "Low Comfortable",
  N650&lt;=50, "Comfortable",
  N650&lt;=60, "Moderate Humid",
  N650&lt;=70, "Humid",
  N650&lt;=80, "Very Humid",
  N650&lt;=90, "Highly Humid",
  N650&lt;=100, "Saturated / Rain-Likely"
)</f>
        <v>Highly Humid</v>
      </c>
      <c r="P650" s="8">
        <v>0</v>
      </c>
      <c r="Q650" s="8">
        <f>ROUND(DS_1_2_3_appended[[#This Row],[NormalizedWindspeed]]* 118, 1)</f>
        <v>0</v>
      </c>
      <c r="R650" s="8">
        <v>1</v>
      </c>
      <c r="S650" s="8">
        <v>11</v>
      </c>
      <c r="T650" s="8">
        <f>SUM(DS_1_2_3_appended[[#This Row],[CasualRiders]], DS_1_2_3_appended[[#This Row],[RegisteredRiders]])</f>
        <v>12</v>
      </c>
    </row>
    <row r="651" spans="1:20">
      <c r="A651" s="16">
        <v>650</v>
      </c>
      <c r="B651" s="11">
        <v>40573</v>
      </c>
      <c r="C651" s="8" t="str" cm="1">
        <f t="array" ref="C651">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51" s="8">
        <f>YEAR(DS_1_2_3_appended[[#This Row],[DateOfEntry]])</f>
        <v>2011</v>
      </c>
      <c r="E651" s="8" t="str">
        <f>TEXT(DS_1_2_3_appended[[#This Row],[DateOfEntry]], "mmmm")</f>
        <v>January</v>
      </c>
      <c r="F651" s="15">
        <v>27.0416666666667</v>
      </c>
      <c r="G651" s="8" t="str">
        <f>IF(dataset_1!G651, "YES", "NO")</f>
        <v>NO</v>
      </c>
      <c r="H651" s="8" t="str">
        <f>CHOOSE(WEEKDAY(DS_1_2_3_appended[[#This Row],[DateOfEntry]]), "Sunday", "Monday", "Tuesday", "Wednesday", "Thursday", "Friday", "Saturday")</f>
        <v>Sunday</v>
      </c>
      <c r="I651" s="8">
        <v>2</v>
      </c>
      <c r="J651" s="8" t="str" cm="1">
        <f t="array" ref="J651">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651" s="8">
        <v>0.16</v>
      </c>
      <c r="L651" s="8" cm="1">
        <f t="array" ref="L651">_xlfn.IFS(
  AND(C651="Winter", J651="Clear Sky"), ROUND(10 + (K651 / 0.46) * (25 - 10), 1),
  AND(C651="Winter", J651="Foggy / Misty"), ROUND(0 + (K651 / 0.46) * (15 - 0), 1),
  AND(C651="Winter", J651="Light Snow / Rain"), ROUND(-5 + (K651 / 0.46) * (10 - (-5)), 1),
  AND(C651="Winter", J651="Western Disturbance"), ROUND(5 + (K651 / 0.46) * (20 - 5), 1),
  AND(C651="Summer", J651="Clear / Sunny"), ROUND(30 + (K651 / 0.46) * (53 - 30), 1),
  AND(C651="Summer", J651="Hot &amp; Humid"), ROUND(26 + (K651 / 0.46) * (45 - 26), 1),
  AND(C651="Summer", J651="Dust Storm / Loo Winds"), ROUND(35 + (K651 / 0.46) * (50 - 35), 1),
  AND(C651="Summer", J651="Pre-Monsoon Thunderstorm"), ROUND(28 + (K651 / 0.46) * (48 - 28), 1),
  AND(C651="Monsoon", J651="Heavy Rainfall"), ROUND(22 + (K651 / 0.46) * (28 - 22), 1),
  AND(C651="Monsoon", J651="Intermittent Showers"), ROUND(24 + (K651 / 0.46) * (32 - 24), 1),
  AND(C651="Monsoon", J651="Overcast &amp; Humid"), ROUND(25 + (K651 / 0.46) * (33 - 25), 1),
  AND(C651="Monsoon", J651="Thunderstorms with Rain"), ROUND(23 + (K651 / 0.46) * (30 - 23), 1),
  AND(C651="Autumn", J651="Clear"), ROUND(20 + (K651 / 0.46) * (30 - 20), 1),
  AND(C651="Autumn", J651="Dry &amp; Breezy"), ROUND(18 + (K651 / 0.46) * (28 - 18), 1),
  AND(C651="Autumn", J651="Atmospheric Haze"), ROUND(16 + (K651 / 0.46) * (26 - 16), 1),
  AND(C651="Autumn", J651="Chilly Dusk"), ROUND(15 + (K651 / 0.46) * (25 - 15), 1),
  TRUE, "No match found"
)</f>
        <v>5.2</v>
      </c>
      <c r="M651" s="8">
        <v>0.8</v>
      </c>
      <c r="N651" s="8">
        <f>ROUND(DS_1_2_3_appended[[#This Row],[NormalizedHumidity]] * 100, 1)</f>
        <v>80</v>
      </c>
      <c r="O651" s="8" t="str" cm="1">
        <f t="array" ref="O651">_xlfn.IFS(
  N651&lt;=10, "Extremely Dry",
  N651&lt;=20, "Very Dry",
  N651&lt;=30, "Dry",
  N651&lt;=40, "Low Comfortable",
  N651&lt;=50, "Comfortable",
  N651&lt;=60, "Moderate Humid",
  N651&lt;=70, "Humid",
  N651&lt;=80, "Very Humid",
  N651&lt;=90, "Highly Humid",
  N651&lt;=100, "Saturated / Rain-Likely"
)</f>
        <v>Very Humid</v>
      </c>
      <c r="P651" s="8">
        <v>0</v>
      </c>
      <c r="Q651" s="8">
        <f>ROUND(DS_1_2_3_appended[[#This Row],[NormalizedWindspeed]]* 118, 1)</f>
        <v>0</v>
      </c>
      <c r="R651" s="8">
        <v>4</v>
      </c>
      <c r="S651" s="8">
        <v>34</v>
      </c>
      <c r="T651" s="8">
        <f>SUM(DS_1_2_3_appended[[#This Row],[CasualRiders]], DS_1_2_3_appended[[#This Row],[RegisteredRiders]])</f>
        <v>38</v>
      </c>
    </row>
    <row r="652" spans="1:20">
      <c r="A652" s="16">
        <v>651</v>
      </c>
      <c r="B652" s="11">
        <v>40573</v>
      </c>
      <c r="C652" s="8" t="str" cm="1">
        <f t="array" ref="C652">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52" s="8">
        <f>YEAR(DS_1_2_3_appended[[#This Row],[DateOfEntry]])</f>
        <v>2011</v>
      </c>
      <c r="E652" s="8" t="str">
        <f>TEXT(DS_1_2_3_appended[[#This Row],[DateOfEntry]], "mmmm")</f>
        <v>January</v>
      </c>
      <c r="F652" s="15">
        <v>27.0833333333333</v>
      </c>
      <c r="G652" s="8" t="str">
        <f>IF(dataset_1!G652, "YES", "NO")</f>
        <v>NO</v>
      </c>
      <c r="H652" s="8" t="str">
        <f>CHOOSE(WEEKDAY(DS_1_2_3_appended[[#This Row],[DateOfEntry]]), "Sunday", "Monday", "Tuesday", "Wednesday", "Thursday", "Friday", "Saturday")</f>
        <v>Sunday</v>
      </c>
      <c r="I652" s="8">
        <v>2</v>
      </c>
      <c r="J652" s="8" t="str" cm="1">
        <f t="array" ref="J652">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652" s="8">
        <v>0.18</v>
      </c>
      <c r="L652" s="8" cm="1">
        <f t="array" ref="L652">_xlfn.IFS(
  AND(C652="Winter", J652="Clear Sky"), ROUND(10 + (K652 / 0.46) * (25 - 10), 1),
  AND(C652="Winter", J652="Foggy / Misty"), ROUND(0 + (K652 / 0.46) * (15 - 0), 1),
  AND(C652="Winter", J652="Light Snow / Rain"), ROUND(-5 + (K652 / 0.46) * (10 - (-5)), 1),
  AND(C652="Winter", J652="Western Disturbance"), ROUND(5 + (K652 / 0.46) * (20 - 5), 1),
  AND(C652="Summer", J652="Clear / Sunny"), ROUND(30 + (K652 / 0.46) * (53 - 30), 1),
  AND(C652="Summer", J652="Hot &amp; Humid"), ROUND(26 + (K652 / 0.46) * (45 - 26), 1),
  AND(C652="Summer", J652="Dust Storm / Loo Winds"), ROUND(35 + (K652 / 0.46) * (50 - 35), 1),
  AND(C652="Summer", J652="Pre-Monsoon Thunderstorm"), ROUND(28 + (K652 / 0.46) * (48 - 28), 1),
  AND(C652="Monsoon", J652="Heavy Rainfall"), ROUND(22 + (K652 / 0.46) * (28 - 22), 1),
  AND(C652="Monsoon", J652="Intermittent Showers"), ROUND(24 + (K652 / 0.46) * (32 - 24), 1),
  AND(C652="Monsoon", J652="Overcast &amp; Humid"), ROUND(25 + (K652 / 0.46) * (33 - 25), 1),
  AND(C652="Monsoon", J652="Thunderstorms with Rain"), ROUND(23 + (K652 / 0.46) * (30 - 23), 1),
  AND(C652="Autumn", J652="Clear"), ROUND(20 + (K652 / 0.46) * (30 - 20), 1),
  AND(C652="Autumn", J652="Dry &amp; Breezy"), ROUND(18 + (K652 / 0.46) * (28 - 18), 1),
  AND(C652="Autumn", J652="Atmospheric Haze"), ROUND(16 + (K652 / 0.46) * (26 - 16), 1),
  AND(C652="Autumn", J652="Chilly Dusk"), ROUND(15 + (K652 / 0.46) * (25 - 15), 1),
  TRUE, "No match found"
)</f>
        <v>5.9</v>
      </c>
      <c r="M652" s="8">
        <v>0.8</v>
      </c>
      <c r="N652" s="8">
        <f>ROUND(DS_1_2_3_appended[[#This Row],[NormalizedHumidity]] * 100, 1)</f>
        <v>80</v>
      </c>
      <c r="O652" s="8" t="str" cm="1">
        <f t="array" ref="O652">_xlfn.IFS(
  N652&lt;=10, "Extremely Dry",
  N652&lt;=20, "Very Dry",
  N652&lt;=30, "Dry",
  N652&lt;=40, "Low Comfortable",
  N652&lt;=50, "Comfortable",
  N652&lt;=60, "Moderate Humid",
  N652&lt;=70, "Humid",
  N652&lt;=80, "Very Humid",
  N652&lt;=90, "Highly Humid",
  N652&lt;=100, "Saturated / Rain-Likely"
)</f>
        <v>Very Humid</v>
      </c>
      <c r="P652" s="8">
        <v>0</v>
      </c>
      <c r="Q652" s="8">
        <f>ROUND(DS_1_2_3_appended[[#This Row],[NormalizedWindspeed]]* 118, 1)</f>
        <v>0</v>
      </c>
      <c r="R652" s="8">
        <v>7</v>
      </c>
      <c r="S652" s="8">
        <v>57</v>
      </c>
      <c r="T652" s="8">
        <f>SUM(DS_1_2_3_appended[[#This Row],[CasualRiders]], DS_1_2_3_appended[[#This Row],[RegisteredRiders]])</f>
        <v>64</v>
      </c>
    </row>
    <row r="653" spans="1:20">
      <c r="A653" s="16">
        <v>652</v>
      </c>
      <c r="B653" s="11">
        <v>40573</v>
      </c>
      <c r="C653" s="8" t="str" cm="1">
        <f t="array" ref="C653">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53" s="8">
        <f>YEAR(DS_1_2_3_appended[[#This Row],[DateOfEntry]])</f>
        <v>2011</v>
      </c>
      <c r="E653" s="8" t="str">
        <f>TEXT(DS_1_2_3_appended[[#This Row],[DateOfEntry]], "mmmm")</f>
        <v>January</v>
      </c>
      <c r="F653" s="15">
        <v>27.125</v>
      </c>
      <c r="G653" s="8" t="str">
        <f>IF(dataset_1!G653, "YES", "NO")</f>
        <v>NO</v>
      </c>
      <c r="H653" s="8" t="str">
        <f>CHOOSE(WEEKDAY(DS_1_2_3_appended[[#This Row],[DateOfEntry]]), "Sunday", "Monday", "Tuesday", "Wednesday", "Thursday", "Friday", "Saturday")</f>
        <v>Sunday</v>
      </c>
      <c r="I653" s="8">
        <v>1</v>
      </c>
      <c r="J653" s="8" t="str" cm="1">
        <f t="array" ref="J653">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653" s="8">
        <v>0.22</v>
      </c>
      <c r="L653" s="8" cm="1">
        <f t="array" ref="L653">_xlfn.IFS(
  AND(C653="Winter", J653="Clear Sky"), ROUND(10 + (K653 / 0.46) * (25 - 10), 1),
  AND(C653="Winter", J653="Foggy / Misty"), ROUND(0 + (K653 / 0.46) * (15 - 0), 1),
  AND(C653="Winter", J653="Light Snow / Rain"), ROUND(-5 + (K653 / 0.46) * (10 - (-5)), 1),
  AND(C653="Winter", J653="Western Disturbance"), ROUND(5 + (K653 / 0.46) * (20 - 5), 1),
  AND(C653="Summer", J653="Clear / Sunny"), ROUND(30 + (K653 / 0.46) * (53 - 30), 1),
  AND(C653="Summer", J653="Hot &amp; Humid"), ROUND(26 + (K653 / 0.46) * (45 - 26), 1),
  AND(C653="Summer", J653="Dust Storm / Loo Winds"), ROUND(35 + (K653 / 0.46) * (50 - 35), 1),
  AND(C653="Summer", J653="Pre-Monsoon Thunderstorm"), ROUND(28 + (K653 / 0.46) * (48 - 28), 1),
  AND(C653="Monsoon", J653="Heavy Rainfall"), ROUND(22 + (K653 / 0.46) * (28 - 22), 1),
  AND(C653="Monsoon", J653="Intermittent Showers"), ROUND(24 + (K653 / 0.46) * (32 - 24), 1),
  AND(C653="Monsoon", J653="Overcast &amp; Humid"), ROUND(25 + (K653 / 0.46) * (33 - 25), 1),
  AND(C653="Monsoon", J653="Thunderstorms with Rain"), ROUND(23 + (K653 / 0.46) * (30 - 23), 1),
  AND(C653="Autumn", J653="Clear"), ROUND(20 + (K653 / 0.46) * (30 - 20), 1),
  AND(C653="Autumn", J653="Dry &amp; Breezy"), ROUND(18 + (K653 / 0.46) * (28 - 18), 1),
  AND(C653="Autumn", J653="Atmospheric Haze"), ROUND(16 + (K653 / 0.46) * (26 - 16), 1),
  AND(C653="Autumn", J653="Chilly Dusk"), ROUND(15 + (K653 / 0.46) * (25 - 15), 1),
  TRUE, "No match found"
)</f>
        <v>17.2</v>
      </c>
      <c r="M653" s="8">
        <v>0.75</v>
      </c>
      <c r="N653" s="8">
        <f>ROUND(DS_1_2_3_appended[[#This Row],[NormalizedHumidity]] * 100, 1)</f>
        <v>75</v>
      </c>
      <c r="O653" s="8" t="str" cm="1">
        <f t="array" ref="O653">_xlfn.IFS(
  N653&lt;=10, "Extremely Dry",
  N653&lt;=20, "Very Dry",
  N653&lt;=30, "Dry",
  N653&lt;=40, "Low Comfortable",
  N653&lt;=50, "Comfortable",
  N653&lt;=60, "Moderate Humid",
  N653&lt;=70, "Humid",
  N653&lt;=80, "Very Humid",
  N653&lt;=90, "Highly Humid",
  N653&lt;=100, "Saturated / Rain-Likely"
)</f>
        <v>Very Humid</v>
      </c>
      <c r="P653" s="8">
        <v>0</v>
      </c>
      <c r="Q653" s="8">
        <f>ROUND(DS_1_2_3_appended[[#This Row],[NormalizedWindspeed]]* 118, 1)</f>
        <v>0</v>
      </c>
      <c r="R653" s="8">
        <v>9</v>
      </c>
      <c r="S653" s="8">
        <v>50</v>
      </c>
      <c r="T653" s="8">
        <f>SUM(DS_1_2_3_appended[[#This Row],[CasualRiders]], DS_1_2_3_appended[[#This Row],[RegisteredRiders]])</f>
        <v>59</v>
      </c>
    </row>
    <row r="654" spans="1:20">
      <c r="A654" s="16">
        <v>653</v>
      </c>
      <c r="B654" s="11">
        <v>40573</v>
      </c>
      <c r="C654" s="8" t="str" cm="1">
        <f t="array" ref="C654">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54" s="8">
        <f>YEAR(DS_1_2_3_appended[[#This Row],[DateOfEntry]])</f>
        <v>2011</v>
      </c>
      <c r="E654" s="8" t="str">
        <f>TEXT(DS_1_2_3_appended[[#This Row],[DateOfEntry]], "mmmm")</f>
        <v>January</v>
      </c>
      <c r="F654" s="15">
        <v>27.1666666666667</v>
      </c>
      <c r="G654" s="8" t="str">
        <f>IF(dataset_1!G654, "YES", "NO")</f>
        <v>NO</v>
      </c>
      <c r="H654" s="8" t="str">
        <f>CHOOSE(WEEKDAY(DS_1_2_3_appended[[#This Row],[DateOfEntry]]), "Sunday", "Monday", "Tuesday", "Wednesday", "Thursday", "Friday", "Saturday")</f>
        <v>Sunday</v>
      </c>
      <c r="I654" s="8">
        <v>1</v>
      </c>
      <c r="J654" s="8" t="str" cm="1">
        <f t="array" ref="J654">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654" s="8">
        <v>0.3</v>
      </c>
      <c r="L654" s="8" cm="1">
        <f t="array" ref="L654">_xlfn.IFS(
  AND(C654="Winter", J654="Clear Sky"), ROUND(10 + (K654 / 0.46) * (25 - 10), 1),
  AND(C654="Winter", J654="Foggy / Misty"), ROUND(0 + (K654 / 0.46) * (15 - 0), 1),
  AND(C654="Winter", J654="Light Snow / Rain"), ROUND(-5 + (K654 / 0.46) * (10 - (-5)), 1),
  AND(C654="Winter", J654="Western Disturbance"), ROUND(5 + (K654 / 0.46) * (20 - 5), 1),
  AND(C654="Summer", J654="Clear / Sunny"), ROUND(30 + (K654 / 0.46) * (53 - 30), 1),
  AND(C654="Summer", J654="Hot &amp; Humid"), ROUND(26 + (K654 / 0.46) * (45 - 26), 1),
  AND(C654="Summer", J654="Dust Storm / Loo Winds"), ROUND(35 + (K654 / 0.46) * (50 - 35), 1),
  AND(C654="Summer", J654="Pre-Monsoon Thunderstorm"), ROUND(28 + (K654 / 0.46) * (48 - 28), 1),
  AND(C654="Monsoon", J654="Heavy Rainfall"), ROUND(22 + (K654 / 0.46) * (28 - 22), 1),
  AND(C654="Monsoon", J654="Intermittent Showers"), ROUND(24 + (K654 / 0.46) * (32 - 24), 1),
  AND(C654="Monsoon", J654="Overcast &amp; Humid"), ROUND(25 + (K654 / 0.46) * (33 - 25), 1),
  AND(C654="Monsoon", J654="Thunderstorms with Rain"), ROUND(23 + (K654 / 0.46) * (30 - 23), 1),
  AND(C654="Autumn", J654="Clear"), ROUND(20 + (K654 / 0.46) * (30 - 20), 1),
  AND(C654="Autumn", J654="Dry &amp; Breezy"), ROUND(18 + (K654 / 0.46) * (28 - 18), 1),
  AND(C654="Autumn", J654="Atmospheric Haze"), ROUND(16 + (K654 / 0.46) * (26 - 16), 1),
  AND(C654="Autumn", J654="Chilly Dusk"), ROUND(15 + (K654 / 0.46) * (25 - 15), 1),
  TRUE, "No match found"
)</f>
        <v>19.8</v>
      </c>
      <c r="M654" s="8">
        <v>0.52</v>
      </c>
      <c r="N654" s="8">
        <f>ROUND(DS_1_2_3_appended[[#This Row],[NormalizedHumidity]] * 100, 1)</f>
        <v>52</v>
      </c>
      <c r="O654" s="8" t="str" cm="1">
        <f t="array" ref="O654">_xlfn.IFS(
  N654&lt;=10, "Extremely Dry",
  N654&lt;=20, "Very Dry",
  N654&lt;=30, "Dry",
  N654&lt;=40, "Low Comfortable",
  N654&lt;=50, "Comfortable",
  N654&lt;=60, "Moderate Humid",
  N654&lt;=70, "Humid",
  N654&lt;=80, "Very Humid",
  N654&lt;=90, "Highly Humid",
  N654&lt;=100, "Saturated / Rain-Likely"
)</f>
        <v>Moderate Humid</v>
      </c>
      <c r="P654" s="8">
        <v>0.1045</v>
      </c>
      <c r="Q654" s="8">
        <f>ROUND(DS_1_2_3_appended[[#This Row],[NormalizedWindspeed]]* 118, 1)</f>
        <v>12.3</v>
      </c>
      <c r="R654" s="8">
        <v>10</v>
      </c>
      <c r="S654" s="8">
        <v>87</v>
      </c>
      <c r="T654" s="8">
        <f>SUM(DS_1_2_3_appended[[#This Row],[CasualRiders]], DS_1_2_3_appended[[#This Row],[RegisteredRiders]])</f>
        <v>97</v>
      </c>
    </row>
    <row r="655" spans="1:20">
      <c r="A655" s="16">
        <v>654</v>
      </c>
      <c r="B655" s="11">
        <v>40573</v>
      </c>
      <c r="C655" s="8" t="str" cm="1">
        <f t="array" ref="C655">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55" s="8">
        <f>YEAR(DS_1_2_3_appended[[#This Row],[DateOfEntry]])</f>
        <v>2011</v>
      </c>
      <c r="E655" s="8" t="str">
        <f>TEXT(DS_1_2_3_appended[[#This Row],[DateOfEntry]], "mmmm")</f>
        <v>January</v>
      </c>
      <c r="F655" s="15">
        <v>27.2083333333333</v>
      </c>
      <c r="G655" s="8" t="str">
        <f>IF(dataset_1!G655, "YES", "NO")</f>
        <v>NO</v>
      </c>
      <c r="H655" s="8" t="str">
        <f>CHOOSE(WEEKDAY(DS_1_2_3_appended[[#This Row],[DateOfEntry]]), "Sunday", "Monday", "Tuesday", "Wednesday", "Thursday", "Friday", "Saturday")</f>
        <v>Sunday</v>
      </c>
      <c r="I655" s="8">
        <v>1</v>
      </c>
      <c r="J655" s="8" t="str" cm="1">
        <f t="array" ref="J655">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655" s="8">
        <v>0.28000000000000003</v>
      </c>
      <c r="L655" s="8" cm="1">
        <f t="array" ref="L655">_xlfn.IFS(
  AND(C655="Winter", J655="Clear Sky"), ROUND(10 + (K655 / 0.46) * (25 - 10), 1),
  AND(C655="Winter", J655="Foggy / Misty"), ROUND(0 + (K655 / 0.46) * (15 - 0), 1),
  AND(C655="Winter", J655="Light Snow / Rain"), ROUND(-5 + (K655 / 0.46) * (10 - (-5)), 1),
  AND(C655="Winter", J655="Western Disturbance"), ROUND(5 + (K655 / 0.46) * (20 - 5), 1),
  AND(C655="Summer", J655="Clear / Sunny"), ROUND(30 + (K655 / 0.46) * (53 - 30), 1),
  AND(C655="Summer", J655="Hot &amp; Humid"), ROUND(26 + (K655 / 0.46) * (45 - 26), 1),
  AND(C655="Summer", J655="Dust Storm / Loo Winds"), ROUND(35 + (K655 / 0.46) * (50 - 35), 1),
  AND(C655="Summer", J655="Pre-Monsoon Thunderstorm"), ROUND(28 + (K655 / 0.46) * (48 - 28), 1),
  AND(C655="Monsoon", J655="Heavy Rainfall"), ROUND(22 + (K655 / 0.46) * (28 - 22), 1),
  AND(C655="Monsoon", J655="Intermittent Showers"), ROUND(24 + (K655 / 0.46) * (32 - 24), 1),
  AND(C655="Monsoon", J655="Overcast &amp; Humid"), ROUND(25 + (K655 / 0.46) * (33 - 25), 1),
  AND(C655="Monsoon", J655="Thunderstorms with Rain"), ROUND(23 + (K655 / 0.46) * (30 - 23), 1),
  AND(C655="Autumn", J655="Clear"), ROUND(20 + (K655 / 0.46) * (30 - 20), 1),
  AND(C655="Autumn", J655="Dry &amp; Breezy"), ROUND(18 + (K655 / 0.46) * (28 - 18), 1),
  AND(C655="Autumn", J655="Atmospheric Haze"), ROUND(16 + (K655 / 0.46) * (26 - 16), 1),
  AND(C655="Autumn", J655="Chilly Dusk"), ROUND(15 + (K655 / 0.46) * (25 - 15), 1),
  TRUE, "No match found"
)</f>
        <v>19.100000000000001</v>
      </c>
      <c r="M655" s="8">
        <v>0.61</v>
      </c>
      <c r="N655" s="8">
        <f>ROUND(DS_1_2_3_appended[[#This Row],[NormalizedHumidity]] * 100, 1)</f>
        <v>61</v>
      </c>
      <c r="O655" s="8" t="str" cm="1">
        <f t="array" ref="O655">_xlfn.IFS(
  N655&lt;=10, "Extremely Dry",
  N655&lt;=20, "Very Dry",
  N655&lt;=30, "Dry",
  N655&lt;=40, "Low Comfortable",
  N655&lt;=50, "Comfortable",
  N655&lt;=60, "Moderate Humid",
  N655&lt;=70, "Humid",
  N655&lt;=80, "Very Humid",
  N655&lt;=90, "Highly Humid",
  N655&lt;=100, "Saturated / Rain-Likely"
)</f>
        <v>Humid</v>
      </c>
      <c r="P655" s="8">
        <v>0.1045</v>
      </c>
      <c r="Q655" s="8">
        <f>ROUND(DS_1_2_3_appended[[#This Row],[NormalizedWindspeed]]* 118, 1)</f>
        <v>12.3</v>
      </c>
      <c r="R655" s="8">
        <v>13</v>
      </c>
      <c r="S655" s="8">
        <v>71</v>
      </c>
      <c r="T655" s="8">
        <f>SUM(DS_1_2_3_appended[[#This Row],[CasualRiders]], DS_1_2_3_appended[[#This Row],[RegisteredRiders]])</f>
        <v>84</v>
      </c>
    </row>
    <row r="656" spans="1:20">
      <c r="A656" s="16">
        <v>655</v>
      </c>
      <c r="B656" s="11">
        <v>40573</v>
      </c>
      <c r="C656" s="8" t="str" cm="1">
        <f t="array" ref="C656">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56" s="8">
        <f>YEAR(DS_1_2_3_appended[[#This Row],[DateOfEntry]])</f>
        <v>2011</v>
      </c>
      <c r="E656" s="8" t="str">
        <f>TEXT(DS_1_2_3_appended[[#This Row],[DateOfEntry]], "mmmm")</f>
        <v>January</v>
      </c>
      <c r="F656" s="15">
        <v>27.25</v>
      </c>
      <c r="G656" s="8" t="str">
        <f>IF(dataset_1!G656, "YES", "NO")</f>
        <v>NO</v>
      </c>
      <c r="H656" s="8" t="str">
        <f>CHOOSE(WEEKDAY(DS_1_2_3_appended[[#This Row],[DateOfEntry]]), "Sunday", "Monday", "Tuesday", "Wednesday", "Thursday", "Friday", "Saturday")</f>
        <v>Sunday</v>
      </c>
      <c r="I656" s="8">
        <v>1</v>
      </c>
      <c r="J656" s="8" t="str" cm="1">
        <f t="array" ref="J656">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656" s="8">
        <v>0.28000000000000003</v>
      </c>
      <c r="L656" s="8" cm="1">
        <f t="array" ref="L656">_xlfn.IFS(
  AND(C656="Winter", J656="Clear Sky"), ROUND(10 + (K656 / 0.46) * (25 - 10), 1),
  AND(C656="Winter", J656="Foggy / Misty"), ROUND(0 + (K656 / 0.46) * (15 - 0), 1),
  AND(C656="Winter", J656="Light Snow / Rain"), ROUND(-5 + (K656 / 0.46) * (10 - (-5)), 1),
  AND(C656="Winter", J656="Western Disturbance"), ROUND(5 + (K656 / 0.46) * (20 - 5), 1),
  AND(C656="Summer", J656="Clear / Sunny"), ROUND(30 + (K656 / 0.46) * (53 - 30), 1),
  AND(C656="Summer", J656="Hot &amp; Humid"), ROUND(26 + (K656 / 0.46) * (45 - 26), 1),
  AND(C656="Summer", J656="Dust Storm / Loo Winds"), ROUND(35 + (K656 / 0.46) * (50 - 35), 1),
  AND(C656="Summer", J656="Pre-Monsoon Thunderstorm"), ROUND(28 + (K656 / 0.46) * (48 - 28), 1),
  AND(C656="Monsoon", J656="Heavy Rainfall"), ROUND(22 + (K656 / 0.46) * (28 - 22), 1),
  AND(C656="Monsoon", J656="Intermittent Showers"), ROUND(24 + (K656 / 0.46) * (32 - 24), 1),
  AND(C656="Monsoon", J656="Overcast &amp; Humid"), ROUND(25 + (K656 / 0.46) * (33 - 25), 1),
  AND(C656="Monsoon", J656="Thunderstorms with Rain"), ROUND(23 + (K656 / 0.46) * (30 - 23), 1),
  AND(C656="Autumn", J656="Clear"), ROUND(20 + (K656 / 0.46) * (30 - 20), 1),
  AND(C656="Autumn", J656="Dry &amp; Breezy"), ROUND(18 + (K656 / 0.46) * (28 - 18), 1),
  AND(C656="Autumn", J656="Atmospheric Haze"), ROUND(16 + (K656 / 0.46) * (26 - 16), 1),
  AND(C656="Autumn", J656="Chilly Dusk"), ROUND(15 + (K656 / 0.46) * (25 - 15), 1),
  TRUE, "No match found"
)</f>
        <v>19.100000000000001</v>
      </c>
      <c r="M656" s="8">
        <v>0.61</v>
      </c>
      <c r="N656" s="8">
        <f>ROUND(DS_1_2_3_appended[[#This Row],[NormalizedHumidity]] * 100, 1)</f>
        <v>61</v>
      </c>
      <c r="O656" s="8" t="str" cm="1">
        <f t="array" ref="O656">_xlfn.IFS(
  N656&lt;=10, "Extremely Dry",
  N656&lt;=20, "Very Dry",
  N656&lt;=30, "Dry",
  N656&lt;=40, "Low Comfortable",
  N656&lt;=50, "Comfortable",
  N656&lt;=60, "Moderate Humid",
  N656&lt;=70, "Humid",
  N656&lt;=80, "Very Humid",
  N656&lt;=90, "Highly Humid",
  N656&lt;=100, "Saturated / Rain-Likely"
)</f>
        <v>Humid</v>
      </c>
      <c r="P656" s="8">
        <v>8.9599999999999999E-2</v>
      </c>
      <c r="Q656" s="8">
        <f>ROUND(DS_1_2_3_appended[[#This Row],[NormalizedWindspeed]]* 118, 1)</f>
        <v>10.6</v>
      </c>
      <c r="R656" s="8">
        <v>18</v>
      </c>
      <c r="S656" s="8">
        <v>104</v>
      </c>
      <c r="T656" s="8">
        <f>SUM(DS_1_2_3_appended[[#This Row],[CasualRiders]], DS_1_2_3_appended[[#This Row],[RegisteredRiders]])</f>
        <v>122</v>
      </c>
    </row>
    <row r="657" spans="1:20">
      <c r="A657" s="16">
        <v>656</v>
      </c>
      <c r="B657" s="11">
        <v>40573</v>
      </c>
      <c r="C657" s="8" t="str" cm="1">
        <f t="array" ref="C657">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57" s="8">
        <f>YEAR(DS_1_2_3_appended[[#This Row],[DateOfEntry]])</f>
        <v>2011</v>
      </c>
      <c r="E657" s="8" t="str">
        <f>TEXT(DS_1_2_3_appended[[#This Row],[DateOfEntry]], "mmmm")</f>
        <v>January</v>
      </c>
      <c r="F657" s="15">
        <v>27.2916666666667</v>
      </c>
      <c r="G657" s="8" t="str">
        <f>IF(dataset_1!G657, "YES", "NO")</f>
        <v>NO</v>
      </c>
      <c r="H657" s="8" t="str">
        <f>CHOOSE(WEEKDAY(DS_1_2_3_appended[[#This Row],[DateOfEntry]]), "Sunday", "Monday", "Tuesday", "Wednesday", "Thursday", "Friday", "Saturday")</f>
        <v>Sunday</v>
      </c>
      <c r="I657" s="8">
        <v>1</v>
      </c>
      <c r="J657" s="8" t="str" cm="1">
        <f t="array" ref="J657">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657" s="8">
        <v>0.3</v>
      </c>
      <c r="L657" s="8" cm="1">
        <f t="array" ref="L657">_xlfn.IFS(
  AND(C657="Winter", J657="Clear Sky"), ROUND(10 + (K657 / 0.46) * (25 - 10), 1),
  AND(C657="Winter", J657="Foggy / Misty"), ROUND(0 + (K657 / 0.46) * (15 - 0), 1),
  AND(C657="Winter", J657="Light Snow / Rain"), ROUND(-5 + (K657 / 0.46) * (10 - (-5)), 1),
  AND(C657="Winter", J657="Western Disturbance"), ROUND(5 + (K657 / 0.46) * (20 - 5), 1),
  AND(C657="Summer", J657="Clear / Sunny"), ROUND(30 + (K657 / 0.46) * (53 - 30), 1),
  AND(C657="Summer", J657="Hot &amp; Humid"), ROUND(26 + (K657 / 0.46) * (45 - 26), 1),
  AND(C657="Summer", J657="Dust Storm / Loo Winds"), ROUND(35 + (K657 / 0.46) * (50 - 35), 1),
  AND(C657="Summer", J657="Pre-Monsoon Thunderstorm"), ROUND(28 + (K657 / 0.46) * (48 - 28), 1),
  AND(C657="Monsoon", J657="Heavy Rainfall"), ROUND(22 + (K657 / 0.46) * (28 - 22), 1),
  AND(C657="Monsoon", J657="Intermittent Showers"), ROUND(24 + (K657 / 0.46) * (32 - 24), 1),
  AND(C657="Monsoon", J657="Overcast &amp; Humid"), ROUND(25 + (K657 / 0.46) * (33 - 25), 1),
  AND(C657="Monsoon", J657="Thunderstorms with Rain"), ROUND(23 + (K657 / 0.46) * (30 - 23), 1),
  AND(C657="Autumn", J657="Clear"), ROUND(20 + (K657 / 0.46) * (30 - 20), 1),
  AND(C657="Autumn", J657="Dry &amp; Breezy"), ROUND(18 + (K657 / 0.46) * (28 - 18), 1),
  AND(C657="Autumn", J657="Atmospheric Haze"), ROUND(16 + (K657 / 0.46) * (26 - 16), 1),
  AND(C657="Autumn", J657="Chilly Dusk"), ROUND(15 + (K657 / 0.46) * (25 - 15), 1),
  TRUE, "No match found"
)</f>
        <v>19.8</v>
      </c>
      <c r="M657" s="8">
        <v>0.56000000000000005</v>
      </c>
      <c r="N657" s="8">
        <f>ROUND(DS_1_2_3_appended[[#This Row],[NormalizedHumidity]] * 100, 1)</f>
        <v>56</v>
      </c>
      <c r="O657" s="8" t="str" cm="1">
        <f t="array" ref="O657">_xlfn.IFS(
  N657&lt;=10, "Extremely Dry",
  N657&lt;=20, "Very Dry",
  N657&lt;=30, "Dry",
  N657&lt;=40, "Low Comfortable",
  N657&lt;=50, "Comfortable",
  N657&lt;=60, "Moderate Humid",
  N657&lt;=70, "Humid",
  N657&lt;=80, "Very Humid",
  N657&lt;=90, "Highly Humid",
  N657&lt;=100, "Saturated / Rain-Likely"
)</f>
        <v>Moderate Humid</v>
      </c>
      <c r="P657" s="8">
        <v>0</v>
      </c>
      <c r="Q657" s="8">
        <f>ROUND(DS_1_2_3_appended[[#This Row],[NormalizedWindspeed]]* 118, 1)</f>
        <v>0</v>
      </c>
      <c r="R657" s="8">
        <v>14</v>
      </c>
      <c r="S657" s="8">
        <v>95</v>
      </c>
      <c r="T657" s="8">
        <f>SUM(DS_1_2_3_appended[[#This Row],[CasualRiders]], DS_1_2_3_appended[[#This Row],[RegisteredRiders]])</f>
        <v>109</v>
      </c>
    </row>
    <row r="658" spans="1:20">
      <c r="A658" s="16">
        <v>657</v>
      </c>
      <c r="B658" s="11">
        <v>40573</v>
      </c>
      <c r="C658" s="8" t="str" cm="1">
        <f t="array" ref="C658">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58" s="8">
        <f>YEAR(DS_1_2_3_appended[[#This Row],[DateOfEntry]])</f>
        <v>2011</v>
      </c>
      <c r="E658" s="8" t="str">
        <f>TEXT(DS_1_2_3_appended[[#This Row],[DateOfEntry]], "mmmm")</f>
        <v>January</v>
      </c>
      <c r="F658" s="15">
        <v>27.3333333333333</v>
      </c>
      <c r="G658" s="8" t="str">
        <f>IF(dataset_1!G658, "YES", "NO")</f>
        <v>NO</v>
      </c>
      <c r="H658" s="8" t="str">
        <f>CHOOSE(WEEKDAY(DS_1_2_3_appended[[#This Row],[DateOfEntry]]), "Sunday", "Monday", "Tuesday", "Wednesday", "Thursday", "Friday", "Saturday")</f>
        <v>Sunday</v>
      </c>
      <c r="I658" s="8">
        <v>1</v>
      </c>
      <c r="J658" s="8" t="str" cm="1">
        <f t="array" ref="J658">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658" s="8">
        <v>0.3</v>
      </c>
      <c r="L658" s="8" cm="1">
        <f t="array" ref="L658">_xlfn.IFS(
  AND(C658="Winter", J658="Clear Sky"), ROUND(10 + (K658 / 0.46) * (25 - 10), 1),
  AND(C658="Winter", J658="Foggy / Misty"), ROUND(0 + (K658 / 0.46) * (15 - 0), 1),
  AND(C658="Winter", J658="Light Snow / Rain"), ROUND(-5 + (K658 / 0.46) * (10 - (-5)), 1),
  AND(C658="Winter", J658="Western Disturbance"), ROUND(5 + (K658 / 0.46) * (20 - 5), 1),
  AND(C658="Summer", J658="Clear / Sunny"), ROUND(30 + (K658 / 0.46) * (53 - 30), 1),
  AND(C658="Summer", J658="Hot &amp; Humid"), ROUND(26 + (K658 / 0.46) * (45 - 26), 1),
  AND(C658="Summer", J658="Dust Storm / Loo Winds"), ROUND(35 + (K658 / 0.46) * (50 - 35), 1),
  AND(C658="Summer", J658="Pre-Monsoon Thunderstorm"), ROUND(28 + (K658 / 0.46) * (48 - 28), 1),
  AND(C658="Monsoon", J658="Heavy Rainfall"), ROUND(22 + (K658 / 0.46) * (28 - 22), 1),
  AND(C658="Monsoon", J658="Intermittent Showers"), ROUND(24 + (K658 / 0.46) * (32 - 24), 1),
  AND(C658="Monsoon", J658="Overcast &amp; Humid"), ROUND(25 + (K658 / 0.46) * (33 - 25), 1),
  AND(C658="Monsoon", J658="Thunderstorms with Rain"), ROUND(23 + (K658 / 0.46) * (30 - 23), 1),
  AND(C658="Autumn", J658="Clear"), ROUND(20 + (K658 / 0.46) * (30 - 20), 1),
  AND(C658="Autumn", J658="Dry &amp; Breezy"), ROUND(18 + (K658 / 0.46) * (28 - 18), 1),
  AND(C658="Autumn", J658="Atmospheric Haze"), ROUND(16 + (K658 / 0.46) * (26 - 16), 1),
  AND(C658="Autumn", J658="Chilly Dusk"), ROUND(15 + (K658 / 0.46) * (25 - 15), 1),
  TRUE, "No match found"
)</f>
        <v>19.8</v>
      </c>
      <c r="M658" s="8">
        <v>0.56000000000000005</v>
      </c>
      <c r="N658" s="8">
        <f>ROUND(DS_1_2_3_appended[[#This Row],[NormalizedHumidity]] * 100, 1)</f>
        <v>56</v>
      </c>
      <c r="O658" s="8" t="str" cm="1">
        <f t="array" ref="O658">_xlfn.IFS(
  N658&lt;=10, "Extremely Dry",
  N658&lt;=20, "Very Dry",
  N658&lt;=30, "Dry",
  N658&lt;=40, "Low Comfortable",
  N658&lt;=50, "Comfortable",
  N658&lt;=60, "Moderate Humid",
  N658&lt;=70, "Humid",
  N658&lt;=80, "Very Humid",
  N658&lt;=90, "Highly Humid",
  N658&lt;=100, "Saturated / Rain-Likely"
)</f>
        <v>Moderate Humid</v>
      </c>
      <c r="P658" s="8">
        <v>0</v>
      </c>
      <c r="Q658" s="8">
        <f>ROUND(DS_1_2_3_appended[[#This Row],[NormalizedWindspeed]]* 118, 1)</f>
        <v>0</v>
      </c>
      <c r="R658" s="8">
        <v>19</v>
      </c>
      <c r="S658" s="8">
        <v>104</v>
      </c>
      <c r="T658" s="8">
        <f>SUM(DS_1_2_3_appended[[#This Row],[CasualRiders]], DS_1_2_3_appended[[#This Row],[RegisteredRiders]])</f>
        <v>123</v>
      </c>
    </row>
    <row r="659" spans="1:20">
      <c r="A659" s="16">
        <v>658</v>
      </c>
      <c r="B659" s="11">
        <v>40573</v>
      </c>
      <c r="C659" s="8" t="str" cm="1">
        <f t="array" ref="C659">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59" s="8">
        <f>YEAR(DS_1_2_3_appended[[#This Row],[DateOfEntry]])</f>
        <v>2011</v>
      </c>
      <c r="E659" s="8" t="str">
        <f>TEXT(DS_1_2_3_appended[[#This Row],[DateOfEntry]], "mmmm")</f>
        <v>January</v>
      </c>
      <c r="F659" s="15">
        <v>27.375</v>
      </c>
      <c r="G659" s="8" t="str">
        <f>IF(dataset_1!G659, "YES", "NO")</f>
        <v>NO</v>
      </c>
      <c r="H659" s="8" t="str">
        <f>CHOOSE(WEEKDAY(DS_1_2_3_appended[[#This Row],[DateOfEntry]]), "Sunday", "Monday", "Tuesday", "Wednesday", "Thursday", "Friday", "Saturday")</f>
        <v>Sunday</v>
      </c>
      <c r="I659" s="8">
        <v>1</v>
      </c>
      <c r="J659" s="8" t="str" cm="1">
        <f t="array" ref="J659">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659" s="8">
        <v>0.3</v>
      </c>
      <c r="L659" s="8" cm="1">
        <f t="array" ref="L659">_xlfn.IFS(
  AND(C659="Winter", J659="Clear Sky"), ROUND(10 + (K659 / 0.46) * (25 - 10), 1),
  AND(C659="Winter", J659="Foggy / Misty"), ROUND(0 + (K659 / 0.46) * (15 - 0), 1),
  AND(C659="Winter", J659="Light Snow / Rain"), ROUND(-5 + (K659 / 0.46) * (10 - (-5)), 1),
  AND(C659="Winter", J659="Western Disturbance"), ROUND(5 + (K659 / 0.46) * (20 - 5), 1),
  AND(C659="Summer", J659="Clear / Sunny"), ROUND(30 + (K659 / 0.46) * (53 - 30), 1),
  AND(C659="Summer", J659="Hot &amp; Humid"), ROUND(26 + (K659 / 0.46) * (45 - 26), 1),
  AND(C659="Summer", J659="Dust Storm / Loo Winds"), ROUND(35 + (K659 / 0.46) * (50 - 35), 1),
  AND(C659="Summer", J659="Pre-Monsoon Thunderstorm"), ROUND(28 + (K659 / 0.46) * (48 - 28), 1),
  AND(C659="Monsoon", J659="Heavy Rainfall"), ROUND(22 + (K659 / 0.46) * (28 - 22), 1),
  AND(C659="Monsoon", J659="Intermittent Showers"), ROUND(24 + (K659 / 0.46) * (32 - 24), 1),
  AND(C659="Monsoon", J659="Overcast &amp; Humid"), ROUND(25 + (K659 / 0.46) * (33 - 25), 1),
  AND(C659="Monsoon", J659="Thunderstorms with Rain"), ROUND(23 + (K659 / 0.46) * (30 - 23), 1),
  AND(C659="Autumn", J659="Clear"), ROUND(20 + (K659 / 0.46) * (30 - 20), 1),
  AND(C659="Autumn", J659="Dry &amp; Breezy"), ROUND(18 + (K659 / 0.46) * (28 - 18), 1),
  AND(C659="Autumn", J659="Atmospheric Haze"), ROUND(16 + (K659 / 0.46) * (26 - 16), 1),
  AND(C659="Autumn", J659="Chilly Dusk"), ROUND(15 + (K659 / 0.46) * (25 - 15), 1),
  TRUE, "No match found"
)</f>
        <v>19.8</v>
      </c>
      <c r="M659" s="8">
        <v>0.56000000000000005</v>
      </c>
      <c r="N659" s="8">
        <f>ROUND(DS_1_2_3_appended[[#This Row],[NormalizedHumidity]] * 100, 1)</f>
        <v>56</v>
      </c>
      <c r="O659" s="8" t="str" cm="1">
        <f t="array" ref="O659">_xlfn.IFS(
  N659&lt;=10, "Extremely Dry",
  N659&lt;=20, "Very Dry",
  N659&lt;=30, "Dry",
  N659&lt;=40, "Low Comfortable",
  N659&lt;=50, "Comfortable",
  N659&lt;=60, "Moderate Humid",
  N659&lt;=70, "Humid",
  N659&lt;=80, "Very Humid",
  N659&lt;=90, "Highly Humid",
  N659&lt;=100, "Saturated / Rain-Likely"
)</f>
        <v>Moderate Humid</v>
      </c>
      <c r="P659" s="8">
        <v>0.19400000000000001</v>
      </c>
      <c r="Q659" s="8">
        <f>ROUND(DS_1_2_3_appended[[#This Row],[NormalizedWindspeed]]* 118, 1)</f>
        <v>22.9</v>
      </c>
      <c r="R659" s="8">
        <v>6</v>
      </c>
      <c r="S659" s="8">
        <v>71</v>
      </c>
      <c r="T659" s="8">
        <f>SUM(DS_1_2_3_appended[[#This Row],[CasualRiders]], DS_1_2_3_appended[[#This Row],[RegisteredRiders]])</f>
        <v>77</v>
      </c>
    </row>
    <row r="660" spans="1:20">
      <c r="A660" s="16">
        <v>659</v>
      </c>
      <c r="B660" s="11">
        <v>40573</v>
      </c>
      <c r="C660" s="8" t="str" cm="1">
        <f t="array" ref="C660">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60" s="8">
        <f>YEAR(DS_1_2_3_appended[[#This Row],[DateOfEntry]])</f>
        <v>2011</v>
      </c>
      <c r="E660" s="8" t="str">
        <f>TEXT(DS_1_2_3_appended[[#This Row],[DateOfEntry]], "mmmm")</f>
        <v>January</v>
      </c>
      <c r="F660" s="15">
        <v>27.4166666666667</v>
      </c>
      <c r="G660" s="8" t="str">
        <f>IF(dataset_1!G660, "YES", "NO")</f>
        <v>NO</v>
      </c>
      <c r="H660" s="8" t="str">
        <f>CHOOSE(WEEKDAY(DS_1_2_3_appended[[#This Row],[DateOfEntry]]), "Sunday", "Monday", "Tuesday", "Wednesday", "Thursday", "Friday", "Saturday")</f>
        <v>Sunday</v>
      </c>
      <c r="I660" s="8">
        <v>1</v>
      </c>
      <c r="J660" s="8" t="str" cm="1">
        <f t="array" ref="J660">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660" s="8">
        <v>0.26</v>
      </c>
      <c r="L660" s="8" cm="1">
        <f t="array" ref="L660">_xlfn.IFS(
  AND(C660="Winter", J660="Clear Sky"), ROUND(10 + (K660 / 0.46) * (25 - 10), 1),
  AND(C660="Winter", J660="Foggy / Misty"), ROUND(0 + (K660 / 0.46) * (15 - 0), 1),
  AND(C660="Winter", J660="Light Snow / Rain"), ROUND(-5 + (K660 / 0.46) * (10 - (-5)), 1),
  AND(C660="Winter", J660="Western Disturbance"), ROUND(5 + (K660 / 0.46) * (20 - 5), 1),
  AND(C660="Summer", J660="Clear / Sunny"), ROUND(30 + (K660 / 0.46) * (53 - 30), 1),
  AND(C660="Summer", J660="Hot &amp; Humid"), ROUND(26 + (K660 / 0.46) * (45 - 26), 1),
  AND(C660="Summer", J660="Dust Storm / Loo Winds"), ROUND(35 + (K660 / 0.46) * (50 - 35), 1),
  AND(C660="Summer", J660="Pre-Monsoon Thunderstorm"), ROUND(28 + (K660 / 0.46) * (48 - 28), 1),
  AND(C660="Monsoon", J660="Heavy Rainfall"), ROUND(22 + (K660 / 0.46) * (28 - 22), 1),
  AND(C660="Monsoon", J660="Intermittent Showers"), ROUND(24 + (K660 / 0.46) * (32 - 24), 1),
  AND(C660="Monsoon", J660="Overcast &amp; Humid"), ROUND(25 + (K660 / 0.46) * (33 - 25), 1),
  AND(C660="Monsoon", J660="Thunderstorms with Rain"), ROUND(23 + (K660 / 0.46) * (30 - 23), 1),
  AND(C660="Autumn", J660="Clear"), ROUND(20 + (K660 / 0.46) * (30 - 20), 1),
  AND(C660="Autumn", J660="Dry &amp; Breezy"), ROUND(18 + (K660 / 0.46) * (28 - 18), 1),
  AND(C660="Autumn", J660="Atmospheric Haze"), ROUND(16 + (K660 / 0.46) * (26 - 16), 1),
  AND(C660="Autumn", J660="Chilly Dusk"), ROUND(15 + (K660 / 0.46) * (25 - 15), 1),
  TRUE, "No match found"
)</f>
        <v>18.5</v>
      </c>
      <c r="M660" s="8">
        <v>0.65</v>
      </c>
      <c r="N660" s="8">
        <f>ROUND(DS_1_2_3_appended[[#This Row],[NormalizedHumidity]] * 100, 1)</f>
        <v>65</v>
      </c>
      <c r="O660" s="8" t="str" cm="1">
        <f t="array" ref="O660">_xlfn.IFS(
  N660&lt;=10, "Extremely Dry",
  N660&lt;=20, "Very Dry",
  N660&lt;=30, "Dry",
  N660&lt;=40, "Low Comfortable",
  N660&lt;=50, "Comfortable",
  N660&lt;=60, "Moderate Humid",
  N660&lt;=70, "Humid",
  N660&lt;=80, "Very Humid",
  N660&lt;=90, "Highly Humid",
  N660&lt;=100, "Saturated / Rain-Likely"
)</f>
        <v>Humid</v>
      </c>
      <c r="P660" s="8">
        <v>0.16420000000000001</v>
      </c>
      <c r="Q660" s="8">
        <f>ROUND(DS_1_2_3_appended[[#This Row],[NormalizedWindspeed]]* 118, 1)</f>
        <v>19.399999999999999</v>
      </c>
      <c r="R660" s="8">
        <v>8</v>
      </c>
      <c r="S660" s="8">
        <v>57</v>
      </c>
      <c r="T660" s="8">
        <f>SUM(DS_1_2_3_appended[[#This Row],[CasualRiders]], DS_1_2_3_appended[[#This Row],[RegisteredRiders]])</f>
        <v>65</v>
      </c>
    </row>
    <row r="661" spans="1:20">
      <c r="A661" s="16">
        <v>660</v>
      </c>
      <c r="B661" s="11">
        <v>40573</v>
      </c>
      <c r="C661" s="8" t="str" cm="1">
        <f t="array" ref="C661">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61" s="8">
        <f>YEAR(DS_1_2_3_appended[[#This Row],[DateOfEntry]])</f>
        <v>2011</v>
      </c>
      <c r="E661" s="8" t="str">
        <f>TEXT(DS_1_2_3_appended[[#This Row],[DateOfEntry]], "mmmm")</f>
        <v>January</v>
      </c>
      <c r="F661" s="15">
        <v>27.4583333333333</v>
      </c>
      <c r="G661" s="8" t="str">
        <f>IF(dataset_1!G661, "YES", "NO")</f>
        <v>NO</v>
      </c>
      <c r="H661" s="8" t="str">
        <f>CHOOSE(WEEKDAY(DS_1_2_3_appended[[#This Row],[DateOfEntry]]), "Sunday", "Monday", "Tuesday", "Wednesday", "Thursday", "Friday", "Saturday")</f>
        <v>Sunday</v>
      </c>
      <c r="I661" s="8">
        <v>1</v>
      </c>
      <c r="J661" s="8" t="str" cm="1">
        <f t="array" ref="J661">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661" s="8">
        <v>0.26</v>
      </c>
      <c r="L661" s="8" cm="1">
        <f t="array" ref="L661">_xlfn.IFS(
  AND(C661="Winter", J661="Clear Sky"), ROUND(10 + (K661 / 0.46) * (25 - 10), 1),
  AND(C661="Winter", J661="Foggy / Misty"), ROUND(0 + (K661 / 0.46) * (15 - 0), 1),
  AND(C661="Winter", J661="Light Snow / Rain"), ROUND(-5 + (K661 / 0.46) * (10 - (-5)), 1),
  AND(C661="Winter", J661="Western Disturbance"), ROUND(5 + (K661 / 0.46) * (20 - 5), 1),
  AND(C661="Summer", J661="Clear / Sunny"), ROUND(30 + (K661 / 0.46) * (53 - 30), 1),
  AND(C661="Summer", J661="Hot &amp; Humid"), ROUND(26 + (K661 / 0.46) * (45 - 26), 1),
  AND(C661="Summer", J661="Dust Storm / Loo Winds"), ROUND(35 + (K661 / 0.46) * (50 - 35), 1),
  AND(C661="Summer", J661="Pre-Monsoon Thunderstorm"), ROUND(28 + (K661 / 0.46) * (48 - 28), 1),
  AND(C661="Monsoon", J661="Heavy Rainfall"), ROUND(22 + (K661 / 0.46) * (28 - 22), 1),
  AND(C661="Monsoon", J661="Intermittent Showers"), ROUND(24 + (K661 / 0.46) * (32 - 24), 1),
  AND(C661="Monsoon", J661="Overcast &amp; Humid"), ROUND(25 + (K661 / 0.46) * (33 - 25), 1),
  AND(C661="Monsoon", J661="Thunderstorms with Rain"), ROUND(23 + (K661 / 0.46) * (30 - 23), 1),
  AND(C661="Autumn", J661="Clear"), ROUND(20 + (K661 / 0.46) * (30 - 20), 1),
  AND(C661="Autumn", J661="Dry &amp; Breezy"), ROUND(18 + (K661 / 0.46) * (28 - 18), 1),
  AND(C661="Autumn", J661="Atmospheric Haze"), ROUND(16 + (K661 / 0.46) * (26 - 16), 1),
  AND(C661="Autumn", J661="Chilly Dusk"), ROUND(15 + (K661 / 0.46) * (25 - 15), 1),
  TRUE, "No match found"
)</f>
        <v>18.5</v>
      </c>
      <c r="M661" s="8">
        <v>0.65</v>
      </c>
      <c r="N661" s="8">
        <f>ROUND(DS_1_2_3_appended[[#This Row],[NormalizedHumidity]] * 100, 1)</f>
        <v>65</v>
      </c>
      <c r="O661" s="8" t="str" cm="1">
        <f t="array" ref="O661">_xlfn.IFS(
  N661&lt;=10, "Extremely Dry",
  N661&lt;=20, "Very Dry",
  N661&lt;=30, "Dry",
  N661&lt;=40, "Low Comfortable",
  N661&lt;=50, "Comfortable",
  N661&lt;=60, "Moderate Humid",
  N661&lt;=70, "Humid",
  N661&lt;=80, "Very Humid",
  N661&lt;=90, "Highly Humid",
  N661&lt;=100, "Saturated / Rain-Likely"
)</f>
        <v>Humid</v>
      </c>
      <c r="P661" s="8">
        <v>0.19400000000000001</v>
      </c>
      <c r="Q661" s="8">
        <f>ROUND(DS_1_2_3_appended[[#This Row],[NormalizedWindspeed]]* 118, 1)</f>
        <v>22.9</v>
      </c>
      <c r="R661" s="8">
        <v>9</v>
      </c>
      <c r="S661" s="8">
        <v>46</v>
      </c>
      <c r="T661" s="8">
        <f>SUM(DS_1_2_3_appended[[#This Row],[CasualRiders]], DS_1_2_3_appended[[#This Row],[RegisteredRiders]])</f>
        <v>55</v>
      </c>
    </row>
    <row r="662" spans="1:20">
      <c r="A662" s="16">
        <v>661</v>
      </c>
      <c r="B662" s="11">
        <v>40573</v>
      </c>
      <c r="C662" s="8" t="str" cm="1">
        <f t="array" ref="C662">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62" s="8">
        <f>YEAR(DS_1_2_3_appended[[#This Row],[DateOfEntry]])</f>
        <v>2011</v>
      </c>
      <c r="E662" s="8" t="str">
        <f>TEXT(DS_1_2_3_appended[[#This Row],[DateOfEntry]], "mmmm")</f>
        <v>January</v>
      </c>
      <c r="F662" s="15">
        <v>27.5</v>
      </c>
      <c r="G662" s="8" t="str">
        <f>IF(dataset_1!G662, "YES", "NO")</f>
        <v>NO</v>
      </c>
      <c r="H662" s="8" t="str">
        <f>CHOOSE(WEEKDAY(DS_1_2_3_appended[[#This Row],[DateOfEntry]]), "Sunday", "Monday", "Tuesday", "Wednesday", "Thursday", "Friday", "Saturday")</f>
        <v>Sunday</v>
      </c>
      <c r="I662" s="8">
        <v>2</v>
      </c>
      <c r="J662" s="8" t="str" cm="1">
        <f t="array" ref="J662">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662" s="8">
        <v>0.26</v>
      </c>
      <c r="L662" s="8" cm="1">
        <f t="array" ref="L662">_xlfn.IFS(
  AND(C662="Winter", J662="Clear Sky"), ROUND(10 + (K662 / 0.46) * (25 - 10), 1),
  AND(C662="Winter", J662="Foggy / Misty"), ROUND(0 + (K662 / 0.46) * (15 - 0), 1),
  AND(C662="Winter", J662="Light Snow / Rain"), ROUND(-5 + (K662 / 0.46) * (10 - (-5)), 1),
  AND(C662="Winter", J662="Western Disturbance"), ROUND(5 + (K662 / 0.46) * (20 - 5), 1),
  AND(C662="Summer", J662="Clear / Sunny"), ROUND(30 + (K662 / 0.46) * (53 - 30), 1),
  AND(C662="Summer", J662="Hot &amp; Humid"), ROUND(26 + (K662 / 0.46) * (45 - 26), 1),
  AND(C662="Summer", J662="Dust Storm / Loo Winds"), ROUND(35 + (K662 / 0.46) * (50 - 35), 1),
  AND(C662="Summer", J662="Pre-Monsoon Thunderstorm"), ROUND(28 + (K662 / 0.46) * (48 - 28), 1),
  AND(C662="Monsoon", J662="Heavy Rainfall"), ROUND(22 + (K662 / 0.46) * (28 - 22), 1),
  AND(C662="Monsoon", J662="Intermittent Showers"), ROUND(24 + (K662 / 0.46) * (32 - 24), 1),
  AND(C662="Monsoon", J662="Overcast &amp; Humid"), ROUND(25 + (K662 / 0.46) * (33 - 25), 1),
  AND(C662="Monsoon", J662="Thunderstorms with Rain"), ROUND(23 + (K662 / 0.46) * (30 - 23), 1),
  AND(C662="Autumn", J662="Clear"), ROUND(20 + (K662 / 0.46) * (30 - 20), 1),
  AND(C662="Autumn", J662="Dry &amp; Breezy"), ROUND(18 + (K662 / 0.46) * (28 - 18), 1),
  AND(C662="Autumn", J662="Atmospheric Haze"), ROUND(16 + (K662 / 0.46) * (26 - 16), 1),
  AND(C662="Autumn", J662="Chilly Dusk"), ROUND(15 + (K662 / 0.46) * (25 - 15), 1),
  TRUE, "No match found"
)</f>
        <v>8.5</v>
      </c>
      <c r="M662" s="8">
        <v>0.65</v>
      </c>
      <c r="N662" s="8">
        <f>ROUND(DS_1_2_3_appended[[#This Row],[NormalizedHumidity]] * 100, 1)</f>
        <v>65</v>
      </c>
      <c r="O662" s="8" t="str" cm="1">
        <f t="array" ref="O662">_xlfn.IFS(
  N662&lt;=10, "Extremely Dry",
  N662&lt;=20, "Very Dry",
  N662&lt;=30, "Dry",
  N662&lt;=40, "Low Comfortable",
  N662&lt;=50, "Comfortable",
  N662&lt;=60, "Moderate Humid",
  N662&lt;=70, "Humid",
  N662&lt;=80, "Very Humid",
  N662&lt;=90, "Highly Humid",
  N662&lt;=100, "Saturated / Rain-Likely"
)</f>
        <v>Humid</v>
      </c>
      <c r="P662" s="8">
        <v>0.1045</v>
      </c>
      <c r="Q662" s="8">
        <f>ROUND(DS_1_2_3_appended[[#This Row],[NormalizedWindspeed]]* 118, 1)</f>
        <v>12.3</v>
      </c>
      <c r="R662" s="8">
        <v>3</v>
      </c>
      <c r="S662" s="8">
        <v>30</v>
      </c>
      <c r="T662" s="8">
        <f>SUM(DS_1_2_3_appended[[#This Row],[CasualRiders]], DS_1_2_3_appended[[#This Row],[RegisteredRiders]])</f>
        <v>33</v>
      </c>
    </row>
    <row r="663" spans="1:20">
      <c r="A663" s="16">
        <v>662</v>
      </c>
      <c r="B663" s="11">
        <v>40573</v>
      </c>
      <c r="C663" s="8" t="str" cm="1">
        <f t="array" ref="C663">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63" s="8">
        <f>YEAR(DS_1_2_3_appended[[#This Row],[DateOfEntry]])</f>
        <v>2011</v>
      </c>
      <c r="E663" s="8" t="str">
        <f>TEXT(DS_1_2_3_appended[[#This Row],[DateOfEntry]], "mmmm")</f>
        <v>January</v>
      </c>
      <c r="F663" s="15">
        <v>27.5416666666667</v>
      </c>
      <c r="G663" s="8" t="str">
        <f>IF(dataset_1!G663, "YES", "NO")</f>
        <v>NO</v>
      </c>
      <c r="H663" s="8" t="str">
        <f>CHOOSE(WEEKDAY(DS_1_2_3_appended[[#This Row],[DateOfEntry]]), "Sunday", "Monday", "Tuesday", "Wednesday", "Thursday", "Friday", "Saturday")</f>
        <v>Sunday</v>
      </c>
      <c r="I663" s="8">
        <v>2</v>
      </c>
      <c r="J663" s="8" t="str" cm="1">
        <f t="array" ref="J663">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663" s="8">
        <v>0.24</v>
      </c>
      <c r="L663" s="8" cm="1">
        <f t="array" ref="L663">_xlfn.IFS(
  AND(C663="Winter", J663="Clear Sky"), ROUND(10 + (K663 / 0.46) * (25 - 10), 1),
  AND(C663="Winter", J663="Foggy / Misty"), ROUND(0 + (K663 / 0.46) * (15 - 0), 1),
  AND(C663="Winter", J663="Light Snow / Rain"), ROUND(-5 + (K663 / 0.46) * (10 - (-5)), 1),
  AND(C663="Winter", J663="Western Disturbance"), ROUND(5 + (K663 / 0.46) * (20 - 5), 1),
  AND(C663="Summer", J663="Clear / Sunny"), ROUND(30 + (K663 / 0.46) * (53 - 30), 1),
  AND(C663="Summer", J663="Hot &amp; Humid"), ROUND(26 + (K663 / 0.46) * (45 - 26), 1),
  AND(C663="Summer", J663="Dust Storm / Loo Winds"), ROUND(35 + (K663 / 0.46) * (50 - 35), 1),
  AND(C663="Summer", J663="Pre-Monsoon Thunderstorm"), ROUND(28 + (K663 / 0.46) * (48 - 28), 1),
  AND(C663="Monsoon", J663="Heavy Rainfall"), ROUND(22 + (K663 / 0.46) * (28 - 22), 1),
  AND(C663="Monsoon", J663="Intermittent Showers"), ROUND(24 + (K663 / 0.46) * (32 - 24), 1),
  AND(C663="Monsoon", J663="Overcast &amp; Humid"), ROUND(25 + (K663 / 0.46) * (33 - 25), 1),
  AND(C663="Monsoon", J663="Thunderstorms with Rain"), ROUND(23 + (K663 / 0.46) * (30 - 23), 1),
  AND(C663="Autumn", J663="Clear"), ROUND(20 + (K663 / 0.46) * (30 - 20), 1),
  AND(C663="Autumn", J663="Dry &amp; Breezy"), ROUND(18 + (K663 / 0.46) * (28 - 18), 1),
  AND(C663="Autumn", J663="Atmospheric Haze"), ROUND(16 + (K663 / 0.46) * (26 - 16), 1),
  AND(C663="Autumn", J663="Chilly Dusk"), ROUND(15 + (K663 / 0.46) * (25 - 15), 1),
  TRUE, "No match found"
)</f>
        <v>7.8</v>
      </c>
      <c r="M663" s="8">
        <v>0.7</v>
      </c>
      <c r="N663" s="8">
        <f>ROUND(DS_1_2_3_appended[[#This Row],[NormalizedHumidity]] * 100, 1)</f>
        <v>70</v>
      </c>
      <c r="O663" s="8" t="str" cm="1">
        <f t="array" ref="O663">_xlfn.IFS(
  N663&lt;=10, "Extremely Dry",
  N663&lt;=20, "Very Dry",
  N663&lt;=30, "Dry",
  N663&lt;=40, "Low Comfortable",
  N663&lt;=50, "Comfortable",
  N663&lt;=60, "Moderate Humid",
  N663&lt;=70, "Humid",
  N663&lt;=80, "Very Humid",
  N663&lt;=90, "Highly Humid",
  N663&lt;=100, "Saturated / Rain-Likely"
)</f>
        <v>Humid</v>
      </c>
      <c r="P663" s="8">
        <v>0.16420000000000001</v>
      </c>
      <c r="Q663" s="8">
        <f>ROUND(DS_1_2_3_appended[[#This Row],[NormalizedWindspeed]]* 118, 1)</f>
        <v>19.399999999999999</v>
      </c>
      <c r="R663" s="8">
        <v>3</v>
      </c>
      <c r="S663" s="8">
        <v>25</v>
      </c>
      <c r="T663" s="8">
        <f>SUM(DS_1_2_3_appended[[#This Row],[CasualRiders]], DS_1_2_3_appended[[#This Row],[RegisteredRiders]])</f>
        <v>28</v>
      </c>
    </row>
    <row r="664" spans="1:20">
      <c r="A664" s="16">
        <v>663</v>
      </c>
      <c r="B664" s="11">
        <v>40573</v>
      </c>
      <c r="C664" s="8" t="str" cm="1">
        <f t="array" ref="C664">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64" s="8">
        <f>YEAR(DS_1_2_3_appended[[#This Row],[DateOfEntry]])</f>
        <v>2011</v>
      </c>
      <c r="E664" s="8" t="str">
        <f>TEXT(DS_1_2_3_appended[[#This Row],[DateOfEntry]], "mmmm")</f>
        <v>January</v>
      </c>
      <c r="F664" s="15">
        <v>27.5833333333333</v>
      </c>
      <c r="G664" s="8" t="str">
        <f>IF(dataset_1!G664, "YES", "NO")</f>
        <v>NO</v>
      </c>
      <c r="H664" s="8" t="str">
        <f>CHOOSE(WEEKDAY(DS_1_2_3_appended[[#This Row],[DateOfEntry]]), "Sunday", "Monday", "Tuesday", "Wednesday", "Thursday", "Friday", "Saturday")</f>
        <v>Sunday</v>
      </c>
      <c r="I664" s="8">
        <v>2</v>
      </c>
      <c r="J664" s="8" t="str" cm="1">
        <f t="array" ref="J664">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664" s="8">
        <v>0.24</v>
      </c>
      <c r="L664" s="8" cm="1">
        <f t="array" ref="L664">_xlfn.IFS(
  AND(C664="Winter", J664="Clear Sky"), ROUND(10 + (K664 / 0.46) * (25 - 10), 1),
  AND(C664="Winter", J664="Foggy / Misty"), ROUND(0 + (K664 / 0.46) * (15 - 0), 1),
  AND(C664="Winter", J664="Light Snow / Rain"), ROUND(-5 + (K664 / 0.46) * (10 - (-5)), 1),
  AND(C664="Winter", J664="Western Disturbance"), ROUND(5 + (K664 / 0.46) * (20 - 5), 1),
  AND(C664="Summer", J664="Clear / Sunny"), ROUND(30 + (K664 / 0.46) * (53 - 30), 1),
  AND(C664="Summer", J664="Hot &amp; Humid"), ROUND(26 + (K664 / 0.46) * (45 - 26), 1),
  AND(C664="Summer", J664="Dust Storm / Loo Winds"), ROUND(35 + (K664 / 0.46) * (50 - 35), 1),
  AND(C664="Summer", J664="Pre-Monsoon Thunderstorm"), ROUND(28 + (K664 / 0.46) * (48 - 28), 1),
  AND(C664="Monsoon", J664="Heavy Rainfall"), ROUND(22 + (K664 / 0.46) * (28 - 22), 1),
  AND(C664="Monsoon", J664="Intermittent Showers"), ROUND(24 + (K664 / 0.46) * (32 - 24), 1),
  AND(C664="Monsoon", J664="Overcast &amp; Humid"), ROUND(25 + (K664 / 0.46) * (33 - 25), 1),
  AND(C664="Monsoon", J664="Thunderstorms with Rain"), ROUND(23 + (K664 / 0.46) * (30 - 23), 1),
  AND(C664="Autumn", J664="Clear"), ROUND(20 + (K664 / 0.46) * (30 - 20), 1),
  AND(C664="Autumn", J664="Dry &amp; Breezy"), ROUND(18 + (K664 / 0.46) * (28 - 18), 1),
  AND(C664="Autumn", J664="Atmospheric Haze"), ROUND(16 + (K664 / 0.46) * (26 - 16), 1),
  AND(C664="Autumn", J664="Chilly Dusk"), ROUND(15 + (K664 / 0.46) * (25 - 15), 1),
  TRUE, "No match found"
)</f>
        <v>7.8</v>
      </c>
      <c r="M664" s="8">
        <v>0.7</v>
      </c>
      <c r="N664" s="8">
        <f>ROUND(DS_1_2_3_appended[[#This Row],[NormalizedHumidity]] * 100, 1)</f>
        <v>70</v>
      </c>
      <c r="O664" s="8" t="str" cm="1">
        <f t="array" ref="O664">_xlfn.IFS(
  N664&lt;=10, "Extremely Dry",
  N664&lt;=20, "Very Dry",
  N664&lt;=30, "Dry",
  N664&lt;=40, "Low Comfortable",
  N664&lt;=50, "Comfortable",
  N664&lt;=60, "Moderate Humid",
  N664&lt;=70, "Humid",
  N664&lt;=80, "Very Humid",
  N664&lt;=90, "Highly Humid",
  N664&lt;=100, "Saturated / Rain-Likely"
)</f>
        <v>Humid</v>
      </c>
      <c r="P664" s="8">
        <v>0.19400000000000001</v>
      </c>
      <c r="Q664" s="8">
        <f>ROUND(DS_1_2_3_appended[[#This Row],[NormalizedWindspeed]]* 118, 1)</f>
        <v>22.9</v>
      </c>
      <c r="R664" s="8">
        <v>2</v>
      </c>
      <c r="S664" s="8">
        <v>19</v>
      </c>
      <c r="T664" s="8">
        <f>SUM(DS_1_2_3_appended[[#This Row],[CasualRiders]], DS_1_2_3_appended[[#This Row],[RegisteredRiders]])</f>
        <v>21</v>
      </c>
    </row>
    <row r="665" spans="1:20">
      <c r="A665" s="16">
        <v>664</v>
      </c>
      <c r="B665" s="11">
        <v>40573</v>
      </c>
      <c r="C665" s="8" t="str" cm="1">
        <f t="array" ref="C665">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65" s="8">
        <f>YEAR(DS_1_2_3_appended[[#This Row],[DateOfEntry]])</f>
        <v>2011</v>
      </c>
      <c r="E665" s="8" t="str">
        <f>TEXT(DS_1_2_3_appended[[#This Row],[DateOfEntry]], "mmmm")</f>
        <v>January</v>
      </c>
      <c r="F665" s="15">
        <v>27.625</v>
      </c>
      <c r="G665" s="8" t="str">
        <f>IF(dataset_1!G665, "YES", "NO")</f>
        <v>NO</v>
      </c>
      <c r="H665" s="8" t="str">
        <f>CHOOSE(WEEKDAY(DS_1_2_3_appended[[#This Row],[DateOfEntry]]), "Sunday", "Monday", "Tuesday", "Wednesday", "Thursday", "Friday", "Saturday")</f>
        <v>Sunday</v>
      </c>
      <c r="I665" s="8">
        <v>2</v>
      </c>
      <c r="J665" s="8" t="str" cm="1">
        <f t="array" ref="J665">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665" s="8">
        <v>0.24</v>
      </c>
      <c r="L665" s="8" cm="1">
        <f t="array" ref="L665">_xlfn.IFS(
  AND(C665="Winter", J665="Clear Sky"), ROUND(10 + (K665 / 0.46) * (25 - 10), 1),
  AND(C665="Winter", J665="Foggy / Misty"), ROUND(0 + (K665 / 0.46) * (15 - 0), 1),
  AND(C665="Winter", J665="Light Snow / Rain"), ROUND(-5 + (K665 / 0.46) * (10 - (-5)), 1),
  AND(C665="Winter", J665="Western Disturbance"), ROUND(5 + (K665 / 0.46) * (20 - 5), 1),
  AND(C665="Summer", J665="Clear / Sunny"), ROUND(30 + (K665 / 0.46) * (53 - 30), 1),
  AND(C665="Summer", J665="Hot &amp; Humid"), ROUND(26 + (K665 / 0.46) * (45 - 26), 1),
  AND(C665="Summer", J665="Dust Storm / Loo Winds"), ROUND(35 + (K665 / 0.46) * (50 - 35), 1),
  AND(C665="Summer", J665="Pre-Monsoon Thunderstorm"), ROUND(28 + (K665 / 0.46) * (48 - 28), 1),
  AND(C665="Monsoon", J665="Heavy Rainfall"), ROUND(22 + (K665 / 0.46) * (28 - 22), 1),
  AND(C665="Monsoon", J665="Intermittent Showers"), ROUND(24 + (K665 / 0.46) * (32 - 24), 1),
  AND(C665="Monsoon", J665="Overcast &amp; Humid"), ROUND(25 + (K665 / 0.46) * (33 - 25), 1),
  AND(C665="Monsoon", J665="Thunderstorms with Rain"), ROUND(23 + (K665 / 0.46) * (30 - 23), 1),
  AND(C665="Autumn", J665="Clear"), ROUND(20 + (K665 / 0.46) * (30 - 20), 1),
  AND(C665="Autumn", J665="Dry &amp; Breezy"), ROUND(18 + (K665 / 0.46) * (28 - 18), 1),
  AND(C665="Autumn", J665="Atmospheric Haze"), ROUND(16 + (K665 / 0.46) * (26 - 16), 1),
  AND(C665="Autumn", J665="Chilly Dusk"), ROUND(15 + (K665 / 0.46) * (25 - 15), 1),
  TRUE, "No match found"
)</f>
        <v>7.8</v>
      </c>
      <c r="M665" s="8">
        <v>0.65</v>
      </c>
      <c r="N665" s="8">
        <f>ROUND(DS_1_2_3_appended[[#This Row],[NormalizedHumidity]] * 100, 1)</f>
        <v>65</v>
      </c>
      <c r="O665" s="8" t="str" cm="1">
        <f t="array" ref="O665">_xlfn.IFS(
  N665&lt;=10, "Extremely Dry",
  N665&lt;=20, "Very Dry",
  N665&lt;=30, "Dry",
  N665&lt;=40, "Low Comfortable",
  N665&lt;=50, "Comfortable",
  N665&lt;=60, "Moderate Humid",
  N665&lt;=70, "Humid",
  N665&lt;=80, "Very Humid",
  N665&lt;=90, "Highly Humid",
  N665&lt;=100, "Saturated / Rain-Likely"
)</f>
        <v>Humid</v>
      </c>
      <c r="P665" s="8">
        <v>0.28360000000000002</v>
      </c>
      <c r="Q665" s="8">
        <f>ROUND(DS_1_2_3_appended[[#This Row],[NormalizedWindspeed]]* 118, 1)</f>
        <v>33.5</v>
      </c>
      <c r="R665" s="8">
        <v>5</v>
      </c>
      <c r="S665" s="8">
        <v>16</v>
      </c>
      <c r="T665" s="8">
        <f>SUM(DS_1_2_3_appended[[#This Row],[CasualRiders]], DS_1_2_3_appended[[#This Row],[RegisteredRiders]])</f>
        <v>21</v>
      </c>
    </row>
    <row r="666" spans="1:20">
      <c r="A666" s="16">
        <v>665</v>
      </c>
      <c r="B666" s="11">
        <v>40574</v>
      </c>
      <c r="C666" s="8" t="str" cm="1">
        <f t="array" ref="C666">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66" s="8">
        <f>YEAR(DS_1_2_3_appended[[#This Row],[DateOfEntry]])</f>
        <v>2011</v>
      </c>
      <c r="E666" s="8" t="str">
        <f>TEXT(DS_1_2_3_appended[[#This Row],[DateOfEntry]], "mmmm")</f>
        <v>January</v>
      </c>
      <c r="F666" s="15">
        <v>27.6666666666667</v>
      </c>
      <c r="G666" s="8" t="str">
        <f>IF(dataset_1!G666, "YES", "NO")</f>
        <v>NO</v>
      </c>
      <c r="H666" s="8" t="str">
        <f>CHOOSE(WEEKDAY(DS_1_2_3_appended[[#This Row],[DateOfEntry]]), "Sunday", "Monday", "Tuesday", "Wednesday", "Thursday", "Friday", "Saturday")</f>
        <v>Monday</v>
      </c>
      <c r="I666" s="8">
        <v>2</v>
      </c>
      <c r="J666" s="8" t="str" cm="1">
        <f t="array" ref="J666">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666" s="8">
        <v>0.24</v>
      </c>
      <c r="L666" s="8" cm="1">
        <f t="array" ref="L666">_xlfn.IFS(
  AND(C666="Winter", J666="Clear Sky"), ROUND(10 + (K666 / 0.46) * (25 - 10), 1),
  AND(C666="Winter", J666="Foggy / Misty"), ROUND(0 + (K666 / 0.46) * (15 - 0), 1),
  AND(C666="Winter", J666="Light Snow / Rain"), ROUND(-5 + (K666 / 0.46) * (10 - (-5)), 1),
  AND(C666="Winter", J666="Western Disturbance"), ROUND(5 + (K666 / 0.46) * (20 - 5), 1),
  AND(C666="Summer", J666="Clear / Sunny"), ROUND(30 + (K666 / 0.46) * (53 - 30), 1),
  AND(C666="Summer", J666="Hot &amp; Humid"), ROUND(26 + (K666 / 0.46) * (45 - 26), 1),
  AND(C666="Summer", J666="Dust Storm / Loo Winds"), ROUND(35 + (K666 / 0.46) * (50 - 35), 1),
  AND(C666="Summer", J666="Pre-Monsoon Thunderstorm"), ROUND(28 + (K666 / 0.46) * (48 - 28), 1),
  AND(C666="Monsoon", J666="Heavy Rainfall"), ROUND(22 + (K666 / 0.46) * (28 - 22), 1),
  AND(C666="Monsoon", J666="Intermittent Showers"), ROUND(24 + (K666 / 0.46) * (32 - 24), 1),
  AND(C666="Monsoon", J666="Overcast &amp; Humid"), ROUND(25 + (K666 / 0.46) * (33 - 25), 1),
  AND(C666="Monsoon", J666="Thunderstorms with Rain"), ROUND(23 + (K666 / 0.46) * (30 - 23), 1),
  AND(C666="Autumn", J666="Clear"), ROUND(20 + (K666 / 0.46) * (30 - 20), 1),
  AND(C666="Autumn", J666="Dry &amp; Breezy"), ROUND(18 + (K666 / 0.46) * (28 - 18), 1),
  AND(C666="Autumn", J666="Atmospheric Haze"), ROUND(16 + (K666 / 0.46) * (26 - 16), 1),
  AND(C666="Autumn", J666="Chilly Dusk"), ROUND(15 + (K666 / 0.46) * (25 - 15), 1),
  TRUE, "No match found"
)</f>
        <v>7.8</v>
      </c>
      <c r="M666" s="8">
        <v>0.65</v>
      </c>
      <c r="N666" s="8">
        <f>ROUND(DS_1_2_3_appended[[#This Row],[NormalizedHumidity]] * 100, 1)</f>
        <v>65</v>
      </c>
      <c r="O666" s="8" t="str" cm="1">
        <f t="array" ref="O666">_xlfn.IFS(
  N666&lt;=10, "Extremely Dry",
  N666&lt;=20, "Very Dry",
  N666&lt;=30, "Dry",
  N666&lt;=40, "Low Comfortable",
  N666&lt;=50, "Comfortable",
  N666&lt;=60, "Moderate Humid",
  N666&lt;=70, "Humid",
  N666&lt;=80, "Very Humid",
  N666&lt;=90, "Highly Humid",
  N666&lt;=100, "Saturated / Rain-Likely"
)</f>
        <v>Humid</v>
      </c>
      <c r="P666" s="8">
        <v>0.22389999999999999</v>
      </c>
      <c r="Q666" s="8">
        <f>ROUND(DS_1_2_3_appended[[#This Row],[NormalizedWindspeed]]* 118, 1)</f>
        <v>26.4</v>
      </c>
      <c r="R666" s="8">
        <v>1</v>
      </c>
      <c r="S666" s="8">
        <v>6</v>
      </c>
      <c r="T666" s="8">
        <f>SUM(DS_1_2_3_appended[[#This Row],[CasualRiders]], DS_1_2_3_appended[[#This Row],[RegisteredRiders]])</f>
        <v>7</v>
      </c>
    </row>
    <row r="667" spans="1:20">
      <c r="A667" s="16">
        <v>666</v>
      </c>
      <c r="B667" s="11">
        <v>40574</v>
      </c>
      <c r="C667" s="8" t="str" cm="1">
        <f t="array" ref="C667">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67" s="8">
        <f>YEAR(DS_1_2_3_appended[[#This Row],[DateOfEntry]])</f>
        <v>2011</v>
      </c>
      <c r="E667" s="8" t="str">
        <f>TEXT(DS_1_2_3_appended[[#This Row],[DateOfEntry]], "mmmm")</f>
        <v>January</v>
      </c>
      <c r="F667" s="15">
        <v>27.7083333333333</v>
      </c>
      <c r="G667" s="8" t="str">
        <f>IF(dataset_1!G667, "YES", "NO")</f>
        <v>NO</v>
      </c>
      <c r="H667" s="8" t="str">
        <f>CHOOSE(WEEKDAY(DS_1_2_3_appended[[#This Row],[DateOfEntry]]), "Sunday", "Monday", "Tuesday", "Wednesday", "Thursday", "Friday", "Saturday")</f>
        <v>Monday</v>
      </c>
      <c r="I667" s="8">
        <v>1</v>
      </c>
      <c r="J667" s="8" t="str" cm="1">
        <f t="array" ref="J667">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667" s="8">
        <v>0.22</v>
      </c>
      <c r="L667" s="8" cm="1">
        <f t="array" ref="L667">_xlfn.IFS(
  AND(C667="Winter", J667="Clear Sky"), ROUND(10 + (K667 / 0.46) * (25 - 10), 1),
  AND(C667="Winter", J667="Foggy / Misty"), ROUND(0 + (K667 / 0.46) * (15 - 0), 1),
  AND(C667="Winter", J667="Light Snow / Rain"), ROUND(-5 + (K667 / 0.46) * (10 - (-5)), 1),
  AND(C667="Winter", J667="Western Disturbance"), ROUND(5 + (K667 / 0.46) * (20 - 5), 1),
  AND(C667="Summer", J667="Clear / Sunny"), ROUND(30 + (K667 / 0.46) * (53 - 30), 1),
  AND(C667="Summer", J667="Hot &amp; Humid"), ROUND(26 + (K667 / 0.46) * (45 - 26), 1),
  AND(C667="Summer", J667="Dust Storm / Loo Winds"), ROUND(35 + (K667 / 0.46) * (50 - 35), 1),
  AND(C667="Summer", J667="Pre-Monsoon Thunderstorm"), ROUND(28 + (K667 / 0.46) * (48 - 28), 1),
  AND(C667="Monsoon", J667="Heavy Rainfall"), ROUND(22 + (K667 / 0.46) * (28 - 22), 1),
  AND(C667="Monsoon", J667="Intermittent Showers"), ROUND(24 + (K667 / 0.46) * (32 - 24), 1),
  AND(C667="Monsoon", J667="Overcast &amp; Humid"), ROUND(25 + (K667 / 0.46) * (33 - 25), 1),
  AND(C667="Monsoon", J667="Thunderstorms with Rain"), ROUND(23 + (K667 / 0.46) * (30 - 23), 1),
  AND(C667="Autumn", J667="Clear"), ROUND(20 + (K667 / 0.46) * (30 - 20), 1),
  AND(C667="Autumn", J667="Dry &amp; Breezy"), ROUND(18 + (K667 / 0.46) * (28 - 18), 1),
  AND(C667="Autumn", J667="Atmospheric Haze"), ROUND(16 + (K667 / 0.46) * (26 - 16), 1),
  AND(C667="Autumn", J667="Chilly Dusk"), ROUND(15 + (K667 / 0.46) * (25 - 15), 1),
  TRUE, "No match found"
)</f>
        <v>17.2</v>
      </c>
      <c r="M667" s="8">
        <v>0.64</v>
      </c>
      <c r="N667" s="8">
        <f>ROUND(DS_1_2_3_appended[[#This Row],[NormalizedHumidity]] * 100, 1)</f>
        <v>64</v>
      </c>
      <c r="O667" s="8" t="str" cm="1">
        <f t="array" ref="O667">_xlfn.IFS(
  N667&lt;=10, "Extremely Dry",
  N667&lt;=20, "Very Dry",
  N667&lt;=30, "Dry",
  N667&lt;=40, "Low Comfortable",
  N667&lt;=50, "Comfortable",
  N667&lt;=60, "Moderate Humid",
  N667&lt;=70, "Humid",
  N667&lt;=80, "Very Humid",
  N667&lt;=90, "Highly Humid",
  N667&lt;=100, "Saturated / Rain-Likely"
)</f>
        <v>Humid</v>
      </c>
      <c r="P667" s="8">
        <v>0.25369999999999998</v>
      </c>
      <c r="Q667" s="8">
        <f>ROUND(DS_1_2_3_appended[[#This Row],[NormalizedWindspeed]]* 118, 1)</f>
        <v>29.9</v>
      </c>
      <c r="R667" s="8">
        <v>2</v>
      </c>
      <c r="S667" s="8">
        <v>5</v>
      </c>
      <c r="T667" s="8">
        <f>SUM(DS_1_2_3_appended[[#This Row],[CasualRiders]], DS_1_2_3_appended[[#This Row],[RegisteredRiders]])</f>
        <v>7</v>
      </c>
    </row>
    <row r="668" spans="1:20">
      <c r="A668" s="16">
        <v>667</v>
      </c>
      <c r="B668" s="11">
        <v>40574</v>
      </c>
      <c r="C668" s="8" t="str" cm="1">
        <f t="array" ref="C668">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68" s="8">
        <f>YEAR(DS_1_2_3_appended[[#This Row],[DateOfEntry]])</f>
        <v>2011</v>
      </c>
      <c r="E668" s="8" t="str">
        <f>TEXT(DS_1_2_3_appended[[#This Row],[DateOfEntry]], "mmmm")</f>
        <v>January</v>
      </c>
      <c r="F668" s="15">
        <v>27.75</v>
      </c>
      <c r="G668" s="8" t="str">
        <f>IF(dataset_1!G668, "YES", "NO")</f>
        <v>NO</v>
      </c>
      <c r="H668" s="8" t="str">
        <f>CHOOSE(WEEKDAY(DS_1_2_3_appended[[#This Row],[DateOfEntry]]), "Sunday", "Monday", "Tuesday", "Wednesday", "Thursday", "Friday", "Saturday")</f>
        <v>Monday</v>
      </c>
      <c r="I668" s="8">
        <v>1</v>
      </c>
      <c r="J668" s="8" t="str" cm="1">
        <f t="array" ref="J668">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668" s="8">
        <v>0.22</v>
      </c>
      <c r="L668" s="8" cm="1">
        <f t="array" ref="L668">_xlfn.IFS(
  AND(C668="Winter", J668="Clear Sky"), ROUND(10 + (K668 / 0.46) * (25 - 10), 1),
  AND(C668="Winter", J668="Foggy / Misty"), ROUND(0 + (K668 / 0.46) * (15 - 0), 1),
  AND(C668="Winter", J668="Light Snow / Rain"), ROUND(-5 + (K668 / 0.46) * (10 - (-5)), 1),
  AND(C668="Winter", J668="Western Disturbance"), ROUND(5 + (K668 / 0.46) * (20 - 5), 1),
  AND(C668="Summer", J668="Clear / Sunny"), ROUND(30 + (K668 / 0.46) * (53 - 30), 1),
  AND(C668="Summer", J668="Hot &amp; Humid"), ROUND(26 + (K668 / 0.46) * (45 - 26), 1),
  AND(C668="Summer", J668="Dust Storm / Loo Winds"), ROUND(35 + (K668 / 0.46) * (50 - 35), 1),
  AND(C668="Summer", J668="Pre-Monsoon Thunderstorm"), ROUND(28 + (K668 / 0.46) * (48 - 28), 1),
  AND(C668="Monsoon", J668="Heavy Rainfall"), ROUND(22 + (K668 / 0.46) * (28 - 22), 1),
  AND(C668="Monsoon", J668="Intermittent Showers"), ROUND(24 + (K668 / 0.46) * (32 - 24), 1),
  AND(C668="Monsoon", J668="Overcast &amp; Humid"), ROUND(25 + (K668 / 0.46) * (33 - 25), 1),
  AND(C668="Monsoon", J668="Thunderstorms with Rain"), ROUND(23 + (K668 / 0.46) * (30 - 23), 1),
  AND(C668="Autumn", J668="Clear"), ROUND(20 + (K668 / 0.46) * (30 - 20), 1),
  AND(C668="Autumn", J668="Dry &amp; Breezy"), ROUND(18 + (K668 / 0.46) * (28 - 18), 1),
  AND(C668="Autumn", J668="Atmospheric Haze"), ROUND(16 + (K668 / 0.46) * (26 - 16), 1),
  AND(C668="Autumn", J668="Chilly Dusk"), ROUND(15 + (K668 / 0.46) * (25 - 15), 1),
  TRUE, "No match found"
)</f>
        <v>17.2</v>
      </c>
      <c r="M668" s="8">
        <v>0.64</v>
      </c>
      <c r="N668" s="8">
        <f>ROUND(DS_1_2_3_appended[[#This Row],[NormalizedHumidity]] * 100, 1)</f>
        <v>64</v>
      </c>
      <c r="O668" s="8" t="str" cm="1">
        <f t="array" ref="O668">_xlfn.IFS(
  N668&lt;=10, "Extremely Dry",
  N668&lt;=20, "Very Dry",
  N668&lt;=30, "Dry",
  N668&lt;=40, "Low Comfortable",
  N668&lt;=50, "Comfortable",
  N668&lt;=60, "Moderate Humid",
  N668&lt;=70, "Humid",
  N668&lt;=80, "Very Humid",
  N668&lt;=90, "Highly Humid",
  N668&lt;=100, "Saturated / Rain-Likely"
)</f>
        <v>Humid</v>
      </c>
      <c r="P668" s="8">
        <v>0.19400000000000001</v>
      </c>
      <c r="Q668" s="8">
        <f>ROUND(DS_1_2_3_appended[[#This Row],[NormalizedWindspeed]]* 118, 1)</f>
        <v>22.9</v>
      </c>
      <c r="R668" s="8">
        <v>0</v>
      </c>
      <c r="S668" s="8">
        <v>1</v>
      </c>
      <c r="T668" s="8">
        <f>SUM(DS_1_2_3_appended[[#This Row],[CasualRiders]], DS_1_2_3_appended[[#This Row],[RegisteredRiders]])</f>
        <v>1</v>
      </c>
    </row>
    <row r="669" spans="1:20">
      <c r="A669" s="16">
        <v>668</v>
      </c>
      <c r="B669" s="11">
        <v>40574</v>
      </c>
      <c r="C669" s="8" t="str" cm="1">
        <f t="array" ref="C669">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69" s="8">
        <f>YEAR(DS_1_2_3_appended[[#This Row],[DateOfEntry]])</f>
        <v>2011</v>
      </c>
      <c r="E669" s="8" t="str">
        <f>TEXT(DS_1_2_3_appended[[#This Row],[DateOfEntry]], "mmmm")</f>
        <v>January</v>
      </c>
      <c r="F669" s="15">
        <v>27.7916666666667</v>
      </c>
      <c r="G669" s="8" t="str">
        <f>IF(dataset_1!G669, "YES", "NO")</f>
        <v>NO</v>
      </c>
      <c r="H669" s="8" t="str">
        <f>CHOOSE(WEEKDAY(DS_1_2_3_appended[[#This Row],[DateOfEntry]]), "Sunday", "Monday", "Tuesday", "Wednesday", "Thursday", "Friday", "Saturday")</f>
        <v>Monday</v>
      </c>
      <c r="I669" s="8">
        <v>1</v>
      </c>
      <c r="J669" s="8" t="str" cm="1">
        <f t="array" ref="J669">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669" s="8">
        <v>0.22</v>
      </c>
      <c r="L669" s="8" cm="1">
        <f t="array" ref="L669">_xlfn.IFS(
  AND(C669="Winter", J669="Clear Sky"), ROUND(10 + (K669 / 0.46) * (25 - 10), 1),
  AND(C669="Winter", J669="Foggy / Misty"), ROUND(0 + (K669 / 0.46) * (15 - 0), 1),
  AND(C669="Winter", J669="Light Snow / Rain"), ROUND(-5 + (K669 / 0.46) * (10 - (-5)), 1),
  AND(C669="Winter", J669="Western Disturbance"), ROUND(5 + (K669 / 0.46) * (20 - 5), 1),
  AND(C669="Summer", J669="Clear / Sunny"), ROUND(30 + (K669 / 0.46) * (53 - 30), 1),
  AND(C669="Summer", J669="Hot &amp; Humid"), ROUND(26 + (K669 / 0.46) * (45 - 26), 1),
  AND(C669="Summer", J669="Dust Storm / Loo Winds"), ROUND(35 + (K669 / 0.46) * (50 - 35), 1),
  AND(C669="Summer", J669="Pre-Monsoon Thunderstorm"), ROUND(28 + (K669 / 0.46) * (48 - 28), 1),
  AND(C669="Monsoon", J669="Heavy Rainfall"), ROUND(22 + (K669 / 0.46) * (28 - 22), 1),
  AND(C669="Monsoon", J669="Intermittent Showers"), ROUND(24 + (K669 / 0.46) * (32 - 24), 1),
  AND(C669="Monsoon", J669="Overcast &amp; Humid"), ROUND(25 + (K669 / 0.46) * (33 - 25), 1),
  AND(C669="Monsoon", J669="Thunderstorms with Rain"), ROUND(23 + (K669 / 0.46) * (30 - 23), 1),
  AND(C669="Autumn", J669="Clear"), ROUND(20 + (K669 / 0.46) * (30 - 20), 1),
  AND(C669="Autumn", J669="Dry &amp; Breezy"), ROUND(18 + (K669 / 0.46) * (28 - 18), 1),
  AND(C669="Autumn", J669="Atmospheric Haze"), ROUND(16 + (K669 / 0.46) * (26 - 16), 1),
  AND(C669="Autumn", J669="Chilly Dusk"), ROUND(15 + (K669 / 0.46) * (25 - 15), 1),
  TRUE, "No match found"
)</f>
        <v>17.2</v>
      </c>
      <c r="M669" s="8">
        <v>0.64</v>
      </c>
      <c r="N669" s="8">
        <f>ROUND(DS_1_2_3_appended[[#This Row],[NormalizedHumidity]] * 100, 1)</f>
        <v>64</v>
      </c>
      <c r="O669" s="8" t="str" cm="1">
        <f t="array" ref="O669">_xlfn.IFS(
  N669&lt;=10, "Extremely Dry",
  N669&lt;=20, "Very Dry",
  N669&lt;=30, "Dry",
  N669&lt;=40, "Low Comfortable",
  N669&lt;=50, "Comfortable",
  N669&lt;=60, "Moderate Humid",
  N669&lt;=70, "Humid",
  N669&lt;=80, "Very Humid",
  N669&lt;=90, "Highly Humid",
  N669&lt;=100, "Saturated / Rain-Likely"
)</f>
        <v>Humid</v>
      </c>
      <c r="P669" s="8">
        <v>0.19400000000000001</v>
      </c>
      <c r="Q669" s="8">
        <f>ROUND(DS_1_2_3_appended[[#This Row],[NormalizedWindspeed]]* 118, 1)</f>
        <v>22.9</v>
      </c>
      <c r="R669" s="8">
        <v>0</v>
      </c>
      <c r="S669" s="8">
        <v>2</v>
      </c>
      <c r="T669" s="8">
        <f>SUM(DS_1_2_3_appended[[#This Row],[CasualRiders]], DS_1_2_3_appended[[#This Row],[RegisteredRiders]])</f>
        <v>2</v>
      </c>
    </row>
    <row r="670" spans="1:20">
      <c r="A670" s="16">
        <v>669</v>
      </c>
      <c r="B670" s="11">
        <v>40574</v>
      </c>
      <c r="C670" s="8" t="str" cm="1">
        <f t="array" ref="C670">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70" s="8">
        <f>YEAR(DS_1_2_3_appended[[#This Row],[DateOfEntry]])</f>
        <v>2011</v>
      </c>
      <c r="E670" s="8" t="str">
        <f>TEXT(DS_1_2_3_appended[[#This Row],[DateOfEntry]], "mmmm")</f>
        <v>January</v>
      </c>
      <c r="F670" s="15">
        <v>27.8333333333333</v>
      </c>
      <c r="G670" s="8" t="str">
        <f>IF(dataset_1!G670, "YES", "NO")</f>
        <v>NO</v>
      </c>
      <c r="H670" s="8" t="str">
        <f>CHOOSE(WEEKDAY(DS_1_2_3_appended[[#This Row],[DateOfEntry]]), "Sunday", "Monday", "Tuesday", "Wednesday", "Thursday", "Friday", "Saturday")</f>
        <v>Monday</v>
      </c>
      <c r="I670" s="8">
        <v>1</v>
      </c>
      <c r="J670" s="8" t="str" cm="1">
        <f t="array" ref="J670">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670" s="8">
        <v>0.2</v>
      </c>
      <c r="L670" s="8" cm="1">
        <f t="array" ref="L670">_xlfn.IFS(
  AND(C670="Winter", J670="Clear Sky"), ROUND(10 + (K670 / 0.46) * (25 - 10), 1),
  AND(C670="Winter", J670="Foggy / Misty"), ROUND(0 + (K670 / 0.46) * (15 - 0), 1),
  AND(C670="Winter", J670="Light Snow / Rain"), ROUND(-5 + (K670 / 0.46) * (10 - (-5)), 1),
  AND(C670="Winter", J670="Western Disturbance"), ROUND(5 + (K670 / 0.46) * (20 - 5), 1),
  AND(C670="Summer", J670="Clear / Sunny"), ROUND(30 + (K670 / 0.46) * (53 - 30), 1),
  AND(C670="Summer", J670="Hot &amp; Humid"), ROUND(26 + (K670 / 0.46) * (45 - 26), 1),
  AND(C670="Summer", J670="Dust Storm / Loo Winds"), ROUND(35 + (K670 / 0.46) * (50 - 35), 1),
  AND(C670="Summer", J670="Pre-Monsoon Thunderstorm"), ROUND(28 + (K670 / 0.46) * (48 - 28), 1),
  AND(C670="Monsoon", J670="Heavy Rainfall"), ROUND(22 + (K670 / 0.46) * (28 - 22), 1),
  AND(C670="Monsoon", J670="Intermittent Showers"), ROUND(24 + (K670 / 0.46) * (32 - 24), 1),
  AND(C670="Monsoon", J670="Overcast &amp; Humid"), ROUND(25 + (K670 / 0.46) * (33 - 25), 1),
  AND(C670="Monsoon", J670="Thunderstorms with Rain"), ROUND(23 + (K670 / 0.46) * (30 - 23), 1),
  AND(C670="Autumn", J670="Clear"), ROUND(20 + (K670 / 0.46) * (30 - 20), 1),
  AND(C670="Autumn", J670="Dry &amp; Breezy"), ROUND(18 + (K670 / 0.46) * (28 - 18), 1),
  AND(C670="Autumn", J670="Atmospheric Haze"), ROUND(16 + (K670 / 0.46) * (26 - 16), 1),
  AND(C670="Autumn", J670="Chilly Dusk"), ROUND(15 + (K670 / 0.46) * (25 - 15), 1),
  TRUE, "No match found"
)</f>
        <v>16.5</v>
      </c>
      <c r="M670" s="8">
        <v>0.59</v>
      </c>
      <c r="N670" s="8">
        <f>ROUND(DS_1_2_3_appended[[#This Row],[NormalizedHumidity]] * 100, 1)</f>
        <v>59</v>
      </c>
      <c r="O670" s="8" t="str" cm="1">
        <f t="array" ref="O670">_xlfn.IFS(
  N670&lt;=10, "Extremely Dry",
  N670&lt;=20, "Very Dry",
  N670&lt;=30, "Dry",
  N670&lt;=40, "Low Comfortable",
  N670&lt;=50, "Comfortable",
  N670&lt;=60, "Moderate Humid",
  N670&lt;=70, "Humid",
  N670&lt;=80, "Very Humid",
  N670&lt;=90, "Highly Humid",
  N670&lt;=100, "Saturated / Rain-Likely"
)</f>
        <v>Moderate Humid</v>
      </c>
      <c r="P670" s="8">
        <v>0.22389999999999999</v>
      </c>
      <c r="Q670" s="8">
        <f>ROUND(DS_1_2_3_appended[[#This Row],[NormalizedWindspeed]]* 118, 1)</f>
        <v>26.4</v>
      </c>
      <c r="R670" s="8">
        <v>0</v>
      </c>
      <c r="S670" s="8">
        <v>2</v>
      </c>
      <c r="T670" s="8">
        <f>SUM(DS_1_2_3_appended[[#This Row],[CasualRiders]], DS_1_2_3_appended[[#This Row],[RegisteredRiders]])</f>
        <v>2</v>
      </c>
    </row>
    <row r="671" spans="1:20">
      <c r="A671" s="16">
        <v>670</v>
      </c>
      <c r="B671" s="11">
        <v>40574</v>
      </c>
      <c r="C671" s="8" t="str" cm="1">
        <f t="array" ref="C671">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71" s="8">
        <f>YEAR(DS_1_2_3_appended[[#This Row],[DateOfEntry]])</f>
        <v>2011</v>
      </c>
      <c r="E671" s="8" t="str">
        <f>TEXT(DS_1_2_3_appended[[#This Row],[DateOfEntry]], "mmmm")</f>
        <v>January</v>
      </c>
      <c r="F671" s="15">
        <v>27.875</v>
      </c>
      <c r="G671" s="8" t="str">
        <f>IF(dataset_1!G671, "YES", "NO")</f>
        <v>NO</v>
      </c>
      <c r="H671" s="8" t="str">
        <f>CHOOSE(WEEKDAY(DS_1_2_3_appended[[#This Row],[DateOfEntry]]), "Sunday", "Monday", "Tuesday", "Wednesday", "Thursday", "Friday", "Saturday")</f>
        <v>Monday</v>
      </c>
      <c r="I671" s="8">
        <v>1</v>
      </c>
      <c r="J671" s="8" t="str" cm="1">
        <f t="array" ref="J671">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671" s="8">
        <v>0.18</v>
      </c>
      <c r="L671" s="8" cm="1">
        <f t="array" ref="L671">_xlfn.IFS(
  AND(C671="Winter", J671="Clear Sky"), ROUND(10 + (K671 / 0.46) * (25 - 10), 1),
  AND(C671="Winter", J671="Foggy / Misty"), ROUND(0 + (K671 / 0.46) * (15 - 0), 1),
  AND(C671="Winter", J671="Light Snow / Rain"), ROUND(-5 + (K671 / 0.46) * (10 - (-5)), 1),
  AND(C671="Winter", J671="Western Disturbance"), ROUND(5 + (K671 / 0.46) * (20 - 5), 1),
  AND(C671="Summer", J671="Clear / Sunny"), ROUND(30 + (K671 / 0.46) * (53 - 30), 1),
  AND(C671="Summer", J671="Hot &amp; Humid"), ROUND(26 + (K671 / 0.46) * (45 - 26), 1),
  AND(C671="Summer", J671="Dust Storm / Loo Winds"), ROUND(35 + (K671 / 0.46) * (50 - 35), 1),
  AND(C671="Summer", J671="Pre-Monsoon Thunderstorm"), ROUND(28 + (K671 / 0.46) * (48 - 28), 1),
  AND(C671="Monsoon", J671="Heavy Rainfall"), ROUND(22 + (K671 / 0.46) * (28 - 22), 1),
  AND(C671="Monsoon", J671="Intermittent Showers"), ROUND(24 + (K671 / 0.46) * (32 - 24), 1),
  AND(C671="Monsoon", J671="Overcast &amp; Humid"), ROUND(25 + (K671 / 0.46) * (33 - 25), 1),
  AND(C671="Monsoon", J671="Thunderstorms with Rain"), ROUND(23 + (K671 / 0.46) * (30 - 23), 1),
  AND(C671="Autumn", J671="Clear"), ROUND(20 + (K671 / 0.46) * (30 - 20), 1),
  AND(C671="Autumn", J671="Dry &amp; Breezy"), ROUND(18 + (K671 / 0.46) * (28 - 18), 1),
  AND(C671="Autumn", J671="Atmospheric Haze"), ROUND(16 + (K671 / 0.46) * (26 - 16), 1),
  AND(C671="Autumn", J671="Chilly Dusk"), ROUND(15 + (K671 / 0.46) * (25 - 15), 1),
  TRUE, "No match found"
)</f>
        <v>15.9</v>
      </c>
      <c r="M671" s="8">
        <v>0.64</v>
      </c>
      <c r="N671" s="8">
        <f>ROUND(DS_1_2_3_appended[[#This Row],[NormalizedHumidity]] * 100, 1)</f>
        <v>64</v>
      </c>
      <c r="O671" s="8" t="str" cm="1">
        <f t="array" ref="O671">_xlfn.IFS(
  N671&lt;=10, "Extremely Dry",
  N671&lt;=20, "Very Dry",
  N671&lt;=30, "Dry",
  N671&lt;=40, "Low Comfortable",
  N671&lt;=50, "Comfortable",
  N671&lt;=60, "Moderate Humid",
  N671&lt;=70, "Humid",
  N671&lt;=80, "Very Humid",
  N671&lt;=90, "Highly Humid",
  N671&lt;=100, "Saturated / Rain-Likely"
)</f>
        <v>Humid</v>
      </c>
      <c r="P671" s="8">
        <v>0.28360000000000002</v>
      </c>
      <c r="Q671" s="8">
        <f>ROUND(DS_1_2_3_appended[[#This Row],[NormalizedWindspeed]]* 118, 1)</f>
        <v>33.5</v>
      </c>
      <c r="R671" s="8">
        <v>0</v>
      </c>
      <c r="S671" s="8">
        <v>8</v>
      </c>
      <c r="T671" s="8">
        <f>SUM(DS_1_2_3_appended[[#This Row],[CasualRiders]], DS_1_2_3_appended[[#This Row],[RegisteredRiders]])</f>
        <v>8</v>
      </c>
    </row>
    <row r="672" spans="1:20">
      <c r="A672" s="16">
        <v>671</v>
      </c>
      <c r="B672" s="11">
        <v>40574</v>
      </c>
      <c r="C672" s="8" t="str" cm="1">
        <f t="array" ref="C672">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72" s="8">
        <f>YEAR(DS_1_2_3_appended[[#This Row],[DateOfEntry]])</f>
        <v>2011</v>
      </c>
      <c r="E672" s="8" t="str">
        <f>TEXT(DS_1_2_3_appended[[#This Row],[DateOfEntry]], "mmmm")</f>
        <v>January</v>
      </c>
      <c r="F672" s="15">
        <v>27.9166666666667</v>
      </c>
      <c r="G672" s="8" t="str">
        <f>IF(dataset_1!G672, "YES", "NO")</f>
        <v>NO</v>
      </c>
      <c r="H672" s="8" t="str">
        <f>CHOOSE(WEEKDAY(DS_1_2_3_appended[[#This Row],[DateOfEntry]]), "Sunday", "Monday", "Tuesday", "Wednesday", "Thursday", "Friday", "Saturday")</f>
        <v>Monday</v>
      </c>
      <c r="I672" s="8">
        <v>1</v>
      </c>
      <c r="J672" s="8" t="str" cm="1">
        <f t="array" ref="J672">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672" s="8">
        <v>0.16</v>
      </c>
      <c r="L672" s="8" cm="1">
        <f t="array" ref="L672">_xlfn.IFS(
  AND(C672="Winter", J672="Clear Sky"), ROUND(10 + (K672 / 0.46) * (25 - 10), 1),
  AND(C672="Winter", J672="Foggy / Misty"), ROUND(0 + (K672 / 0.46) * (15 - 0), 1),
  AND(C672="Winter", J672="Light Snow / Rain"), ROUND(-5 + (K672 / 0.46) * (10 - (-5)), 1),
  AND(C672="Winter", J672="Western Disturbance"), ROUND(5 + (K672 / 0.46) * (20 - 5), 1),
  AND(C672="Summer", J672="Clear / Sunny"), ROUND(30 + (K672 / 0.46) * (53 - 30), 1),
  AND(C672="Summer", J672="Hot &amp; Humid"), ROUND(26 + (K672 / 0.46) * (45 - 26), 1),
  AND(C672="Summer", J672="Dust Storm / Loo Winds"), ROUND(35 + (K672 / 0.46) * (50 - 35), 1),
  AND(C672="Summer", J672="Pre-Monsoon Thunderstorm"), ROUND(28 + (K672 / 0.46) * (48 - 28), 1),
  AND(C672="Monsoon", J672="Heavy Rainfall"), ROUND(22 + (K672 / 0.46) * (28 - 22), 1),
  AND(C672="Monsoon", J672="Intermittent Showers"), ROUND(24 + (K672 / 0.46) * (32 - 24), 1),
  AND(C672="Monsoon", J672="Overcast &amp; Humid"), ROUND(25 + (K672 / 0.46) * (33 - 25), 1),
  AND(C672="Monsoon", J672="Thunderstorms with Rain"), ROUND(23 + (K672 / 0.46) * (30 - 23), 1),
  AND(C672="Autumn", J672="Clear"), ROUND(20 + (K672 / 0.46) * (30 - 20), 1),
  AND(C672="Autumn", J672="Dry &amp; Breezy"), ROUND(18 + (K672 / 0.46) * (28 - 18), 1),
  AND(C672="Autumn", J672="Atmospheric Haze"), ROUND(16 + (K672 / 0.46) * (26 - 16), 1),
  AND(C672="Autumn", J672="Chilly Dusk"), ROUND(15 + (K672 / 0.46) * (25 - 15), 1),
  TRUE, "No match found"
)</f>
        <v>15.2</v>
      </c>
      <c r="M672" s="8">
        <v>0.69</v>
      </c>
      <c r="N672" s="8">
        <f>ROUND(DS_1_2_3_appended[[#This Row],[NormalizedHumidity]] * 100, 1)</f>
        <v>69</v>
      </c>
      <c r="O672" s="8" t="str" cm="1">
        <f t="array" ref="O672">_xlfn.IFS(
  N672&lt;=10, "Extremely Dry",
  N672&lt;=20, "Very Dry",
  N672&lt;=30, "Dry",
  N672&lt;=40, "Low Comfortable",
  N672&lt;=50, "Comfortable",
  N672&lt;=60, "Moderate Humid",
  N672&lt;=70, "Humid",
  N672&lt;=80, "Very Humid",
  N672&lt;=90, "Highly Humid",
  N672&lt;=100, "Saturated / Rain-Likely"
)</f>
        <v>Humid</v>
      </c>
      <c r="P672" s="8">
        <v>0.32840000000000003</v>
      </c>
      <c r="Q672" s="8">
        <f>ROUND(DS_1_2_3_appended[[#This Row],[NormalizedWindspeed]]* 118, 1)</f>
        <v>38.799999999999997</v>
      </c>
      <c r="R672" s="8">
        <v>0</v>
      </c>
      <c r="S672" s="8">
        <v>37</v>
      </c>
      <c r="T672" s="8">
        <f>SUM(DS_1_2_3_appended[[#This Row],[CasualRiders]], DS_1_2_3_appended[[#This Row],[RegisteredRiders]])</f>
        <v>37</v>
      </c>
    </row>
    <row r="673" spans="1:20">
      <c r="A673" s="16">
        <v>672</v>
      </c>
      <c r="B673" s="11">
        <v>40574</v>
      </c>
      <c r="C673" s="8" t="str" cm="1">
        <f t="array" ref="C673">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73" s="8">
        <f>YEAR(DS_1_2_3_appended[[#This Row],[DateOfEntry]])</f>
        <v>2011</v>
      </c>
      <c r="E673" s="8" t="str">
        <f>TEXT(DS_1_2_3_appended[[#This Row],[DateOfEntry]], "mmmm")</f>
        <v>January</v>
      </c>
      <c r="F673" s="15">
        <v>27.9583333333333</v>
      </c>
      <c r="G673" s="8" t="str">
        <f>IF(dataset_1!G673, "YES", "NO")</f>
        <v>NO</v>
      </c>
      <c r="H673" s="8" t="str">
        <f>CHOOSE(WEEKDAY(DS_1_2_3_appended[[#This Row],[DateOfEntry]]), "Sunday", "Monday", "Tuesday", "Wednesday", "Thursday", "Friday", "Saturday")</f>
        <v>Monday</v>
      </c>
      <c r="I673" s="8">
        <v>2</v>
      </c>
      <c r="J673" s="8" t="str" cm="1">
        <f t="array" ref="J673">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673" s="8">
        <v>0.16</v>
      </c>
      <c r="L673" s="8" cm="1">
        <f t="array" ref="L673">_xlfn.IFS(
  AND(C673="Winter", J673="Clear Sky"), ROUND(10 + (K673 / 0.46) * (25 - 10), 1),
  AND(C673="Winter", J673="Foggy / Misty"), ROUND(0 + (K673 / 0.46) * (15 - 0), 1),
  AND(C673="Winter", J673="Light Snow / Rain"), ROUND(-5 + (K673 / 0.46) * (10 - (-5)), 1),
  AND(C673="Winter", J673="Western Disturbance"), ROUND(5 + (K673 / 0.46) * (20 - 5), 1),
  AND(C673="Summer", J673="Clear / Sunny"), ROUND(30 + (K673 / 0.46) * (53 - 30), 1),
  AND(C673="Summer", J673="Hot &amp; Humid"), ROUND(26 + (K673 / 0.46) * (45 - 26), 1),
  AND(C673="Summer", J673="Dust Storm / Loo Winds"), ROUND(35 + (K673 / 0.46) * (50 - 35), 1),
  AND(C673="Summer", J673="Pre-Monsoon Thunderstorm"), ROUND(28 + (K673 / 0.46) * (48 - 28), 1),
  AND(C673="Monsoon", J673="Heavy Rainfall"), ROUND(22 + (K673 / 0.46) * (28 - 22), 1),
  AND(C673="Monsoon", J673="Intermittent Showers"), ROUND(24 + (K673 / 0.46) * (32 - 24), 1),
  AND(C673="Monsoon", J673="Overcast &amp; Humid"), ROUND(25 + (K673 / 0.46) * (33 - 25), 1),
  AND(C673="Monsoon", J673="Thunderstorms with Rain"), ROUND(23 + (K673 / 0.46) * (30 - 23), 1),
  AND(C673="Autumn", J673="Clear"), ROUND(20 + (K673 / 0.46) * (30 - 20), 1),
  AND(C673="Autumn", J673="Dry &amp; Breezy"), ROUND(18 + (K673 / 0.46) * (28 - 18), 1),
  AND(C673="Autumn", J673="Atmospheric Haze"), ROUND(16 + (K673 / 0.46) * (26 - 16), 1),
  AND(C673="Autumn", J673="Chilly Dusk"), ROUND(15 + (K673 / 0.46) * (25 - 15), 1),
  TRUE, "No match found"
)</f>
        <v>5.2</v>
      </c>
      <c r="M673" s="8">
        <v>0.64</v>
      </c>
      <c r="N673" s="8">
        <f>ROUND(DS_1_2_3_appended[[#This Row],[NormalizedHumidity]] * 100, 1)</f>
        <v>64</v>
      </c>
      <c r="O673" s="8" t="str" cm="1">
        <f t="array" ref="O673">_xlfn.IFS(
  N673&lt;=10, "Extremely Dry",
  N673&lt;=20, "Very Dry",
  N673&lt;=30, "Dry",
  N673&lt;=40, "Low Comfortable",
  N673&lt;=50, "Comfortable",
  N673&lt;=60, "Moderate Humid",
  N673&lt;=70, "Humid",
  N673&lt;=80, "Very Humid",
  N673&lt;=90, "Highly Humid",
  N673&lt;=100, "Saturated / Rain-Likely"
)</f>
        <v>Humid</v>
      </c>
      <c r="P673" s="8">
        <v>0.28360000000000002</v>
      </c>
      <c r="Q673" s="8">
        <f>ROUND(DS_1_2_3_appended[[#This Row],[NormalizedWindspeed]]* 118, 1)</f>
        <v>33.5</v>
      </c>
      <c r="R673" s="8">
        <v>1</v>
      </c>
      <c r="S673" s="8">
        <v>71</v>
      </c>
      <c r="T673" s="8">
        <f>SUM(DS_1_2_3_appended[[#This Row],[CasualRiders]], DS_1_2_3_appended[[#This Row],[RegisteredRiders]])</f>
        <v>72</v>
      </c>
    </row>
    <row r="674" spans="1:20">
      <c r="A674" s="16">
        <v>673</v>
      </c>
      <c r="B674" s="11">
        <v>40574</v>
      </c>
      <c r="C674" s="8" t="str" cm="1">
        <f t="array" ref="C674">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74" s="8">
        <f>YEAR(DS_1_2_3_appended[[#This Row],[DateOfEntry]])</f>
        <v>2011</v>
      </c>
      <c r="E674" s="8" t="str">
        <f>TEXT(DS_1_2_3_appended[[#This Row],[DateOfEntry]], "mmmm")</f>
        <v>January</v>
      </c>
      <c r="F674" s="15">
        <v>28</v>
      </c>
      <c r="G674" s="8" t="str">
        <f>IF(dataset_1!G674, "YES", "NO")</f>
        <v>NO</v>
      </c>
      <c r="H674" s="8" t="str">
        <f>CHOOSE(WEEKDAY(DS_1_2_3_appended[[#This Row],[DateOfEntry]]), "Sunday", "Monday", "Tuesday", "Wednesday", "Thursday", "Friday", "Saturday")</f>
        <v>Monday</v>
      </c>
      <c r="I674" s="8">
        <v>2</v>
      </c>
      <c r="J674" s="8" t="str" cm="1">
        <f t="array" ref="J674">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674" s="8">
        <v>0.16</v>
      </c>
      <c r="L674" s="8" cm="1">
        <f t="array" ref="L674">_xlfn.IFS(
  AND(C674="Winter", J674="Clear Sky"), ROUND(10 + (K674 / 0.46) * (25 - 10), 1),
  AND(C674="Winter", J674="Foggy / Misty"), ROUND(0 + (K674 / 0.46) * (15 - 0), 1),
  AND(C674="Winter", J674="Light Snow / Rain"), ROUND(-5 + (K674 / 0.46) * (10 - (-5)), 1),
  AND(C674="Winter", J674="Western Disturbance"), ROUND(5 + (K674 / 0.46) * (20 - 5), 1),
  AND(C674="Summer", J674="Clear / Sunny"), ROUND(30 + (K674 / 0.46) * (53 - 30), 1),
  AND(C674="Summer", J674="Hot &amp; Humid"), ROUND(26 + (K674 / 0.46) * (45 - 26), 1),
  AND(C674="Summer", J674="Dust Storm / Loo Winds"), ROUND(35 + (K674 / 0.46) * (50 - 35), 1),
  AND(C674="Summer", J674="Pre-Monsoon Thunderstorm"), ROUND(28 + (K674 / 0.46) * (48 - 28), 1),
  AND(C674="Monsoon", J674="Heavy Rainfall"), ROUND(22 + (K674 / 0.46) * (28 - 22), 1),
  AND(C674="Monsoon", J674="Intermittent Showers"), ROUND(24 + (K674 / 0.46) * (32 - 24), 1),
  AND(C674="Monsoon", J674="Overcast &amp; Humid"), ROUND(25 + (K674 / 0.46) * (33 - 25), 1),
  AND(C674="Monsoon", J674="Thunderstorms with Rain"), ROUND(23 + (K674 / 0.46) * (30 - 23), 1),
  AND(C674="Autumn", J674="Clear"), ROUND(20 + (K674 / 0.46) * (30 - 20), 1),
  AND(C674="Autumn", J674="Dry &amp; Breezy"), ROUND(18 + (K674 / 0.46) * (28 - 18), 1),
  AND(C674="Autumn", J674="Atmospheric Haze"), ROUND(16 + (K674 / 0.46) * (26 - 16), 1),
  AND(C674="Autumn", J674="Chilly Dusk"), ROUND(15 + (K674 / 0.46) * (25 - 15), 1),
  TRUE, "No match found"
)</f>
        <v>5.2</v>
      </c>
      <c r="M674" s="8">
        <v>0.59</v>
      </c>
      <c r="N674" s="8">
        <f>ROUND(DS_1_2_3_appended[[#This Row],[NormalizedHumidity]] * 100, 1)</f>
        <v>59</v>
      </c>
      <c r="O674" s="8" t="str" cm="1">
        <f t="array" ref="O674">_xlfn.IFS(
  N674&lt;=10, "Extremely Dry",
  N674&lt;=20, "Very Dry",
  N674&lt;=30, "Dry",
  N674&lt;=40, "Low Comfortable",
  N674&lt;=50, "Comfortable",
  N674&lt;=60, "Moderate Humid",
  N674&lt;=70, "Humid",
  N674&lt;=80, "Very Humid",
  N674&lt;=90, "Highly Humid",
  N674&lt;=100, "Saturated / Rain-Likely"
)</f>
        <v>Moderate Humid</v>
      </c>
      <c r="P674" s="8">
        <v>0.28360000000000002</v>
      </c>
      <c r="Q674" s="8">
        <f>ROUND(DS_1_2_3_appended[[#This Row],[NormalizedWindspeed]]* 118, 1)</f>
        <v>33.5</v>
      </c>
      <c r="R674" s="8">
        <v>3</v>
      </c>
      <c r="S674" s="8">
        <v>182</v>
      </c>
      <c r="T674" s="8">
        <f>SUM(DS_1_2_3_appended[[#This Row],[CasualRiders]], DS_1_2_3_appended[[#This Row],[RegisteredRiders]])</f>
        <v>185</v>
      </c>
    </row>
    <row r="675" spans="1:20">
      <c r="A675" s="16">
        <v>674</v>
      </c>
      <c r="B675" s="11">
        <v>40574</v>
      </c>
      <c r="C675" s="8" t="str" cm="1">
        <f t="array" ref="C675">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75" s="8">
        <f>YEAR(DS_1_2_3_appended[[#This Row],[DateOfEntry]])</f>
        <v>2011</v>
      </c>
      <c r="E675" s="8" t="str">
        <f>TEXT(DS_1_2_3_appended[[#This Row],[DateOfEntry]], "mmmm")</f>
        <v>January</v>
      </c>
      <c r="F675" s="15">
        <v>28.0416666666667</v>
      </c>
      <c r="G675" s="8" t="str">
        <f>IF(dataset_1!G675, "YES", "NO")</f>
        <v>NO</v>
      </c>
      <c r="H675" s="8" t="str">
        <f>CHOOSE(WEEKDAY(DS_1_2_3_appended[[#This Row],[DateOfEntry]]), "Sunday", "Monday", "Tuesday", "Wednesday", "Thursday", "Friday", "Saturday")</f>
        <v>Monday</v>
      </c>
      <c r="I675" s="8">
        <v>2</v>
      </c>
      <c r="J675" s="8" t="str" cm="1">
        <f t="array" ref="J675">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675" s="8">
        <v>0.16</v>
      </c>
      <c r="L675" s="8" cm="1">
        <f t="array" ref="L675">_xlfn.IFS(
  AND(C675="Winter", J675="Clear Sky"), ROUND(10 + (K675 / 0.46) * (25 - 10), 1),
  AND(C675="Winter", J675="Foggy / Misty"), ROUND(0 + (K675 / 0.46) * (15 - 0), 1),
  AND(C675="Winter", J675="Light Snow / Rain"), ROUND(-5 + (K675 / 0.46) * (10 - (-5)), 1),
  AND(C675="Winter", J675="Western Disturbance"), ROUND(5 + (K675 / 0.46) * (20 - 5), 1),
  AND(C675="Summer", J675="Clear / Sunny"), ROUND(30 + (K675 / 0.46) * (53 - 30), 1),
  AND(C675="Summer", J675="Hot &amp; Humid"), ROUND(26 + (K675 / 0.46) * (45 - 26), 1),
  AND(C675="Summer", J675="Dust Storm / Loo Winds"), ROUND(35 + (K675 / 0.46) * (50 - 35), 1),
  AND(C675="Summer", J675="Pre-Monsoon Thunderstorm"), ROUND(28 + (K675 / 0.46) * (48 - 28), 1),
  AND(C675="Monsoon", J675="Heavy Rainfall"), ROUND(22 + (K675 / 0.46) * (28 - 22), 1),
  AND(C675="Monsoon", J675="Intermittent Showers"), ROUND(24 + (K675 / 0.46) * (32 - 24), 1),
  AND(C675="Monsoon", J675="Overcast &amp; Humid"), ROUND(25 + (K675 / 0.46) * (33 - 25), 1),
  AND(C675="Monsoon", J675="Thunderstorms with Rain"), ROUND(23 + (K675 / 0.46) * (30 - 23), 1),
  AND(C675="Autumn", J675="Clear"), ROUND(20 + (K675 / 0.46) * (30 - 20), 1),
  AND(C675="Autumn", J675="Dry &amp; Breezy"), ROUND(18 + (K675 / 0.46) * (28 - 18), 1),
  AND(C675="Autumn", J675="Atmospheric Haze"), ROUND(16 + (K675 / 0.46) * (26 - 16), 1),
  AND(C675="Autumn", J675="Chilly Dusk"), ROUND(15 + (K675 / 0.46) * (25 - 15), 1),
  TRUE, "No match found"
)</f>
        <v>5.2</v>
      </c>
      <c r="M675" s="8">
        <v>0.59</v>
      </c>
      <c r="N675" s="8">
        <f>ROUND(DS_1_2_3_appended[[#This Row],[NormalizedHumidity]] * 100, 1)</f>
        <v>59</v>
      </c>
      <c r="O675" s="8" t="str" cm="1">
        <f t="array" ref="O675">_xlfn.IFS(
  N675&lt;=10, "Extremely Dry",
  N675&lt;=20, "Very Dry",
  N675&lt;=30, "Dry",
  N675&lt;=40, "Low Comfortable",
  N675&lt;=50, "Comfortable",
  N675&lt;=60, "Moderate Humid",
  N675&lt;=70, "Humid",
  N675&lt;=80, "Very Humid",
  N675&lt;=90, "Highly Humid",
  N675&lt;=100, "Saturated / Rain-Likely"
)</f>
        <v>Moderate Humid</v>
      </c>
      <c r="P675" s="8">
        <v>0.29849999999999999</v>
      </c>
      <c r="Q675" s="8">
        <f>ROUND(DS_1_2_3_appended[[#This Row],[NormalizedWindspeed]]* 118, 1)</f>
        <v>35.200000000000003</v>
      </c>
      <c r="R675" s="8">
        <v>0</v>
      </c>
      <c r="S675" s="8">
        <v>112</v>
      </c>
      <c r="T675" s="8">
        <f>SUM(DS_1_2_3_appended[[#This Row],[CasualRiders]], DS_1_2_3_appended[[#This Row],[RegisteredRiders]])</f>
        <v>112</v>
      </c>
    </row>
    <row r="676" spans="1:20">
      <c r="A676" s="16">
        <v>675</v>
      </c>
      <c r="B676" s="11">
        <v>40574</v>
      </c>
      <c r="C676" s="8" t="str" cm="1">
        <f t="array" ref="C676">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76" s="8">
        <f>YEAR(DS_1_2_3_appended[[#This Row],[DateOfEntry]])</f>
        <v>2011</v>
      </c>
      <c r="E676" s="8" t="str">
        <f>TEXT(DS_1_2_3_appended[[#This Row],[DateOfEntry]], "mmmm")</f>
        <v>January</v>
      </c>
      <c r="F676" s="15">
        <v>28.0833333333333</v>
      </c>
      <c r="G676" s="8" t="str">
        <f>IF(dataset_1!G676, "YES", "NO")</f>
        <v>NO</v>
      </c>
      <c r="H676" s="8" t="str">
        <f>CHOOSE(WEEKDAY(DS_1_2_3_appended[[#This Row],[DateOfEntry]]), "Sunday", "Monday", "Tuesday", "Wednesday", "Thursday", "Friday", "Saturday")</f>
        <v>Monday</v>
      </c>
      <c r="I676" s="8">
        <v>2</v>
      </c>
      <c r="J676" s="8" t="str" cm="1">
        <f t="array" ref="J676">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676" s="8">
        <v>0.16</v>
      </c>
      <c r="L676" s="8" cm="1">
        <f t="array" ref="L676">_xlfn.IFS(
  AND(C676="Winter", J676="Clear Sky"), ROUND(10 + (K676 / 0.46) * (25 - 10), 1),
  AND(C676="Winter", J676="Foggy / Misty"), ROUND(0 + (K676 / 0.46) * (15 - 0), 1),
  AND(C676="Winter", J676="Light Snow / Rain"), ROUND(-5 + (K676 / 0.46) * (10 - (-5)), 1),
  AND(C676="Winter", J676="Western Disturbance"), ROUND(5 + (K676 / 0.46) * (20 - 5), 1),
  AND(C676="Summer", J676="Clear / Sunny"), ROUND(30 + (K676 / 0.46) * (53 - 30), 1),
  AND(C676="Summer", J676="Hot &amp; Humid"), ROUND(26 + (K676 / 0.46) * (45 - 26), 1),
  AND(C676="Summer", J676="Dust Storm / Loo Winds"), ROUND(35 + (K676 / 0.46) * (50 - 35), 1),
  AND(C676="Summer", J676="Pre-Monsoon Thunderstorm"), ROUND(28 + (K676 / 0.46) * (48 - 28), 1),
  AND(C676="Monsoon", J676="Heavy Rainfall"), ROUND(22 + (K676 / 0.46) * (28 - 22), 1),
  AND(C676="Monsoon", J676="Intermittent Showers"), ROUND(24 + (K676 / 0.46) * (32 - 24), 1),
  AND(C676="Monsoon", J676="Overcast &amp; Humid"), ROUND(25 + (K676 / 0.46) * (33 - 25), 1),
  AND(C676="Monsoon", J676="Thunderstorms with Rain"), ROUND(23 + (K676 / 0.46) * (30 - 23), 1),
  AND(C676="Autumn", J676="Clear"), ROUND(20 + (K676 / 0.46) * (30 - 20), 1),
  AND(C676="Autumn", J676="Dry &amp; Breezy"), ROUND(18 + (K676 / 0.46) * (28 - 18), 1),
  AND(C676="Autumn", J676="Atmospheric Haze"), ROUND(16 + (K676 / 0.46) * (26 - 16), 1),
  AND(C676="Autumn", J676="Chilly Dusk"), ROUND(15 + (K676 / 0.46) * (25 - 15), 1),
  TRUE, "No match found"
)</f>
        <v>5.2</v>
      </c>
      <c r="M676" s="8">
        <v>0.59</v>
      </c>
      <c r="N676" s="8">
        <f>ROUND(DS_1_2_3_appended[[#This Row],[NormalizedHumidity]] * 100, 1)</f>
        <v>59</v>
      </c>
      <c r="O676" s="8" t="str" cm="1">
        <f t="array" ref="O676">_xlfn.IFS(
  N676&lt;=10, "Extremely Dry",
  N676&lt;=20, "Very Dry",
  N676&lt;=30, "Dry",
  N676&lt;=40, "Low Comfortable",
  N676&lt;=50, "Comfortable",
  N676&lt;=60, "Moderate Humid",
  N676&lt;=70, "Humid",
  N676&lt;=80, "Very Humid",
  N676&lt;=90, "Highly Humid",
  N676&lt;=100, "Saturated / Rain-Likely"
)</f>
        <v>Moderate Humid</v>
      </c>
      <c r="P676" s="8">
        <v>0.19400000000000001</v>
      </c>
      <c r="Q676" s="8">
        <f>ROUND(DS_1_2_3_appended[[#This Row],[NormalizedWindspeed]]* 118, 1)</f>
        <v>22.9</v>
      </c>
      <c r="R676" s="8">
        <v>1</v>
      </c>
      <c r="S676" s="8">
        <v>68</v>
      </c>
      <c r="T676" s="8">
        <f>SUM(DS_1_2_3_appended[[#This Row],[CasualRiders]], DS_1_2_3_appended[[#This Row],[RegisteredRiders]])</f>
        <v>69</v>
      </c>
    </row>
    <row r="677" spans="1:20">
      <c r="A677" s="16">
        <v>676</v>
      </c>
      <c r="B677" s="11">
        <v>40574</v>
      </c>
      <c r="C677" s="8" t="str" cm="1">
        <f t="array" ref="C677">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77" s="8">
        <f>YEAR(DS_1_2_3_appended[[#This Row],[DateOfEntry]])</f>
        <v>2011</v>
      </c>
      <c r="E677" s="8" t="str">
        <f>TEXT(DS_1_2_3_appended[[#This Row],[DateOfEntry]], "mmmm")</f>
        <v>January</v>
      </c>
      <c r="F677" s="15">
        <v>28.125</v>
      </c>
      <c r="G677" s="8" t="str">
        <f>IF(dataset_1!G677, "YES", "NO")</f>
        <v>NO</v>
      </c>
      <c r="H677" s="8" t="str">
        <f>CHOOSE(WEEKDAY(DS_1_2_3_appended[[#This Row],[DateOfEntry]]), "Sunday", "Monday", "Tuesday", "Wednesday", "Thursday", "Friday", "Saturday")</f>
        <v>Monday</v>
      </c>
      <c r="I677" s="8">
        <v>2</v>
      </c>
      <c r="J677" s="8" t="str" cm="1">
        <f t="array" ref="J677">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677" s="8">
        <v>0.16</v>
      </c>
      <c r="L677" s="8" cm="1">
        <f t="array" ref="L677">_xlfn.IFS(
  AND(C677="Winter", J677="Clear Sky"), ROUND(10 + (K677 / 0.46) * (25 - 10), 1),
  AND(C677="Winter", J677="Foggy / Misty"), ROUND(0 + (K677 / 0.46) * (15 - 0), 1),
  AND(C677="Winter", J677="Light Snow / Rain"), ROUND(-5 + (K677 / 0.46) * (10 - (-5)), 1),
  AND(C677="Winter", J677="Western Disturbance"), ROUND(5 + (K677 / 0.46) * (20 - 5), 1),
  AND(C677="Summer", J677="Clear / Sunny"), ROUND(30 + (K677 / 0.46) * (53 - 30), 1),
  AND(C677="Summer", J677="Hot &amp; Humid"), ROUND(26 + (K677 / 0.46) * (45 - 26), 1),
  AND(C677="Summer", J677="Dust Storm / Loo Winds"), ROUND(35 + (K677 / 0.46) * (50 - 35), 1),
  AND(C677="Summer", J677="Pre-Monsoon Thunderstorm"), ROUND(28 + (K677 / 0.46) * (48 - 28), 1),
  AND(C677="Monsoon", J677="Heavy Rainfall"), ROUND(22 + (K677 / 0.46) * (28 - 22), 1),
  AND(C677="Monsoon", J677="Intermittent Showers"), ROUND(24 + (K677 / 0.46) * (32 - 24), 1),
  AND(C677="Monsoon", J677="Overcast &amp; Humid"), ROUND(25 + (K677 / 0.46) * (33 - 25), 1),
  AND(C677="Monsoon", J677="Thunderstorms with Rain"), ROUND(23 + (K677 / 0.46) * (30 - 23), 1),
  AND(C677="Autumn", J677="Clear"), ROUND(20 + (K677 / 0.46) * (30 - 20), 1),
  AND(C677="Autumn", J677="Dry &amp; Breezy"), ROUND(18 + (K677 / 0.46) * (28 - 18), 1),
  AND(C677="Autumn", J677="Atmospheric Haze"), ROUND(16 + (K677 / 0.46) * (26 - 16), 1),
  AND(C677="Autumn", J677="Chilly Dusk"), ROUND(15 + (K677 / 0.46) * (25 - 15), 1),
  TRUE, "No match found"
)</f>
        <v>5.2</v>
      </c>
      <c r="M677" s="8">
        <v>0.59</v>
      </c>
      <c r="N677" s="8">
        <f>ROUND(DS_1_2_3_appended[[#This Row],[NormalizedHumidity]] * 100, 1)</f>
        <v>59</v>
      </c>
      <c r="O677" s="8" t="str" cm="1">
        <f t="array" ref="O677">_xlfn.IFS(
  N677&lt;=10, "Extremely Dry",
  N677&lt;=20, "Very Dry",
  N677&lt;=30, "Dry",
  N677&lt;=40, "Low Comfortable",
  N677&lt;=50, "Comfortable",
  N677&lt;=60, "Moderate Humid",
  N677&lt;=70, "Humid",
  N677&lt;=80, "Very Humid",
  N677&lt;=90, "Highly Humid",
  N677&lt;=100, "Saturated / Rain-Likely"
)</f>
        <v>Moderate Humid</v>
      </c>
      <c r="P677" s="8">
        <v>0.19400000000000001</v>
      </c>
      <c r="Q677" s="8">
        <f>ROUND(DS_1_2_3_appended[[#This Row],[NormalizedWindspeed]]* 118, 1)</f>
        <v>22.9</v>
      </c>
      <c r="R677" s="8">
        <v>2</v>
      </c>
      <c r="S677" s="8">
        <v>46</v>
      </c>
      <c r="T677" s="8">
        <f>SUM(DS_1_2_3_appended[[#This Row],[CasualRiders]], DS_1_2_3_appended[[#This Row],[RegisteredRiders]])</f>
        <v>48</v>
      </c>
    </row>
    <row r="678" spans="1:20">
      <c r="A678" s="16">
        <v>677</v>
      </c>
      <c r="B678" s="11">
        <v>40574</v>
      </c>
      <c r="C678" s="8" t="str" cm="1">
        <f t="array" ref="C678">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78" s="8">
        <f>YEAR(DS_1_2_3_appended[[#This Row],[DateOfEntry]])</f>
        <v>2011</v>
      </c>
      <c r="E678" s="8" t="str">
        <f>TEXT(DS_1_2_3_appended[[#This Row],[DateOfEntry]], "mmmm")</f>
        <v>January</v>
      </c>
      <c r="F678" s="15">
        <v>28.1666666666667</v>
      </c>
      <c r="G678" s="8" t="str">
        <f>IF(dataset_1!G678, "YES", "NO")</f>
        <v>NO</v>
      </c>
      <c r="H678" s="8" t="str">
        <f>CHOOSE(WEEKDAY(DS_1_2_3_appended[[#This Row],[DateOfEntry]]), "Sunday", "Monday", "Tuesday", "Wednesday", "Thursday", "Friday", "Saturday")</f>
        <v>Monday</v>
      </c>
      <c r="I678" s="8">
        <v>2</v>
      </c>
      <c r="J678" s="8" t="str" cm="1">
        <f t="array" ref="J678">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678" s="8">
        <v>0.18</v>
      </c>
      <c r="L678" s="8" cm="1">
        <f t="array" ref="L678">_xlfn.IFS(
  AND(C678="Winter", J678="Clear Sky"), ROUND(10 + (K678 / 0.46) * (25 - 10), 1),
  AND(C678="Winter", J678="Foggy / Misty"), ROUND(0 + (K678 / 0.46) * (15 - 0), 1),
  AND(C678="Winter", J678="Light Snow / Rain"), ROUND(-5 + (K678 / 0.46) * (10 - (-5)), 1),
  AND(C678="Winter", J678="Western Disturbance"), ROUND(5 + (K678 / 0.46) * (20 - 5), 1),
  AND(C678="Summer", J678="Clear / Sunny"), ROUND(30 + (K678 / 0.46) * (53 - 30), 1),
  AND(C678="Summer", J678="Hot &amp; Humid"), ROUND(26 + (K678 / 0.46) * (45 - 26), 1),
  AND(C678="Summer", J678="Dust Storm / Loo Winds"), ROUND(35 + (K678 / 0.46) * (50 - 35), 1),
  AND(C678="Summer", J678="Pre-Monsoon Thunderstorm"), ROUND(28 + (K678 / 0.46) * (48 - 28), 1),
  AND(C678="Monsoon", J678="Heavy Rainfall"), ROUND(22 + (K678 / 0.46) * (28 - 22), 1),
  AND(C678="Monsoon", J678="Intermittent Showers"), ROUND(24 + (K678 / 0.46) * (32 - 24), 1),
  AND(C678="Monsoon", J678="Overcast &amp; Humid"), ROUND(25 + (K678 / 0.46) * (33 - 25), 1),
  AND(C678="Monsoon", J678="Thunderstorms with Rain"), ROUND(23 + (K678 / 0.46) * (30 - 23), 1),
  AND(C678="Autumn", J678="Clear"), ROUND(20 + (K678 / 0.46) * (30 - 20), 1),
  AND(C678="Autumn", J678="Dry &amp; Breezy"), ROUND(18 + (K678 / 0.46) * (28 - 18), 1),
  AND(C678="Autumn", J678="Atmospheric Haze"), ROUND(16 + (K678 / 0.46) * (26 - 16), 1),
  AND(C678="Autumn", J678="Chilly Dusk"), ROUND(15 + (K678 / 0.46) * (25 - 15), 1),
  TRUE, "No match found"
)</f>
        <v>5.9</v>
      </c>
      <c r="M678" s="8">
        <v>0.55000000000000004</v>
      </c>
      <c r="N678" s="8">
        <f>ROUND(DS_1_2_3_appended[[#This Row],[NormalizedHumidity]] * 100, 1)</f>
        <v>55</v>
      </c>
      <c r="O678" s="8" t="str" cm="1">
        <f t="array" ref="O678">_xlfn.IFS(
  N678&lt;=10, "Extremely Dry",
  N678&lt;=20, "Very Dry",
  N678&lt;=30, "Dry",
  N678&lt;=40, "Low Comfortable",
  N678&lt;=50, "Comfortable",
  N678&lt;=60, "Moderate Humid",
  N678&lt;=70, "Humid",
  N678&lt;=80, "Very Humid",
  N678&lt;=90, "Highly Humid",
  N678&lt;=100, "Saturated / Rain-Likely"
)</f>
        <v>Moderate Humid</v>
      </c>
      <c r="P678" s="8">
        <v>0.1045</v>
      </c>
      <c r="Q678" s="8">
        <f>ROUND(DS_1_2_3_appended[[#This Row],[NormalizedWindspeed]]* 118, 1)</f>
        <v>12.3</v>
      </c>
      <c r="R678" s="8">
        <v>6</v>
      </c>
      <c r="S678" s="8">
        <v>62</v>
      </c>
      <c r="T678" s="8">
        <f>SUM(DS_1_2_3_appended[[#This Row],[CasualRiders]], DS_1_2_3_appended[[#This Row],[RegisteredRiders]])</f>
        <v>68</v>
      </c>
    </row>
    <row r="679" spans="1:20">
      <c r="A679" s="16">
        <v>678</v>
      </c>
      <c r="B679" s="11">
        <v>40574</v>
      </c>
      <c r="C679" s="8" t="str" cm="1">
        <f t="array" ref="C679">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79" s="8">
        <f>YEAR(DS_1_2_3_appended[[#This Row],[DateOfEntry]])</f>
        <v>2011</v>
      </c>
      <c r="E679" s="8" t="str">
        <f>TEXT(DS_1_2_3_appended[[#This Row],[DateOfEntry]], "mmmm")</f>
        <v>January</v>
      </c>
      <c r="F679" s="15">
        <v>28.2083333333333</v>
      </c>
      <c r="G679" s="8" t="str">
        <f>IF(dataset_1!G679, "YES", "NO")</f>
        <v>NO</v>
      </c>
      <c r="H679" s="8" t="str">
        <f>CHOOSE(WEEKDAY(DS_1_2_3_appended[[#This Row],[DateOfEntry]]), "Sunday", "Monday", "Tuesday", "Wednesday", "Thursday", "Friday", "Saturday")</f>
        <v>Monday</v>
      </c>
      <c r="I679" s="8">
        <v>2</v>
      </c>
      <c r="J679" s="8" t="str" cm="1">
        <f t="array" ref="J679">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679" s="8">
        <v>0.16</v>
      </c>
      <c r="L679" s="8" cm="1">
        <f t="array" ref="L679">_xlfn.IFS(
  AND(C679="Winter", J679="Clear Sky"), ROUND(10 + (K679 / 0.46) * (25 - 10), 1),
  AND(C679="Winter", J679="Foggy / Misty"), ROUND(0 + (K679 / 0.46) * (15 - 0), 1),
  AND(C679="Winter", J679="Light Snow / Rain"), ROUND(-5 + (K679 / 0.46) * (10 - (-5)), 1),
  AND(C679="Winter", J679="Western Disturbance"), ROUND(5 + (K679 / 0.46) * (20 - 5), 1),
  AND(C679="Summer", J679="Clear / Sunny"), ROUND(30 + (K679 / 0.46) * (53 - 30), 1),
  AND(C679="Summer", J679="Hot &amp; Humid"), ROUND(26 + (K679 / 0.46) * (45 - 26), 1),
  AND(C679="Summer", J679="Dust Storm / Loo Winds"), ROUND(35 + (K679 / 0.46) * (50 - 35), 1),
  AND(C679="Summer", J679="Pre-Monsoon Thunderstorm"), ROUND(28 + (K679 / 0.46) * (48 - 28), 1),
  AND(C679="Monsoon", J679="Heavy Rainfall"), ROUND(22 + (K679 / 0.46) * (28 - 22), 1),
  AND(C679="Monsoon", J679="Intermittent Showers"), ROUND(24 + (K679 / 0.46) * (32 - 24), 1),
  AND(C679="Monsoon", J679="Overcast &amp; Humid"), ROUND(25 + (K679 / 0.46) * (33 - 25), 1),
  AND(C679="Monsoon", J679="Thunderstorms with Rain"), ROUND(23 + (K679 / 0.46) * (30 - 23), 1),
  AND(C679="Autumn", J679="Clear"), ROUND(20 + (K679 / 0.46) * (30 - 20), 1),
  AND(C679="Autumn", J679="Dry &amp; Breezy"), ROUND(18 + (K679 / 0.46) * (28 - 18), 1),
  AND(C679="Autumn", J679="Atmospheric Haze"), ROUND(16 + (K679 / 0.46) * (26 - 16), 1),
  AND(C679="Autumn", J679="Chilly Dusk"), ROUND(15 + (K679 / 0.46) * (25 - 15), 1),
  TRUE, "No match found"
)</f>
        <v>5.2</v>
      </c>
      <c r="M679" s="8">
        <v>0.59</v>
      </c>
      <c r="N679" s="8">
        <f>ROUND(DS_1_2_3_appended[[#This Row],[NormalizedHumidity]] * 100, 1)</f>
        <v>59</v>
      </c>
      <c r="O679" s="8" t="str" cm="1">
        <f t="array" ref="O679">_xlfn.IFS(
  N679&lt;=10, "Extremely Dry",
  N679&lt;=20, "Very Dry",
  N679&lt;=30, "Dry",
  N679&lt;=40, "Low Comfortable",
  N679&lt;=50, "Comfortable",
  N679&lt;=60, "Moderate Humid",
  N679&lt;=70, "Humid",
  N679&lt;=80, "Very Humid",
  N679&lt;=90, "Highly Humid",
  N679&lt;=100, "Saturated / Rain-Likely"
)</f>
        <v>Moderate Humid</v>
      </c>
      <c r="P679" s="8">
        <v>0</v>
      </c>
      <c r="Q679" s="8">
        <f>ROUND(DS_1_2_3_appended[[#This Row],[NormalizedWindspeed]]* 118, 1)</f>
        <v>0</v>
      </c>
      <c r="R679" s="8">
        <v>2</v>
      </c>
      <c r="S679" s="8">
        <v>52</v>
      </c>
      <c r="T679" s="8">
        <f>SUM(DS_1_2_3_appended[[#This Row],[CasualRiders]], DS_1_2_3_appended[[#This Row],[RegisteredRiders]])</f>
        <v>54</v>
      </c>
    </row>
    <row r="680" spans="1:20">
      <c r="A680" s="16">
        <v>679</v>
      </c>
      <c r="B680" s="11">
        <v>40574</v>
      </c>
      <c r="C680" s="8" t="str" cm="1">
        <f t="array" ref="C680">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80" s="8">
        <f>YEAR(DS_1_2_3_appended[[#This Row],[DateOfEntry]])</f>
        <v>2011</v>
      </c>
      <c r="E680" s="8" t="str">
        <f>TEXT(DS_1_2_3_appended[[#This Row],[DateOfEntry]], "mmmm")</f>
        <v>January</v>
      </c>
      <c r="F680" s="15">
        <v>28.25</v>
      </c>
      <c r="G680" s="8" t="str">
        <f>IF(dataset_1!G680, "YES", "NO")</f>
        <v>NO</v>
      </c>
      <c r="H680" s="8" t="str">
        <f>CHOOSE(WEEKDAY(DS_1_2_3_appended[[#This Row],[DateOfEntry]]), "Sunday", "Monday", "Tuesday", "Wednesday", "Thursday", "Friday", "Saturday")</f>
        <v>Monday</v>
      </c>
      <c r="I680" s="8">
        <v>2</v>
      </c>
      <c r="J680" s="8" t="str" cm="1">
        <f t="array" ref="J680">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680" s="8">
        <v>0.18</v>
      </c>
      <c r="L680" s="8" cm="1">
        <f t="array" ref="L680">_xlfn.IFS(
  AND(C680="Winter", J680="Clear Sky"), ROUND(10 + (K680 / 0.46) * (25 - 10), 1),
  AND(C680="Winter", J680="Foggy / Misty"), ROUND(0 + (K680 / 0.46) * (15 - 0), 1),
  AND(C680="Winter", J680="Light Snow / Rain"), ROUND(-5 + (K680 / 0.46) * (10 - (-5)), 1),
  AND(C680="Winter", J680="Western Disturbance"), ROUND(5 + (K680 / 0.46) * (20 - 5), 1),
  AND(C680="Summer", J680="Clear / Sunny"), ROUND(30 + (K680 / 0.46) * (53 - 30), 1),
  AND(C680="Summer", J680="Hot &amp; Humid"), ROUND(26 + (K680 / 0.46) * (45 - 26), 1),
  AND(C680="Summer", J680="Dust Storm / Loo Winds"), ROUND(35 + (K680 / 0.46) * (50 - 35), 1),
  AND(C680="Summer", J680="Pre-Monsoon Thunderstorm"), ROUND(28 + (K680 / 0.46) * (48 - 28), 1),
  AND(C680="Monsoon", J680="Heavy Rainfall"), ROUND(22 + (K680 / 0.46) * (28 - 22), 1),
  AND(C680="Monsoon", J680="Intermittent Showers"), ROUND(24 + (K680 / 0.46) * (32 - 24), 1),
  AND(C680="Monsoon", J680="Overcast &amp; Humid"), ROUND(25 + (K680 / 0.46) * (33 - 25), 1),
  AND(C680="Monsoon", J680="Thunderstorms with Rain"), ROUND(23 + (K680 / 0.46) * (30 - 23), 1),
  AND(C680="Autumn", J680="Clear"), ROUND(20 + (K680 / 0.46) * (30 - 20), 1),
  AND(C680="Autumn", J680="Dry &amp; Breezy"), ROUND(18 + (K680 / 0.46) * (28 - 18), 1),
  AND(C680="Autumn", J680="Atmospheric Haze"), ROUND(16 + (K680 / 0.46) * (26 - 16), 1),
  AND(C680="Autumn", J680="Chilly Dusk"), ROUND(15 + (K680 / 0.46) * (25 - 15), 1),
  TRUE, "No match found"
)</f>
        <v>5.9</v>
      </c>
      <c r="M680" s="8">
        <v>0.55000000000000004</v>
      </c>
      <c r="N680" s="8">
        <f>ROUND(DS_1_2_3_appended[[#This Row],[NormalizedHumidity]] * 100, 1)</f>
        <v>55</v>
      </c>
      <c r="O680" s="8" t="str" cm="1">
        <f t="array" ref="O680">_xlfn.IFS(
  N680&lt;=10, "Extremely Dry",
  N680&lt;=20, "Very Dry",
  N680&lt;=30, "Dry",
  N680&lt;=40, "Low Comfortable",
  N680&lt;=50, "Comfortable",
  N680&lt;=60, "Moderate Humid",
  N680&lt;=70, "Humid",
  N680&lt;=80, "Very Humid",
  N680&lt;=90, "Highly Humid",
  N680&lt;=100, "Saturated / Rain-Likely"
)</f>
        <v>Moderate Humid</v>
      </c>
      <c r="P680" s="8">
        <v>0.1343</v>
      </c>
      <c r="Q680" s="8">
        <f>ROUND(DS_1_2_3_appended[[#This Row],[NormalizedWindspeed]]* 118, 1)</f>
        <v>15.8</v>
      </c>
      <c r="R680" s="8">
        <v>1</v>
      </c>
      <c r="S680" s="8">
        <v>85</v>
      </c>
      <c r="T680" s="8">
        <f>SUM(DS_1_2_3_appended[[#This Row],[CasualRiders]], DS_1_2_3_appended[[#This Row],[RegisteredRiders]])</f>
        <v>86</v>
      </c>
    </row>
    <row r="681" spans="1:20">
      <c r="A681" s="16">
        <v>680</v>
      </c>
      <c r="B681" s="11">
        <v>40574</v>
      </c>
      <c r="C681" s="8" t="str" cm="1">
        <f t="array" ref="C681">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81" s="8">
        <f>YEAR(DS_1_2_3_appended[[#This Row],[DateOfEntry]])</f>
        <v>2011</v>
      </c>
      <c r="E681" s="8" t="str">
        <f>TEXT(DS_1_2_3_appended[[#This Row],[DateOfEntry]], "mmmm")</f>
        <v>January</v>
      </c>
      <c r="F681" s="15">
        <v>28.2916666666667</v>
      </c>
      <c r="G681" s="8" t="str">
        <f>IF(dataset_1!G681, "YES", "NO")</f>
        <v>NO</v>
      </c>
      <c r="H681" s="8" t="str">
        <f>CHOOSE(WEEKDAY(DS_1_2_3_appended[[#This Row],[DateOfEntry]]), "Sunday", "Monday", "Tuesday", "Wednesday", "Thursday", "Friday", "Saturday")</f>
        <v>Monday</v>
      </c>
      <c r="I681" s="8">
        <v>2</v>
      </c>
      <c r="J681" s="8" t="str" cm="1">
        <f t="array" ref="J681">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681" s="8">
        <v>0.16</v>
      </c>
      <c r="L681" s="8" cm="1">
        <f t="array" ref="L681">_xlfn.IFS(
  AND(C681="Winter", J681="Clear Sky"), ROUND(10 + (K681 / 0.46) * (25 - 10), 1),
  AND(C681="Winter", J681="Foggy / Misty"), ROUND(0 + (K681 / 0.46) * (15 - 0), 1),
  AND(C681="Winter", J681="Light Snow / Rain"), ROUND(-5 + (K681 / 0.46) * (10 - (-5)), 1),
  AND(C681="Winter", J681="Western Disturbance"), ROUND(5 + (K681 / 0.46) * (20 - 5), 1),
  AND(C681="Summer", J681="Clear / Sunny"), ROUND(30 + (K681 / 0.46) * (53 - 30), 1),
  AND(C681="Summer", J681="Hot &amp; Humid"), ROUND(26 + (K681 / 0.46) * (45 - 26), 1),
  AND(C681="Summer", J681="Dust Storm / Loo Winds"), ROUND(35 + (K681 / 0.46) * (50 - 35), 1),
  AND(C681="Summer", J681="Pre-Monsoon Thunderstorm"), ROUND(28 + (K681 / 0.46) * (48 - 28), 1),
  AND(C681="Monsoon", J681="Heavy Rainfall"), ROUND(22 + (K681 / 0.46) * (28 - 22), 1),
  AND(C681="Monsoon", J681="Intermittent Showers"), ROUND(24 + (K681 / 0.46) * (32 - 24), 1),
  AND(C681="Monsoon", J681="Overcast &amp; Humid"), ROUND(25 + (K681 / 0.46) * (33 - 25), 1),
  AND(C681="Monsoon", J681="Thunderstorms with Rain"), ROUND(23 + (K681 / 0.46) * (30 - 23), 1),
  AND(C681="Autumn", J681="Clear"), ROUND(20 + (K681 / 0.46) * (30 - 20), 1),
  AND(C681="Autumn", J681="Dry &amp; Breezy"), ROUND(18 + (K681 / 0.46) * (28 - 18), 1),
  AND(C681="Autumn", J681="Atmospheric Haze"), ROUND(16 + (K681 / 0.46) * (26 - 16), 1),
  AND(C681="Autumn", J681="Chilly Dusk"), ROUND(15 + (K681 / 0.46) * (25 - 15), 1),
  TRUE, "No match found"
)</f>
        <v>5.2</v>
      </c>
      <c r="M681" s="8">
        <v>0.59</v>
      </c>
      <c r="N681" s="8">
        <f>ROUND(DS_1_2_3_appended[[#This Row],[NormalizedHumidity]] * 100, 1)</f>
        <v>59</v>
      </c>
      <c r="O681" s="8" t="str" cm="1">
        <f t="array" ref="O681">_xlfn.IFS(
  N681&lt;=10, "Extremely Dry",
  N681&lt;=20, "Very Dry",
  N681&lt;=30, "Dry",
  N681&lt;=40, "Low Comfortable",
  N681&lt;=50, "Comfortable",
  N681&lt;=60, "Moderate Humid",
  N681&lt;=70, "Humid",
  N681&lt;=80, "Very Humid",
  N681&lt;=90, "Highly Humid",
  N681&lt;=100, "Saturated / Rain-Likely"
)</f>
        <v>Moderate Humid</v>
      </c>
      <c r="P681" s="8">
        <v>0.1343</v>
      </c>
      <c r="Q681" s="8">
        <f>ROUND(DS_1_2_3_appended[[#This Row],[NormalizedWindspeed]]* 118, 1)</f>
        <v>15.8</v>
      </c>
      <c r="R681" s="8">
        <v>3</v>
      </c>
      <c r="S681" s="8">
        <v>41</v>
      </c>
      <c r="T681" s="8">
        <f>SUM(DS_1_2_3_appended[[#This Row],[CasualRiders]], DS_1_2_3_appended[[#This Row],[RegisteredRiders]])</f>
        <v>44</v>
      </c>
    </row>
    <row r="682" spans="1:20">
      <c r="A682" s="16">
        <v>681</v>
      </c>
      <c r="B682" s="11">
        <v>40574</v>
      </c>
      <c r="C682" s="8" t="str" cm="1">
        <f t="array" ref="C682">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82" s="8">
        <f>YEAR(DS_1_2_3_appended[[#This Row],[DateOfEntry]])</f>
        <v>2011</v>
      </c>
      <c r="E682" s="8" t="str">
        <f>TEXT(DS_1_2_3_appended[[#This Row],[DateOfEntry]], "mmmm")</f>
        <v>January</v>
      </c>
      <c r="F682" s="15">
        <v>28.3333333333333</v>
      </c>
      <c r="G682" s="8" t="str">
        <f>IF(dataset_1!G682, "YES", "NO")</f>
        <v>NO</v>
      </c>
      <c r="H682" s="8" t="str">
        <f>CHOOSE(WEEKDAY(DS_1_2_3_appended[[#This Row],[DateOfEntry]]), "Sunday", "Monday", "Tuesday", "Wednesday", "Thursday", "Friday", "Saturday")</f>
        <v>Monday</v>
      </c>
      <c r="I682" s="8">
        <v>2</v>
      </c>
      <c r="J682" s="8" t="str" cm="1">
        <f t="array" ref="J682">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682" s="8">
        <v>0.16</v>
      </c>
      <c r="L682" s="8" cm="1">
        <f t="array" ref="L682">_xlfn.IFS(
  AND(C682="Winter", J682="Clear Sky"), ROUND(10 + (K682 / 0.46) * (25 - 10), 1),
  AND(C682="Winter", J682="Foggy / Misty"), ROUND(0 + (K682 / 0.46) * (15 - 0), 1),
  AND(C682="Winter", J682="Light Snow / Rain"), ROUND(-5 + (K682 / 0.46) * (10 - (-5)), 1),
  AND(C682="Winter", J682="Western Disturbance"), ROUND(5 + (K682 / 0.46) * (20 - 5), 1),
  AND(C682="Summer", J682="Clear / Sunny"), ROUND(30 + (K682 / 0.46) * (53 - 30), 1),
  AND(C682="Summer", J682="Hot &amp; Humid"), ROUND(26 + (K682 / 0.46) * (45 - 26), 1),
  AND(C682="Summer", J682="Dust Storm / Loo Winds"), ROUND(35 + (K682 / 0.46) * (50 - 35), 1),
  AND(C682="Summer", J682="Pre-Monsoon Thunderstorm"), ROUND(28 + (K682 / 0.46) * (48 - 28), 1),
  AND(C682="Monsoon", J682="Heavy Rainfall"), ROUND(22 + (K682 / 0.46) * (28 - 22), 1),
  AND(C682="Monsoon", J682="Intermittent Showers"), ROUND(24 + (K682 / 0.46) * (32 - 24), 1),
  AND(C682="Monsoon", J682="Overcast &amp; Humid"), ROUND(25 + (K682 / 0.46) * (33 - 25), 1),
  AND(C682="Monsoon", J682="Thunderstorms with Rain"), ROUND(23 + (K682 / 0.46) * (30 - 23), 1),
  AND(C682="Autumn", J682="Clear"), ROUND(20 + (K682 / 0.46) * (30 - 20), 1),
  AND(C682="Autumn", J682="Dry &amp; Breezy"), ROUND(18 + (K682 / 0.46) * (28 - 18), 1),
  AND(C682="Autumn", J682="Atmospheric Haze"), ROUND(16 + (K682 / 0.46) * (26 - 16), 1),
  AND(C682="Autumn", J682="Chilly Dusk"), ROUND(15 + (K682 / 0.46) * (25 - 15), 1),
  TRUE, "No match found"
)</f>
        <v>5.2</v>
      </c>
      <c r="M682" s="8">
        <v>0.56000000000000005</v>
      </c>
      <c r="N682" s="8">
        <f>ROUND(DS_1_2_3_appended[[#This Row],[NormalizedHumidity]] * 100, 1)</f>
        <v>56</v>
      </c>
      <c r="O682" s="8" t="str" cm="1">
        <f t="array" ref="O682">_xlfn.IFS(
  N682&lt;=10, "Extremely Dry",
  N682&lt;=20, "Very Dry",
  N682&lt;=30, "Dry",
  N682&lt;=40, "Low Comfortable",
  N682&lt;=50, "Comfortable",
  N682&lt;=60, "Moderate Humid",
  N682&lt;=70, "Humid",
  N682&lt;=80, "Very Humid",
  N682&lt;=90, "Highly Humid",
  N682&lt;=100, "Saturated / Rain-Likely"
)</f>
        <v>Moderate Humid</v>
      </c>
      <c r="P682" s="8">
        <v>0.19400000000000001</v>
      </c>
      <c r="Q682" s="8">
        <f>ROUND(DS_1_2_3_appended[[#This Row],[NormalizedWindspeed]]* 118, 1)</f>
        <v>22.9</v>
      </c>
      <c r="R682" s="8">
        <v>3</v>
      </c>
      <c r="S682" s="8">
        <v>83</v>
      </c>
      <c r="T682" s="8">
        <f>SUM(DS_1_2_3_appended[[#This Row],[CasualRiders]], DS_1_2_3_appended[[#This Row],[RegisteredRiders]])</f>
        <v>86</v>
      </c>
    </row>
    <row r="683" spans="1:20">
      <c r="A683" s="16">
        <v>682</v>
      </c>
      <c r="B683" s="11">
        <v>40574</v>
      </c>
      <c r="C683" s="8" t="str" cm="1">
        <f t="array" ref="C683">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83" s="8">
        <f>YEAR(DS_1_2_3_appended[[#This Row],[DateOfEntry]])</f>
        <v>2011</v>
      </c>
      <c r="E683" s="8" t="str">
        <f>TEXT(DS_1_2_3_appended[[#This Row],[DateOfEntry]], "mmmm")</f>
        <v>January</v>
      </c>
      <c r="F683" s="15">
        <v>28.375</v>
      </c>
      <c r="G683" s="8" t="str">
        <f>IF(dataset_1!G683, "YES", "NO")</f>
        <v>NO</v>
      </c>
      <c r="H683" s="8" t="str">
        <f>CHOOSE(WEEKDAY(DS_1_2_3_appended[[#This Row],[DateOfEntry]]), "Sunday", "Monday", "Tuesday", "Wednesday", "Thursday", "Friday", "Saturday")</f>
        <v>Monday</v>
      </c>
      <c r="I683" s="8">
        <v>2</v>
      </c>
      <c r="J683" s="8" t="str" cm="1">
        <f t="array" ref="J683">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683" s="8">
        <v>0.16</v>
      </c>
      <c r="L683" s="8" cm="1">
        <f t="array" ref="L683">_xlfn.IFS(
  AND(C683="Winter", J683="Clear Sky"), ROUND(10 + (K683 / 0.46) * (25 - 10), 1),
  AND(C683="Winter", J683="Foggy / Misty"), ROUND(0 + (K683 / 0.46) * (15 - 0), 1),
  AND(C683="Winter", J683="Light Snow / Rain"), ROUND(-5 + (K683 / 0.46) * (10 - (-5)), 1),
  AND(C683="Winter", J683="Western Disturbance"), ROUND(5 + (K683 / 0.46) * (20 - 5), 1),
  AND(C683="Summer", J683="Clear / Sunny"), ROUND(30 + (K683 / 0.46) * (53 - 30), 1),
  AND(C683="Summer", J683="Hot &amp; Humid"), ROUND(26 + (K683 / 0.46) * (45 - 26), 1),
  AND(C683="Summer", J683="Dust Storm / Loo Winds"), ROUND(35 + (K683 / 0.46) * (50 - 35), 1),
  AND(C683="Summer", J683="Pre-Monsoon Thunderstorm"), ROUND(28 + (K683 / 0.46) * (48 - 28), 1),
  AND(C683="Monsoon", J683="Heavy Rainfall"), ROUND(22 + (K683 / 0.46) * (28 - 22), 1),
  AND(C683="Monsoon", J683="Intermittent Showers"), ROUND(24 + (K683 / 0.46) * (32 - 24), 1),
  AND(C683="Monsoon", J683="Overcast &amp; Humid"), ROUND(25 + (K683 / 0.46) * (33 - 25), 1),
  AND(C683="Monsoon", J683="Thunderstorms with Rain"), ROUND(23 + (K683 / 0.46) * (30 - 23), 1),
  AND(C683="Autumn", J683="Clear"), ROUND(20 + (K683 / 0.46) * (30 - 20), 1),
  AND(C683="Autumn", J683="Dry &amp; Breezy"), ROUND(18 + (K683 / 0.46) * (28 - 18), 1),
  AND(C683="Autumn", J683="Atmospheric Haze"), ROUND(16 + (K683 / 0.46) * (26 - 16), 1),
  AND(C683="Autumn", J683="Chilly Dusk"), ROUND(15 + (K683 / 0.46) * (25 - 15), 1),
  TRUE, "No match found"
)</f>
        <v>5.2</v>
      </c>
      <c r="M683" s="8">
        <v>0.59</v>
      </c>
      <c r="N683" s="8">
        <f>ROUND(DS_1_2_3_appended[[#This Row],[NormalizedHumidity]] * 100, 1)</f>
        <v>59</v>
      </c>
      <c r="O683" s="8" t="str" cm="1">
        <f t="array" ref="O683">_xlfn.IFS(
  N683&lt;=10, "Extremely Dry",
  N683&lt;=20, "Very Dry",
  N683&lt;=30, "Dry",
  N683&lt;=40, "Low Comfortable",
  N683&lt;=50, "Comfortable",
  N683&lt;=60, "Moderate Humid",
  N683&lt;=70, "Humid",
  N683&lt;=80, "Very Humid",
  N683&lt;=90, "Highly Humid",
  N683&lt;=100, "Saturated / Rain-Likely"
)</f>
        <v>Moderate Humid</v>
      </c>
      <c r="P683" s="8">
        <v>0.19400000000000001</v>
      </c>
      <c r="Q683" s="8">
        <f>ROUND(DS_1_2_3_appended[[#This Row],[NormalizedWindspeed]]* 118, 1)</f>
        <v>22.9</v>
      </c>
      <c r="R683" s="8">
        <v>6</v>
      </c>
      <c r="S683" s="8">
        <v>155</v>
      </c>
      <c r="T683" s="8">
        <f>SUM(DS_1_2_3_appended[[#This Row],[CasualRiders]], DS_1_2_3_appended[[#This Row],[RegisteredRiders]])</f>
        <v>161</v>
      </c>
    </row>
    <row r="684" spans="1:20">
      <c r="A684" s="16">
        <v>683</v>
      </c>
      <c r="B684" s="11">
        <v>40574</v>
      </c>
      <c r="C684" s="8" t="str" cm="1">
        <f t="array" ref="C684">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84" s="8">
        <f>YEAR(DS_1_2_3_appended[[#This Row],[DateOfEntry]])</f>
        <v>2011</v>
      </c>
      <c r="E684" s="8" t="str">
        <f>TEXT(DS_1_2_3_appended[[#This Row],[DateOfEntry]], "mmmm")</f>
        <v>January</v>
      </c>
      <c r="F684" s="15">
        <v>28.4166666666667</v>
      </c>
      <c r="G684" s="8" t="str">
        <f>IF(dataset_1!G684, "YES", "NO")</f>
        <v>NO</v>
      </c>
      <c r="H684" s="8" t="str">
        <f>CHOOSE(WEEKDAY(DS_1_2_3_appended[[#This Row],[DateOfEntry]]), "Sunday", "Monday", "Tuesday", "Wednesday", "Thursday", "Friday", "Saturday")</f>
        <v>Monday</v>
      </c>
      <c r="I684" s="8">
        <v>2</v>
      </c>
      <c r="J684" s="8" t="str" cm="1">
        <f t="array" ref="J684">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684" s="8">
        <v>0.16</v>
      </c>
      <c r="L684" s="8" cm="1">
        <f t="array" ref="L684">_xlfn.IFS(
  AND(C684="Winter", J684="Clear Sky"), ROUND(10 + (K684 / 0.46) * (25 - 10), 1),
  AND(C684="Winter", J684="Foggy / Misty"), ROUND(0 + (K684 / 0.46) * (15 - 0), 1),
  AND(C684="Winter", J684="Light Snow / Rain"), ROUND(-5 + (K684 / 0.46) * (10 - (-5)), 1),
  AND(C684="Winter", J684="Western Disturbance"), ROUND(5 + (K684 / 0.46) * (20 - 5), 1),
  AND(C684="Summer", J684="Clear / Sunny"), ROUND(30 + (K684 / 0.46) * (53 - 30), 1),
  AND(C684="Summer", J684="Hot &amp; Humid"), ROUND(26 + (K684 / 0.46) * (45 - 26), 1),
  AND(C684="Summer", J684="Dust Storm / Loo Winds"), ROUND(35 + (K684 / 0.46) * (50 - 35), 1),
  AND(C684="Summer", J684="Pre-Monsoon Thunderstorm"), ROUND(28 + (K684 / 0.46) * (48 - 28), 1),
  AND(C684="Monsoon", J684="Heavy Rainfall"), ROUND(22 + (K684 / 0.46) * (28 - 22), 1),
  AND(C684="Monsoon", J684="Intermittent Showers"), ROUND(24 + (K684 / 0.46) * (32 - 24), 1),
  AND(C684="Monsoon", J684="Overcast &amp; Humid"), ROUND(25 + (K684 / 0.46) * (33 - 25), 1),
  AND(C684="Monsoon", J684="Thunderstorms with Rain"), ROUND(23 + (K684 / 0.46) * (30 - 23), 1),
  AND(C684="Autumn", J684="Clear"), ROUND(20 + (K684 / 0.46) * (30 - 20), 1),
  AND(C684="Autumn", J684="Dry &amp; Breezy"), ROUND(18 + (K684 / 0.46) * (28 - 18), 1),
  AND(C684="Autumn", J684="Atmospheric Haze"), ROUND(16 + (K684 / 0.46) * (26 - 16), 1),
  AND(C684="Autumn", J684="Chilly Dusk"), ROUND(15 + (K684 / 0.46) * (25 - 15), 1),
  TRUE, "No match found"
)</f>
        <v>5.2</v>
      </c>
      <c r="M684" s="8">
        <v>0.55000000000000004</v>
      </c>
      <c r="N684" s="8">
        <f>ROUND(DS_1_2_3_appended[[#This Row],[NormalizedHumidity]] * 100, 1)</f>
        <v>55</v>
      </c>
      <c r="O684" s="8" t="str" cm="1">
        <f t="array" ref="O684">_xlfn.IFS(
  N684&lt;=10, "Extremely Dry",
  N684&lt;=20, "Very Dry",
  N684&lt;=30, "Dry",
  N684&lt;=40, "Low Comfortable",
  N684&lt;=50, "Comfortable",
  N684&lt;=60, "Moderate Humid",
  N684&lt;=70, "Humid",
  N684&lt;=80, "Very Humid",
  N684&lt;=90, "Highly Humid",
  N684&lt;=100, "Saturated / Rain-Likely"
)</f>
        <v>Moderate Humid</v>
      </c>
      <c r="P684" s="8">
        <v>0.22389999999999999</v>
      </c>
      <c r="Q684" s="8">
        <f>ROUND(DS_1_2_3_appended[[#This Row],[NormalizedWindspeed]]* 118, 1)</f>
        <v>26.4</v>
      </c>
      <c r="R684" s="8">
        <v>3</v>
      </c>
      <c r="S684" s="8">
        <v>153</v>
      </c>
      <c r="T684" s="8">
        <f>SUM(DS_1_2_3_appended[[#This Row],[CasualRiders]], DS_1_2_3_appended[[#This Row],[RegisteredRiders]])</f>
        <v>156</v>
      </c>
    </row>
    <row r="685" spans="1:20">
      <c r="A685" s="16">
        <v>684</v>
      </c>
      <c r="B685" s="11">
        <v>40574</v>
      </c>
      <c r="C685" s="8" t="str" cm="1">
        <f t="array" ref="C685">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85" s="8">
        <f>YEAR(DS_1_2_3_appended[[#This Row],[DateOfEntry]])</f>
        <v>2011</v>
      </c>
      <c r="E685" s="8" t="str">
        <f>TEXT(DS_1_2_3_appended[[#This Row],[DateOfEntry]], "mmmm")</f>
        <v>January</v>
      </c>
      <c r="F685" s="15">
        <v>28.4583333333333</v>
      </c>
      <c r="G685" s="8" t="str">
        <f>IF(dataset_1!G685, "YES", "NO")</f>
        <v>NO</v>
      </c>
      <c r="H685" s="8" t="str">
        <f>CHOOSE(WEEKDAY(DS_1_2_3_appended[[#This Row],[DateOfEntry]]), "Sunday", "Monday", "Tuesday", "Wednesday", "Thursday", "Friday", "Saturday")</f>
        <v>Monday</v>
      </c>
      <c r="I685" s="8">
        <v>1</v>
      </c>
      <c r="J685" s="8" t="str" cm="1">
        <f t="array" ref="J685">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685" s="8">
        <v>0.3</v>
      </c>
      <c r="L685" s="8" cm="1">
        <f t="array" ref="L685">_xlfn.IFS(
  AND(C685="Winter", J685="Clear Sky"), ROUND(10 + (K685 / 0.46) * (25 - 10), 1),
  AND(C685="Winter", J685="Foggy / Misty"), ROUND(0 + (K685 / 0.46) * (15 - 0), 1),
  AND(C685="Winter", J685="Light Snow / Rain"), ROUND(-5 + (K685 / 0.46) * (10 - (-5)), 1),
  AND(C685="Winter", J685="Western Disturbance"), ROUND(5 + (K685 / 0.46) * (20 - 5), 1),
  AND(C685="Summer", J685="Clear / Sunny"), ROUND(30 + (K685 / 0.46) * (53 - 30), 1),
  AND(C685="Summer", J685="Hot &amp; Humid"), ROUND(26 + (K685 / 0.46) * (45 - 26), 1),
  AND(C685="Summer", J685="Dust Storm / Loo Winds"), ROUND(35 + (K685 / 0.46) * (50 - 35), 1),
  AND(C685="Summer", J685="Pre-Monsoon Thunderstorm"), ROUND(28 + (K685 / 0.46) * (48 - 28), 1),
  AND(C685="Monsoon", J685="Heavy Rainfall"), ROUND(22 + (K685 / 0.46) * (28 - 22), 1),
  AND(C685="Monsoon", J685="Intermittent Showers"), ROUND(24 + (K685 / 0.46) * (32 - 24), 1),
  AND(C685="Monsoon", J685="Overcast &amp; Humid"), ROUND(25 + (K685 / 0.46) * (33 - 25), 1),
  AND(C685="Monsoon", J685="Thunderstorms with Rain"), ROUND(23 + (K685 / 0.46) * (30 - 23), 1),
  AND(C685="Autumn", J685="Clear"), ROUND(20 + (K685 / 0.46) * (30 - 20), 1),
  AND(C685="Autumn", J685="Dry &amp; Breezy"), ROUND(18 + (K685 / 0.46) * (28 - 18), 1),
  AND(C685="Autumn", J685="Atmospheric Haze"), ROUND(16 + (K685 / 0.46) * (26 - 16), 1),
  AND(C685="Autumn", J685="Chilly Dusk"), ROUND(15 + (K685 / 0.46) * (25 - 15), 1),
  TRUE, "No match found"
)</f>
        <v>19.8</v>
      </c>
      <c r="M685" s="8">
        <v>0.61</v>
      </c>
      <c r="N685" s="8">
        <f>ROUND(DS_1_2_3_appended[[#This Row],[NormalizedHumidity]] * 100, 1)</f>
        <v>61</v>
      </c>
      <c r="O685" s="8" t="str" cm="1">
        <f t="array" ref="O685">_xlfn.IFS(
  N685&lt;=10, "Extremely Dry",
  N685&lt;=20, "Very Dry",
  N685&lt;=30, "Dry",
  N685&lt;=40, "Low Comfortable",
  N685&lt;=50, "Comfortable",
  N685&lt;=60, "Moderate Humid",
  N685&lt;=70, "Humid",
  N685&lt;=80, "Very Humid",
  N685&lt;=90, "Highly Humid",
  N685&lt;=100, "Saturated / Rain-Likely"
)</f>
        <v>Humid</v>
      </c>
      <c r="P685" s="8">
        <v>0.1045</v>
      </c>
      <c r="Q685" s="8">
        <f>ROUND(DS_1_2_3_appended[[#This Row],[NormalizedWindspeed]]* 118, 1)</f>
        <v>12.3</v>
      </c>
      <c r="R685" s="8">
        <v>3</v>
      </c>
      <c r="S685" s="8">
        <v>108</v>
      </c>
      <c r="T685" s="8">
        <f>SUM(DS_1_2_3_appended[[#This Row],[CasualRiders]], DS_1_2_3_appended[[#This Row],[RegisteredRiders]])</f>
        <v>111</v>
      </c>
    </row>
    <row r="686" spans="1:20">
      <c r="A686" s="16">
        <v>685</v>
      </c>
      <c r="B686" s="11">
        <v>40574</v>
      </c>
      <c r="C686" s="8" t="str" cm="1">
        <f t="array" ref="C686">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86" s="8">
        <f>YEAR(DS_1_2_3_appended[[#This Row],[DateOfEntry]])</f>
        <v>2011</v>
      </c>
      <c r="E686" s="8" t="str">
        <f>TEXT(DS_1_2_3_appended[[#This Row],[DateOfEntry]], "mmmm")</f>
        <v>January</v>
      </c>
      <c r="F686" s="15">
        <v>28.5</v>
      </c>
      <c r="G686" s="8" t="str">
        <f>IF(dataset_1!G686, "YES", "NO")</f>
        <v>NO</v>
      </c>
      <c r="H686" s="8" t="str">
        <f>CHOOSE(WEEKDAY(DS_1_2_3_appended[[#This Row],[DateOfEntry]]), "Sunday", "Monday", "Tuesday", "Wednesday", "Thursday", "Friday", "Saturday")</f>
        <v>Monday</v>
      </c>
      <c r="I686" s="8">
        <v>3</v>
      </c>
      <c r="J686" s="8" t="str" cm="1">
        <f t="array" ref="J686">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Light Snow / Rain</v>
      </c>
      <c r="K686" s="8">
        <v>0.16</v>
      </c>
      <c r="L686" s="8" cm="1">
        <f t="array" ref="L686">_xlfn.IFS(
  AND(C686="Winter", J686="Clear Sky"), ROUND(10 + (K686 / 0.46) * (25 - 10), 1),
  AND(C686="Winter", J686="Foggy / Misty"), ROUND(0 + (K686 / 0.46) * (15 - 0), 1),
  AND(C686="Winter", J686="Light Snow / Rain"), ROUND(-5 + (K686 / 0.46) * (10 - (-5)), 1),
  AND(C686="Winter", J686="Western Disturbance"), ROUND(5 + (K686 / 0.46) * (20 - 5), 1),
  AND(C686="Summer", J686="Clear / Sunny"), ROUND(30 + (K686 / 0.46) * (53 - 30), 1),
  AND(C686="Summer", J686="Hot &amp; Humid"), ROUND(26 + (K686 / 0.46) * (45 - 26), 1),
  AND(C686="Summer", J686="Dust Storm / Loo Winds"), ROUND(35 + (K686 / 0.46) * (50 - 35), 1),
  AND(C686="Summer", J686="Pre-Monsoon Thunderstorm"), ROUND(28 + (K686 / 0.46) * (48 - 28), 1),
  AND(C686="Monsoon", J686="Heavy Rainfall"), ROUND(22 + (K686 / 0.46) * (28 - 22), 1),
  AND(C686="Monsoon", J686="Intermittent Showers"), ROUND(24 + (K686 / 0.46) * (32 - 24), 1),
  AND(C686="Monsoon", J686="Overcast &amp; Humid"), ROUND(25 + (K686 / 0.46) * (33 - 25), 1),
  AND(C686="Monsoon", J686="Thunderstorms with Rain"), ROUND(23 + (K686 / 0.46) * (30 - 23), 1),
  AND(C686="Autumn", J686="Clear"), ROUND(20 + (K686 / 0.46) * (30 - 20), 1),
  AND(C686="Autumn", J686="Dry &amp; Breezy"), ROUND(18 + (K686 / 0.46) * (28 - 18), 1),
  AND(C686="Autumn", J686="Atmospheric Haze"), ROUND(16 + (K686 / 0.46) * (26 - 16), 1),
  AND(C686="Autumn", J686="Chilly Dusk"), ROUND(15 + (K686 / 0.46) * (25 - 15), 1),
  TRUE, "No match found"
)</f>
        <v>0.2</v>
      </c>
      <c r="M686" s="8">
        <v>0.59</v>
      </c>
      <c r="N686" s="8">
        <f>ROUND(DS_1_2_3_appended[[#This Row],[NormalizedHumidity]] * 100, 1)</f>
        <v>59</v>
      </c>
      <c r="O686" s="8" t="str" cm="1">
        <f t="array" ref="O686">_xlfn.IFS(
  N686&lt;=10, "Extremely Dry",
  N686&lt;=20, "Very Dry",
  N686&lt;=30, "Dry",
  N686&lt;=40, "Low Comfortable",
  N686&lt;=50, "Comfortable",
  N686&lt;=60, "Moderate Humid",
  N686&lt;=70, "Humid",
  N686&lt;=80, "Very Humid",
  N686&lt;=90, "Highly Humid",
  N686&lt;=100, "Saturated / Rain-Likely"
)</f>
        <v>Moderate Humid</v>
      </c>
      <c r="P686" s="8">
        <v>0.16420000000000001</v>
      </c>
      <c r="Q686" s="8">
        <f>ROUND(DS_1_2_3_appended[[#This Row],[NormalizedWindspeed]]* 118, 1)</f>
        <v>19.399999999999999</v>
      </c>
      <c r="R686" s="8">
        <v>0</v>
      </c>
      <c r="S686" s="8">
        <v>78</v>
      </c>
      <c r="T686" s="8">
        <f>SUM(DS_1_2_3_appended[[#This Row],[CasualRiders]], DS_1_2_3_appended[[#This Row],[RegisteredRiders]])</f>
        <v>78</v>
      </c>
    </row>
    <row r="687" spans="1:20">
      <c r="A687" s="16">
        <v>686</v>
      </c>
      <c r="B687" s="11">
        <v>40574</v>
      </c>
      <c r="C687" s="8" t="str" cm="1">
        <f t="array" ref="C687">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87" s="8">
        <f>YEAR(DS_1_2_3_appended[[#This Row],[DateOfEntry]])</f>
        <v>2011</v>
      </c>
      <c r="E687" s="8" t="str">
        <f>TEXT(DS_1_2_3_appended[[#This Row],[DateOfEntry]], "mmmm")</f>
        <v>January</v>
      </c>
      <c r="F687" s="15">
        <v>28.5416666666667</v>
      </c>
      <c r="G687" s="8" t="str">
        <f>IF(dataset_1!G687, "YES", "NO")</f>
        <v>NO</v>
      </c>
      <c r="H687" s="8" t="str">
        <f>CHOOSE(WEEKDAY(DS_1_2_3_appended[[#This Row],[DateOfEntry]]), "Sunday", "Monday", "Tuesday", "Wednesday", "Thursday", "Friday", "Saturday")</f>
        <v>Monday</v>
      </c>
      <c r="I687" s="8">
        <v>3</v>
      </c>
      <c r="J687" s="8" t="str" cm="1">
        <f t="array" ref="J687">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Light Snow / Rain</v>
      </c>
      <c r="K687" s="8">
        <v>0.16</v>
      </c>
      <c r="L687" s="8" cm="1">
        <f t="array" ref="L687">_xlfn.IFS(
  AND(C687="Winter", J687="Clear Sky"), ROUND(10 + (K687 / 0.46) * (25 - 10), 1),
  AND(C687="Winter", J687="Foggy / Misty"), ROUND(0 + (K687 / 0.46) * (15 - 0), 1),
  AND(C687="Winter", J687="Light Snow / Rain"), ROUND(-5 + (K687 / 0.46) * (10 - (-5)), 1),
  AND(C687="Winter", J687="Western Disturbance"), ROUND(5 + (K687 / 0.46) * (20 - 5), 1),
  AND(C687="Summer", J687="Clear / Sunny"), ROUND(30 + (K687 / 0.46) * (53 - 30), 1),
  AND(C687="Summer", J687="Hot &amp; Humid"), ROUND(26 + (K687 / 0.46) * (45 - 26), 1),
  AND(C687="Summer", J687="Dust Storm / Loo Winds"), ROUND(35 + (K687 / 0.46) * (50 - 35), 1),
  AND(C687="Summer", J687="Pre-Monsoon Thunderstorm"), ROUND(28 + (K687 / 0.46) * (48 - 28), 1),
  AND(C687="Monsoon", J687="Heavy Rainfall"), ROUND(22 + (K687 / 0.46) * (28 - 22), 1),
  AND(C687="Monsoon", J687="Intermittent Showers"), ROUND(24 + (K687 / 0.46) * (32 - 24), 1),
  AND(C687="Monsoon", J687="Overcast &amp; Humid"), ROUND(25 + (K687 / 0.46) * (33 - 25), 1),
  AND(C687="Monsoon", J687="Thunderstorms with Rain"), ROUND(23 + (K687 / 0.46) * (30 - 23), 1),
  AND(C687="Autumn", J687="Clear"), ROUND(20 + (K687 / 0.46) * (30 - 20), 1),
  AND(C687="Autumn", J687="Dry &amp; Breezy"), ROUND(18 + (K687 / 0.46) * (28 - 18), 1),
  AND(C687="Autumn", J687="Atmospheric Haze"), ROUND(16 + (K687 / 0.46) * (26 - 16), 1),
  AND(C687="Autumn", J687="Chilly Dusk"), ROUND(15 + (K687 / 0.46) * (25 - 15), 1),
  TRUE, "No match found"
)</f>
        <v>0.2</v>
      </c>
      <c r="M687" s="8">
        <v>0.59</v>
      </c>
      <c r="N687" s="8">
        <f>ROUND(DS_1_2_3_appended[[#This Row],[NormalizedHumidity]] * 100, 1)</f>
        <v>59</v>
      </c>
      <c r="O687" s="8" t="str" cm="1">
        <f t="array" ref="O687">_xlfn.IFS(
  N687&lt;=10, "Extremely Dry",
  N687&lt;=20, "Very Dry",
  N687&lt;=30, "Dry",
  N687&lt;=40, "Low Comfortable",
  N687&lt;=50, "Comfortable",
  N687&lt;=60, "Moderate Humid",
  N687&lt;=70, "Humid",
  N687&lt;=80, "Very Humid",
  N687&lt;=90, "Highly Humid",
  N687&lt;=100, "Saturated / Rain-Likely"
)</f>
        <v>Moderate Humid</v>
      </c>
      <c r="P687" s="8">
        <v>8.9599999999999999E-2</v>
      </c>
      <c r="Q687" s="8">
        <f>ROUND(DS_1_2_3_appended[[#This Row],[NormalizedWindspeed]]* 118, 1)</f>
        <v>10.6</v>
      </c>
      <c r="R687" s="8">
        <v>3</v>
      </c>
      <c r="S687" s="8">
        <v>53</v>
      </c>
      <c r="T687" s="8">
        <f>SUM(DS_1_2_3_appended[[#This Row],[CasualRiders]], DS_1_2_3_appended[[#This Row],[RegisteredRiders]])</f>
        <v>56</v>
      </c>
    </row>
    <row r="688" spans="1:20">
      <c r="A688" s="16">
        <v>687</v>
      </c>
      <c r="B688" s="11">
        <v>40574</v>
      </c>
      <c r="C688" s="8" t="str" cm="1">
        <f t="array" ref="C688">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88" s="8">
        <f>YEAR(DS_1_2_3_appended[[#This Row],[DateOfEntry]])</f>
        <v>2011</v>
      </c>
      <c r="E688" s="8" t="str">
        <f>TEXT(DS_1_2_3_appended[[#This Row],[DateOfEntry]], "mmmm")</f>
        <v>January</v>
      </c>
      <c r="F688" s="15">
        <v>28.5833333333333</v>
      </c>
      <c r="G688" s="8" t="str">
        <f>IF(dataset_1!G688, "YES", "NO")</f>
        <v>NO</v>
      </c>
      <c r="H688" s="8" t="str">
        <f>CHOOSE(WEEKDAY(DS_1_2_3_appended[[#This Row],[DateOfEntry]]), "Sunday", "Monday", "Tuesday", "Wednesday", "Thursday", "Friday", "Saturday")</f>
        <v>Monday</v>
      </c>
      <c r="I688" s="8">
        <v>2</v>
      </c>
      <c r="J688" s="8" t="str" cm="1">
        <f t="array" ref="J688">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688" s="8">
        <v>0.16</v>
      </c>
      <c r="L688" s="8" cm="1">
        <f t="array" ref="L688">_xlfn.IFS(
  AND(C688="Winter", J688="Clear Sky"), ROUND(10 + (K688 / 0.46) * (25 - 10), 1),
  AND(C688="Winter", J688="Foggy / Misty"), ROUND(0 + (K688 / 0.46) * (15 - 0), 1),
  AND(C688="Winter", J688="Light Snow / Rain"), ROUND(-5 + (K688 / 0.46) * (10 - (-5)), 1),
  AND(C688="Winter", J688="Western Disturbance"), ROUND(5 + (K688 / 0.46) * (20 - 5), 1),
  AND(C688="Summer", J688="Clear / Sunny"), ROUND(30 + (K688 / 0.46) * (53 - 30), 1),
  AND(C688="Summer", J688="Hot &amp; Humid"), ROUND(26 + (K688 / 0.46) * (45 - 26), 1),
  AND(C688="Summer", J688="Dust Storm / Loo Winds"), ROUND(35 + (K688 / 0.46) * (50 - 35), 1),
  AND(C688="Summer", J688="Pre-Monsoon Thunderstorm"), ROUND(28 + (K688 / 0.46) * (48 - 28), 1),
  AND(C688="Monsoon", J688="Heavy Rainfall"), ROUND(22 + (K688 / 0.46) * (28 - 22), 1),
  AND(C688="Monsoon", J688="Intermittent Showers"), ROUND(24 + (K688 / 0.46) * (32 - 24), 1),
  AND(C688="Monsoon", J688="Overcast &amp; Humid"), ROUND(25 + (K688 / 0.46) * (33 - 25), 1),
  AND(C688="Monsoon", J688="Thunderstorms with Rain"), ROUND(23 + (K688 / 0.46) * (30 - 23), 1),
  AND(C688="Autumn", J688="Clear"), ROUND(20 + (K688 / 0.46) * (30 - 20), 1),
  AND(C688="Autumn", J688="Dry &amp; Breezy"), ROUND(18 + (K688 / 0.46) * (28 - 18), 1),
  AND(C688="Autumn", J688="Atmospheric Haze"), ROUND(16 + (K688 / 0.46) * (26 - 16), 1),
  AND(C688="Autumn", J688="Chilly Dusk"), ROUND(15 + (K688 / 0.46) * (25 - 15), 1),
  TRUE, "No match found"
)</f>
        <v>5.2</v>
      </c>
      <c r="M688" s="8">
        <v>0.59</v>
      </c>
      <c r="N688" s="8">
        <f>ROUND(DS_1_2_3_appended[[#This Row],[NormalizedHumidity]] * 100, 1)</f>
        <v>59</v>
      </c>
      <c r="O688" s="8" t="str" cm="1">
        <f t="array" ref="O688">_xlfn.IFS(
  N688&lt;=10, "Extremely Dry",
  N688&lt;=20, "Very Dry",
  N688&lt;=30, "Dry",
  N688&lt;=40, "Low Comfortable",
  N688&lt;=50, "Comfortable",
  N688&lt;=60, "Moderate Humid",
  N688&lt;=70, "Humid",
  N688&lt;=80, "Very Humid",
  N688&lt;=90, "Highly Humid",
  N688&lt;=100, "Saturated / Rain-Likely"
)</f>
        <v>Moderate Humid</v>
      </c>
      <c r="P688" s="8">
        <v>0.1045</v>
      </c>
      <c r="Q688" s="8">
        <f>ROUND(DS_1_2_3_appended[[#This Row],[NormalizedWindspeed]]* 118, 1)</f>
        <v>12.3</v>
      </c>
      <c r="R688" s="8">
        <v>0</v>
      </c>
      <c r="S688" s="8">
        <v>34</v>
      </c>
      <c r="T688" s="8">
        <f>SUM(DS_1_2_3_appended[[#This Row],[CasualRiders]], DS_1_2_3_appended[[#This Row],[RegisteredRiders]])</f>
        <v>34</v>
      </c>
    </row>
    <row r="689" spans="1:20">
      <c r="A689" s="16">
        <v>688</v>
      </c>
      <c r="B689" s="11">
        <v>40574</v>
      </c>
      <c r="C689" s="8" t="str" cm="1">
        <f t="array" ref="C689">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89" s="8">
        <f>YEAR(DS_1_2_3_appended[[#This Row],[DateOfEntry]])</f>
        <v>2011</v>
      </c>
      <c r="E689" s="8" t="str">
        <f>TEXT(DS_1_2_3_appended[[#This Row],[DateOfEntry]], "mmmm")</f>
        <v>January</v>
      </c>
      <c r="F689" s="15">
        <v>28.625</v>
      </c>
      <c r="G689" s="8" t="str">
        <f>IF(dataset_1!G689, "YES", "NO")</f>
        <v>NO</v>
      </c>
      <c r="H689" s="8" t="str">
        <f>CHOOSE(WEEKDAY(DS_1_2_3_appended[[#This Row],[DateOfEntry]]), "Sunday", "Monday", "Tuesday", "Wednesday", "Thursday", "Friday", "Saturday")</f>
        <v>Monday</v>
      </c>
      <c r="I689" s="8">
        <v>2</v>
      </c>
      <c r="J689" s="8" t="str" cm="1">
        <f t="array" ref="J689">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689" s="8">
        <v>0.16</v>
      </c>
      <c r="L689" s="8" cm="1">
        <f t="array" ref="L689">_xlfn.IFS(
  AND(C689="Winter", J689="Clear Sky"), ROUND(10 + (K689 / 0.46) * (25 - 10), 1),
  AND(C689="Winter", J689="Foggy / Misty"), ROUND(0 + (K689 / 0.46) * (15 - 0), 1),
  AND(C689="Winter", J689="Light Snow / Rain"), ROUND(-5 + (K689 / 0.46) * (10 - (-5)), 1),
  AND(C689="Winter", J689="Western Disturbance"), ROUND(5 + (K689 / 0.46) * (20 - 5), 1),
  AND(C689="Summer", J689="Clear / Sunny"), ROUND(30 + (K689 / 0.46) * (53 - 30), 1),
  AND(C689="Summer", J689="Hot &amp; Humid"), ROUND(26 + (K689 / 0.46) * (45 - 26), 1),
  AND(C689="Summer", J689="Dust Storm / Loo Winds"), ROUND(35 + (K689 / 0.46) * (50 - 35), 1),
  AND(C689="Summer", J689="Pre-Monsoon Thunderstorm"), ROUND(28 + (K689 / 0.46) * (48 - 28), 1),
  AND(C689="Monsoon", J689="Heavy Rainfall"), ROUND(22 + (K689 / 0.46) * (28 - 22), 1),
  AND(C689="Monsoon", J689="Intermittent Showers"), ROUND(24 + (K689 / 0.46) * (32 - 24), 1),
  AND(C689="Monsoon", J689="Overcast &amp; Humid"), ROUND(25 + (K689 / 0.46) * (33 - 25), 1),
  AND(C689="Monsoon", J689="Thunderstorms with Rain"), ROUND(23 + (K689 / 0.46) * (30 - 23), 1),
  AND(C689="Autumn", J689="Clear"), ROUND(20 + (K689 / 0.46) * (30 - 20), 1),
  AND(C689="Autumn", J689="Dry &amp; Breezy"), ROUND(18 + (K689 / 0.46) * (28 - 18), 1),
  AND(C689="Autumn", J689="Atmospheric Haze"), ROUND(16 + (K689 / 0.46) * (26 - 16), 1),
  AND(C689="Autumn", J689="Chilly Dusk"), ROUND(15 + (K689 / 0.46) * (25 - 15), 1),
  TRUE, "No match found"
)</f>
        <v>5.2</v>
      </c>
      <c r="M689" s="8">
        <v>0.64</v>
      </c>
      <c r="N689" s="8">
        <f>ROUND(DS_1_2_3_appended[[#This Row],[NormalizedHumidity]] * 100, 1)</f>
        <v>64</v>
      </c>
      <c r="O689" s="8" t="str" cm="1">
        <f t="array" ref="O689">_xlfn.IFS(
  N689&lt;=10, "Extremely Dry",
  N689&lt;=20, "Very Dry",
  N689&lt;=30, "Dry",
  N689&lt;=40, "Low Comfortable",
  N689&lt;=50, "Comfortable",
  N689&lt;=60, "Moderate Humid",
  N689&lt;=70, "Humid",
  N689&lt;=80, "Very Humid",
  N689&lt;=90, "Highly Humid",
  N689&lt;=100, "Saturated / Rain-Likely"
)</f>
        <v>Humid</v>
      </c>
      <c r="P689" s="8">
        <v>8.9599999999999999E-2</v>
      </c>
      <c r="Q689" s="8">
        <f>ROUND(DS_1_2_3_appended[[#This Row],[NormalizedWindspeed]]* 118, 1)</f>
        <v>10.6</v>
      </c>
      <c r="R689" s="8">
        <v>2</v>
      </c>
      <c r="S689" s="8">
        <v>15</v>
      </c>
      <c r="T689" s="8">
        <f>SUM(DS_1_2_3_appended[[#This Row],[CasualRiders]], DS_1_2_3_appended[[#This Row],[RegisteredRiders]])</f>
        <v>17</v>
      </c>
    </row>
    <row r="690" spans="1:20">
      <c r="A690" s="16">
        <v>689</v>
      </c>
      <c r="B690" s="11">
        <v>40575</v>
      </c>
      <c r="C690" s="8" t="str" cm="1">
        <f t="array" ref="C690">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90" s="8">
        <f>YEAR(DS_1_2_3_appended[[#This Row],[DateOfEntry]])</f>
        <v>2011</v>
      </c>
      <c r="E690" s="8" t="str">
        <f>TEXT(DS_1_2_3_appended[[#This Row],[DateOfEntry]], "mmmm")</f>
        <v>February</v>
      </c>
      <c r="F690" s="15">
        <v>28.6666666666667</v>
      </c>
      <c r="G690" s="8" t="str">
        <f>IF(dataset_1!G690, "YES", "NO")</f>
        <v>NO</v>
      </c>
      <c r="H690" s="8" t="str">
        <f>CHOOSE(WEEKDAY(DS_1_2_3_appended[[#This Row],[DateOfEntry]]), "Sunday", "Monday", "Tuesday", "Wednesday", "Thursday", "Friday", "Saturday")</f>
        <v>Tuesday</v>
      </c>
      <c r="I690" s="8">
        <v>2</v>
      </c>
      <c r="J690" s="8" t="str" cm="1">
        <f t="array" ref="J690">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690" s="8">
        <v>0.16</v>
      </c>
      <c r="L690" s="8" cm="1">
        <f t="array" ref="L690">_xlfn.IFS(
  AND(C690="Winter", J690="Clear Sky"), ROUND(10 + (K690 / 0.46) * (25 - 10), 1),
  AND(C690="Winter", J690="Foggy / Misty"), ROUND(0 + (K690 / 0.46) * (15 - 0), 1),
  AND(C690="Winter", J690="Light Snow / Rain"), ROUND(-5 + (K690 / 0.46) * (10 - (-5)), 1),
  AND(C690="Winter", J690="Western Disturbance"), ROUND(5 + (K690 / 0.46) * (20 - 5), 1),
  AND(C690="Summer", J690="Clear / Sunny"), ROUND(30 + (K690 / 0.46) * (53 - 30), 1),
  AND(C690="Summer", J690="Hot &amp; Humid"), ROUND(26 + (K690 / 0.46) * (45 - 26), 1),
  AND(C690="Summer", J690="Dust Storm / Loo Winds"), ROUND(35 + (K690 / 0.46) * (50 - 35), 1),
  AND(C690="Summer", J690="Pre-Monsoon Thunderstorm"), ROUND(28 + (K690 / 0.46) * (48 - 28), 1),
  AND(C690="Monsoon", J690="Heavy Rainfall"), ROUND(22 + (K690 / 0.46) * (28 - 22), 1),
  AND(C690="Monsoon", J690="Intermittent Showers"), ROUND(24 + (K690 / 0.46) * (32 - 24), 1),
  AND(C690="Monsoon", J690="Overcast &amp; Humid"), ROUND(25 + (K690 / 0.46) * (33 - 25), 1),
  AND(C690="Monsoon", J690="Thunderstorms with Rain"), ROUND(23 + (K690 / 0.46) * (30 - 23), 1),
  AND(C690="Autumn", J690="Clear"), ROUND(20 + (K690 / 0.46) * (30 - 20), 1),
  AND(C690="Autumn", J690="Dry &amp; Breezy"), ROUND(18 + (K690 / 0.46) * (28 - 18), 1),
  AND(C690="Autumn", J690="Atmospheric Haze"), ROUND(16 + (K690 / 0.46) * (26 - 16), 1),
  AND(C690="Autumn", J690="Chilly Dusk"), ROUND(15 + (K690 / 0.46) * (25 - 15), 1),
  TRUE, "No match found"
)</f>
        <v>5.2</v>
      </c>
      <c r="M690" s="8">
        <v>0.64</v>
      </c>
      <c r="N690" s="8">
        <f>ROUND(DS_1_2_3_appended[[#This Row],[NormalizedHumidity]] * 100, 1)</f>
        <v>64</v>
      </c>
      <c r="O690" s="8" t="str" cm="1">
        <f t="array" ref="O690">_xlfn.IFS(
  N690&lt;=10, "Extremely Dry",
  N690&lt;=20, "Very Dry",
  N690&lt;=30, "Dry",
  N690&lt;=40, "Low Comfortable",
  N690&lt;=50, "Comfortable",
  N690&lt;=60, "Moderate Humid",
  N690&lt;=70, "Humid",
  N690&lt;=80, "Very Humid",
  N690&lt;=90, "Highly Humid",
  N690&lt;=100, "Saturated / Rain-Likely"
)</f>
        <v>Humid</v>
      </c>
      <c r="P690" s="8">
        <v>0.1045</v>
      </c>
      <c r="Q690" s="8">
        <f>ROUND(DS_1_2_3_appended[[#This Row],[NormalizedWindspeed]]* 118, 1)</f>
        <v>12.3</v>
      </c>
      <c r="R690" s="8">
        <v>2</v>
      </c>
      <c r="S690" s="8">
        <v>6</v>
      </c>
      <c r="T690" s="8">
        <f>SUM(DS_1_2_3_appended[[#This Row],[CasualRiders]], DS_1_2_3_appended[[#This Row],[RegisteredRiders]])</f>
        <v>8</v>
      </c>
    </row>
    <row r="691" spans="1:20">
      <c r="A691" s="16">
        <v>690</v>
      </c>
      <c r="B691" s="11">
        <v>40575</v>
      </c>
      <c r="C691" s="8" t="str" cm="1">
        <f t="array" ref="C691">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91" s="8">
        <f>YEAR(DS_1_2_3_appended[[#This Row],[DateOfEntry]])</f>
        <v>2011</v>
      </c>
      <c r="E691" s="8" t="str">
        <f>TEXT(DS_1_2_3_appended[[#This Row],[DateOfEntry]], "mmmm")</f>
        <v>February</v>
      </c>
      <c r="F691" s="15">
        <v>28.7083333333333</v>
      </c>
      <c r="G691" s="8" t="str">
        <f>IF(dataset_1!G691, "YES", "NO")</f>
        <v>NO</v>
      </c>
      <c r="H691" s="8" t="str">
        <f>CHOOSE(WEEKDAY(DS_1_2_3_appended[[#This Row],[DateOfEntry]]), "Sunday", "Monday", "Tuesday", "Wednesday", "Thursday", "Friday", "Saturday")</f>
        <v>Tuesday</v>
      </c>
      <c r="I691" s="8">
        <v>2</v>
      </c>
      <c r="J691" s="8" t="str" cm="1">
        <f t="array" ref="J691">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691" s="8">
        <v>0.16</v>
      </c>
      <c r="L691" s="8" cm="1">
        <f t="array" ref="L691">_xlfn.IFS(
  AND(C691="Winter", J691="Clear Sky"), ROUND(10 + (K691 / 0.46) * (25 - 10), 1),
  AND(C691="Winter", J691="Foggy / Misty"), ROUND(0 + (K691 / 0.46) * (15 - 0), 1),
  AND(C691="Winter", J691="Light Snow / Rain"), ROUND(-5 + (K691 / 0.46) * (10 - (-5)), 1),
  AND(C691="Winter", J691="Western Disturbance"), ROUND(5 + (K691 / 0.46) * (20 - 5), 1),
  AND(C691="Summer", J691="Clear / Sunny"), ROUND(30 + (K691 / 0.46) * (53 - 30), 1),
  AND(C691="Summer", J691="Hot &amp; Humid"), ROUND(26 + (K691 / 0.46) * (45 - 26), 1),
  AND(C691="Summer", J691="Dust Storm / Loo Winds"), ROUND(35 + (K691 / 0.46) * (50 - 35), 1),
  AND(C691="Summer", J691="Pre-Monsoon Thunderstorm"), ROUND(28 + (K691 / 0.46) * (48 - 28), 1),
  AND(C691="Monsoon", J691="Heavy Rainfall"), ROUND(22 + (K691 / 0.46) * (28 - 22), 1),
  AND(C691="Monsoon", J691="Intermittent Showers"), ROUND(24 + (K691 / 0.46) * (32 - 24), 1),
  AND(C691="Monsoon", J691="Overcast &amp; Humid"), ROUND(25 + (K691 / 0.46) * (33 - 25), 1),
  AND(C691="Monsoon", J691="Thunderstorms with Rain"), ROUND(23 + (K691 / 0.46) * (30 - 23), 1),
  AND(C691="Autumn", J691="Clear"), ROUND(20 + (K691 / 0.46) * (30 - 20), 1),
  AND(C691="Autumn", J691="Dry &amp; Breezy"), ROUND(18 + (K691 / 0.46) * (28 - 18), 1),
  AND(C691="Autumn", J691="Atmospheric Haze"), ROUND(16 + (K691 / 0.46) * (26 - 16), 1),
  AND(C691="Autumn", J691="Chilly Dusk"), ROUND(15 + (K691 / 0.46) * (25 - 15), 1),
  TRUE, "No match found"
)</f>
        <v>5.2</v>
      </c>
      <c r="M691" s="8">
        <v>0.69</v>
      </c>
      <c r="N691" s="8">
        <f>ROUND(DS_1_2_3_appended[[#This Row],[NormalizedHumidity]] * 100, 1)</f>
        <v>69</v>
      </c>
      <c r="O691" s="8" t="str" cm="1">
        <f t="array" ref="O691">_xlfn.IFS(
  N691&lt;=10, "Extremely Dry",
  N691&lt;=20, "Very Dry",
  N691&lt;=30, "Dry",
  N691&lt;=40, "Low Comfortable",
  N691&lt;=50, "Comfortable",
  N691&lt;=60, "Moderate Humid",
  N691&lt;=70, "Humid",
  N691&lt;=80, "Very Humid",
  N691&lt;=90, "Highly Humid",
  N691&lt;=100, "Saturated / Rain-Likely"
)</f>
        <v>Humid</v>
      </c>
      <c r="P691" s="8">
        <v>0.1045</v>
      </c>
      <c r="Q691" s="8">
        <f>ROUND(DS_1_2_3_appended[[#This Row],[NormalizedWindspeed]]* 118, 1)</f>
        <v>12.3</v>
      </c>
      <c r="R691" s="8">
        <v>0</v>
      </c>
      <c r="S691" s="8">
        <v>3</v>
      </c>
      <c r="T691" s="8">
        <f>SUM(DS_1_2_3_appended[[#This Row],[CasualRiders]], DS_1_2_3_appended[[#This Row],[RegisteredRiders]])</f>
        <v>3</v>
      </c>
    </row>
    <row r="692" spans="1:20">
      <c r="A692" s="16">
        <v>691</v>
      </c>
      <c r="B692" s="11">
        <v>40575</v>
      </c>
      <c r="C692" s="8" t="str" cm="1">
        <f t="array" ref="C692">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92" s="8">
        <f>YEAR(DS_1_2_3_appended[[#This Row],[DateOfEntry]])</f>
        <v>2011</v>
      </c>
      <c r="E692" s="8" t="str">
        <f>TEXT(DS_1_2_3_appended[[#This Row],[DateOfEntry]], "mmmm")</f>
        <v>February</v>
      </c>
      <c r="F692" s="15">
        <v>28.75</v>
      </c>
      <c r="G692" s="8" t="str">
        <f>IF(dataset_1!G692, "YES", "NO")</f>
        <v>NO</v>
      </c>
      <c r="H692" s="8" t="str">
        <f>CHOOSE(WEEKDAY(DS_1_2_3_appended[[#This Row],[DateOfEntry]]), "Sunday", "Monday", "Tuesday", "Wednesday", "Thursday", "Friday", "Saturday")</f>
        <v>Tuesday</v>
      </c>
      <c r="I692" s="8">
        <v>2</v>
      </c>
      <c r="J692" s="8" t="str" cm="1">
        <f t="array" ref="J692">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692" s="8">
        <v>0.16</v>
      </c>
      <c r="L692" s="8" cm="1">
        <f t="array" ref="L692">_xlfn.IFS(
  AND(C692="Winter", J692="Clear Sky"), ROUND(10 + (K692 / 0.46) * (25 - 10), 1),
  AND(C692="Winter", J692="Foggy / Misty"), ROUND(0 + (K692 / 0.46) * (15 - 0), 1),
  AND(C692="Winter", J692="Light Snow / Rain"), ROUND(-5 + (K692 / 0.46) * (10 - (-5)), 1),
  AND(C692="Winter", J692="Western Disturbance"), ROUND(5 + (K692 / 0.46) * (20 - 5), 1),
  AND(C692="Summer", J692="Clear / Sunny"), ROUND(30 + (K692 / 0.46) * (53 - 30), 1),
  AND(C692="Summer", J692="Hot &amp; Humid"), ROUND(26 + (K692 / 0.46) * (45 - 26), 1),
  AND(C692="Summer", J692="Dust Storm / Loo Winds"), ROUND(35 + (K692 / 0.46) * (50 - 35), 1),
  AND(C692="Summer", J692="Pre-Monsoon Thunderstorm"), ROUND(28 + (K692 / 0.46) * (48 - 28), 1),
  AND(C692="Monsoon", J692="Heavy Rainfall"), ROUND(22 + (K692 / 0.46) * (28 - 22), 1),
  AND(C692="Monsoon", J692="Intermittent Showers"), ROUND(24 + (K692 / 0.46) * (32 - 24), 1),
  AND(C692="Monsoon", J692="Overcast &amp; Humid"), ROUND(25 + (K692 / 0.46) * (33 - 25), 1),
  AND(C692="Monsoon", J692="Thunderstorms with Rain"), ROUND(23 + (K692 / 0.46) * (30 - 23), 1),
  AND(C692="Autumn", J692="Clear"), ROUND(20 + (K692 / 0.46) * (30 - 20), 1),
  AND(C692="Autumn", J692="Dry &amp; Breezy"), ROUND(18 + (K692 / 0.46) * (28 - 18), 1),
  AND(C692="Autumn", J692="Atmospheric Haze"), ROUND(16 + (K692 / 0.46) * (26 - 16), 1),
  AND(C692="Autumn", J692="Chilly Dusk"), ROUND(15 + (K692 / 0.46) * (25 - 15), 1),
  TRUE, "No match found"
)</f>
        <v>5.2</v>
      </c>
      <c r="M692" s="8">
        <v>0.69</v>
      </c>
      <c r="N692" s="8">
        <f>ROUND(DS_1_2_3_appended[[#This Row],[NormalizedHumidity]] * 100, 1)</f>
        <v>69</v>
      </c>
      <c r="O692" s="8" t="str" cm="1">
        <f t="array" ref="O692">_xlfn.IFS(
  N692&lt;=10, "Extremely Dry",
  N692&lt;=20, "Very Dry",
  N692&lt;=30, "Dry",
  N692&lt;=40, "Low Comfortable",
  N692&lt;=50, "Comfortable",
  N692&lt;=60, "Moderate Humid",
  N692&lt;=70, "Humid",
  N692&lt;=80, "Very Humid",
  N692&lt;=90, "Highly Humid",
  N692&lt;=100, "Saturated / Rain-Likely"
)</f>
        <v>Humid</v>
      </c>
      <c r="P692" s="8">
        <v>0</v>
      </c>
      <c r="Q692" s="8">
        <f>ROUND(DS_1_2_3_appended[[#This Row],[NormalizedWindspeed]]* 118, 1)</f>
        <v>0</v>
      </c>
      <c r="R692" s="8">
        <v>0</v>
      </c>
      <c r="S692" s="8">
        <v>2</v>
      </c>
      <c r="T692" s="8">
        <f>SUM(DS_1_2_3_appended[[#This Row],[CasualRiders]], DS_1_2_3_appended[[#This Row],[RegisteredRiders]])</f>
        <v>2</v>
      </c>
    </row>
    <row r="693" spans="1:20">
      <c r="A693" s="16">
        <v>692</v>
      </c>
      <c r="B693" s="11">
        <v>40575</v>
      </c>
      <c r="C693" s="8" t="str" cm="1">
        <f t="array" ref="C693">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93" s="8">
        <f>YEAR(DS_1_2_3_appended[[#This Row],[DateOfEntry]])</f>
        <v>2011</v>
      </c>
      <c r="E693" s="8" t="str">
        <f>TEXT(DS_1_2_3_appended[[#This Row],[DateOfEntry]], "mmmm")</f>
        <v>February</v>
      </c>
      <c r="F693" s="15">
        <v>28.7916666666667</v>
      </c>
      <c r="G693" s="8" t="str">
        <f>IF(dataset_1!G693, "YES", "NO")</f>
        <v>NO</v>
      </c>
      <c r="H693" s="8" t="str">
        <f>CHOOSE(WEEKDAY(DS_1_2_3_appended[[#This Row],[DateOfEntry]]), "Sunday", "Monday", "Tuesday", "Wednesday", "Thursday", "Friday", "Saturday")</f>
        <v>Tuesday</v>
      </c>
      <c r="I693" s="8">
        <v>2</v>
      </c>
      <c r="J693" s="8" t="str" cm="1">
        <f t="array" ref="J693">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693" s="8">
        <v>0.16</v>
      </c>
      <c r="L693" s="8" cm="1">
        <f t="array" ref="L693">_xlfn.IFS(
  AND(C693="Winter", J693="Clear Sky"), ROUND(10 + (K693 / 0.46) * (25 - 10), 1),
  AND(C693="Winter", J693="Foggy / Misty"), ROUND(0 + (K693 / 0.46) * (15 - 0), 1),
  AND(C693="Winter", J693="Light Snow / Rain"), ROUND(-5 + (K693 / 0.46) * (10 - (-5)), 1),
  AND(C693="Winter", J693="Western Disturbance"), ROUND(5 + (K693 / 0.46) * (20 - 5), 1),
  AND(C693="Summer", J693="Clear / Sunny"), ROUND(30 + (K693 / 0.46) * (53 - 30), 1),
  AND(C693="Summer", J693="Hot &amp; Humid"), ROUND(26 + (K693 / 0.46) * (45 - 26), 1),
  AND(C693="Summer", J693="Dust Storm / Loo Winds"), ROUND(35 + (K693 / 0.46) * (50 - 35), 1),
  AND(C693="Summer", J693="Pre-Monsoon Thunderstorm"), ROUND(28 + (K693 / 0.46) * (48 - 28), 1),
  AND(C693="Monsoon", J693="Heavy Rainfall"), ROUND(22 + (K693 / 0.46) * (28 - 22), 1),
  AND(C693="Monsoon", J693="Intermittent Showers"), ROUND(24 + (K693 / 0.46) * (32 - 24), 1),
  AND(C693="Monsoon", J693="Overcast &amp; Humid"), ROUND(25 + (K693 / 0.46) * (33 - 25), 1),
  AND(C693="Monsoon", J693="Thunderstorms with Rain"), ROUND(23 + (K693 / 0.46) * (30 - 23), 1),
  AND(C693="Autumn", J693="Clear"), ROUND(20 + (K693 / 0.46) * (30 - 20), 1),
  AND(C693="Autumn", J693="Dry &amp; Breezy"), ROUND(18 + (K693 / 0.46) * (28 - 18), 1),
  AND(C693="Autumn", J693="Atmospheric Haze"), ROUND(16 + (K693 / 0.46) * (26 - 16), 1),
  AND(C693="Autumn", J693="Chilly Dusk"), ROUND(15 + (K693 / 0.46) * (25 - 15), 1),
  TRUE, "No match found"
)</f>
        <v>5.2</v>
      </c>
      <c r="M693" s="8">
        <v>0.69</v>
      </c>
      <c r="N693" s="8">
        <f>ROUND(DS_1_2_3_appended[[#This Row],[NormalizedHumidity]] * 100, 1)</f>
        <v>69</v>
      </c>
      <c r="O693" s="8" t="str" cm="1">
        <f t="array" ref="O693">_xlfn.IFS(
  N693&lt;=10, "Extremely Dry",
  N693&lt;=20, "Very Dry",
  N693&lt;=30, "Dry",
  N693&lt;=40, "Low Comfortable",
  N693&lt;=50, "Comfortable",
  N693&lt;=60, "Moderate Humid",
  N693&lt;=70, "Humid",
  N693&lt;=80, "Very Humid",
  N693&lt;=90, "Highly Humid",
  N693&lt;=100, "Saturated / Rain-Likely"
)</f>
        <v>Humid</v>
      </c>
      <c r="P693" s="8">
        <v>0</v>
      </c>
      <c r="Q693" s="8">
        <f>ROUND(DS_1_2_3_appended[[#This Row],[NormalizedWindspeed]]* 118, 1)</f>
        <v>0</v>
      </c>
      <c r="R693" s="8">
        <v>0</v>
      </c>
      <c r="S693" s="8">
        <v>2</v>
      </c>
      <c r="T693" s="8">
        <f>SUM(DS_1_2_3_appended[[#This Row],[CasualRiders]], DS_1_2_3_appended[[#This Row],[RegisteredRiders]])</f>
        <v>2</v>
      </c>
    </row>
    <row r="694" spans="1:20">
      <c r="A694" s="16">
        <v>693</v>
      </c>
      <c r="B694" s="11">
        <v>40575</v>
      </c>
      <c r="C694" s="8" t="str" cm="1">
        <f t="array" ref="C694">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94" s="8">
        <f>YEAR(DS_1_2_3_appended[[#This Row],[DateOfEntry]])</f>
        <v>2011</v>
      </c>
      <c r="E694" s="8" t="str">
        <f>TEXT(DS_1_2_3_appended[[#This Row],[DateOfEntry]], "mmmm")</f>
        <v>February</v>
      </c>
      <c r="F694" s="15">
        <v>28.8333333333333</v>
      </c>
      <c r="G694" s="8" t="str">
        <f>IF(dataset_1!G694, "YES", "NO")</f>
        <v>NO</v>
      </c>
      <c r="H694" s="8" t="str">
        <f>CHOOSE(WEEKDAY(DS_1_2_3_appended[[#This Row],[DateOfEntry]]), "Sunday", "Monday", "Tuesday", "Wednesday", "Thursday", "Friday", "Saturday")</f>
        <v>Tuesday</v>
      </c>
      <c r="I694" s="8">
        <v>3</v>
      </c>
      <c r="J694" s="8" t="str" cm="1">
        <f t="array" ref="J694">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Light Snow / Rain</v>
      </c>
      <c r="K694" s="8">
        <v>0.14000000000000001</v>
      </c>
      <c r="L694" s="8" cm="1">
        <f t="array" ref="L694">_xlfn.IFS(
  AND(C694="Winter", J694="Clear Sky"), ROUND(10 + (K694 / 0.46) * (25 - 10), 1),
  AND(C694="Winter", J694="Foggy / Misty"), ROUND(0 + (K694 / 0.46) * (15 - 0), 1),
  AND(C694="Winter", J694="Light Snow / Rain"), ROUND(-5 + (K694 / 0.46) * (10 - (-5)), 1),
  AND(C694="Winter", J694="Western Disturbance"), ROUND(5 + (K694 / 0.46) * (20 - 5), 1),
  AND(C694="Summer", J694="Clear / Sunny"), ROUND(30 + (K694 / 0.46) * (53 - 30), 1),
  AND(C694="Summer", J694="Hot &amp; Humid"), ROUND(26 + (K694 / 0.46) * (45 - 26), 1),
  AND(C694="Summer", J694="Dust Storm / Loo Winds"), ROUND(35 + (K694 / 0.46) * (50 - 35), 1),
  AND(C694="Summer", J694="Pre-Monsoon Thunderstorm"), ROUND(28 + (K694 / 0.46) * (48 - 28), 1),
  AND(C694="Monsoon", J694="Heavy Rainfall"), ROUND(22 + (K694 / 0.46) * (28 - 22), 1),
  AND(C694="Monsoon", J694="Intermittent Showers"), ROUND(24 + (K694 / 0.46) * (32 - 24), 1),
  AND(C694="Monsoon", J694="Overcast &amp; Humid"), ROUND(25 + (K694 / 0.46) * (33 - 25), 1),
  AND(C694="Monsoon", J694="Thunderstorms with Rain"), ROUND(23 + (K694 / 0.46) * (30 - 23), 1),
  AND(C694="Autumn", J694="Clear"), ROUND(20 + (K694 / 0.46) * (30 - 20), 1),
  AND(C694="Autumn", J694="Dry &amp; Breezy"), ROUND(18 + (K694 / 0.46) * (28 - 18), 1),
  AND(C694="Autumn", J694="Atmospheric Haze"), ROUND(16 + (K694 / 0.46) * (26 - 16), 1),
  AND(C694="Autumn", J694="Chilly Dusk"), ROUND(15 + (K694 / 0.46) * (25 - 15), 1),
  TRUE, "No match found"
)</f>
        <v>-0.4</v>
      </c>
      <c r="M694" s="8">
        <v>0.93</v>
      </c>
      <c r="N694" s="8">
        <f>ROUND(DS_1_2_3_appended[[#This Row],[NormalizedHumidity]] * 100, 1)</f>
        <v>93</v>
      </c>
      <c r="O694" s="8" t="str" cm="1">
        <f t="array" ref="O694">_xlfn.IFS(
  N694&lt;=10, "Extremely Dry",
  N694&lt;=20, "Very Dry",
  N694&lt;=30, "Dry",
  N694&lt;=40, "Low Comfortable",
  N694&lt;=50, "Comfortable",
  N694&lt;=60, "Moderate Humid",
  N694&lt;=70, "Humid",
  N694&lt;=80, "Very Humid",
  N694&lt;=90, "Highly Humid",
  N694&lt;=100, "Saturated / Rain-Likely"
)</f>
        <v>Saturated / Rain-Likely</v>
      </c>
      <c r="P694" s="8">
        <v>0</v>
      </c>
      <c r="Q694" s="8">
        <f>ROUND(DS_1_2_3_appended[[#This Row],[NormalizedWindspeed]]* 118, 1)</f>
        <v>0</v>
      </c>
      <c r="R694" s="8">
        <v>0</v>
      </c>
      <c r="S694" s="8">
        <v>3</v>
      </c>
      <c r="T694" s="8">
        <f>SUM(DS_1_2_3_appended[[#This Row],[CasualRiders]], DS_1_2_3_appended[[#This Row],[RegisteredRiders]])</f>
        <v>3</v>
      </c>
    </row>
    <row r="695" spans="1:20">
      <c r="A695" s="16">
        <v>694</v>
      </c>
      <c r="B695" s="11">
        <v>40575</v>
      </c>
      <c r="C695" s="8" t="str" cm="1">
        <f t="array" ref="C695">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95" s="8">
        <f>YEAR(DS_1_2_3_appended[[#This Row],[DateOfEntry]])</f>
        <v>2011</v>
      </c>
      <c r="E695" s="8" t="str">
        <f>TEXT(DS_1_2_3_appended[[#This Row],[DateOfEntry]], "mmmm")</f>
        <v>February</v>
      </c>
      <c r="F695" s="15">
        <v>28.875</v>
      </c>
      <c r="G695" s="8" t="str">
        <f>IF(dataset_1!G695, "YES", "NO")</f>
        <v>NO</v>
      </c>
      <c r="H695" s="8" t="str">
        <f>CHOOSE(WEEKDAY(DS_1_2_3_appended[[#This Row],[DateOfEntry]]), "Sunday", "Monday", "Tuesday", "Wednesday", "Thursday", "Friday", "Saturday")</f>
        <v>Tuesday</v>
      </c>
      <c r="I695" s="8">
        <v>3</v>
      </c>
      <c r="J695" s="8" t="str" cm="1">
        <f t="array" ref="J695">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Light Snow / Rain</v>
      </c>
      <c r="K695" s="8">
        <v>0.14000000000000001</v>
      </c>
      <c r="L695" s="8" cm="1">
        <f t="array" ref="L695">_xlfn.IFS(
  AND(C695="Winter", J695="Clear Sky"), ROUND(10 + (K695 / 0.46) * (25 - 10), 1),
  AND(C695="Winter", J695="Foggy / Misty"), ROUND(0 + (K695 / 0.46) * (15 - 0), 1),
  AND(C695="Winter", J695="Light Snow / Rain"), ROUND(-5 + (K695 / 0.46) * (10 - (-5)), 1),
  AND(C695="Winter", J695="Western Disturbance"), ROUND(5 + (K695 / 0.46) * (20 - 5), 1),
  AND(C695="Summer", J695="Clear / Sunny"), ROUND(30 + (K695 / 0.46) * (53 - 30), 1),
  AND(C695="Summer", J695="Hot &amp; Humid"), ROUND(26 + (K695 / 0.46) * (45 - 26), 1),
  AND(C695="Summer", J695="Dust Storm / Loo Winds"), ROUND(35 + (K695 / 0.46) * (50 - 35), 1),
  AND(C695="Summer", J695="Pre-Monsoon Thunderstorm"), ROUND(28 + (K695 / 0.46) * (48 - 28), 1),
  AND(C695="Monsoon", J695="Heavy Rainfall"), ROUND(22 + (K695 / 0.46) * (28 - 22), 1),
  AND(C695="Monsoon", J695="Intermittent Showers"), ROUND(24 + (K695 / 0.46) * (32 - 24), 1),
  AND(C695="Monsoon", J695="Overcast &amp; Humid"), ROUND(25 + (K695 / 0.46) * (33 - 25), 1),
  AND(C695="Monsoon", J695="Thunderstorms with Rain"), ROUND(23 + (K695 / 0.46) * (30 - 23), 1),
  AND(C695="Autumn", J695="Clear"), ROUND(20 + (K695 / 0.46) * (30 - 20), 1),
  AND(C695="Autumn", J695="Dry &amp; Breezy"), ROUND(18 + (K695 / 0.46) * (28 - 18), 1),
  AND(C695="Autumn", J695="Atmospheric Haze"), ROUND(16 + (K695 / 0.46) * (26 - 16), 1),
  AND(C695="Autumn", J695="Chilly Dusk"), ROUND(15 + (K695 / 0.46) * (25 - 15), 1),
  TRUE, "No match found"
)</f>
        <v>-0.4</v>
      </c>
      <c r="M695" s="8">
        <v>0.93</v>
      </c>
      <c r="N695" s="8">
        <f>ROUND(DS_1_2_3_appended[[#This Row],[NormalizedHumidity]] * 100, 1)</f>
        <v>93</v>
      </c>
      <c r="O695" s="8" t="str" cm="1">
        <f t="array" ref="O695">_xlfn.IFS(
  N695&lt;=10, "Extremely Dry",
  N695&lt;=20, "Very Dry",
  N695&lt;=30, "Dry",
  N695&lt;=40, "Low Comfortable",
  N695&lt;=50, "Comfortable",
  N695&lt;=60, "Moderate Humid",
  N695&lt;=70, "Humid",
  N695&lt;=80, "Very Humid",
  N695&lt;=90, "Highly Humid",
  N695&lt;=100, "Saturated / Rain-Likely"
)</f>
        <v>Saturated / Rain-Likely</v>
      </c>
      <c r="P695" s="8">
        <v>0</v>
      </c>
      <c r="Q695" s="8">
        <f>ROUND(DS_1_2_3_appended[[#This Row],[NormalizedWindspeed]]* 118, 1)</f>
        <v>0</v>
      </c>
      <c r="R695" s="8">
        <v>0</v>
      </c>
      <c r="S695" s="8">
        <v>22</v>
      </c>
      <c r="T695" s="8">
        <f>SUM(DS_1_2_3_appended[[#This Row],[CasualRiders]], DS_1_2_3_appended[[#This Row],[RegisteredRiders]])</f>
        <v>22</v>
      </c>
    </row>
    <row r="696" spans="1:20">
      <c r="A696" s="16">
        <v>695</v>
      </c>
      <c r="B696" s="11">
        <v>40575</v>
      </c>
      <c r="C696" s="8" t="str" cm="1">
        <f t="array" ref="C696">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96" s="8">
        <f>YEAR(DS_1_2_3_appended[[#This Row],[DateOfEntry]])</f>
        <v>2011</v>
      </c>
      <c r="E696" s="8" t="str">
        <f>TEXT(DS_1_2_3_appended[[#This Row],[DateOfEntry]], "mmmm")</f>
        <v>February</v>
      </c>
      <c r="F696" s="15">
        <v>28.9166666666667</v>
      </c>
      <c r="G696" s="8" t="str">
        <f>IF(dataset_1!G696, "YES", "NO")</f>
        <v>NO</v>
      </c>
      <c r="H696" s="8" t="str">
        <f>CHOOSE(WEEKDAY(DS_1_2_3_appended[[#This Row],[DateOfEntry]]), "Sunday", "Monday", "Tuesday", "Wednesday", "Thursday", "Friday", "Saturday")</f>
        <v>Tuesday</v>
      </c>
      <c r="I696" s="8">
        <v>3</v>
      </c>
      <c r="J696" s="8" t="str" cm="1">
        <f t="array" ref="J696">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Light Snow / Rain</v>
      </c>
      <c r="K696" s="8">
        <v>0.16</v>
      </c>
      <c r="L696" s="8" cm="1">
        <f t="array" ref="L696">_xlfn.IFS(
  AND(C696="Winter", J696="Clear Sky"), ROUND(10 + (K696 / 0.46) * (25 - 10), 1),
  AND(C696="Winter", J696="Foggy / Misty"), ROUND(0 + (K696 / 0.46) * (15 - 0), 1),
  AND(C696="Winter", J696="Light Snow / Rain"), ROUND(-5 + (K696 / 0.46) * (10 - (-5)), 1),
  AND(C696="Winter", J696="Western Disturbance"), ROUND(5 + (K696 / 0.46) * (20 - 5), 1),
  AND(C696="Summer", J696="Clear / Sunny"), ROUND(30 + (K696 / 0.46) * (53 - 30), 1),
  AND(C696="Summer", J696="Hot &amp; Humid"), ROUND(26 + (K696 / 0.46) * (45 - 26), 1),
  AND(C696="Summer", J696="Dust Storm / Loo Winds"), ROUND(35 + (K696 / 0.46) * (50 - 35), 1),
  AND(C696="Summer", J696="Pre-Monsoon Thunderstorm"), ROUND(28 + (K696 / 0.46) * (48 - 28), 1),
  AND(C696="Monsoon", J696="Heavy Rainfall"), ROUND(22 + (K696 / 0.46) * (28 - 22), 1),
  AND(C696="Monsoon", J696="Intermittent Showers"), ROUND(24 + (K696 / 0.46) * (32 - 24), 1),
  AND(C696="Monsoon", J696="Overcast &amp; Humid"), ROUND(25 + (K696 / 0.46) * (33 - 25), 1),
  AND(C696="Monsoon", J696="Thunderstorms with Rain"), ROUND(23 + (K696 / 0.46) * (30 - 23), 1),
  AND(C696="Autumn", J696="Clear"), ROUND(20 + (K696 / 0.46) * (30 - 20), 1),
  AND(C696="Autumn", J696="Dry &amp; Breezy"), ROUND(18 + (K696 / 0.46) * (28 - 18), 1),
  AND(C696="Autumn", J696="Atmospheric Haze"), ROUND(16 + (K696 / 0.46) * (26 - 16), 1),
  AND(C696="Autumn", J696="Chilly Dusk"), ROUND(15 + (K696 / 0.46) * (25 - 15), 1),
  TRUE, "No match found"
)</f>
        <v>0.2</v>
      </c>
      <c r="M696" s="8">
        <v>0.93</v>
      </c>
      <c r="N696" s="8">
        <f>ROUND(DS_1_2_3_appended[[#This Row],[NormalizedHumidity]] * 100, 1)</f>
        <v>93</v>
      </c>
      <c r="O696" s="8" t="str" cm="1">
        <f t="array" ref="O696">_xlfn.IFS(
  N696&lt;=10, "Extremely Dry",
  N696&lt;=20, "Very Dry",
  N696&lt;=30, "Dry",
  N696&lt;=40, "Low Comfortable",
  N696&lt;=50, "Comfortable",
  N696&lt;=60, "Moderate Humid",
  N696&lt;=70, "Humid",
  N696&lt;=80, "Very Humid",
  N696&lt;=90, "Highly Humid",
  N696&lt;=100, "Saturated / Rain-Likely"
)</f>
        <v>Saturated / Rain-Likely</v>
      </c>
      <c r="P696" s="8">
        <v>0</v>
      </c>
      <c r="Q696" s="8">
        <f>ROUND(DS_1_2_3_appended[[#This Row],[NormalizedWindspeed]]* 118, 1)</f>
        <v>0</v>
      </c>
      <c r="R696" s="8">
        <v>0</v>
      </c>
      <c r="S696" s="8">
        <v>52</v>
      </c>
      <c r="T696" s="8">
        <f>SUM(DS_1_2_3_appended[[#This Row],[CasualRiders]], DS_1_2_3_appended[[#This Row],[RegisteredRiders]])</f>
        <v>52</v>
      </c>
    </row>
    <row r="697" spans="1:20">
      <c r="A697" s="16">
        <v>696</v>
      </c>
      <c r="B697" s="11">
        <v>40575</v>
      </c>
      <c r="C697" s="8" t="str" cm="1">
        <f t="array" ref="C697">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97" s="8">
        <f>YEAR(DS_1_2_3_appended[[#This Row],[DateOfEntry]])</f>
        <v>2011</v>
      </c>
      <c r="E697" s="8" t="str">
        <f>TEXT(DS_1_2_3_appended[[#This Row],[DateOfEntry]], "mmmm")</f>
        <v>February</v>
      </c>
      <c r="F697" s="15">
        <v>28.9583333333333</v>
      </c>
      <c r="G697" s="8" t="str">
        <f>IF(dataset_1!G697, "YES", "NO")</f>
        <v>NO</v>
      </c>
      <c r="H697" s="8" t="str">
        <f>CHOOSE(WEEKDAY(DS_1_2_3_appended[[#This Row],[DateOfEntry]]), "Sunday", "Monday", "Tuesday", "Wednesday", "Thursday", "Friday", "Saturday")</f>
        <v>Tuesday</v>
      </c>
      <c r="I697" s="8">
        <v>3</v>
      </c>
      <c r="J697" s="8" t="str" cm="1">
        <f t="array" ref="J697">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Light Snow / Rain</v>
      </c>
      <c r="K697" s="8">
        <v>0.16</v>
      </c>
      <c r="L697" s="8" cm="1">
        <f t="array" ref="L697">_xlfn.IFS(
  AND(C697="Winter", J697="Clear Sky"), ROUND(10 + (K697 / 0.46) * (25 - 10), 1),
  AND(C697="Winter", J697="Foggy / Misty"), ROUND(0 + (K697 / 0.46) * (15 - 0), 1),
  AND(C697="Winter", J697="Light Snow / Rain"), ROUND(-5 + (K697 / 0.46) * (10 - (-5)), 1),
  AND(C697="Winter", J697="Western Disturbance"), ROUND(5 + (K697 / 0.46) * (20 - 5), 1),
  AND(C697="Summer", J697="Clear / Sunny"), ROUND(30 + (K697 / 0.46) * (53 - 30), 1),
  AND(C697="Summer", J697="Hot &amp; Humid"), ROUND(26 + (K697 / 0.46) * (45 - 26), 1),
  AND(C697="Summer", J697="Dust Storm / Loo Winds"), ROUND(35 + (K697 / 0.46) * (50 - 35), 1),
  AND(C697="Summer", J697="Pre-Monsoon Thunderstorm"), ROUND(28 + (K697 / 0.46) * (48 - 28), 1),
  AND(C697="Monsoon", J697="Heavy Rainfall"), ROUND(22 + (K697 / 0.46) * (28 - 22), 1),
  AND(C697="Monsoon", J697="Intermittent Showers"), ROUND(24 + (K697 / 0.46) * (32 - 24), 1),
  AND(C697="Monsoon", J697="Overcast &amp; Humid"), ROUND(25 + (K697 / 0.46) * (33 - 25), 1),
  AND(C697="Monsoon", J697="Thunderstorms with Rain"), ROUND(23 + (K697 / 0.46) * (30 - 23), 1),
  AND(C697="Autumn", J697="Clear"), ROUND(20 + (K697 / 0.46) * (30 - 20), 1),
  AND(C697="Autumn", J697="Dry &amp; Breezy"), ROUND(18 + (K697 / 0.46) * (28 - 18), 1),
  AND(C697="Autumn", J697="Atmospheric Haze"), ROUND(16 + (K697 / 0.46) * (26 - 16), 1),
  AND(C697="Autumn", J697="Chilly Dusk"), ROUND(15 + (K697 / 0.46) * (25 - 15), 1),
  TRUE, "No match found"
)</f>
        <v>0.2</v>
      </c>
      <c r="M697" s="8">
        <v>0.93</v>
      </c>
      <c r="N697" s="8">
        <f>ROUND(DS_1_2_3_appended[[#This Row],[NormalizedHumidity]] * 100, 1)</f>
        <v>93</v>
      </c>
      <c r="O697" s="8" t="str" cm="1">
        <f t="array" ref="O697">_xlfn.IFS(
  N697&lt;=10, "Extremely Dry",
  N697&lt;=20, "Very Dry",
  N697&lt;=30, "Dry",
  N697&lt;=40, "Low Comfortable",
  N697&lt;=50, "Comfortable",
  N697&lt;=60, "Moderate Humid",
  N697&lt;=70, "Humid",
  N697&lt;=80, "Very Humid",
  N697&lt;=90, "Highly Humid",
  N697&lt;=100, "Saturated / Rain-Likely"
)</f>
        <v>Saturated / Rain-Likely</v>
      </c>
      <c r="P697" s="8">
        <v>0</v>
      </c>
      <c r="Q697" s="8">
        <f>ROUND(DS_1_2_3_appended[[#This Row],[NormalizedWindspeed]]* 118, 1)</f>
        <v>0</v>
      </c>
      <c r="R697" s="8">
        <v>3</v>
      </c>
      <c r="S697" s="8">
        <v>132</v>
      </c>
      <c r="T697" s="8">
        <f>SUM(DS_1_2_3_appended[[#This Row],[CasualRiders]], DS_1_2_3_appended[[#This Row],[RegisteredRiders]])</f>
        <v>135</v>
      </c>
    </row>
    <row r="698" spans="1:20">
      <c r="A698" s="16">
        <v>697</v>
      </c>
      <c r="B698" s="11">
        <v>40575</v>
      </c>
      <c r="C698" s="8" t="str" cm="1">
        <f t="array" ref="C698">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98" s="8">
        <f>YEAR(DS_1_2_3_appended[[#This Row],[DateOfEntry]])</f>
        <v>2011</v>
      </c>
      <c r="E698" s="8" t="str">
        <f>TEXT(DS_1_2_3_appended[[#This Row],[DateOfEntry]], "mmmm")</f>
        <v>February</v>
      </c>
      <c r="F698" s="15">
        <v>29</v>
      </c>
      <c r="G698" s="8" t="str">
        <f>IF(dataset_1!G698, "YES", "NO")</f>
        <v>NO</v>
      </c>
      <c r="H698" s="8" t="str">
        <f>CHOOSE(WEEKDAY(DS_1_2_3_appended[[#This Row],[DateOfEntry]]), "Sunday", "Monday", "Tuesday", "Wednesday", "Thursday", "Friday", "Saturday")</f>
        <v>Tuesday</v>
      </c>
      <c r="I698" s="8">
        <v>2</v>
      </c>
      <c r="J698" s="8" t="str" cm="1">
        <f t="array" ref="J698">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698" s="8">
        <v>0.16</v>
      </c>
      <c r="L698" s="8" cm="1">
        <f t="array" ref="L698">_xlfn.IFS(
  AND(C698="Winter", J698="Clear Sky"), ROUND(10 + (K698 / 0.46) * (25 - 10), 1),
  AND(C698="Winter", J698="Foggy / Misty"), ROUND(0 + (K698 / 0.46) * (15 - 0), 1),
  AND(C698="Winter", J698="Light Snow / Rain"), ROUND(-5 + (K698 / 0.46) * (10 - (-5)), 1),
  AND(C698="Winter", J698="Western Disturbance"), ROUND(5 + (K698 / 0.46) * (20 - 5), 1),
  AND(C698="Summer", J698="Clear / Sunny"), ROUND(30 + (K698 / 0.46) * (53 - 30), 1),
  AND(C698="Summer", J698="Hot &amp; Humid"), ROUND(26 + (K698 / 0.46) * (45 - 26), 1),
  AND(C698="Summer", J698="Dust Storm / Loo Winds"), ROUND(35 + (K698 / 0.46) * (50 - 35), 1),
  AND(C698="Summer", J698="Pre-Monsoon Thunderstorm"), ROUND(28 + (K698 / 0.46) * (48 - 28), 1),
  AND(C698="Monsoon", J698="Heavy Rainfall"), ROUND(22 + (K698 / 0.46) * (28 - 22), 1),
  AND(C698="Monsoon", J698="Intermittent Showers"), ROUND(24 + (K698 / 0.46) * (32 - 24), 1),
  AND(C698="Monsoon", J698="Overcast &amp; Humid"), ROUND(25 + (K698 / 0.46) * (33 - 25), 1),
  AND(C698="Monsoon", J698="Thunderstorms with Rain"), ROUND(23 + (K698 / 0.46) * (30 - 23), 1),
  AND(C698="Autumn", J698="Clear"), ROUND(20 + (K698 / 0.46) * (30 - 20), 1),
  AND(C698="Autumn", J698="Dry &amp; Breezy"), ROUND(18 + (K698 / 0.46) * (28 - 18), 1),
  AND(C698="Autumn", J698="Atmospheric Haze"), ROUND(16 + (K698 / 0.46) * (26 - 16), 1),
  AND(C698="Autumn", J698="Chilly Dusk"), ROUND(15 + (K698 / 0.46) * (25 - 15), 1),
  TRUE, "No match found"
)</f>
        <v>5.2</v>
      </c>
      <c r="M698" s="8">
        <v>0.93</v>
      </c>
      <c r="N698" s="8">
        <f>ROUND(DS_1_2_3_appended[[#This Row],[NormalizedHumidity]] * 100, 1)</f>
        <v>93</v>
      </c>
      <c r="O698" s="8" t="str" cm="1">
        <f t="array" ref="O698">_xlfn.IFS(
  N698&lt;=10, "Extremely Dry",
  N698&lt;=20, "Very Dry",
  N698&lt;=30, "Dry",
  N698&lt;=40, "Low Comfortable",
  N698&lt;=50, "Comfortable",
  N698&lt;=60, "Moderate Humid",
  N698&lt;=70, "Humid",
  N698&lt;=80, "Very Humid",
  N698&lt;=90, "Highly Humid",
  N698&lt;=100, "Saturated / Rain-Likely"
)</f>
        <v>Saturated / Rain-Likely</v>
      </c>
      <c r="P698" s="8">
        <v>0</v>
      </c>
      <c r="Q698" s="8">
        <f>ROUND(DS_1_2_3_appended[[#This Row],[NormalizedWindspeed]]* 118, 1)</f>
        <v>0</v>
      </c>
      <c r="R698" s="8">
        <v>2</v>
      </c>
      <c r="S698" s="8">
        <v>114</v>
      </c>
      <c r="T698" s="8">
        <f>SUM(DS_1_2_3_appended[[#This Row],[CasualRiders]], DS_1_2_3_appended[[#This Row],[RegisteredRiders]])</f>
        <v>116</v>
      </c>
    </row>
    <row r="699" spans="1:20">
      <c r="A699" s="16">
        <v>698</v>
      </c>
      <c r="B699" s="11">
        <v>40575</v>
      </c>
      <c r="C699" s="8" t="str" cm="1">
        <f t="array" ref="C699">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699" s="8">
        <f>YEAR(DS_1_2_3_appended[[#This Row],[DateOfEntry]])</f>
        <v>2011</v>
      </c>
      <c r="E699" s="8" t="str">
        <f>TEXT(DS_1_2_3_appended[[#This Row],[DateOfEntry]], "mmmm")</f>
        <v>February</v>
      </c>
      <c r="F699" s="15">
        <v>29.0416666666667</v>
      </c>
      <c r="G699" s="8" t="str">
        <f>IF(dataset_1!G699, "YES", "NO")</f>
        <v>NO</v>
      </c>
      <c r="H699" s="8" t="str">
        <f>CHOOSE(WEEKDAY(DS_1_2_3_appended[[#This Row],[DateOfEntry]]), "Sunday", "Monday", "Tuesday", "Wednesday", "Thursday", "Friday", "Saturday")</f>
        <v>Tuesday</v>
      </c>
      <c r="I699" s="8">
        <v>2</v>
      </c>
      <c r="J699" s="8" t="str" cm="1">
        <f t="array" ref="J699">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699" s="8">
        <v>0.16</v>
      </c>
      <c r="L699" s="8" cm="1">
        <f t="array" ref="L699">_xlfn.IFS(
  AND(C699="Winter", J699="Clear Sky"), ROUND(10 + (K699 / 0.46) * (25 - 10), 1),
  AND(C699="Winter", J699="Foggy / Misty"), ROUND(0 + (K699 / 0.46) * (15 - 0), 1),
  AND(C699="Winter", J699="Light Snow / Rain"), ROUND(-5 + (K699 / 0.46) * (10 - (-5)), 1),
  AND(C699="Winter", J699="Western Disturbance"), ROUND(5 + (K699 / 0.46) * (20 - 5), 1),
  AND(C699="Summer", J699="Clear / Sunny"), ROUND(30 + (K699 / 0.46) * (53 - 30), 1),
  AND(C699="Summer", J699="Hot &amp; Humid"), ROUND(26 + (K699 / 0.46) * (45 - 26), 1),
  AND(C699="Summer", J699="Dust Storm / Loo Winds"), ROUND(35 + (K699 / 0.46) * (50 - 35), 1),
  AND(C699="Summer", J699="Pre-Monsoon Thunderstorm"), ROUND(28 + (K699 / 0.46) * (48 - 28), 1),
  AND(C699="Monsoon", J699="Heavy Rainfall"), ROUND(22 + (K699 / 0.46) * (28 - 22), 1),
  AND(C699="Monsoon", J699="Intermittent Showers"), ROUND(24 + (K699 / 0.46) * (32 - 24), 1),
  AND(C699="Monsoon", J699="Overcast &amp; Humid"), ROUND(25 + (K699 / 0.46) * (33 - 25), 1),
  AND(C699="Monsoon", J699="Thunderstorms with Rain"), ROUND(23 + (K699 / 0.46) * (30 - 23), 1),
  AND(C699="Autumn", J699="Clear"), ROUND(20 + (K699 / 0.46) * (30 - 20), 1),
  AND(C699="Autumn", J699="Dry &amp; Breezy"), ROUND(18 + (K699 / 0.46) * (28 - 18), 1),
  AND(C699="Autumn", J699="Atmospheric Haze"), ROUND(16 + (K699 / 0.46) * (26 - 16), 1),
  AND(C699="Autumn", J699="Chilly Dusk"), ROUND(15 + (K699 / 0.46) * (25 - 15), 1),
  TRUE, "No match found"
)</f>
        <v>5.2</v>
      </c>
      <c r="M699" s="8">
        <v>0.93</v>
      </c>
      <c r="N699" s="8">
        <f>ROUND(DS_1_2_3_appended[[#This Row],[NormalizedHumidity]] * 100, 1)</f>
        <v>93</v>
      </c>
      <c r="O699" s="8" t="str" cm="1">
        <f t="array" ref="O699">_xlfn.IFS(
  N699&lt;=10, "Extremely Dry",
  N699&lt;=20, "Very Dry",
  N699&lt;=30, "Dry",
  N699&lt;=40, "Low Comfortable",
  N699&lt;=50, "Comfortable",
  N699&lt;=60, "Moderate Humid",
  N699&lt;=70, "Humid",
  N699&lt;=80, "Very Humid",
  N699&lt;=90, "Highly Humid",
  N699&lt;=100, "Saturated / Rain-Likely"
)</f>
        <v>Saturated / Rain-Likely</v>
      </c>
      <c r="P699" s="8">
        <v>0</v>
      </c>
      <c r="Q699" s="8">
        <f>ROUND(DS_1_2_3_appended[[#This Row],[NormalizedWindspeed]]* 118, 1)</f>
        <v>0</v>
      </c>
      <c r="R699" s="8">
        <v>0</v>
      </c>
      <c r="S699" s="8">
        <v>47</v>
      </c>
      <c r="T699" s="8">
        <f>SUM(DS_1_2_3_appended[[#This Row],[CasualRiders]], DS_1_2_3_appended[[#This Row],[RegisteredRiders]])</f>
        <v>47</v>
      </c>
    </row>
    <row r="700" spans="1:20">
      <c r="A700" s="16">
        <v>699</v>
      </c>
      <c r="B700" s="11">
        <v>40575</v>
      </c>
      <c r="C700" s="8" t="str" cm="1">
        <f t="array" ref="C700">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00" s="8">
        <f>YEAR(DS_1_2_3_appended[[#This Row],[DateOfEntry]])</f>
        <v>2011</v>
      </c>
      <c r="E700" s="8" t="str">
        <f>TEXT(DS_1_2_3_appended[[#This Row],[DateOfEntry]], "mmmm")</f>
        <v>February</v>
      </c>
      <c r="F700" s="15">
        <v>29.0833333333333</v>
      </c>
      <c r="G700" s="8" t="str">
        <f>IF(dataset_1!G700, "YES", "NO")</f>
        <v>NO</v>
      </c>
      <c r="H700" s="8" t="str">
        <f>CHOOSE(WEEKDAY(DS_1_2_3_appended[[#This Row],[DateOfEntry]]), "Sunday", "Monday", "Tuesday", "Wednesday", "Thursday", "Friday", "Saturday")</f>
        <v>Tuesday</v>
      </c>
      <c r="I700" s="8">
        <v>2</v>
      </c>
      <c r="J700" s="8" t="str" cm="1">
        <f t="array" ref="J700">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700" s="8">
        <v>0.18</v>
      </c>
      <c r="L700" s="8" cm="1">
        <f t="array" ref="L700">_xlfn.IFS(
  AND(C700="Winter", J700="Clear Sky"), ROUND(10 + (K700 / 0.46) * (25 - 10), 1),
  AND(C700="Winter", J700="Foggy / Misty"), ROUND(0 + (K700 / 0.46) * (15 - 0), 1),
  AND(C700="Winter", J700="Light Snow / Rain"), ROUND(-5 + (K700 / 0.46) * (10 - (-5)), 1),
  AND(C700="Winter", J700="Western Disturbance"), ROUND(5 + (K700 / 0.46) * (20 - 5), 1),
  AND(C700="Summer", J700="Clear / Sunny"), ROUND(30 + (K700 / 0.46) * (53 - 30), 1),
  AND(C700="Summer", J700="Hot &amp; Humid"), ROUND(26 + (K700 / 0.46) * (45 - 26), 1),
  AND(C700="Summer", J700="Dust Storm / Loo Winds"), ROUND(35 + (K700 / 0.46) * (50 - 35), 1),
  AND(C700="Summer", J700="Pre-Monsoon Thunderstorm"), ROUND(28 + (K700 / 0.46) * (48 - 28), 1),
  AND(C700="Monsoon", J700="Heavy Rainfall"), ROUND(22 + (K700 / 0.46) * (28 - 22), 1),
  AND(C700="Monsoon", J700="Intermittent Showers"), ROUND(24 + (K700 / 0.46) * (32 - 24), 1),
  AND(C700="Monsoon", J700="Overcast &amp; Humid"), ROUND(25 + (K700 / 0.46) * (33 - 25), 1),
  AND(C700="Monsoon", J700="Thunderstorms with Rain"), ROUND(23 + (K700 / 0.46) * (30 - 23), 1),
  AND(C700="Autumn", J700="Clear"), ROUND(20 + (K700 / 0.46) * (30 - 20), 1),
  AND(C700="Autumn", J700="Dry &amp; Breezy"), ROUND(18 + (K700 / 0.46) * (28 - 18), 1),
  AND(C700="Autumn", J700="Atmospheric Haze"), ROUND(16 + (K700 / 0.46) * (26 - 16), 1),
  AND(C700="Autumn", J700="Chilly Dusk"), ROUND(15 + (K700 / 0.46) * (25 - 15), 1),
  TRUE, "No match found"
)</f>
        <v>5.9</v>
      </c>
      <c r="M700" s="8">
        <v>0.86</v>
      </c>
      <c r="N700" s="8">
        <f>ROUND(DS_1_2_3_appended[[#This Row],[NormalizedHumidity]] * 100, 1)</f>
        <v>86</v>
      </c>
      <c r="O700" s="8" t="str" cm="1">
        <f t="array" ref="O700">_xlfn.IFS(
  N700&lt;=10, "Extremely Dry",
  N700&lt;=20, "Very Dry",
  N700&lt;=30, "Dry",
  N700&lt;=40, "Low Comfortable",
  N700&lt;=50, "Comfortable",
  N700&lt;=60, "Moderate Humid",
  N700&lt;=70, "Humid",
  N700&lt;=80, "Very Humid",
  N700&lt;=90, "Highly Humid",
  N700&lt;=100, "Saturated / Rain-Likely"
)</f>
        <v>Highly Humid</v>
      </c>
      <c r="P700" s="8">
        <v>0</v>
      </c>
      <c r="Q700" s="8">
        <f>ROUND(DS_1_2_3_appended[[#This Row],[NormalizedWindspeed]]* 118, 1)</f>
        <v>0</v>
      </c>
      <c r="R700" s="8">
        <v>2</v>
      </c>
      <c r="S700" s="8">
        <v>49</v>
      </c>
      <c r="T700" s="8">
        <f>SUM(DS_1_2_3_appended[[#This Row],[CasualRiders]], DS_1_2_3_appended[[#This Row],[RegisteredRiders]])</f>
        <v>51</v>
      </c>
    </row>
    <row r="701" spans="1:20">
      <c r="A701" s="16">
        <v>700</v>
      </c>
      <c r="B701" s="11">
        <v>40575</v>
      </c>
      <c r="C701" s="8" t="str" cm="1">
        <f t="array" ref="C701">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01" s="8">
        <f>YEAR(DS_1_2_3_appended[[#This Row],[DateOfEntry]])</f>
        <v>2011</v>
      </c>
      <c r="E701" s="8" t="str">
        <f>TEXT(DS_1_2_3_appended[[#This Row],[DateOfEntry]], "mmmm")</f>
        <v>February</v>
      </c>
      <c r="F701" s="15">
        <v>29.125</v>
      </c>
      <c r="G701" s="8" t="str">
        <f>IF(dataset_1!G701, "YES", "NO")</f>
        <v>NO</v>
      </c>
      <c r="H701" s="8" t="str">
        <f>CHOOSE(WEEKDAY(DS_1_2_3_appended[[#This Row],[DateOfEntry]]), "Sunday", "Monday", "Tuesday", "Wednesday", "Thursday", "Friday", "Saturday")</f>
        <v>Tuesday</v>
      </c>
      <c r="I701" s="8">
        <v>2</v>
      </c>
      <c r="J701" s="8" t="str" cm="1">
        <f t="array" ref="J701">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701" s="8">
        <v>0.2</v>
      </c>
      <c r="L701" s="8" cm="1">
        <f t="array" ref="L701">_xlfn.IFS(
  AND(C701="Winter", J701="Clear Sky"), ROUND(10 + (K701 / 0.46) * (25 - 10), 1),
  AND(C701="Winter", J701="Foggy / Misty"), ROUND(0 + (K701 / 0.46) * (15 - 0), 1),
  AND(C701="Winter", J701="Light Snow / Rain"), ROUND(-5 + (K701 / 0.46) * (10 - (-5)), 1),
  AND(C701="Winter", J701="Western Disturbance"), ROUND(5 + (K701 / 0.46) * (20 - 5), 1),
  AND(C701="Summer", J701="Clear / Sunny"), ROUND(30 + (K701 / 0.46) * (53 - 30), 1),
  AND(C701="Summer", J701="Hot &amp; Humid"), ROUND(26 + (K701 / 0.46) * (45 - 26), 1),
  AND(C701="Summer", J701="Dust Storm / Loo Winds"), ROUND(35 + (K701 / 0.46) * (50 - 35), 1),
  AND(C701="Summer", J701="Pre-Monsoon Thunderstorm"), ROUND(28 + (K701 / 0.46) * (48 - 28), 1),
  AND(C701="Monsoon", J701="Heavy Rainfall"), ROUND(22 + (K701 / 0.46) * (28 - 22), 1),
  AND(C701="Monsoon", J701="Intermittent Showers"), ROUND(24 + (K701 / 0.46) * (32 - 24), 1),
  AND(C701="Monsoon", J701="Overcast &amp; Humid"), ROUND(25 + (K701 / 0.46) * (33 - 25), 1),
  AND(C701="Monsoon", J701="Thunderstorms with Rain"), ROUND(23 + (K701 / 0.46) * (30 - 23), 1),
  AND(C701="Autumn", J701="Clear"), ROUND(20 + (K701 / 0.46) * (30 - 20), 1),
  AND(C701="Autumn", J701="Dry &amp; Breezy"), ROUND(18 + (K701 / 0.46) * (28 - 18), 1),
  AND(C701="Autumn", J701="Atmospheric Haze"), ROUND(16 + (K701 / 0.46) * (26 - 16), 1),
  AND(C701="Autumn", J701="Chilly Dusk"), ROUND(15 + (K701 / 0.46) * (25 - 15), 1),
  TRUE, "No match found"
)</f>
        <v>6.5</v>
      </c>
      <c r="M701" s="8">
        <v>0.86</v>
      </c>
      <c r="N701" s="8">
        <f>ROUND(DS_1_2_3_appended[[#This Row],[NormalizedHumidity]] * 100, 1)</f>
        <v>86</v>
      </c>
      <c r="O701" s="8" t="str" cm="1">
        <f t="array" ref="O701">_xlfn.IFS(
  N701&lt;=10, "Extremely Dry",
  N701&lt;=20, "Very Dry",
  N701&lt;=30, "Dry",
  N701&lt;=40, "Low Comfortable",
  N701&lt;=50, "Comfortable",
  N701&lt;=60, "Moderate Humid",
  N701&lt;=70, "Humid",
  N701&lt;=80, "Very Humid",
  N701&lt;=90, "Highly Humid",
  N701&lt;=100, "Saturated / Rain-Likely"
)</f>
        <v>Highly Humid</v>
      </c>
      <c r="P701" s="8">
        <v>0</v>
      </c>
      <c r="Q701" s="8">
        <f>ROUND(DS_1_2_3_appended[[#This Row],[NormalizedWindspeed]]* 118, 1)</f>
        <v>0</v>
      </c>
      <c r="R701" s="8">
        <v>2</v>
      </c>
      <c r="S701" s="8">
        <v>53</v>
      </c>
      <c r="T701" s="8">
        <f>SUM(DS_1_2_3_appended[[#This Row],[CasualRiders]], DS_1_2_3_appended[[#This Row],[RegisteredRiders]])</f>
        <v>55</v>
      </c>
    </row>
    <row r="702" spans="1:20">
      <c r="A702" s="16">
        <v>701</v>
      </c>
      <c r="B702" s="11">
        <v>40575</v>
      </c>
      <c r="C702" s="8" t="str" cm="1">
        <f t="array" ref="C702">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02" s="8">
        <f>YEAR(DS_1_2_3_appended[[#This Row],[DateOfEntry]])</f>
        <v>2011</v>
      </c>
      <c r="E702" s="8" t="str">
        <f>TEXT(DS_1_2_3_appended[[#This Row],[DateOfEntry]], "mmmm")</f>
        <v>February</v>
      </c>
      <c r="F702" s="15">
        <v>29.1666666666667</v>
      </c>
      <c r="G702" s="8" t="str">
        <f>IF(dataset_1!G702, "YES", "NO")</f>
        <v>NO</v>
      </c>
      <c r="H702" s="8" t="str">
        <f>CHOOSE(WEEKDAY(DS_1_2_3_appended[[#This Row],[DateOfEntry]]), "Sunday", "Monday", "Tuesday", "Wednesday", "Thursday", "Friday", "Saturday")</f>
        <v>Tuesday</v>
      </c>
      <c r="I702" s="8">
        <v>2</v>
      </c>
      <c r="J702" s="8" t="str" cm="1">
        <f t="array" ref="J702">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702" s="8">
        <v>0.2</v>
      </c>
      <c r="L702" s="8" cm="1">
        <f t="array" ref="L702">_xlfn.IFS(
  AND(C702="Winter", J702="Clear Sky"), ROUND(10 + (K702 / 0.46) * (25 - 10), 1),
  AND(C702="Winter", J702="Foggy / Misty"), ROUND(0 + (K702 / 0.46) * (15 - 0), 1),
  AND(C702="Winter", J702="Light Snow / Rain"), ROUND(-5 + (K702 / 0.46) * (10 - (-5)), 1),
  AND(C702="Winter", J702="Western Disturbance"), ROUND(5 + (K702 / 0.46) * (20 - 5), 1),
  AND(C702="Summer", J702="Clear / Sunny"), ROUND(30 + (K702 / 0.46) * (53 - 30), 1),
  AND(C702="Summer", J702="Hot &amp; Humid"), ROUND(26 + (K702 / 0.46) * (45 - 26), 1),
  AND(C702="Summer", J702="Dust Storm / Loo Winds"), ROUND(35 + (K702 / 0.46) * (50 - 35), 1),
  AND(C702="Summer", J702="Pre-Monsoon Thunderstorm"), ROUND(28 + (K702 / 0.46) * (48 - 28), 1),
  AND(C702="Monsoon", J702="Heavy Rainfall"), ROUND(22 + (K702 / 0.46) * (28 - 22), 1),
  AND(C702="Monsoon", J702="Intermittent Showers"), ROUND(24 + (K702 / 0.46) * (32 - 24), 1),
  AND(C702="Monsoon", J702="Overcast &amp; Humid"), ROUND(25 + (K702 / 0.46) * (33 - 25), 1),
  AND(C702="Monsoon", J702="Thunderstorms with Rain"), ROUND(23 + (K702 / 0.46) * (30 - 23), 1),
  AND(C702="Autumn", J702="Clear"), ROUND(20 + (K702 / 0.46) * (30 - 20), 1),
  AND(C702="Autumn", J702="Dry &amp; Breezy"), ROUND(18 + (K702 / 0.46) * (28 - 18), 1),
  AND(C702="Autumn", J702="Atmospheric Haze"), ROUND(16 + (K702 / 0.46) * (26 - 16), 1),
  AND(C702="Autumn", J702="Chilly Dusk"), ROUND(15 + (K702 / 0.46) * (25 - 15), 1),
  TRUE, "No match found"
)</f>
        <v>6.5</v>
      </c>
      <c r="M702" s="8">
        <v>0.86</v>
      </c>
      <c r="N702" s="8">
        <f>ROUND(DS_1_2_3_appended[[#This Row],[NormalizedHumidity]] * 100, 1)</f>
        <v>86</v>
      </c>
      <c r="O702" s="8" t="str" cm="1">
        <f t="array" ref="O702">_xlfn.IFS(
  N702&lt;=10, "Extremely Dry",
  N702&lt;=20, "Very Dry",
  N702&lt;=30, "Dry",
  N702&lt;=40, "Low Comfortable",
  N702&lt;=50, "Comfortable",
  N702&lt;=60, "Moderate Humid",
  N702&lt;=70, "Humid",
  N702&lt;=80, "Very Humid",
  N702&lt;=90, "Highly Humid",
  N702&lt;=100, "Saturated / Rain-Likely"
)</f>
        <v>Highly Humid</v>
      </c>
      <c r="P702" s="8">
        <v>0</v>
      </c>
      <c r="Q702" s="8">
        <f>ROUND(DS_1_2_3_appended[[#This Row],[NormalizedWindspeed]]* 118, 1)</f>
        <v>0</v>
      </c>
      <c r="R702" s="8">
        <v>3</v>
      </c>
      <c r="S702" s="8">
        <v>49</v>
      </c>
      <c r="T702" s="8">
        <f>SUM(DS_1_2_3_appended[[#This Row],[CasualRiders]], DS_1_2_3_appended[[#This Row],[RegisteredRiders]])</f>
        <v>52</v>
      </c>
    </row>
    <row r="703" spans="1:20">
      <c r="A703" s="16">
        <v>702</v>
      </c>
      <c r="B703" s="11">
        <v>40575</v>
      </c>
      <c r="C703" s="8" t="str" cm="1">
        <f t="array" ref="C703">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03" s="8">
        <f>YEAR(DS_1_2_3_appended[[#This Row],[DateOfEntry]])</f>
        <v>2011</v>
      </c>
      <c r="E703" s="8" t="str">
        <f>TEXT(DS_1_2_3_appended[[#This Row],[DateOfEntry]], "mmmm")</f>
        <v>February</v>
      </c>
      <c r="F703" s="15">
        <v>29.2083333333333</v>
      </c>
      <c r="G703" s="8" t="str">
        <f>IF(dataset_1!G703, "YES", "NO")</f>
        <v>NO</v>
      </c>
      <c r="H703" s="8" t="str">
        <f>CHOOSE(WEEKDAY(DS_1_2_3_appended[[#This Row],[DateOfEntry]]), "Sunday", "Monday", "Tuesday", "Wednesday", "Thursday", "Friday", "Saturday")</f>
        <v>Tuesday</v>
      </c>
      <c r="I703" s="8">
        <v>2</v>
      </c>
      <c r="J703" s="8" t="str" cm="1">
        <f t="array" ref="J703">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703" s="8">
        <v>0.22</v>
      </c>
      <c r="L703" s="8" cm="1">
        <f t="array" ref="L703">_xlfn.IFS(
  AND(C703="Winter", J703="Clear Sky"), ROUND(10 + (K703 / 0.46) * (25 - 10), 1),
  AND(C703="Winter", J703="Foggy / Misty"), ROUND(0 + (K703 / 0.46) * (15 - 0), 1),
  AND(C703="Winter", J703="Light Snow / Rain"), ROUND(-5 + (K703 / 0.46) * (10 - (-5)), 1),
  AND(C703="Winter", J703="Western Disturbance"), ROUND(5 + (K703 / 0.46) * (20 - 5), 1),
  AND(C703="Summer", J703="Clear / Sunny"), ROUND(30 + (K703 / 0.46) * (53 - 30), 1),
  AND(C703="Summer", J703="Hot &amp; Humid"), ROUND(26 + (K703 / 0.46) * (45 - 26), 1),
  AND(C703="Summer", J703="Dust Storm / Loo Winds"), ROUND(35 + (K703 / 0.46) * (50 - 35), 1),
  AND(C703="Summer", J703="Pre-Monsoon Thunderstorm"), ROUND(28 + (K703 / 0.46) * (48 - 28), 1),
  AND(C703="Monsoon", J703="Heavy Rainfall"), ROUND(22 + (K703 / 0.46) * (28 - 22), 1),
  AND(C703="Monsoon", J703="Intermittent Showers"), ROUND(24 + (K703 / 0.46) * (32 - 24), 1),
  AND(C703="Monsoon", J703="Overcast &amp; Humid"), ROUND(25 + (K703 / 0.46) * (33 - 25), 1),
  AND(C703="Monsoon", J703="Thunderstorms with Rain"), ROUND(23 + (K703 / 0.46) * (30 - 23), 1),
  AND(C703="Autumn", J703="Clear"), ROUND(20 + (K703 / 0.46) * (30 - 20), 1),
  AND(C703="Autumn", J703="Dry &amp; Breezy"), ROUND(18 + (K703 / 0.46) * (28 - 18), 1),
  AND(C703="Autumn", J703="Atmospheric Haze"), ROUND(16 + (K703 / 0.46) * (26 - 16), 1),
  AND(C703="Autumn", J703="Chilly Dusk"), ROUND(15 + (K703 / 0.46) * (25 - 15), 1),
  TRUE, "No match found"
)</f>
        <v>7.2</v>
      </c>
      <c r="M703" s="8">
        <v>0.8</v>
      </c>
      <c r="N703" s="8">
        <f>ROUND(DS_1_2_3_appended[[#This Row],[NormalizedHumidity]] * 100, 1)</f>
        <v>80</v>
      </c>
      <c r="O703" s="8" t="str" cm="1">
        <f t="array" ref="O703">_xlfn.IFS(
  N703&lt;=10, "Extremely Dry",
  N703&lt;=20, "Very Dry",
  N703&lt;=30, "Dry",
  N703&lt;=40, "Low Comfortable",
  N703&lt;=50, "Comfortable",
  N703&lt;=60, "Moderate Humid",
  N703&lt;=70, "Humid",
  N703&lt;=80, "Very Humid",
  N703&lt;=90, "Highly Humid",
  N703&lt;=100, "Saturated / Rain-Likely"
)</f>
        <v>Very Humid</v>
      </c>
      <c r="P703" s="8">
        <v>8.9599999999999999E-2</v>
      </c>
      <c r="Q703" s="8">
        <f>ROUND(DS_1_2_3_appended[[#This Row],[NormalizedWindspeed]]* 118, 1)</f>
        <v>10.6</v>
      </c>
      <c r="R703" s="8">
        <v>5</v>
      </c>
      <c r="S703" s="8">
        <v>49</v>
      </c>
      <c r="T703" s="8">
        <f>SUM(DS_1_2_3_appended[[#This Row],[CasualRiders]], DS_1_2_3_appended[[#This Row],[RegisteredRiders]])</f>
        <v>54</v>
      </c>
    </row>
    <row r="704" spans="1:20">
      <c r="A704" s="16">
        <v>703</v>
      </c>
      <c r="B704" s="11">
        <v>40575</v>
      </c>
      <c r="C704" s="8" t="str" cm="1">
        <f t="array" ref="C704">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04" s="8">
        <f>YEAR(DS_1_2_3_appended[[#This Row],[DateOfEntry]])</f>
        <v>2011</v>
      </c>
      <c r="E704" s="8" t="str">
        <f>TEXT(DS_1_2_3_appended[[#This Row],[DateOfEntry]], "mmmm")</f>
        <v>February</v>
      </c>
      <c r="F704" s="15">
        <v>29.25</v>
      </c>
      <c r="G704" s="8" t="str">
        <f>IF(dataset_1!G704, "YES", "NO")</f>
        <v>NO</v>
      </c>
      <c r="H704" s="8" t="str">
        <f>CHOOSE(WEEKDAY(DS_1_2_3_appended[[#This Row],[DateOfEntry]]), "Sunday", "Monday", "Tuesday", "Wednesday", "Thursday", "Friday", "Saturday")</f>
        <v>Tuesday</v>
      </c>
      <c r="I704" s="8">
        <v>2</v>
      </c>
      <c r="J704" s="8" t="str" cm="1">
        <f t="array" ref="J704">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704" s="8">
        <v>0.24</v>
      </c>
      <c r="L704" s="8" cm="1">
        <f t="array" ref="L704">_xlfn.IFS(
  AND(C704="Winter", J704="Clear Sky"), ROUND(10 + (K704 / 0.46) * (25 - 10), 1),
  AND(C704="Winter", J704="Foggy / Misty"), ROUND(0 + (K704 / 0.46) * (15 - 0), 1),
  AND(C704="Winter", J704="Light Snow / Rain"), ROUND(-5 + (K704 / 0.46) * (10 - (-5)), 1),
  AND(C704="Winter", J704="Western Disturbance"), ROUND(5 + (K704 / 0.46) * (20 - 5), 1),
  AND(C704="Summer", J704="Clear / Sunny"), ROUND(30 + (K704 / 0.46) * (53 - 30), 1),
  AND(C704="Summer", J704="Hot &amp; Humid"), ROUND(26 + (K704 / 0.46) * (45 - 26), 1),
  AND(C704="Summer", J704="Dust Storm / Loo Winds"), ROUND(35 + (K704 / 0.46) * (50 - 35), 1),
  AND(C704="Summer", J704="Pre-Monsoon Thunderstorm"), ROUND(28 + (K704 / 0.46) * (48 - 28), 1),
  AND(C704="Monsoon", J704="Heavy Rainfall"), ROUND(22 + (K704 / 0.46) * (28 - 22), 1),
  AND(C704="Monsoon", J704="Intermittent Showers"), ROUND(24 + (K704 / 0.46) * (32 - 24), 1),
  AND(C704="Monsoon", J704="Overcast &amp; Humid"), ROUND(25 + (K704 / 0.46) * (33 - 25), 1),
  AND(C704="Monsoon", J704="Thunderstorms with Rain"), ROUND(23 + (K704 / 0.46) * (30 - 23), 1),
  AND(C704="Autumn", J704="Clear"), ROUND(20 + (K704 / 0.46) * (30 - 20), 1),
  AND(C704="Autumn", J704="Dry &amp; Breezy"), ROUND(18 + (K704 / 0.46) * (28 - 18), 1),
  AND(C704="Autumn", J704="Atmospheric Haze"), ROUND(16 + (K704 / 0.46) * (26 - 16), 1),
  AND(C704="Autumn", J704="Chilly Dusk"), ROUND(15 + (K704 / 0.46) * (25 - 15), 1),
  TRUE, "No match found"
)</f>
        <v>7.8</v>
      </c>
      <c r="M704" s="8">
        <v>0.75</v>
      </c>
      <c r="N704" s="8">
        <f>ROUND(DS_1_2_3_appended[[#This Row],[NormalizedHumidity]] * 100, 1)</f>
        <v>75</v>
      </c>
      <c r="O704" s="8" t="str" cm="1">
        <f t="array" ref="O704">_xlfn.IFS(
  N704&lt;=10, "Extremely Dry",
  N704&lt;=20, "Very Dry",
  N704&lt;=30, "Dry",
  N704&lt;=40, "Low Comfortable",
  N704&lt;=50, "Comfortable",
  N704&lt;=60, "Moderate Humid",
  N704&lt;=70, "Humid",
  N704&lt;=80, "Very Humid",
  N704&lt;=90, "Highly Humid",
  N704&lt;=100, "Saturated / Rain-Likely"
)</f>
        <v>Very Humid</v>
      </c>
      <c r="P704" s="8">
        <v>0</v>
      </c>
      <c r="Q704" s="8">
        <f>ROUND(DS_1_2_3_appended[[#This Row],[NormalizedWindspeed]]* 118, 1)</f>
        <v>0</v>
      </c>
      <c r="R704" s="8">
        <v>7</v>
      </c>
      <c r="S704" s="8">
        <v>45</v>
      </c>
      <c r="T704" s="8">
        <f>SUM(DS_1_2_3_appended[[#This Row],[CasualRiders]], DS_1_2_3_appended[[#This Row],[RegisteredRiders]])</f>
        <v>52</v>
      </c>
    </row>
    <row r="705" spans="1:20">
      <c r="A705" s="16">
        <v>704</v>
      </c>
      <c r="B705" s="11">
        <v>40575</v>
      </c>
      <c r="C705" s="8" t="str" cm="1">
        <f t="array" ref="C705">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05" s="8">
        <f>YEAR(DS_1_2_3_appended[[#This Row],[DateOfEntry]])</f>
        <v>2011</v>
      </c>
      <c r="E705" s="8" t="str">
        <f>TEXT(DS_1_2_3_appended[[#This Row],[DateOfEntry]], "mmmm")</f>
        <v>February</v>
      </c>
      <c r="F705" s="15">
        <v>29.2916666666667</v>
      </c>
      <c r="G705" s="8" t="str">
        <f>IF(dataset_1!G705, "YES", "NO")</f>
        <v>NO</v>
      </c>
      <c r="H705" s="8" t="str">
        <f>CHOOSE(WEEKDAY(DS_1_2_3_appended[[#This Row],[DateOfEntry]]), "Sunday", "Monday", "Tuesday", "Wednesday", "Thursday", "Friday", "Saturday")</f>
        <v>Tuesday</v>
      </c>
      <c r="I705" s="8">
        <v>2</v>
      </c>
      <c r="J705" s="8" t="str" cm="1">
        <f t="array" ref="J705">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705" s="8">
        <v>0.24</v>
      </c>
      <c r="L705" s="8" cm="1">
        <f t="array" ref="L705">_xlfn.IFS(
  AND(C705="Winter", J705="Clear Sky"), ROUND(10 + (K705 / 0.46) * (25 - 10), 1),
  AND(C705="Winter", J705="Foggy / Misty"), ROUND(0 + (K705 / 0.46) * (15 - 0), 1),
  AND(C705="Winter", J705="Light Snow / Rain"), ROUND(-5 + (K705 / 0.46) * (10 - (-5)), 1),
  AND(C705="Winter", J705="Western Disturbance"), ROUND(5 + (K705 / 0.46) * (20 - 5), 1),
  AND(C705="Summer", J705="Clear / Sunny"), ROUND(30 + (K705 / 0.46) * (53 - 30), 1),
  AND(C705="Summer", J705="Hot &amp; Humid"), ROUND(26 + (K705 / 0.46) * (45 - 26), 1),
  AND(C705="Summer", J705="Dust Storm / Loo Winds"), ROUND(35 + (K705 / 0.46) * (50 - 35), 1),
  AND(C705="Summer", J705="Pre-Monsoon Thunderstorm"), ROUND(28 + (K705 / 0.46) * (48 - 28), 1),
  AND(C705="Monsoon", J705="Heavy Rainfall"), ROUND(22 + (K705 / 0.46) * (28 - 22), 1),
  AND(C705="Monsoon", J705="Intermittent Showers"), ROUND(24 + (K705 / 0.46) * (32 - 24), 1),
  AND(C705="Monsoon", J705="Overcast &amp; Humid"), ROUND(25 + (K705 / 0.46) * (33 - 25), 1),
  AND(C705="Monsoon", J705="Thunderstorms with Rain"), ROUND(23 + (K705 / 0.46) * (30 - 23), 1),
  AND(C705="Autumn", J705="Clear"), ROUND(20 + (K705 / 0.46) * (30 - 20), 1),
  AND(C705="Autumn", J705="Dry &amp; Breezy"), ROUND(18 + (K705 / 0.46) * (28 - 18), 1),
  AND(C705="Autumn", J705="Atmospheric Haze"), ROUND(16 + (K705 / 0.46) * (26 - 16), 1),
  AND(C705="Autumn", J705="Chilly Dusk"), ROUND(15 + (K705 / 0.46) * (25 - 15), 1),
  TRUE, "No match found"
)</f>
        <v>7.8</v>
      </c>
      <c r="M705" s="8">
        <v>0.75</v>
      </c>
      <c r="N705" s="8">
        <f>ROUND(DS_1_2_3_appended[[#This Row],[NormalizedHumidity]] * 100, 1)</f>
        <v>75</v>
      </c>
      <c r="O705" s="8" t="str" cm="1">
        <f t="array" ref="O705">_xlfn.IFS(
  N705&lt;=10, "Extremely Dry",
  N705&lt;=20, "Very Dry",
  N705&lt;=30, "Dry",
  N705&lt;=40, "Low Comfortable",
  N705&lt;=50, "Comfortable",
  N705&lt;=60, "Moderate Humid",
  N705&lt;=70, "Humid",
  N705&lt;=80, "Very Humid",
  N705&lt;=90, "Highly Humid",
  N705&lt;=100, "Saturated / Rain-Likely"
)</f>
        <v>Very Humid</v>
      </c>
      <c r="P705" s="8">
        <v>0.1343</v>
      </c>
      <c r="Q705" s="8">
        <f>ROUND(DS_1_2_3_appended[[#This Row],[NormalizedWindspeed]]* 118, 1)</f>
        <v>15.8</v>
      </c>
      <c r="R705" s="8">
        <v>3</v>
      </c>
      <c r="S705" s="8">
        <v>61</v>
      </c>
      <c r="T705" s="8">
        <f>SUM(DS_1_2_3_appended[[#This Row],[CasualRiders]], DS_1_2_3_appended[[#This Row],[RegisteredRiders]])</f>
        <v>64</v>
      </c>
    </row>
    <row r="706" spans="1:20">
      <c r="A706" s="16">
        <v>705</v>
      </c>
      <c r="B706" s="11">
        <v>40575</v>
      </c>
      <c r="C706" s="8" t="str" cm="1">
        <f t="array" ref="C706">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06" s="8">
        <f>YEAR(DS_1_2_3_appended[[#This Row],[DateOfEntry]])</f>
        <v>2011</v>
      </c>
      <c r="E706" s="8" t="str">
        <f>TEXT(DS_1_2_3_appended[[#This Row],[DateOfEntry]], "mmmm")</f>
        <v>February</v>
      </c>
      <c r="F706" s="15">
        <v>29.3333333333333</v>
      </c>
      <c r="G706" s="8" t="str">
        <f>IF(dataset_1!G706, "YES", "NO")</f>
        <v>NO</v>
      </c>
      <c r="H706" s="8" t="str">
        <f>CHOOSE(WEEKDAY(DS_1_2_3_appended[[#This Row],[DateOfEntry]]), "Sunday", "Monday", "Tuesday", "Wednesday", "Thursday", "Friday", "Saturday")</f>
        <v>Tuesday</v>
      </c>
      <c r="I706" s="8">
        <v>2</v>
      </c>
      <c r="J706" s="8" t="str" cm="1">
        <f t="array" ref="J706">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706" s="8">
        <v>0.24</v>
      </c>
      <c r="L706" s="8" cm="1">
        <f t="array" ref="L706">_xlfn.IFS(
  AND(C706="Winter", J706="Clear Sky"), ROUND(10 + (K706 / 0.46) * (25 - 10), 1),
  AND(C706="Winter", J706="Foggy / Misty"), ROUND(0 + (K706 / 0.46) * (15 - 0), 1),
  AND(C706="Winter", J706="Light Snow / Rain"), ROUND(-5 + (K706 / 0.46) * (10 - (-5)), 1),
  AND(C706="Winter", J706="Western Disturbance"), ROUND(5 + (K706 / 0.46) * (20 - 5), 1),
  AND(C706="Summer", J706="Clear / Sunny"), ROUND(30 + (K706 / 0.46) * (53 - 30), 1),
  AND(C706="Summer", J706="Hot &amp; Humid"), ROUND(26 + (K706 / 0.46) * (45 - 26), 1),
  AND(C706="Summer", J706="Dust Storm / Loo Winds"), ROUND(35 + (K706 / 0.46) * (50 - 35), 1),
  AND(C706="Summer", J706="Pre-Monsoon Thunderstorm"), ROUND(28 + (K706 / 0.46) * (48 - 28), 1),
  AND(C706="Monsoon", J706="Heavy Rainfall"), ROUND(22 + (K706 / 0.46) * (28 - 22), 1),
  AND(C706="Monsoon", J706="Intermittent Showers"), ROUND(24 + (K706 / 0.46) * (32 - 24), 1),
  AND(C706="Monsoon", J706="Overcast &amp; Humid"), ROUND(25 + (K706 / 0.46) * (33 - 25), 1),
  AND(C706="Monsoon", J706="Thunderstorms with Rain"), ROUND(23 + (K706 / 0.46) * (30 - 23), 1),
  AND(C706="Autumn", J706="Clear"), ROUND(20 + (K706 / 0.46) * (30 - 20), 1),
  AND(C706="Autumn", J706="Dry &amp; Breezy"), ROUND(18 + (K706 / 0.46) * (28 - 18), 1),
  AND(C706="Autumn", J706="Atmospheric Haze"), ROUND(16 + (K706 / 0.46) * (26 - 16), 1),
  AND(C706="Autumn", J706="Chilly Dusk"), ROUND(15 + (K706 / 0.46) * (25 - 15), 1),
  TRUE, "No match found"
)</f>
        <v>7.8</v>
      </c>
      <c r="M706" s="8">
        <v>0.75</v>
      </c>
      <c r="N706" s="8">
        <f>ROUND(DS_1_2_3_appended[[#This Row],[NormalizedHumidity]] * 100, 1)</f>
        <v>75</v>
      </c>
      <c r="O706" s="8" t="str" cm="1">
        <f t="array" ref="O706">_xlfn.IFS(
  N706&lt;=10, "Extremely Dry",
  N706&lt;=20, "Very Dry",
  N706&lt;=30, "Dry",
  N706&lt;=40, "Low Comfortable",
  N706&lt;=50, "Comfortable",
  N706&lt;=60, "Moderate Humid",
  N706&lt;=70, "Humid",
  N706&lt;=80, "Very Humid",
  N706&lt;=90, "Highly Humid",
  N706&lt;=100, "Saturated / Rain-Likely"
)</f>
        <v>Very Humid</v>
      </c>
      <c r="P706" s="8">
        <v>0</v>
      </c>
      <c r="Q706" s="8">
        <f>ROUND(DS_1_2_3_appended[[#This Row],[NormalizedWindspeed]]* 118, 1)</f>
        <v>0</v>
      </c>
      <c r="R706" s="8">
        <v>4</v>
      </c>
      <c r="S706" s="8">
        <v>172</v>
      </c>
      <c r="T706" s="8">
        <f>SUM(DS_1_2_3_appended[[#This Row],[CasualRiders]], DS_1_2_3_appended[[#This Row],[RegisteredRiders]])</f>
        <v>176</v>
      </c>
    </row>
    <row r="707" spans="1:20">
      <c r="A707" s="16">
        <v>706</v>
      </c>
      <c r="B707" s="11">
        <v>40575</v>
      </c>
      <c r="C707" s="8" t="str" cm="1">
        <f t="array" ref="C707">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07" s="8">
        <f>YEAR(DS_1_2_3_appended[[#This Row],[DateOfEntry]])</f>
        <v>2011</v>
      </c>
      <c r="E707" s="8" t="str">
        <f>TEXT(DS_1_2_3_appended[[#This Row],[DateOfEntry]], "mmmm")</f>
        <v>February</v>
      </c>
      <c r="F707" s="15">
        <v>29.375</v>
      </c>
      <c r="G707" s="8" t="str">
        <f>IF(dataset_1!G707, "YES", "NO")</f>
        <v>NO</v>
      </c>
      <c r="H707" s="8" t="str">
        <f>CHOOSE(WEEKDAY(DS_1_2_3_appended[[#This Row],[DateOfEntry]]), "Sunday", "Monday", "Tuesday", "Wednesday", "Thursday", "Friday", "Saturday")</f>
        <v>Tuesday</v>
      </c>
      <c r="I707" s="8">
        <v>2</v>
      </c>
      <c r="J707" s="8" t="str" cm="1">
        <f t="array" ref="J707">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707" s="8">
        <v>0.24</v>
      </c>
      <c r="L707" s="8" cm="1">
        <f t="array" ref="L707">_xlfn.IFS(
  AND(C707="Winter", J707="Clear Sky"), ROUND(10 + (K707 / 0.46) * (25 - 10), 1),
  AND(C707="Winter", J707="Foggy / Misty"), ROUND(0 + (K707 / 0.46) * (15 - 0), 1),
  AND(C707="Winter", J707="Light Snow / Rain"), ROUND(-5 + (K707 / 0.46) * (10 - (-5)), 1),
  AND(C707="Winter", J707="Western Disturbance"), ROUND(5 + (K707 / 0.46) * (20 - 5), 1),
  AND(C707="Summer", J707="Clear / Sunny"), ROUND(30 + (K707 / 0.46) * (53 - 30), 1),
  AND(C707="Summer", J707="Hot &amp; Humid"), ROUND(26 + (K707 / 0.46) * (45 - 26), 1),
  AND(C707="Summer", J707="Dust Storm / Loo Winds"), ROUND(35 + (K707 / 0.46) * (50 - 35), 1),
  AND(C707="Summer", J707="Pre-Monsoon Thunderstorm"), ROUND(28 + (K707 / 0.46) * (48 - 28), 1),
  AND(C707="Monsoon", J707="Heavy Rainfall"), ROUND(22 + (K707 / 0.46) * (28 - 22), 1),
  AND(C707="Monsoon", J707="Intermittent Showers"), ROUND(24 + (K707 / 0.46) * (32 - 24), 1),
  AND(C707="Monsoon", J707="Overcast &amp; Humid"), ROUND(25 + (K707 / 0.46) * (33 - 25), 1),
  AND(C707="Monsoon", J707="Thunderstorms with Rain"), ROUND(23 + (K707 / 0.46) * (30 - 23), 1),
  AND(C707="Autumn", J707="Clear"), ROUND(20 + (K707 / 0.46) * (30 - 20), 1),
  AND(C707="Autumn", J707="Dry &amp; Breezy"), ROUND(18 + (K707 / 0.46) * (28 - 18), 1),
  AND(C707="Autumn", J707="Atmospheric Haze"), ROUND(16 + (K707 / 0.46) * (26 - 16), 1),
  AND(C707="Autumn", J707="Chilly Dusk"), ROUND(15 + (K707 / 0.46) * (25 - 15), 1),
  TRUE, "No match found"
)</f>
        <v>7.8</v>
      </c>
      <c r="M707" s="8">
        <v>0.81</v>
      </c>
      <c r="N707" s="8">
        <f>ROUND(DS_1_2_3_appended[[#This Row],[NormalizedHumidity]] * 100, 1)</f>
        <v>81</v>
      </c>
      <c r="O707" s="8" t="str" cm="1">
        <f t="array" ref="O707">_xlfn.IFS(
  N707&lt;=10, "Extremely Dry",
  N707&lt;=20, "Very Dry",
  N707&lt;=30, "Dry",
  N707&lt;=40, "Low Comfortable",
  N707&lt;=50, "Comfortable",
  N707&lt;=60, "Moderate Humid",
  N707&lt;=70, "Humid",
  N707&lt;=80, "Very Humid",
  N707&lt;=90, "Highly Humid",
  N707&lt;=100, "Saturated / Rain-Likely"
)</f>
        <v>Highly Humid</v>
      </c>
      <c r="P707" s="8">
        <v>0.1045</v>
      </c>
      <c r="Q707" s="8">
        <f>ROUND(DS_1_2_3_appended[[#This Row],[NormalizedWindspeed]]* 118, 1)</f>
        <v>12.3</v>
      </c>
      <c r="R707" s="8">
        <v>3</v>
      </c>
      <c r="S707" s="8">
        <v>165</v>
      </c>
      <c r="T707" s="8">
        <f>SUM(DS_1_2_3_appended[[#This Row],[CasualRiders]], DS_1_2_3_appended[[#This Row],[RegisteredRiders]])</f>
        <v>168</v>
      </c>
    </row>
    <row r="708" spans="1:20">
      <c r="A708" s="16">
        <v>707</v>
      </c>
      <c r="B708" s="11">
        <v>40575</v>
      </c>
      <c r="C708" s="8" t="str" cm="1">
        <f t="array" ref="C708">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08" s="8">
        <f>YEAR(DS_1_2_3_appended[[#This Row],[DateOfEntry]])</f>
        <v>2011</v>
      </c>
      <c r="E708" s="8" t="str">
        <f>TEXT(DS_1_2_3_appended[[#This Row],[DateOfEntry]], "mmmm")</f>
        <v>February</v>
      </c>
      <c r="F708" s="15">
        <v>29.4166666666667</v>
      </c>
      <c r="G708" s="8" t="str">
        <f>IF(dataset_1!G708, "YES", "NO")</f>
        <v>NO</v>
      </c>
      <c r="H708" s="8" t="str">
        <f>CHOOSE(WEEKDAY(DS_1_2_3_appended[[#This Row],[DateOfEntry]]), "Sunday", "Monday", "Tuesday", "Wednesday", "Thursday", "Friday", "Saturday")</f>
        <v>Tuesday</v>
      </c>
      <c r="I708" s="8">
        <v>2</v>
      </c>
      <c r="J708" s="8" t="str" cm="1">
        <f t="array" ref="J708">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708" s="8">
        <v>0.24</v>
      </c>
      <c r="L708" s="8" cm="1">
        <f t="array" ref="L708">_xlfn.IFS(
  AND(C708="Winter", J708="Clear Sky"), ROUND(10 + (K708 / 0.46) * (25 - 10), 1),
  AND(C708="Winter", J708="Foggy / Misty"), ROUND(0 + (K708 / 0.46) * (15 - 0), 1),
  AND(C708="Winter", J708="Light Snow / Rain"), ROUND(-5 + (K708 / 0.46) * (10 - (-5)), 1),
  AND(C708="Winter", J708="Western Disturbance"), ROUND(5 + (K708 / 0.46) * (20 - 5), 1),
  AND(C708="Summer", J708="Clear / Sunny"), ROUND(30 + (K708 / 0.46) * (53 - 30), 1),
  AND(C708="Summer", J708="Hot &amp; Humid"), ROUND(26 + (K708 / 0.46) * (45 - 26), 1),
  AND(C708="Summer", J708="Dust Storm / Loo Winds"), ROUND(35 + (K708 / 0.46) * (50 - 35), 1),
  AND(C708="Summer", J708="Pre-Monsoon Thunderstorm"), ROUND(28 + (K708 / 0.46) * (48 - 28), 1),
  AND(C708="Monsoon", J708="Heavy Rainfall"), ROUND(22 + (K708 / 0.46) * (28 - 22), 1),
  AND(C708="Monsoon", J708="Intermittent Showers"), ROUND(24 + (K708 / 0.46) * (32 - 24), 1),
  AND(C708="Monsoon", J708="Overcast &amp; Humid"), ROUND(25 + (K708 / 0.46) * (33 - 25), 1),
  AND(C708="Monsoon", J708="Thunderstorms with Rain"), ROUND(23 + (K708 / 0.46) * (30 - 23), 1),
  AND(C708="Autumn", J708="Clear"), ROUND(20 + (K708 / 0.46) * (30 - 20), 1),
  AND(C708="Autumn", J708="Dry &amp; Breezy"), ROUND(18 + (K708 / 0.46) * (28 - 18), 1),
  AND(C708="Autumn", J708="Atmospheric Haze"), ROUND(16 + (K708 / 0.46) * (26 - 16), 1),
  AND(C708="Autumn", J708="Chilly Dusk"), ROUND(15 + (K708 / 0.46) * (25 - 15), 1),
  TRUE, "No match found"
)</f>
        <v>7.8</v>
      </c>
      <c r="M708" s="8">
        <v>0.81</v>
      </c>
      <c r="N708" s="8">
        <f>ROUND(DS_1_2_3_appended[[#This Row],[NormalizedHumidity]] * 100, 1)</f>
        <v>81</v>
      </c>
      <c r="O708" s="8" t="str" cm="1">
        <f t="array" ref="O708">_xlfn.IFS(
  N708&lt;=10, "Extremely Dry",
  N708&lt;=20, "Very Dry",
  N708&lt;=30, "Dry",
  N708&lt;=40, "Low Comfortable",
  N708&lt;=50, "Comfortable",
  N708&lt;=60, "Moderate Humid",
  N708&lt;=70, "Humid",
  N708&lt;=80, "Very Humid",
  N708&lt;=90, "Highly Humid",
  N708&lt;=100, "Saturated / Rain-Likely"
)</f>
        <v>Highly Humid</v>
      </c>
      <c r="P708" s="8">
        <v>0.1343</v>
      </c>
      <c r="Q708" s="8">
        <f>ROUND(DS_1_2_3_appended[[#This Row],[NormalizedWindspeed]]* 118, 1)</f>
        <v>15.8</v>
      </c>
      <c r="R708" s="8">
        <v>3</v>
      </c>
      <c r="S708" s="8">
        <v>105</v>
      </c>
      <c r="T708" s="8">
        <f>SUM(DS_1_2_3_appended[[#This Row],[CasualRiders]], DS_1_2_3_appended[[#This Row],[RegisteredRiders]])</f>
        <v>108</v>
      </c>
    </row>
    <row r="709" spans="1:20">
      <c r="A709" s="16">
        <v>708</v>
      </c>
      <c r="B709" s="11">
        <v>40575</v>
      </c>
      <c r="C709" s="8" t="str" cm="1">
        <f t="array" ref="C709">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09" s="8">
        <f>YEAR(DS_1_2_3_appended[[#This Row],[DateOfEntry]])</f>
        <v>2011</v>
      </c>
      <c r="E709" s="8" t="str">
        <f>TEXT(DS_1_2_3_appended[[#This Row],[DateOfEntry]], "mmmm")</f>
        <v>February</v>
      </c>
      <c r="F709" s="15">
        <v>29.4583333333333</v>
      </c>
      <c r="G709" s="8" t="str">
        <f>IF(dataset_1!G709, "YES", "NO")</f>
        <v>NO</v>
      </c>
      <c r="H709" s="8" t="str">
        <f>CHOOSE(WEEKDAY(DS_1_2_3_appended[[#This Row],[DateOfEntry]]), "Sunday", "Monday", "Tuesday", "Wednesday", "Thursday", "Friday", "Saturday")</f>
        <v>Tuesday</v>
      </c>
      <c r="I709" s="8">
        <v>2</v>
      </c>
      <c r="J709" s="8" t="str" cm="1">
        <f t="array" ref="J709">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709" s="8">
        <v>0.22</v>
      </c>
      <c r="L709" s="8" cm="1">
        <f t="array" ref="L709">_xlfn.IFS(
  AND(C709="Winter", J709="Clear Sky"), ROUND(10 + (K709 / 0.46) * (25 - 10), 1),
  AND(C709="Winter", J709="Foggy / Misty"), ROUND(0 + (K709 / 0.46) * (15 - 0), 1),
  AND(C709="Winter", J709="Light Snow / Rain"), ROUND(-5 + (K709 / 0.46) * (10 - (-5)), 1),
  AND(C709="Winter", J709="Western Disturbance"), ROUND(5 + (K709 / 0.46) * (20 - 5), 1),
  AND(C709="Summer", J709="Clear / Sunny"), ROUND(30 + (K709 / 0.46) * (53 - 30), 1),
  AND(C709="Summer", J709="Hot &amp; Humid"), ROUND(26 + (K709 / 0.46) * (45 - 26), 1),
  AND(C709="Summer", J709="Dust Storm / Loo Winds"), ROUND(35 + (K709 / 0.46) * (50 - 35), 1),
  AND(C709="Summer", J709="Pre-Monsoon Thunderstorm"), ROUND(28 + (K709 / 0.46) * (48 - 28), 1),
  AND(C709="Monsoon", J709="Heavy Rainfall"), ROUND(22 + (K709 / 0.46) * (28 - 22), 1),
  AND(C709="Monsoon", J709="Intermittent Showers"), ROUND(24 + (K709 / 0.46) * (32 - 24), 1),
  AND(C709="Monsoon", J709="Overcast &amp; Humid"), ROUND(25 + (K709 / 0.46) * (33 - 25), 1),
  AND(C709="Monsoon", J709="Thunderstorms with Rain"), ROUND(23 + (K709 / 0.46) * (30 - 23), 1),
  AND(C709="Autumn", J709="Clear"), ROUND(20 + (K709 / 0.46) * (30 - 20), 1),
  AND(C709="Autumn", J709="Dry &amp; Breezy"), ROUND(18 + (K709 / 0.46) * (28 - 18), 1),
  AND(C709="Autumn", J709="Atmospheric Haze"), ROUND(16 + (K709 / 0.46) * (26 - 16), 1),
  AND(C709="Autumn", J709="Chilly Dusk"), ROUND(15 + (K709 / 0.46) * (25 - 15), 1),
  TRUE, "No match found"
)</f>
        <v>7.2</v>
      </c>
      <c r="M709" s="8">
        <v>0.87</v>
      </c>
      <c r="N709" s="8">
        <f>ROUND(DS_1_2_3_appended[[#This Row],[NormalizedHumidity]] * 100, 1)</f>
        <v>87</v>
      </c>
      <c r="O709" s="8" t="str" cm="1">
        <f t="array" ref="O709">_xlfn.IFS(
  N709&lt;=10, "Extremely Dry",
  N709&lt;=20, "Very Dry",
  N709&lt;=30, "Dry",
  N709&lt;=40, "Low Comfortable",
  N709&lt;=50, "Comfortable",
  N709&lt;=60, "Moderate Humid",
  N709&lt;=70, "Humid",
  N709&lt;=80, "Very Humid",
  N709&lt;=90, "Highly Humid",
  N709&lt;=100, "Saturated / Rain-Likely"
)</f>
        <v>Highly Humid</v>
      </c>
      <c r="P709" s="8">
        <v>0.1343</v>
      </c>
      <c r="Q709" s="8">
        <f>ROUND(DS_1_2_3_appended[[#This Row],[NormalizedWindspeed]]* 118, 1)</f>
        <v>15.8</v>
      </c>
      <c r="R709" s="8">
        <v>5</v>
      </c>
      <c r="S709" s="8">
        <v>69</v>
      </c>
      <c r="T709" s="8">
        <f>SUM(DS_1_2_3_appended[[#This Row],[CasualRiders]], DS_1_2_3_appended[[#This Row],[RegisteredRiders]])</f>
        <v>74</v>
      </c>
    </row>
    <row r="710" spans="1:20">
      <c r="A710" s="16">
        <v>709</v>
      </c>
      <c r="B710" s="11">
        <v>40575</v>
      </c>
      <c r="C710" s="8" t="str" cm="1">
        <f t="array" ref="C710">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10" s="8">
        <f>YEAR(DS_1_2_3_appended[[#This Row],[DateOfEntry]])</f>
        <v>2011</v>
      </c>
      <c r="E710" s="8" t="str">
        <f>TEXT(DS_1_2_3_appended[[#This Row],[DateOfEntry]], "mmmm")</f>
        <v>February</v>
      </c>
      <c r="F710" s="15">
        <v>29.5</v>
      </c>
      <c r="G710" s="8" t="str">
        <f>IF(dataset_1!G710, "YES", "NO")</f>
        <v>NO</v>
      </c>
      <c r="H710" s="8" t="str">
        <f>CHOOSE(WEEKDAY(DS_1_2_3_appended[[#This Row],[DateOfEntry]]), "Sunday", "Monday", "Tuesday", "Wednesday", "Thursday", "Friday", "Saturday")</f>
        <v>Tuesday</v>
      </c>
      <c r="I710" s="8">
        <v>2</v>
      </c>
      <c r="J710" s="8" t="str" cm="1">
        <f t="array" ref="J710">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710" s="8">
        <v>0.22</v>
      </c>
      <c r="L710" s="8" cm="1">
        <f t="array" ref="L710">_xlfn.IFS(
  AND(C710="Winter", J710="Clear Sky"), ROUND(10 + (K710 / 0.46) * (25 - 10), 1),
  AND(C710="Winter", J710="Foggy / Misty"), ROUND(0 + (K710 / 0.46) * (15 - 0), 1),
  AND(C710="Winter", J710="Light Snow / Rain"), ROUND(-5 + (K710 / 0.46) * (10 - (-5)), 1),
  AND(C710="Winter", J710="Western Disturbance"), ROUND(5 + (K710 / 0.46) * (20 - 5), 1),
  AND(C710="Summer", J710="Clear / Sunny"), ROUND(30 + (K710 / 0.46) * (53 - 30), 1),
  AND(C710="Summer", J710="Hot &amp; Humid"), ROUND(26 + (K710 / 0.46) * (45 - 26), 1),
  AND(C710="Summer", J710="Dust Storm / Loo Winds"), ROUND(35 + (K710 / 0.46) * (50 - 35), 1),
  AND(C710="Summer", J710="Pre-Monsoon Thunderstorm"), ROUND(28 + (K710 / 0.46) * (48 - 28), 1),
  AND(C710="Monsoon", J710="Heavy Rainfall"), ROUND(22 + (K710 / 0.46) * (28 - 22), 1),
  AND(C710="Monsoon", J710="Intermittent Showers"), ROUND(24 + (K710 / 0.46) * (32 - 24), 1),
  AND(C710="Monsoon", J710="Overcast &amp; Humid"), ROUND(25 + (K710 / 0.46) * (33 - 25), 1),
  AND(C710="Monsoon", J710="Thunderstorms with Rain"), ROUND(23 + (K710 / 0.46) * (30 - 23), 1),
  AND(C710="Autumn", J710="Clear"), ROUND(20 + (K710 / 0.46) * (30 - 20), 1),
  AND(C710="Autumn", J710="Dry &amp; Breezy"), ROUND(18 + (K710 / 0.46) * (28 - 18), 1),
  AND(C710="Autumn", J710="Atmospheric Haze"), ROUND(16 + (K710 / 0.46) * (26 - 16), 1),
  AND(C710="Autumn", J710="Chilly Dusk"), ROUND(15 + (K710 / 0.46) * (25 - 15), 1),
  TRUE, "No match found"
)</f>
        <v>7.2</v>
      </c>
      <c r="M710" s="8">
        <v>0.87</v>
      </c>
      <c r="N710" s="8">
        <f>ROUND(DS_1_2_3_appended[[#This Row],[NormalizedHumidity]] * 100, 1)</f>
        <v>87</v>
      </c>
      <c r="O710" s="8" t="str" cm="1">
        <f t="array" ref="O710">_xlfn.IFS(
  N710&lt;=10, "Extremely Dry",
  N710&lt;=20, "Very Dry",
  N710&lt;=30, "Dry",
  N710&lt;=40, "Low Comfortable",
  N710&lt;=50, "Comfortable",
  N710&lt;=60, "Moderate Humid",
  N710&lt;=70, "Humid",
  N710&lt;=80, "Very Humid",
  N710&lt;=90, "Highly Humid",
  N710&lt;=100, "Saturated / Rain-Likely"
)</f>
        <v>Highly Humid</v>
      </c>
      <c r="P710" s="8">
        <v>0.1343</v>
      </c>
      <c r="Q710" s="8">
        <f>ROUND(DS_1_2_3_appended[[#This Row],[NormalizedWindspeed]]* 118, 1)</f>
        <v>15.8</v>
      </c>
      <c r="R710" s="8">
        <v>0</v>
      </c>
      <c r="S710" s="8">
        <v>64</v>
      </c>
      <c r="T710" s="8">
        <f>SUM(DS_1_2_3_appended[[#This Row],[CasualRiders]], DS_1_2_3_appended[[#This Row],[RegisteredRiders]])</f>
        <v>64</v>
      </c>
    </row>
    <row r="711" spans="1:20">
      <c r="A711" s="16">
        <v>710</v>
      </c>
      <c r="B711" s="11">
        <v>40575</v>
      </c>
      <c r="C711" s="8" t="str" cm="1">
        <f t="array" ref="C711">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11" s="8">
        <f>YEAR(DS_1_2_3_appended[[#This Row],[DateOfEntry]])</f>
        <v>2011</v>
      </c>
      <c r="E711" s="8" t="str">
        <f>TEXT(DS_1_2_3_appended[[#This Row],[DateOfEntry]], "mmmm")</f>
        <v>February</v>
      </c>
      <c r="F711" s="15">
        <v>29.5416666666667</v>
      </c>
      <c r="G711" s="8" t="str">
        <f>IF(dataset_1!G711, "YES", "NO")</f>
        <v>NO</v>
      </c>
      <c r="H711" s="8" t="str">
        <f>CHOOSE(WEEKDAY(DS_1_2_3_appended[[#This Row],[DateOfEntry]]), "Sunday", "Monday", "Tuesday", "Wednesday", "Thursday", "Friday", "Saturday")</f>
        <v>Tuesday</v>
      </c>
      <c r="I711" s="8">
        <v>2</v>
      </c>
      <c r="J711" s="8" t="str" cm="1">
        <f t="array" ref="J711">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711" s="8">
        <v>0.22</v>
      </c>
      <c r="L711" s="8" cm="1">
        <f t="array" ref="L711">_xlfn.IFS(
  AND(C711="Winter", J711="Clear Sky"), ROUND(10 + (K711 / 0.46) * (25 - 10), 1),
  AND(C711="Winter", J711="Foggy / Misty"), ROUND(0 + (K711 / 0.46) * (15 - 0), 1),
  AND(C711="Winter", J711="Light Snow / Rain"), ROUND(-5 + (K711 / 0.46) * (10 - (-5)), 1),
  AND(C711="Winter", J711="Western Disturbance"), ROUND(5 + (K711 / 0.46) * (20 - 5), 1),
  AND(C711="Summer", J711="Clear / Sunny"), ROUND(30 + (K711 / 0.46) * (53 - 30), 1),
  AND(C711="Summer", J711="Hot &amp; Humid"), ROUND(26 + (K711 / 0.46) * (45 - 26), 1),
  AND(C711="Summer", J711="Dust Storm / Loo Winds"), ROUND(35 + (K711 / 0.46) * (50 - 35), 1),
  AND(C711="Summer", J711="Pre-Monsoon Thunderstorm"), ROUND(28 + (K711 / 0.46) * (48 - 28), 1),
  AND(C711="Monsoon", J711="Heavy Rainfall"), ROUND(22 + (K711 / 0.46) * (28 - 22), 1),
  AND(C711="Monsoon", J711="Intermittent Showers"), ROUND(24 + (K711 / 0.46) * (32 - 24), 1),
  AND(C711="Monsoon", J711="Overcast &amp; Humid"), ROUND(25 + (K711 / 0.46) * (33 - 25), 1),
  AND(C711="Monsoon", J711="Thunderstorms with Rain"), ROUND(23 + (K711 / 0.46) * (30 - 23), 1),
  AND(C711="Autumn", J711="Clear"), ROUND(20 + (K711 / 0.46) * (30 - 20), 1),
  AND(C711="Autumn", J711="Dry &amp; Breezy"), ROUND(18 + (K711 / 0.46) * (28 - 18), 1),
  AND(C711="Autumn", J711="Atmospheric Haze"), ROUND(16 + (K711 / 0.46) * (26 - 16), 1),
  AND(C711="Autumn", J711="Chilly Dusk"), ROUND(15 + (K711 / 0.46) * (25 - 15), 1),
  TRUE, "No match found"
)</f>
        <v>7.2</v>
      </c>
      <c r="M711" s="8">
        <v>0.87</v>
      </c>
      <c r="N711" s="8">
        <f>ROUND(DS_1_2_3_appended[[#This Row],[NormalizedHumidity]] * 100, 1)</f>
        <v>87</v>
      </c>
      <c r="O711" s="8" t="str" cm="1">
        <f t="array" ref="O711">_xlfn.IFS(
  N711&lt;=10, "Extremely Dry",
  N711&lt;=20, "Very Dry",
  N711&lt;=30, "Dry",
  N711&lt;=40, "Low Comfortable",
  N711&lt;=50, "Comfortable",
  N711&lt;=60, "Moderate Humid",
  N711&lt;=70, "Humid",
  N711&lt;=80, "Very Humid",
  N711&lt;=90, "Highly Humid",
  N711&lt;=100, "Saturated / Rain-Likely"
)</f>
        <v>Highly Humid</v>
      </c>
      <c r="P711" s="8">
        <v>8.9599999999999999E-2</v>
      </c>
      <c r="Q711" s="8">
        <f>ROUND(DS_1_2_3_appended[[#This Row],[NormalizedWindspeed]]* 118, 1)</f>
        <v>10.6</v>
      </c>
      <c r="R711" s="8">
        <v>2</v>
      </c>
      <c r="S711" s="8">
        <v>34</v>
      </c>
      <c r="T711" s="8">
        <f>SUM(DS_1_2_3_appended[[#This Row],[CasualRiders]], DS_1_2_3_appended[[#This Row],[RegisteredRiders]])</f>
        <v>36</v>
      </c>
    </row>
    <row r="712" spans="1:20">
      <c r="A712" s="16">
        <v>711</v>
      </c>
      <c r="B712" s="11">
        <v>40575</v>
      </c>
      <c r="C712" s="8" t="str" cm="1">
        <f t="array" ref="C712">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12" s="8">
        <f>YEAR(DS_1_2_3_appended[[#This Row],[DateOfEntry]])</f>
        <v>2011</v>
      </c>
      <c r="E712" s="8" t="str">
        <f>TEXT(DS_1_2_3_appended[[#This Row],[DateOfEntry]], "mmmm")</f>
        <v>February</v>
      </c>
      <c r="F712" s="15">
        <v>29.5833333333333</v>
      </c>
      <c r="G712" s="8" t="str">
        <f>IF(dataset_1!G712, "YES", "NO")</f>
        <v>NO</v>
      </c>
      <c r="H712" s="8" t="str">
        <f>CHOOSE(WEEKDAY(DS_1_2_3_appended[[#This Row],[DateOfEntry]]), "Sunday", "Monday", "Tuesday", "Wednesday", "Thursday", "Friday", "Saturday")</f>
        <v>Tuesday</v>
      </c>
      <c r="I712" s="8">
        <v>3</v>
      </c>
      <c r="J712" s="8" t="str" cm="1">
        <f t="array" ref="J712">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Light Snow / Rain</v>
      </c>
      <c r="K712" s="8">
        <v>0.2</v>
      </c>
      <c r="L712" s="8" cm="1">
        <f t="array" ref="L712">_xlfn.IFS(
  AND(C712="Winter", J712="Clear Sky"), ROUND(10 + (K712 / 0.46) * (25 - 10), 1),
  AND(C712="Winter", J712="Foggy / Misty"), ROUND(0 + (K712 / 0.46) * (15 - 0), 1),
  AND(C712="Winter", J712="Light Snow / Rain"), ROUND(-5 + (K712 / 0.46) * (10 - (-5)), 1),
  AND(C712="Winter", J712="Western Disturbance"), ROUND(5 + (K712 / 0.46) * (20 - 5), 1),
  AND(C712="Summer", J712="Clear / Sunny"), ROUND(30 + (K712 / 0.46) * (53 - 30), 1),
  AND(C712="Summer", J712="Hot &amp; Humid"), ROUND(26 + (K712 / 0.46) * (45 - 26), 1),
  AND(C712="Summer", J712="Dust Storm / Loo Winds"), ROUND(35 + (K712 / 0.46) * (50 - 35), 1),
  AND(C712="Summer", J712="Pre-Monsoon Thunderstorm"), ROUND(28 + (K712 / 0.46) * (48 - 28), 1),
  AND(C712="Monsoon", J712="Heavy Rainfall"), ROUND(22 + (K712 / 0.46) * (28 - 22), 1),
  AND(C712="Monsoon", J712="Intermittent Showers"), ROUND(24 + (K712 / 0.46) * (32 - 24), 1),
  AND(C712="Monsoon", J712="Overcast &amp; Humid"), ROUND(25 + (K712 / 0.46) * (33 - 25), 1),
  AND(C712="Monsoon", J712="Thunderstorms with Rain"), ROUND(23 + (K712 / 0.46) * (30 - 23), 1),
  AND(C712="Autumn", J712="Clear"), ROUND(20 + (K712 / 0.46) * (30 - 20), 1),
  AND(C712="Autumn", J712="Dry &amp; Breezy"), ROUND(18 + (K712 / 0.46) * (28 - 18), 1),
  AND(C712="Autumn", J712="Atmospheric Haze"), ROUND(16 + (K712 / 0.46) * (26 - 16), 1),
  AND(C712="Autumn", J712="Chilly Dusk"), ROUND(15 + (K712 / 0.46) * (25 - 15), 1),
  TRUE, "No match found"
)</f>
        <v>1.5</v>
      </c>
      <c r="M712" s="8">
        <v>0.93</v>
      </c>
      <c r="N712" s="8">
        <f>ROUND(DS_1_2_3_appended[[#This Row],[NormalizedHumidity]] * 100, 1)</f>
        <v>93</v>
      </c>
      <c r="O712" s="8" t="str" cm="1">
        <f t="array" ref="O712">_xlfn.IFS(
  N712&lt;=10, "Extremely Dry",
  N712&lt;=20, "Very Dry",
  N712&lt;=30, "Dry",
  N712&lt;=40, "Low Comfortable",
  N712&lt;=50, "Comfortable",
  N712&lt;=60, "Moderate Humid",
  N712&lt;=70, "Humid",
  N712&lt;=80, "Very Humid",
  N712&lt;=90, "Highly Humid",
  N712&lt;=100, "Saturated / Rain-Likely"
)</f>
        <v>Saturated / Rain-Likely</v>
      </c>
      <c r="P712" s="8">
        <v>0.19400000000000001</v>
      </c>
      <c r="Q712" s="8">
        <f>ROUND(DS_1_2_3_appended[[#This Row],[NormalizedWindspeed]]* 118, 1)</f>
        <v>22.9</v>
      </c>
      <c r="R712" s="8">
        <v>1</v>
      </c>
      <c r="S712" s="8">
        <v>15</v>
      </c>
      <c r="T712" s="8">
        <f>SUM(DS_1_2_3_appended[[#This Row],[CasualRiders]], DS_1_2_3_appended[[#This Row],[RegisteredRiders]])</f>
        <v>16</v>
      </c>
    </row>
    <row r="713" spans="1:20">
      <c r="A713" s="16">
        <v>712</v>
      </c>
      <c r="B713" s="11">
        <v>40576</v>
      </c>
      <c r="C713" s="8" t="str" cm="1">
        <f t="array" ref="C713">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13" s="8">
        <f>YEAR(DS_1_2_3_appended[[#This Row],[DateOfEntry]])</f>
        <v>2011</v>
      </c>
      <c r="E713" s="8" t="str">
        <f>TEXT(DS_1_2_3_appended[[#This Row],[DateOfEntry]], "mmmm")</f>
        <v>February</v>
      </c>
      <c r="F713" s="15">
        <v>29.625</v>
      </c>
      <c r="G713" s="8" t="str">
        <f>IF(dataset_1!G713, "YES", "NO")</f>
        <v>NO</v>
      </c>
      <c r="H713" s="8" t="str">
        <f>CHOOSE(WEEKDAY(DS_1_2_3_appended[[#This Row],[DateOfEntry]]), "Sunday", "Monday", "Tuesday", "Wednesday", "Thursday", "Friday", "Saturday")</f>
        <v>Wednesday</v>
      </c>
      <c r="I713" s="8">
        <v>3</v>
      </c>
      <c r="J713" s="8" t="str" cm="1">
        <f t="array" ref="J713">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Light Snow / Rain</v>
      </c>
      <c r="K713" s="8">
        <v>0.22</v>
      </c>
      <c r="L713" s="8" cm="1">
        <f t="array" ref="L713">_xlfn.IFS(
  AND(C713="Winter", J713="Clear Sky"), ROUND(10 + (K713 / 0.46) * (25 - 10), 1),
  AND(C713="Winter", J713="Foggy / Misty"), ROUND(0 + (K713 / 0.46) * (15 - 0), 1),
  AND(C713="Winter", J713="Light Snow / Rain"), ROUND(-5 + (K713 / 0.46) * (10 - (-5)), 1),
  AND(C713="Winter", J713="Western Disturbance"), ROUND(5 + (K713 / 0.46) * (20 - 5), 1),
  AND(C713="Summer", J713="Clear / Sunny"), ROUND(30 + (K713 / 0.46) * (53 - 30), 1),
  AND(C713="Summer", J713="Hot &amp; Humid"), ROUND(26 + (K713 / 0.46) * (45 - 26), 1),
  AND(C713="Summer", J713="Dust Storm / Loo Winds"), ROUND(35 + (K713 / 0.46) * (50 - 35), 1),
  AND(C713="Summer", J713="Pre-Monsoon Thunderstorm"), ROUND(28 + (K713 / 0.46) * (48 - 28), 1),
  AND(C713="Monsoon", J713="Heavy Rainfall"), ROUND(22 + (K713 / 0.46) * (28 - 22), 1),
  AND(C713="Monsoon", J713="Intermittent Showers"), ROUND(24 + (K713 / 0.46) * (32 - 24), 1),
  AND(C713="Monsoon", J713="Overcast &amp; Humid"), ROUND(25 + (K713 / 0.46) * (33 - 25), 1),
  AND(C713="Monsoon", J713="Thunderstorms with Rain"), ROUND(23 + (K713 / 0.46) * (30 - 23), 1),
  AND(C713="Autumn", J713="Clear"), ROUND(20 + (K713 / 0.46) * (30 - 20), 1),
  AND(C713="Autumn", J713="Dry &amp; Breezy"), ROUND(18 + (K713 / 0.46) * (28 - 18), 1),
  AND(C713="Autumn", J713="Atmospheric Haze"), ROUND(16 + (K713 / 0.46) * (26 - 16), 1),
  AND(C713="Autumn", J713="Chilly Dusk"), ROUND(15 + (K713 / 0.46) * (25 - 15), 1),
  TRUE, "No match found"
)</f>
        <v>2.2000000000000002</v>
      </c>
      <c r="M713" s="8">
        <v>0.93</v>
      </c>
      <c r="N713" s="8">
        <f>ROUND(DS_1_2_3_appended[[#This Row],[NormalizedHumidity]] * 100, 1)</f>
        <v>93</v>
      </c>
      <c r="O713" s="8" t="str" cm="1">
        <f t="array" ref="O713">_xlfn.IFS(
  N713&lt;=10, "Extremely Dry",
  N713&lt;=20, "Very Dry",
  N713&lt;=30, "Dry",
  N713&lt;=40, "Low Comfortable",
  N713&lt;=50, "Comfortable",
  N713&lt;=60, "Moderate Humid",
  N713&lt;=70, "Humid",
  N713&lt;=80, "Very Humid",
  N713&lt;=90, "Highly Humid",
  N713&lt;=100, "Saturated / Rain-Likely"
)</f>
        <v>Saturated / Rain-Likely</v>
      </c>
      <c r="P713" s="8">
        <v>0.1045</v>
      </c>
      <c r="Q713" s="8">
        <f>ROUND(DS_1_2_3_appended[[#This Row],[NormalizedWindspeed]]* 118, 1)</f>
        <v>12.3</v>
      </c>
      <c r="R713" s="8">
        <v>0</v>
      </c>
      <c r="S713" s="8">
        <v>2</v>
      </c>
      <c r="T713" s="8">
        <f>SUM(DS_1_2_3_appended[[#This Row],[CasualRiders]], DS_1_2_3_appended[[#This Row],[RegisteredRiders]])</f>
        <v>2</v>
      </c>
    </row>
    <row r="714" spans="1:20">
      <c r="A714" s="16">
        <v>713</v>
      </c>
      <c r="B714" s="11">
        <v>40576</v>
      </c>
      <c r="C714" s="8" t="str" cm="1">
        <f t="array" ref="C714">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14" s="8">
        <f>YEAR(DS_1_2_3_appended[[#This Row],[DateOfEntry]])</f>
        <v>2011</v>
      </c>
      <c r="E714" s="8" t="str">
        <f>TEXT(DS_1_2_3_appended[[#This Row],[DateOfEntry]], "mmmm")</f>
        <v>February</v>
      </c>
      <c r="F714" s="15">
        <v>29.6666666666667</v>
      </c>
      <c r="G714" s="8" t="str">
        <f>IF(dataset_1!G714, "YES", "NO")</f>
        <v>NO</v>
      </c>
      <c r="H714" s="8" t="str">
        <f>CHOOSE(WEEKDAY(DS_1_2_3_appended[[#This Row],[DateOfEntry]]), "Sunday", "Monday", "Tuesday", "Wednesday", "Thursday", "Friday", "Saturday")</f>
        <v>Wednesday</v>
      </c>
      <c r="I714" s="8">
        <v>3</v>
      </c>
      <c r="J714" s="8" t="str" cm="1">
        <f t="array" ref="J714">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Light Snow / Rain</v>
      </c>
      <c r="K714" s="8">
        <v>0.22</v>
      </c>
      <c r="L714" s="8" cm="1">
        <f t="array" ref="L714">_xlfn.IFS(
  AND(C714="Winter", J714="Clear Sky"), ROUND(10 + (K714 / 0.46) * (25 - 10), 1),
  AND(C714="Winter", J714="Foggy / Misty"), ROUND(0 + (K714 / 0.46) * (15 - 0), 1),
  AND(C714="Winter", J714="Light Snow / Rain"), ROUND(-5 + (K714 / 0.46) * (10 - (-5)), 1),
  AND(C714="Winter", J714="Western Disturbance"), ROUND(5 + (K714 / 0.46) * (20 - 5), 1),
  AND(C714="Summer", J714="Clear / Sunny"), ROUND(30 + (K714 / 0.46) * (53 - 30), 1),
  AND(C714="Summer", J714="Hot &amp; Humid"), ROUND(26 + (K714 / 0.46) * (45 - 26), 1),
  AND(C714="Summer", J714="Dust Storm / Loo Winds"), ROUND(35 + (K714 / 0.46) * (50 - 35), 1),
  AND(C714="Summer", J714="Pre-Monsoon Thunderstorm"), ROUND(28 + (K714 / 0.46) * (48 - 28), 1),
  AND(C714="Monsoon", J714="Heavy Rainfall"), ROUND(22 + (K714 / 0.46) * (28 - 22), 1),
  AND(C714="Monsoon", J714="Intermittent Showers"), ROUND(24 + (K714 / 0.46) * (32 - 24), 1),
  AND(C714="Monsoon", J714="Overcast &amp; Humid"), ROUND(25 + (K714 / 0.46) * (33 - 25), 1),
  AND(C714="Monsoon", J714="Thunderstorms with Rain"), ROUND(23 + (K714 / 0.46) * (30 - 23), 1),
  AND(C714="Autumn", J714="Clear"), ROUND(20 + (K714 / 0.46) * (30 - 20), 1),
  AND(C714="Autumn", J714="Dry &amp; Breezy"), ROUND(18 + (K714 / 0.46) * (28 - 18), 1),
  AND(C714="Autumn", J714="Atmospheric Haze"), ROUND(16 + (K714 / 0.46) * (26 - 16), 1),
  AND(C714="Autumn", J714="Chilly Dusk"), ROUND(15 + (K714 / 0.46) * (25 - 15), 1),
  TRUE, "No match found"
)</f>
        <v>2.2000000000000002</v>
      </c>
      <c r="M714" s="8">
        <v>0.93</v>
      </c>
      <c r="N714" s="8">
        <f>ROUND(DS_1_2_3_appended[[#This Row],[NormalizedHumidity]] * 100, 1)</f>
        <v>93</v>
      </c>
      <c r="O714" s="8" t="str" cm="1">
        <f t="array" ref="O714">_xlfn.IFS(
  N714&lt;=10, "Extremely Dry",
  N714&lt;=20, "Very Dry",
  N714&lt;=30, "Dry",
  N714&lt;=40, "Low Comfortable",
  N714&lt;=50, "Comfortable",
  N714&lt;=60, "Moderate Humid",
  N714&lt;=70, "Humid",
  N714&lt;=80, "Very Humid",
  N714&lt;=90, "Highly Humid",
  N714&lt;=100, "Saturated / Rain-Likely"
)</f>
        <v>Saturated / Rain-Likely</v>
      </c>
      <c r="P714" s="8">
        <v>0.19400000000000001</v>
      </c>
      <c r="Q714" s="8">
        <f>ROUND(DS_1_2_3_appended[[#This Row],[NormalizedWindspeed]]* 118, 1)</f>
        <v>22.9</v>
      </c>
      <c r="R714" s="8">
        <v>0</v>
      </c>
      <c r="S714" s="8">
        <v>3</v>
      </c>
      <c r="T714" s="8">
        <f>SUM(DS_1_2_3_appended[[#This Row],[CasualRiders]], DS_1_2_3_appended[[#This Row],[RegisteredRiders]])</f>
        <v>3</v>
      </c>
    </row>
    <row r="715" spans="1:20">
      <c r="A715" s="16">
        <v>714</v>
      </c>
      <c r="B715" s="11">
        <v>40576</v>
      </c>
      <c r="C715" s="8" t="str" cm="1">
        <f t="array" ref="C715">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15" s="8">
        <f>YEAR(DS_1_2_3_appended[[#This Row],[DateOfEntry]])</f>
        <v>2011</v>
      </c>
      <c r="E715" s="8" t="str">
        <f>TEXT(DS_1_2_3_appended[[#This Row],[DateOfEntry]], "mmmm")</f>
        <v>February</v>
      </c>
      <c r="F715" s="15">
        <v>29.7083333333333</v>
      </c>
      <c r="G715" s="8" t="str">
        <f>IF(dataset_1!G715, "YES", "NO")</f>
        <v>NO</v>
      </c>
      <c r="H715" s="8" t="str">
        <f>CHOOSE(WEEKDAY(DS_1_2_3_appended[[#This Row],[DateOfEntry]]), "Sunday", "Monday", "Tuesday", "Wednesday", "Thursday", "Friday", "Saturday")</f>
        <v>Wednesday</v>
      </c>
      <c r="I715" s="8">
        <v>3</v>
      </c>
      <c r="J715" s="8" t="str" cm="1">
        <f t="array" ref="J715">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Light Snow / Rain</v>
      </c>
      <c r="K715" s="8">
        <v>0.22</v>
      </c>
      <c r="L715" s="8" cm="1">
        <f t="array" ref="L715">_xlfn.IFS(
  AND(C715="Winter", J715="Clear Sky"), ROUND(10 + (K715 / 0.46) * (25 - 10), 1),
  AND(C715="Winter", J715="Foggy / Misty"), ROUND(0 + (K715 / 0.46) * (15 - 0), 1),
  AND(C715="Winter", J715="Light Snow / Rain"), ROUND(-5 + (K715 / 0.46) * (10 - (-5)), 1),
  AND(C715="Winter", J715="Western Disturbance"), ROUND(5 + (K715 / 0.46) * (20 - 5), 1),
  AND(C715="Summer", J715="Clear / Sunny"), ROUND(30 + (K715 / 0.46) * (53 - 30), 1),
  AND(C715="Summer", J715="Hot &amp; Humid"), ROUND(26 + (K715 / 0.46) * (45 - 26), 1),
  AND(C715="Summer", J715="Dust Storm / Loo Winds"), ROUND(35 + (K715 / 0.46) * (50 - 35), 1),
  AND(C715="Summer", J715="Pre-Monsoon Thunderstorm"), ROUND(28 + (K715 / 0.46) * (48 - 28), 1),
  AND(C715="Monsoon", J715="Heavy Rainfall"), ROUND(22 + (K715 / 0.46) * (28 - 22), 1),
  AND(C715="Monsoon", J715="Intermittent Showers"), ROUND(24 + (K715 / 0.46) * (32 - 24), 1),
  AND(C715="Monsoon", J715="Overcast &amp; Humid"), ROUND(25 + (K715 / 0.46) * (33 - 25), 1),
  AND(C715="Monsoon", J715="Thunderstorms with Rain"), ROUND(23 + (K715 / 0.46) * (30 - 23), 1),
  AND(C715="Autumn", J715="Clear"), ROUND(20 + (K715 / 0.46) * (30 - 20), 1),
  AND(C715="Autumn", J715="Dry &amp; Breezy"), ROUND(18 + (K715 / 0.46) * (28 - 18), 1),
  AND(C715="Autumn", J715="Atmospheric Haze"), ROUND(16 + (K715 / 0.46) * (26 - 16), 1),
  AND(C715="Autumn", J715="Chilly Dusk"), ROUND(15 + (K715 / 0.46) * (25 - 15), 1),
  TRUE, "No match found"
)</f>
        <v>2.2000000000000002</v>
      </c>
      <c r="M715" s="8">
        <v>0.93</v>
      </c>
      <c r="N715" s="8">
        <f>ROUND(DS_1_2_3_appended[[#This Row],[NormalizedHumidity]] * 100, 1)</f>
        <v>93</v>
      </c>
      <c r="O715" s="8" t="str" cm="1">
        <f t="array" ref="O715">_xlfn.IFS(
  N715&lt;=10, "Extremely Dry",
  N715&lt;=20, "Very Dry",
  N715&lt;=30, "Dry",
  N715&lt;=40, "Low Comfortable",
  N715&lt;=50, "Comfortable",
  N715&lt;=60, "Moderate Humid",
  N715&lt;=70, "Humid",
  N715&lt;=80, "Very Humid",
  N715&lt;=90, "Highly Humid",
  N715&lt;=100, "Saturated / Rain-Likely"
)</f>
        <v>Saturated / Rain-Likely</v>
      </c>
      <c r="P715" s="8">
        <v>0.1343</v>
      </c>
      <c r="Q715" s="8">
        <f>ROUND(DS_1_2_3_appended[[#This Row],[NormalizedWindspeed]]* 118, 1)</f>
        <v>15.8</v>
      </c>
      <c r="R715" s="8">
        <v>4</v>
      </c>
      <c r="S715" s="8">
        <v>0</v>
      </c>
      <c r="T715" s="8">
        <f>SUM(DS_1_2_3_appended[[#This Row],[CasualRiders]], DS_1_2_3_appended[[#This Row],[RegisteredRiders]])</f>
        <v>4</v>
      </c>
    </row>
    <row r="716" spans="1:20">
      <c r="A716" s="16">
        <v>715</v>
      </c>
      <c r="B716" s="11">
        <v>40576</v>
      </c>
      <c r="C716" s="8" t="str" cm="1">
        <f t="array" ref="C716">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16" s="8">
        <f>YEAR(DS_1_2_3_appended[[#This Row],[DateOfEntry]])</f>
        <v>2011</v>
      </c>
      <c r="E716" s="8" t="str">
        <f>TEXT(DS_1_2_3_appended[[#This Row],[DateOfEntry]], "mmmm")</f>
        <v>February</v>
      </c>
      <c r="F716" s="15">
        <v>29.75</v>
      </c>
      <c r="G716" s="8" t="str">
        <f>IF(dataset_1!G716, "YES", "NO")</f>
        <v>NO</v>
      </c>
      <c r="H716" s="8" t="str">
        <f>CHOOSE(WEEKDAY(DS_1_2_3_appended[[#This Row],[DateOfEntry]]), "Sunday", "Monday", "Tuesday", "Wednesday", "Thursday", "Friday", "Saturday")</f>
        <v>Wednesday</v>
      </c>
      <c r="I716" s="8">
        <v>3</v>
      </c>
      <c r="J716" s="8" t="str" cm="1">
        <f t="array" ref="J716">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Light Snow / Rain</v>
      </c>
      <c r="K716" s="8">
        <v>0.22</v>
      </c>
      <c r="L716" s="8" cm="1">
        <f t="array" ref="L716">_xlfn.IFS(
  AND(C716="Winter", J716="Clear Sky"), ROUND(10 + (K716 / 0.46) * (25 - 10), 1),
  AND(C716="Winter", J716="Foggy / Misty"), ROUND(0 + (K716 / 0.46) * (15 - 0), 1),
  AND(C716="Winter", J716="Light Snow / Rain"), ROUND(-5 + (K716 / 0.46) * (10 - (-5)), 1),
  AND(C716="Winter", J716="Western Disturbance"), ROUND(5 + (K716 / 0.46) * (20 - 5), 1),
  AND(C716="Summer", J716="Clear / Sunny"), ROUND(30 + (K716 / 0.46) * (53 - 30), 1),
  AND(C716="Summer", J716="Hot &amp; Humid"), ROUND(26 + (K716 / 0.46) * (45 - 26), 1),
  AND(C716="Summer", J716="Dust Storm / Loo Winds"), ROUND(35 + (K716 / 0.46) * (50 - 35), 1),
  AND(C716="Summer", J716="Pre-Monsoon Thunderstorm"), ROUND(28 + (K716 / 0.46) * (48 - 28), 1),
  AND(C716="Monsoon", J716="Heavy Rainfall"), ROUND(22 + (K716 / 0.46) * (28 - 22), 1),
  AND(C716="Monsoon", J716="Intermittent Showers"), ROUND(24 + (K716 / 0.46) * (32 - 24), 1),
  AND(C716="Monsoon", J716="Overcast &amp; Humid"), ROUND(25 + (K716 / 0.46) * (33 - 25), 1),
  AND(C716="Monsoon", J716="Thunderstorms with Rain"), ROUND(23 + (K716 / 0.46) * (30 - 23), 1),
  AND(C716="Autumn", J716="Clear"), ROUND(20 + (K716 / 0.46) * (30 - 20), 1),
  AND(C716="Autumn", J716="Dry &amp; Breezy"), ROUND(18 + (K716 / 0.46) * (28 - 18), 1),
  AND(C716="Autumn", J716="Atmospheric Haze"), ROUND(16 + (K716 / 0.46) * (26 - 16), 1),
  AND(C716="Autumn", J716="Chilly Dusk"), ROUND(15 + (K716 / 0.46) * (25 - 15), 1),
  TRUE, "No match found"
)</f>
        <v>2.2000000000000002</v>
      </c>
      <c r="M716" s="8">
        <v>0.93</v>
      </c>
      <c r="N716" s="8">
        <f>ROUND(DS_1_2_3_appended[[#This Row],[NormalizedHumidity]] * 100, 1)</f>
        <v>93</v>
      </c>
      <c r="O716" s="8" t="str" cm="1">
        <f t="array" ref="O716">_xlfn.IFS(
  N716&lt;=10, "Extremely Dry",
  N716&lt;=20, "Very Dry",
  N716&lt;=30, "Dry",
  N716&lt;=40, "Low Comfortable",
  N716&lt;=50, "Comfortable",
  N716&lt;=60, "Moderate Humid",
  N716&lt;=70, "Humid",
  N716&lt;=80, "Very Humid",
  N716&lt;=90, "Highly Humid",
  N716&lt;=100, "Saturated / Rain-Likely"
)</f>
        <v>Saturated / Rain-Likely</v>
      </c>
      <c r="P716" s="8">
        <v>0.1343</v>
      </c>
      <c r="Q716" s="8">
        <f>ROUND(DS_1_2_3_appended[[#This Row],[NormalizedWindspeed]]* 118, 1)</f>
        <v>15.8</v>
      </c>
      <c r="R716" s="8">
        <v>0</v>
      </c>
      <c r="S716" s="8">
        <v>1</v>
      </c>
      <c r="T716" s="8">
        <f>SUM(DS_1_2_3_appended[[#This Row],[CasualRiders]], DS_1_2_3_appended[[#This Row],[RegisteredRiders]])</f>
        <v>1</v>
      </c>
    </row>
    <row r="717" spans="1:20">
      <c r="A717" s="16">
        <v>716</v>
      </c>
      <c r="B717" s="11">
        <v>40576</v>
      </c>
      <c r="C717" s="8" t="str" cm="1">
        <f t="array" ref="C717">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17" s="8">
        <f>YEAR(DS_1_2_3_appended[[#This Row],[DateOfEntry]])</f>
        <v>2011</v>
      </c>
      <c r="E717" s="8" t="str">
        <f>TEXT(DS_1_2_3_appended[[#This Row],[DateOfEntry]], "mmmm")</f>
        <v>February</v>
      </c>
      <c r="F717" s="15">
        <v>29.7916666666667</v>
      </c>
      <c r="G717" s="8" t="str">
        <f>IF(dataset_1!G717, "YES", "NO")</f>
        <v>NO</v>
      </c>
      <c r="H717" s="8" t="str">
        <f>CHOOSE(WEEKDAY(DS_1_2_3_appended[[#This Row],[DateOfEntry]]), "Sunday", "Monday", "Tuesday", "Wednesday", "Thursday", "Friday", "Saturday")</f>
        <v>Wednesday</v>
      </c>
      <c r="I717" s="8">
        <v>3</v>
      </c>
      <c r="J717" s="8" t="str" cm="1">
        <f t="array" ref="J717">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Light Snow / Rain</v>
      </c>
      <c r="K717" s="8">
        <v>0.22</v>
      </c>
      <c r="L717" s="8" cm="1">
        <f t="array" ref="L717">_xlfn.IFS(
  AND(C717="Winter", J717="Clear Sky"), ROUND(10 + (K717 / 0.46) * (25 - 10), 1),
  AND(C717="Winter", J717="Foggy / Misty"), ROUND(0 + (K717 / 0.46) * (15 - 0), 1),
  AND(C717="Winter", J717="Light Snow / Rain"), ROUND(-5 + (K717 / 0.46) * (10 - (-5)), 1),
  AND(C717="Winter", J717="Western Disturbance"), ROUND(5 + (K717 / 0.46) * (20 - 5), 1),
  AND(C717="Summer", J717="Clear / Sunny"), ROUND(30 + (K717 / 0.46) * (53 - 30), 1),
  AND(C717="Summer", J717="Hot &amp; Humid"), ROUND(26 + (K717 / 0.46) * (45 - 26), 1),
  AND(C717="Summer", J717="Dust Storm / Loo Winds"), ROUND(35 + (K717 / 0.46) * (50 - 35), 1),
  AND(C717="Summer", J717="Pre-Monsoon Thunderstorm"), ROUND(28 + (K717 / 0.46) * (48 - 28), 1),
  AND(C717="Monsoon", J717="Heavy Rainfall"), ROUND(22 + (K717 / 0.46) * (28 - 22), 1),
  AND(C717="Monsoon", J717="Intermittent Showers"), ROUND(24 + (K717 / 0.46) * (32 - 24), 1),
  AND(C717="Monsoon", J717="Overcast &amp; Humid"), ROUND(25 + (K717 / 0.46) * (33 - 25), 1),
  AND(C717="Monsoon", J717="Thunderstorms with Rain"), ROUND(23 + (K717 / 0.46) * (30 - 23), 1),
  AND(C717="Autumn", J717="Clear"), ROUND(20 + (K717 / 0.46) * (30 - 20), 1),
  AND(C717="Autumn", J717="Dry &amp; Breezy"), ROUND(18 + (K717 / 0.46) * (28 - 18), 1),
  AND(C717="Autumn", J717="Atmospheric Haze"), ROUND(16 + (K717 / 0.46) * (26 - 16), 1),
  AND(C717="Autumn", J717="Chilly Dusk"), ROUND(15 + (K717 / 0.46) * (25 - 15), 1),
  TRUE, "No match found"
)</f>
        <v>2.2000000000000002</v>
      </c>
      <c r="M717" s="8">
        <v>0.93</v>
      </c>
      <c r="N717" s="8">
        <f>ROUND(DS_1_2_3_appended[[#This Row],[NormalizedHumidity]] * 100, 1)</f>
        <v>93</v>
      </c>
      <c r="O717" s="8" t="str" cm="1">
        <f t="array" ref="O717">_xlfn.IFS(
  N717&lt;=10, "Extremely Dry",
  N717&lt;=20, "Very Dry",
  N717&lt;=30, "Dry",
  N717&lt;=40, "Low Comfortable",
  N717&lt;=50, "Comfortable",
  N717&lt;=60, "Moderate Humid",
  N717&lt;=70, "Humid",
  N717&lt;=80, "Very Humid",
  N717&lt;=90, "Highly Humid",
  N717&lt;=100, "Saturated / Rain-Likely"
)</f>
        <v>Saturated / Rain-Likely</v>
      </c>
      <c r="P717" s="8">
        <v>0.28360000000000002</v>
      </c>
      <c r="Q717" s="8">
        <f>ROUND(DS_1_2_3_appended[[#This Row],[NormalizedWindspeed]]* 118, 1)</f>
        <v>33.5</v>
      </c>
      <c r="R717" s="8">
        <v>0</v>
      </c>
      <c r="S717" s="8">
        <v>1</v>
      </c>
      <c r="T717" s="8">
        <f>SUM(DS_1_2_3_appended[[#This Row],[CasualRiders]], DS_1_2_3_appended[[#This Row],[RegisteredRiders]])</f>
        <v>1</v>
      </c>
    </row>
    <row r="718" spans="1:20">
      <c r="A718" s="16">
        <v>717</v>
      </c>
      <c r="B718" s="11">
        <v>40576</v>
      </c>
      <c r="C718" s="8" t="str" cm="1">
        <f t="array" ref="C718">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18" s="8">
        <f>YEAR(DS_1_2_3_appended[[#This Row],[DateOfEntry]])</f>
        <v>2011</v>
      </c>
      <c r="E718" s="8" t="str">
        <f>TEXT(DS_1_2_3_appended[[#This Row],[DateOfEntry]], "mmmm")</f>
        <v>February</v>
      </c>
      <c r="F718" s="15">
        <v>29.8333333333333</v>
      </c>
      <c r="G718" s="8" t="str">
        <f>IF(dataset_1!G718, "YES", "NO")</f>
        <v>NO</v>
      </c>
      <c r="H718" s="8" t="str">
        <f>CHOOSE(WEEKDAY(DS_1_2_3_appended[[#This Row],[DateOfEntry]]), "Sunday", "Monday", "Tuesday", "Wednesday", "Thursday", "Friday", "Saturday")</f>
        <v>Wednesday</v>
      </c>
      <c r="I718" s="8">
        <v>3</v>
      </c>
      <c r="J718" s="8" t="str" cm="1">
        <f t="array" ref="J718">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Light Snow / Rain</v>
      </c>
      <c r="K718" s="8">
        <v>0.22</v>
      </c>
      <c r="L718" s="8" cm="1">
        <f t="array" ref="L718">_xlfn.IFS(
  AND(C718="Winter", J718="Clear Sky"), ROUND(10 + (K718 / 0.46) * (25 - 10), 1),
  AND(C718="Winter", J718="Foggy / Misty"), ROUND(0 + (K718 / 0.46) * (15 - 0), 1),
  AND(C718="Winter", J718="Light Snow / Rain"), ROUND(-5 + (K718 / 0.46) * (10 - (-5)), 1),
  AND(C718="Winter", J718="Western Disturbance"), ROUND(5 + (K718 / 0.46) * (20 - 5), 1),
  AND(C718="Summer", J718="Clear / Sunny"), ROUND(30 + (K718 / 0.46) * (53 - 30), 1),
  AND(C718="Summer", J718="Hot &amp; Humid"), ROUND(26 + (K718 / 0.46) * (45 - 26), 1),
  AND(C718="Summer", J718="Dust Storm / Loo Winds"), ROUND(35 + (K718 / 0.46) * (50 - 35), 1),
  AND(C718="Summer", J718="Pre-Monsoon Thunderstorm"), ROUND(28 + (K718 / 0.46) * (48 - 28), 1),
  AND(C718="Monsoon", J718="Heavy Rainfall"), ROUND(22 + (K718 / 0.46) * (28 - 22), 1),
  AND(C718="Monsoon", J718="Intermittent Showers"), ROUND(24 + (K718 / 0.46) * (32 - 24), 1),
  AND(C718="Monsoon", J718="Overcast &amp; Humid"), ROUND(25 + (K718 / 0.46) * (33 - 25), 1),
  AND(C718="Monsoon", J718="Thunderstorms with Rain"), ROUND(23 + (K718 / 0.46) * (30 - 23), 1),
  AND(C718="Autumn", J718="Clear"), ROUND(20 + (K718 / 0.46) * (30 - 20), 1),
  AND(C718="Autumn", J718="Dry &amp; Breezy"), ROUND(18 + (K718 / 0.46) * (28 - 18), 1),
  AND(C718="Autumn", J718="Atmospheric Haze"), ROUND(16 + (K718 / 0.46) * (26 - 16), 1),
  AND(C718="Autumn", J718="Chilly Dusk"), ROUND(15 + (K718 / 0.46) * (25 - 15), 1),
  TRUE, "No match found"
)</f>
        <v>2.2000000000000002</v>
      </c>
      <c r="M718" s="8">
        <v>0.93</v>
      </c>
      <c r="N718" s="8">
        <f>ROUND(DS_1_2_3_appended[[#This Row],[NormalizedHumidity]] * 100, 1)</f>
        <v>93</v>
      </c>
      <c r="O718" s="8" t="str" cm="1">
        <f t="array" ref="O718">_xlfn.IFS(
  N718&lt;=10, "Extremely Dry",
  N718&lt;=20, "Very Dry",
  N718&lt;=30, "Dry",
  N718&lt;=40, "Low Comfortable",
  N718&lt;=50, "Comfortable",
  N718&lt;=60, "Moderate Humid",
  N718&lt;=70, "Humid",
  N718&lt;=80, "Very Humid",
  N718&lt;=90, "Highly Humid",
  N718&lt;=100, "Saturated / Rain-Likely"
)</f>
        <v>Saturated / Rain-Likely</v>
      </c>
      <c r="P718" s="8">
        <v>0.1045</v>
      </c>
      <c r="Q718" s="8">
        <f>ROUND(DS_1_2_3_appended[[#This Row],[NormalizedWindspeed]]* 118, 1)</f>
        <v>12.3</v>
      </c>
      <c r="R718" s="8">
        <v>0</v>
      </c>
      <c r="S718" s="8">
        <v>3</v>
      </c>
      <c r="T718" s="8">
        <f>SUM(DS_1_2_3_appended[[#This Row],[CasualRiders]], DS_1_2_3_appended[[#This Row],[RegisteredRiders]])</f>
        <v>3</v>
      </c>
    </row>
    <row r="719" spans="1:20">
      <c r="A719" s="16">
        <v>718</v>
      </c>
      <c r="B719" s="11">
        <v>40576</v>
      </c>
      <c r="C719" s="8" t="str" cm="1">
        <f t="array" ref="C719">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19" s="8">
        <f>YEAR(DS_1_2_3_appended[[#This Row],[DateOfEntry]])</f>
        <v>2011</v>
      </c>
      <c r="E719" s="8" t="str">
        <f>TEXT(DS_1_2_3_appended[[#This Row],[DateOfEntry]], "mmmm")</f>
        <v>February</v>
      </c>
      <c r="F719" s="15">
        <v>29.875</v>
      </c>
      <c r="G719" s="8" t="str">
        <f>IF(dataset_1!G719, "YES", "NO")</f>
        <v>NO</v>
      </c>
      <c r="H719" s="8" t="str">
        <f>CHOOSE(WEEKDAY(DS_1_2_3_appended[[#This Row],[DateOfEntry]]), "Sunday", "Monday", "Tuesday", "Wednesday", "Thursday", "Friday", "Saturday")</f>
        <v>Wednesday</v>
      </c>
      <c r="I719" s="8">
        <v>3</v>
      </c>
      <c r="J719" s="8" t="str" cm="1">
        <f t="array" ref="J719">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Light Snow / Rain</v>
      </c>
      <c r="K719" s="8">
        <v>0.22</v>
      </c>
      <c r="L719" s="8" cm="1">
        <f t="array" ref="L719">_xlfn.IFS(
  AND(C719="Winter", J719="Clear Sky"), ROUND(10 + (K719 / 0.46) * (25 - 10), 1),
  AND(C719="Winter", J719="Foggy / Misty"), ROUND(0 + (K719 / 0.46) * (15 - 0), 1),
  AND(C719="Winter", J719="Light Snow / Rain"), ROUND(-5 + (K719 / 0.46) * (10 - (-5)), 1),
  AND(C719="Winter", J719="Western Disturbance"), ROUND(5 + (K719 / 0.46) * (20 - 5), 1),
  AND(C719="Summer", J719="Clear / Sunny"), ROUND(30 + (K719 / 0.46) * (53 - 30), 1),
  AND(C719="Summer", J719="Hot &amp; Humid"), ROUND(26 + (K719 / 0.46) * (45 - 26), 1),
  AND(C719="Summer", J719="Dust Storm / Loo Winds"), ROUND(35 + (K719 / 0.46) * (50 - 35), 1),
  AND(C719="Summer", J719="Pre-Monsoon Thunderstorm"), ROUND(28 + (K719 / 0.46) * (48 - 28), 1),
  AND(C719="Monsoon", J719="Heavy Rainfall"), ROUND(22 + (K719 / 0.46) * (28 - 22), 1),
  AND(C719="Monsoon", J719="Intermittent Showers"), ROUND(24 + (K719 / 0.46) * (32 - 24), 1),
  AND(C719="Monsoon", J719="Overcast &amp; Humid"), ROUND(25 + (K719 / 0.46) * (33 - 25), 1),
  AND(C719="Monsoon", J719="Thunderstorms with Rain"), ROUND(23 + (K719 / 0.46) * (30 - 23), 1),
  AND(C719="Autumn", J719="Clear"), ROUND(20 + (K719 / 0.46) * (30 - 20), 1),
  AND(C719="Autumn", J719="Dry &amp; Breezy"), ROUND(18 + (K719 / 0.46) * (28 - 18), 1),
  AND(C719="Autumn", J719="Atmospheric Haze"), ROUND(16 + (K719 / 0.46) * (26 - 16), 1),
  AND(C719="Autumn", J719="Chilly Dusk"), ROUND(15 + (K719 / 0.46) * (25 - 15), 1),
  TRUE, "No match found"
)</f>
        <v>2.2000000000000002</v>
      </c>
      <c r="M719" s="8">
        <v>0.93</v>
      </c>
      <c r="N719" s="8">
        <f>ROUND(DS_1_2_3_appended[[#This Row],[NormalizedHumidity]] * 100, 1)</f>
        <v>93</v>
      </c>
      <c r="O719" s="8" t="str" cm="1">
        <f t="array" ref="O719">_xlfn.IFS(
  N719&lt;=10, "Extremely Dry",
  N719&lt;=20, "Very Dry",
  N719&lt;=30, "Dry",
  N719&lt;=40, "Low Comfortable",
  N719&lt;=50, "Comfortable",
  N719&lt;=60, "Moderate Humid",
  N719&lt;=70, "Humid",
  N719&lt;=80, "Very Humid",
  N719&lt;=90, "Highly Humid",
  N719&lt;=100, "Saturated / Rain-Likely"
)</f>
        <v>Saturated / Rain-Likely</v>
      </c>
      <c r="P719" s="8">
        <v>0.1045</v>
      </c>
      <c r="Q719" s="8">
        <f>ROUND(DS_1_2_3_appended[[#This Row],[NormalizedWindspeed]]* 118, 1)</f>
        <v>12.3</v>
      </c>
      <c r="R719" s="8">
        <v>1</v>
      </c>
      <c r="S719" s="8">
        <v>17</v>
      </c>
      <c r="T719" s="8">
        <f>SUM(DS_1_2_3_appended[[#This Row],[CasualRiders]], DS_1_2_3_appended[[#This Row],[RegisteredRiders]])</f>
        <v>18</v>
      </c>
    </row>
    <row r="720" spans="1:20">
      <c r="A720" s="16">
        <v>719</v>
      </c>
      <c r="B720" s="11">
        <v>40576</v>
      </c>
      <c r="C720" s="8" t="str" cm="1">
        <f t="array" ref="C720">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20" s="8">
        <f>YEAR(DS_1_2_3_appended[[#This Row],[DateOfEntry]])</f>
        <v>2011</v>
      </c>
      <c r="E720" s="8" t="str">
        <f>TEXT(DS_1_2_3_appended[[#This Row],[DateOfEntry]], "mmmm")</f>
        <v>February</v>
      </c>
      <c r="F720" s="15">
        <v>29.9166666666667</v>
      </c>
      <c r="G720" s="8" t="str">
        <f>IF(dataset_1!G720, "YES", "NO")</f>
        <v>NO</v>
      </c>
      <c r="H720" s="8" t="str">
        <f>CHOOSE(WEEKDAY(DS_1_2_3_appended[[#This Row],[DateOfEntry]]), "Sunday", "Monday", "Tuesday", "Wednesday", "Thursday", "Friday", "Saturday")</f>
        <v>Wednesday</v>
      </c>
      <c r="I720" s="8">
        <v>3</v>
      </c>
      <c r="J720" s="8" t="str" cm="1">
        <f t="array" ref="J720">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Light Snow / Rain</v>
      </c>
      <c r="K720" s="8">
        <v>0.22</v>
      </c>
      <c r="L720" s="8" cm="1">
        <f t="array" ref="L720">_xlfn.IFS(
  AND(C720="Winter", J720="Clear Sky"), ROUND(10 + (K720 / 0.46) * (25 - 10), 1),
  AND(C720="Winter", J720="Foggy / Misty"), ROUND(0 + (K720 / 0.46) * (15 - 0), 1),
  AND(C720="Winter", J720="Light Snow / Rain"), ROUND(-5 + (K720 / 0.46) * (10 - (-5)), 1),
  AND(C720="Winter", J720="Western Disturbance"), ROUND(5 + (K720 / 0.46) * (20 - 5), 1),
  AND(C720="Summer", J720="Clear / Sunny"), ROUND(30 + (K720 / 0.46) * (53 - 30), 1),
  AND(C720="Summer", J720="Hot &amp; Humid"), ROUND(26 + (K720 / 0.46) * (45 - 26), 1),
  AND(C720="Summer", J720="Dust Storm / Loo Winds"), ROUND(35 + (K720 / 0.46) * (50 - 35), 1),
  AND(C720="Summer", J720="Pre-Monsoon Thunderstorm"), ROUND(28 + (K720 / 0.46) * (48 - 28), 1),
  AND(C720="Monsoon", J720="Heavy Rainfall"), ROUND(22 + (K720 / 0.46) * (28 - 22), 1),
  AND(C720="Monsoon", J720="Intermittent Showers"), ROUND(24 + (K720 / 0.46) * (32 - 24), 1),
  AND(C720="Monsoon", J720="Overcast &amp; Humid"), ROUND(25 + (K720 / 0.46) * (33 - 25), 1),
  AND(C720="Monsoon", J720="Thunderstorms with Rain"), ROUND(23 + (K720 / 0.46) * (30 - 23), 1),
  AND(C720="Autumn", J720="Clear"), ROUND(20 + (K720 / 0.46) * (30 - 20), 1),
  AND(C720="Autumn", J720="Dry &amp; Breezy"), ROUND(18 + (K720 / 0.46) * (28 - 18), 1),
  AND(C720="Autumn", J720="Atmospheric Haze"), ROUND(16 + (K720 / 0.46) * (26 - 16), 1),
  AND(C720="Autumn", J720="Chilly Dusk"), ROUND(15 + (K720 / 0.46) * (25 - 15), 1),
  TRUE, "No match found"
)</f>
        <v>2.2000000000000002</v>
      </c>
      <c r="M720" s="8">
        <v>0.93</v>
      </c>
      <c r="N720" s="8">
        <f>ROUND(DS_1_2_3_appended[[#This Row],[NormalizedHumidity]] * 100, 1)</f>
        <v>93</v>
      </c>
      <c r="O720" s="8" t="str" cm="1">
        <f t="array" ref="O720">_xlfn.IFS(
  N720&lt;=10, "Extremely Dry",
  N720&lt;=20, "Very Dry",
  N720&lt;=30, "Dry",
  N720&lt;=40, "Low Comfortable",
  N720&lt;=50, "Comfortable",
  N720&lt;=60, "Moderate Humid",
  N720&lt;=70, "Humid",
  N720&lt;=80, "Very Humid",
  N720&lt;=90, "Highly Humid",
  N720&lt;=100, "Saturated / Rain-Likely"
)</f>
        <v>Saturated / Rain-Likely</v>
      </c>
      <c r="P720" s="8">
        <v>0.22389999999999999</v>
      </c>
      <c r="Q720" s="8">
        <f>ROUND(DS_1_2_3_appended[[#This Row],[NormalizedWindspeed]]* 118, 1)</f>
        <v>26.4</v>
      </c>
      <c r="R720" s="8">
        <v>1</v>
      </c>
      <c r="S720" s="8">
        <v>48</v>
      </c>
      <c r="T720" s="8">
        <f>SUM(DS_1_2_3_appended[[#This Row],[CasualRiders]], DS_1_2_3_appended[[#This Row],[RegisteredRiders]])</f>
        <v>49</v>
      </c>
    </row>
    <row r="721" spans="1:20">
      <c r="A721" s="16">
        <v>720</v>
      </c>
      <c r="B721" s="11">
        <v>40576</v>
      </c>
      <c r="C721" s="8" t="str" cm="1">
        <f t="array" ref="C721">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21" s="8">
        <f>YEAR(DS_1_2_3_appended[[#This Row],[DateOfEntry]])</f>
        <v>2011</v>
      </c>
      <c r="E721" s="8" t="str">
        <f>TEXT(DS_1_2_3_appended[[#This Row],[DateOfEntry]], "mmmm")</f>
        <v>February</v>
      </c>
      <c r="F721" s="15">
        <v>29.9583333333333</v>
      </c>
      <c r="G721" s="8" t="str">
        <f>IF(dataset_1!G721, "YES", "NO")</f>
        <v>NO</v>
      </c>
      <c r="H721" s="8" t="str">
        <f>CHOOSE(WEEKDAY(DS_1_2_3_appended[[#This Row],[DateOfEntry]]), "Sunday", "Monday", "Tuesday", "Wednesday", "Thursday", "Friday", "Saturday")</f>
        <v>Wednesday</v>
      </c>
      <c r="I721" s="8">
        <v>3</v>
      </c>
      <c r="J721" s="8" t="str" cm="1">
        <f t="array" ref="J721">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Light Snow / Rain</v>
      </c>
      <c r="K721" s="8">
        <v>0.22</v>
      </c>
      <c r="L721" s="8" cm="1">
        <f t="array" ref="L721">_xlfn.IFS(
  AND(C721="Winter", J721="Clear Sky"), ROUND(10 + (K721 / 0.46) * (25 - 10), 1),
  AND(C721="Winter", J721="Foggy / Misty"), ROUND(0 + (K721 / 0.46) * (15 - 0), 1),
  AND(C721="Winter", J721="Light Snow / Rain"), ROUND(-5 + (K721 / 0.46) * (10 - (-5)), 1),
  AND(C721="Winter", J721="Western Disturbance"), ROUND(5 + (K721 / 0.46) * (20 - 5), 1),
  AND(C721="Summer", J721="Clear / Sunny"), ROUND(30 + (K721 / 0.46) * (53 - 30), 1),
  AND(C721="Summer", J721="Hot &amp; Humid"), ROUND(26 + (K721 / 0.46) * (45 - 26), 1),
  AND(C721="Summer", J721="Dust Storm / Loo Winds"), ROUND(35 + (K721 / 0.46) * (50 - 35), 1),
  AND(C721="Summer", J721="Pre-Monsoon Thunderstorm"), ROUND(28 + (K721 / 0.46) * (48 - 28), 1),
  AND(C721="Monsoon", J721="Heavy Rainfall"), ROUND(22 + (K721 / 0.46) * (28 - 22), 1),
  AND(C721="Monsoon", J721="Intermittent Showers"), ROUND(24 + (K721 / 0.46) * (32 - 24), 1),
  AND(C721="Monsoon", J721="Overcast &amp; Humid"), ROUND(25 + (K721 / 0.46) * (33 - 25), 1),
  AND(C721="Monsoon", J721="Thunderstorms with Rain"), ROUND(23 + (K721 / 0.46) * (30 - 23), 1),
  AND(C721="Autumn", J721="Clear"), ROUND(20 + (K721 / 0.46) * (30 - 20), 1),
  AND(C721="Autumn", J721="Dry &amp; Breezy"), ROUND(18 + (K721 / 0.46) * (28 - 18), 1),
  AND(C721="Autumn", J721="Atmospheric Haze"), ROUND(16 + (K721 / 0.46) * (26 - 16), 1),
  AND(C721="Autumn", J721="Chilly Dusk"), ROUND(15 + (K721 / 0.46) * (25 - 15), 1),
  TRUE, "No match found"
)</f>
        <v>2.2000000000000002</v>
      </c>
      <c r="M721" s="8">
        <v>0.93</v>
      </c>
      <c r="N721" s="8">
        <f>ROUND(DS_1_2_3_appended[[#This Row],[NormalizedHumidity]] * 100, 1)</f>
        <v>93</v>
      </c>
      <c r="O721" s="8" t="str" cm="1">
        <f t="array" ref="O721">_xlfn.IFS(
  N721&lt;=10, "Extremely Dry",
  N721&lt;=20, "Very Dry",
  N721&lt;=30, "Dry",
  N721&lt;=40, "Low Comfortable",
  N721&lt;=50, "Comfortable",
  N721&lt;=60, "Moderate Humid",
  N721&lt;=70, "Humid",
  N721&lt;=80, "Very Humid",
  N721&lt;=90, "Highly Humid",
  N721&lt;=100, "Saturated / Rain-Likely"
)</f>
        <v>Saturated / Rain-Likely</v>
      </c>
      <c r="P721" s="8">
        <v>0.22389999999999999</v>
      </c>
      <c r="Q721" s="8">
        <f>ROUND(DS_1_2_3_appended[[#This Row],[NormalizedWindspeed]]* 118, 1)</f>
        <v>26.4</v>
      </c>
      <c r="R721" s="8">
        <v>1</v>
      </c>
      <c r="S721" s="8">
        <v>154</v>
      </c>
      <c r="T721" s="8">
        <f>SUM(DS_1_2_3_appended[[#This Row],[CasualRiders]], DS_1_2_3_appended[[#This Row],[RegisteredRiders]])</f>
        <v>155</v>
      </c>
    </row>
    <row r="722" spans="1:20">
      <c r="A722" s="16">
        <v>721</v>
      </c>
      <c r="B722" s="11">
        <v>40576</v>
      </c>
      <c r="C722" s="8" t="str" cm="1">
        <f t="array" ref="C722">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22" s="8">
        <f>YEAR(DS_1_2_3_appended[[#This Row],[DateOfEntry]])</f>
        <v>2011</v>
      </c>
      <c r="E722" s="8" t="str">
        <f>TEXT(DS_1_2_3_appended[[#This Row],[DateOfEntry]], "mmmm")</f>
        <v>February</v>
      </c>
      <c r="F722" s="15">
        <v>30</v>
      </c>
      <c r="G722" s="8" t="str">
        <f>IF(dataset_1!G722, "YES", "NO")</f>
        <v>NO</v>
      </c>
      <c r="H722" s="8" t="str">
        <f>CHOOSE(WEEKDAY(DS_1_2_3_appended[[#This Row],[DateOfEntry]]), "Sunday", "Monday", "Tuesday", "Wednesday", "Thursday", "Friday", "Saturday")</f>
        <v>Wednesday</v>
      </c>
      <c r="I722" s="8">
        <v>2</v>
      </c>
      <c r="J722" s="8" t="str" cm="1">
        <f t="array" ref="J722">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722" s="8">
        <v>0.24</v>
      </c>
      <c r="L722" s="8" cm="1">
        <f t="array" ref="L722">_xlfn.IFS(
  AND(C722="Winter", J722="Clear Sky"), ROUND(10 + (K722 / 0.46) * (25 - 10), 1),
  AND(C722="Winter", J722="Foggy / Misty"), ROUND(0 + (K722 / 0.46) * (15 - 0), 1),
  AND(C722="Winter", J722="Light Snow / Rain"), ROUND(-5 + (K722 / 0.46) * (10 - (-5)), 1),
  AND(C722="Winter", J722="Western Disturbance"), ROUND(5 + (K722 / 0.46) * (20 - 5), 1),
  AND(C722="Summer", J722="Clear / Sunny"), ROUND(30 + (K722 / 0.46) * (53 - 30), 1),
  AND(C722="Summer", J722="Hot &amp; Humid"), ROUND(26 + (K722 / 0.46) * (45 - 26), 1),
  AND(C722="Summer", J722="Dust Storm / Loo Winds"), ROUND(35 + (K722 / 0.46) * (50 - 35), 1),
  AND(C722="Summer", J722="Pre-Monsoon Thunderstorm"), ROUND(28 + (K722 / 0.46) * (48 - 28), 1),
  AND(C722="Monsoon", J722="Heavy Rainfall"), ROUND(22 + (K722 / 0.46) * (28 - 22), 1),
  AND(C722="Monsoon", J722="Intermittent Showers"), ROUND(24 + (K722 / 0.46) * (32 - 24), 1),
  AND(C722="Monsoon", J722="Overcast &amp; Humid"), ROUND(25 + (K722 / 0.46) * (33 - 25), 1),
  AND(C722="Monsoon", J722="Thunderstorms with Rain"), ROUND(23 + (K722 / 0.46) * (30 - 23), 1),
  AND(C722="Autumn", J722="Clear"), ROUND(20 + (K722 / 0.46) * (30 - 20), 1),
  AND(C722="Autumn", J722="Dry &amp; Breezy"), ROUND(18 + (K722 / 0.46) * (28 - 18), 1),
  AND(C722="Autumn", J722="Atmospheric Haze"), ROUND(16 + (K722 / 0.46) * (26 - 16), 1),
  AND(C722="Autumn", J722="Chilly Dusk"), ROUND(15 + (K722 / 0.46) * (25 - 15), 1),
  TRUE, "No match found"
)</f>
        <v>7.8</v>
      </c>
      <c r="M722" s="8">
        <v>0.93</v>
      </c>
      <c r="N722" s="8">
        <f>ROUND(DS_1_2_3_appended[[#This Row],[NormalizedHumidity]] * 100, 1)</f>
        <v>93</v>
      </c>
      <c r="O722" s="8" t="str" cm="1">
        <f t="array" ref="O722">_xlfn.IFS(
  N722&lt;=10, "Extremely Dry",
  N722&lt;=20, "Very Dry",
  N722&lt;=30, "Dry",
  N722&lt;=40, "Low Comfortable",
  N722&lt;=50, "Comfortable",
  N722&lt;=60, "Moderate Humid",
  N722&lt;=70, "Humid",
  N722&lt;=80, "Very Humid",
  N722&lt;=90, "Highly Humid",
  N722&lt;=100, "Saturated / Rain-Likely"
)</f>
        <v>Saturated / Rain-Likely</v>
      </c>
      <c r="P722" s="8">
        <v>8.9599999999999999E-2</v>
      </c>
      <c r="Q722" s="8">
        <f>ROUND(DS_1_2_3_appended[[#This Row],[NormalizedWindspeed]]* 118, 1)</f>
        <v>10.6</v>
      </c>
      <c r="R722" s="8">
        <v>4</v>
      </c>
      <c r="S722" s="8">
        <v>119</v>
      </c>
      <c r="T722" s="8">
        <f>SUM(DS_1_2_3_appended[[#This Row],[CasualRiders]], DS_1_2_3_appended[[#This Row],[RegisteredRiders]])</f>
        <v>123</v>
      </c>
    </row>
    <row r="723" spans="1:20">
      <c r="A723" s="16">
        <v>722</v>
      </c>
      <c r="B723" s="11">
        <v>40576</v>
      </c>
      <c r="C723" s="8" t="str" cm="1">
        <f t="array" ref="C723">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23" s="8">
        <f>YEAR(DS_1_2_3_appended[[#This Row],[DateOfEntry]])</f>
        <v>2011</v>
      </c>
      <c r="E723" s="8" t="str">
        <f>TEXT(DS_1_2_3_appended[[#This Row],[DateOfEntry]], "mmmm")</f>
        <v>February</v>
      </c>
      <c r="F723" s="15">
        <v>30.0416666666667</v>
      </c>
      <c r="G723" s="8" t="str">
        <f>IF(dataset_1!G723, "YES", "NO")</f>
        <v>NO</v>
      </c>
      <c r="H723" s="8" t="str">
        <f>CHOOSE(WEEKDAY(DS_1_2_3_appended[[#This Row],[DateOfEntry]]), "Sunday", "Monday", "Tuesday", "Wednesday", "Thursday", "Friday", "Saturday")</f>
        <v>Wednesday</v>
      </c>
      <c r="I723" s="8">
        <v>2</v>
      </c>
      <c r="J723" s="8" t="str" cm="1">
        <f t="array" ref="J723">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723" s="8">
        <v>0.22</v>
      </c>
      <c r="L723" s="8" cm="1">
        <f t="array" ref="L723">_xlfn.IFS(
  AND(C723="Winter", J723="Clear Sky"), ROUND(10 + (K723 / 0.46) * (25 - 10), 1),
  AND(C723="Winter", J723="Foggy / Misty"), ROUND(0 + (K723 / 0.46) * (15 - 0), 1),
  AND(C723="Winter", J723="Light Snow / Rain"), ROUND(-5 + (K723 / 0.46) * (10 - (-5)), 1),
  AND(C723="Winter", J723="Western Disturbance"), ROUND(5 + (K723 / 0.46) * (20 - 5), 1),
  AND(C723="Summer", J723="Clear / Sunny"), ROUND(30 + (K723 / 0.46) * (53 - 30), 1),
  AND(C723="Summer", J723="Hot &amp; Humid"), ROUND(26 + (K723 / 0.46) * (45 - 26), 1),
  AND(C723="Summer", J723="Dust Storm / Loo Winds"), ROUND(35 + (K723 / 0.46) * (50 - 35), 1),
  AND(C723="Summer", J723="Pre-Monsoon Thunderstorm"), ROUND(28 + (K723 / 0.46) * (48 - 28), 1),
  AND(C723="Monsoon", J723="Heavy Rainfall"), ROUND(22 + (K723 / 0.46) * (28 - 22), 1),
  AND(C723="Monsoon", J723="Intermittent Showers"), ROUND(24 + (K723 / 0.46) * (32 - 24), 1),
  AND(C723="Monsoon", J723="Overcast &amp; Humid"), ROUND(25 + (K723 / 0.46) * (33 - 25), 1),
  AND(C723="Monsoon", J723="Thunderstorms with Rain"), ROUND(23 + (K723 / 0.46) * (30 - 23), 1),
  AND(C723="Autumn", J723="Clear"), ROUND(20 + (K723 / 0.46) * (30 - 20), 1),
  AND(C723="Autumn", J723="Dry &amp; Breezy"), ROUND(18 + (K723 / 0.46) * (28 - 18), 1),
  AND(C723="Autumn", J723="Atmospheric Haze"), ROUND(16 + (K723 / 0.46) * (26 - 16), 1),
  AND(C723="Autumn", J723="Chilly Dusk"), ROUND(15 + (K723 / 0.46) * (25 - 15), 1),
  TRUE, "No match found"
)</f>
        <v>7.2</v>
      </c>
      <c r="M723" s="8">
        <v>1</v>
      </c>
      <c r="N723" s="8">
        <f>ROUND(DS_1_2_3_appended[[#This Row],[NormalizedHumidity]] * 100, 1)</f>
        <v>100</v>
      </c>
      <c r="O723" s="8" t="str" cm="1">
        <f t="array" ref="O723">_xlfn.IFS(
  N723&lt;=10, "Extremely Dry",
  N723&lt;=20, "Very Dry",
  N723&lt;=30, "Dry",
  N723&lt;=40, "Low Comfortable",
  N723&lt;=50, "Comfortable",
  N723&lt;=60, "Moderate Humid",
  N723&lt;=70, "Humid",
  N723&lt;=80, "Very Humid",
  N723&lt;=90, "Highly Humid",
  N723&lt;=100, "Saturated / Rain-Likely"
)</f>
        <v>Saturated / Rain-Likely</v>
      </c>
      <c r="P723" s="8">
        <v>0</v>
      </c>
      <c r="Q723" s="8">
        <f>ROUND(DS_1_2_3_appended[[#This Row],[NormalizedWindspeed]]* 118, 1)</f>
        <v>0</v>
      </c>
      <c r="R723" s="8">
        <v>2</v>
      </c>
      <c r="S723" s="8">
        <v>59</v>
      </c>
      <c r="T723" s="8">
        <f>SUM(DS_1_2_3_appended[[#This Row],[CasualRiders]], DS_1_2_3_appended[[#This Row],[RegisteredRiders]])</f>
        <v>61</v>
      </c>
    </row>
    <row r="724" spans="1:20">
      <c r="A724" s="16">
        <v>723</v>
      </c>
      <c r="B724" s="11">
        <v>40576</v>
      </c>
      <c r="C724" s="8" t="str" cm="1">
        <f t="array" ref="C724">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24" s="8">
        <f>YEAR(DS_1_2_3_appended[[#This Row],[DateOfEntry]])</f>
        <v>2011</v>
      </c>
      <c r="E724" s="8" t="str">
        <f>TEXT(DS_1_2_3_appended[[#This Row],[DateOfEntry]], "mmmm")</f>
        <v>February</v>
      </c>
      <c r="F724" s="15">
        <v>30.0833333333333</v>
      </c>
      <c r="G724" s="8" t="str">
        <f>IF(dataset_1!G724, "YES", "NO")</f>
        <v>NO</v>
      </c>
      <c r="H724" s="8" t="str">
        <f>CHOOSE(WEEKDAY(DS_1_2_3_appended[[#This Row],[DateOfEntry]]), "Sunday", "Monday", "Tuesday", "Wednesday", "Thursday", "Friday", "Saturday")</f>
        <v>Wednesday</v>
      </c>
      <c r="I724" s="8">
        <v>2</v>
      </c>
      <c r="J724" s="8" t="str" cm="1">
        <f t="array" ref="J724">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724" s="8">
        <v>0.24</v>
      </c>
      <c r="L724" s="8" cm="1">
        <f t="array" ref="L724">_xlfn.IFS(
  AND(C724="Winter", J724="Clear Sky"), ROUND(10 + (K724 / 0.46) * (25 - 10), 1),
  AND(C724="Winter", J724="Foggy / Misty"), ROUND(0 + (K724 / 0.46) * (15 - 0), 1),
  AND(C724="Winter", J724="Light Snow / Rain"), ROUND(-5 + (K724 / 0.46) * (10 - (-5)), 1),
  AND(C724="Winter", J724="Western Disturbance"), ROUND(5 + (K724 / 0.46) * (20 - 5), 1),
  AND(C724="Summer", J724="Clear / Sunny"), ROUND(30 + (K724 / 0.46) * (53 - 30), 1),
  AND(C724="Summer", J724="Hot &amp; Humid"), ROUND(26 + (K724 / 0.46) * (45 - 26), 1),
  AND(C724="Summer", J724="Dust Storm / Loo Winds"), ROUND(35 + (K724 / 0.46) * (50 - 35), 1),
  AND(C724="Summer", J724="Pre-Monsoon Thunderstorm"), ROUND(28 + (K724 / 0.46) * (48 - 28), 1),
  AND(C724="Monsoon", J724="Heavy Rainfall"), ROUND(22 + (K724 / 0.46) * (28 - 22), 1),
  AND(C724="Monsoon", J724="Intermittent Showers"), ROUND(24 + (K724 / 0.46) * (32 - 24), 1),
  AND(C724="Monsoon", J724="Overcast &amp; Humid"), ROUND(25 + (K724 / 0.46) * (33 - 25), 1),
  AND(C724="Monsoon", J724="Thunderstorms with Rain"), ROUND(23 + (K724 / 0.46) * (30 - 23), 1),
  AND(C724="Autumn", J724="Clear"), ROUND(20 + (K724 / 0.46) * (30 - 20), 1),
  AND(C724="Autumn", J724="Dry &amp; Breezy"), ROUND(18 + (K724 / 0.46) * (28 - 18), 1),
  AND(C724="Autumn", J724="Atmospheric Haze"), ROUND(16 + (K724 / 0.46) * (26 - 16), 1),
  AND(C724="Autumn", J724="Chilly Dusk"), ROUND(15 + (K724 / 0.46) * (25 - 15), 1),
  TRUE, "No match found"
)</f>
        <v>7.8</v>
      </c>
      <c r="M724" s="8">
        <v>0.93</v>
      </c>
      <c r="N724" s="8">
        <f>ROUND(DS_1_2_3_appended[[#This Row],[NormalizedHumidity]] * 100, 1)</f>
        <v>93</v>
      </c>
      <c r="O724" s="8" t="str" cm="1">
        <f t="array" ref="O724">_xlfn.IFS(
  N724&lt;=10, "Extremely Dry",
  N724&lt;=20, "Very Dry",
  N724&lt;=30, "Dry",
  N724&lt;=40, "Low Comfortable",
  N724&lt;=50, "Comfortable",
  N724&lt;=60, "Moderate Humid",
  N724&lt;=70, "Humid",
  N724&lt;=80, "Very Humid",
  N724&lt;=90, "Highly Humid",
  N724&lt;=100, "Saturated / Rain-Likely"
)</f>
        <v>Saturated / Rain-Likely</v>
      </c>
      <c r="P724" s="8">
        <v>0.19400000000000001</v>
      </c>
      <c r="Q724" s="8">
        <f>ROUND(DS_1_2_3_appended[[#This Row],[NormalizedWindspeed]]* 118, 1)</f>
        <v>22.9</v>
      </c>
      <c r="R724" s="8">
        <v>5</v>
      </c>
      <c r="S724" s="8">
        <v>47</v>
      </c>
      <c r="T724" s="8">
        <f>SUM(DS_1_2_3_appended[[#This Row],[CasualRiders]], DS_1_2_3_appended[[#This Row],[RegisteredRiders]])</f>
        <v>52</v>
      </c>
    </row>
    <row r="725" spans="1:20">
      <c r="A725" s="16">
        <v>724</v>
      </c>
      <c r="B725" s="11">
        <v>40576</v>
      </c>
      <c r="C725" s="8" t="str" cm="1">
        <f t="array" ref="C725">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25" s="8">
        <f>YEAR(DS_1_2_3_appended[[#This Row],[DateOfEntry]])</f>
        <v>2011</v>
      </c>
      <c r="E725" s="8" t="str">
        <f>TEXT(DS_1_2_3_appended[[#This Row],[DateOfEntry]], "mmmm")</f>
        <v>February</v>
      </c>
      <c r="F725" s="15">
        <v>30.125</v>
      </c>
      <c r="G725" s="8" t="str">
        <f>IF(dataset_1!G725, "YES", "NO")</f>
        <v>NO</v>
      </c>
      <c r="H725" s="8" t="str">
        <f>CHOOSE(WEEKDAY(DS_1_2_3_appended[[#This Row],[DateOfEntry]]), "Sunday", "Monday", "Tuesday", "Wednesday", "Thursday", "Friday", "Saturday")</f>
        <v>Wednesday</v>
      </c>
      <c r="I725" s="8">
        <v>2</v>
      </c>
      <c r="J725" s="8" t="str" cm="1">
        <f t="array" ref="J725">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725" s="8">
        <v>0.24</v>
      </c>
      <c r="L725" s="8" cm="1">
        <f t="array" ref="L725">_xlfn.IFS(
  AND(C725="Winter", J725="Clear Sky"), ROUND(10 + (K725 / 0.46) * (25 - 10), 1),
  AND(C725="Winter", J725="Foggy / Misty"), ROUND(0 + (K725 / 0.46) * (15 - 0), 1),
  AND(C725="Winter", J725="Light Snow / Rain"), ROUND(-5 + (K725 / 0.46) * (10 - (-5)), 1),
  AND(C725="Winter", J725="Western Disturbance"), ROUND(5 + (K725 / 0.46) * (20 - 5), 1),
  AND(C725="Summer", J725="Clear / Sunny"), ROUND(30 + (K725 / 0.46) * (53 - 30), 1),
  AND(C725="Summer", J725="Hot &amp; Humid"), ROUND(26 + (K725 / 0.46) * (45 - 26), 1),
  AND(C725="Summer", J725="Dust Storm / Loo Winds"), ROUND(35 + (K725 / 0.46) * (50 - 35), 1),
  AND(C725="Summer", J725="Pre-Monsoon Thunderstorm"), ROUND(28 + (K725 / 0.46) * (48 - 28), 1),
  AND(C725="Monsoon", J725="Heavy Rainfall"), ROUND(22 + (K725 / 0.46) * (28 - 22), 1),
  AND(C725="Monsoon", J725="Intermittent Showers"), ROUND(24 + (K725 / 0.46) * (32 - 24), 1),
  AND(C725="Monsoon", J725="Overcast &amp; Humid"), ROUND(25 + (K725 / 0.46) * (33 - 25), 1),
  AND(C725="Monsoon", J725="Thunderstorms with Rain"), ROUND(23 + (K725 / 0.46) * (30 - 23), 1),
  AND(C725="Autumn", J725="Clear"), ROUND(20 + (K725 / 0.46) * (30 - 20), 1),
  AND(C725="Autumn", J725="Dry &amp; Breezy"), ROUND(18 + (K725 / 0.46) * (28 - 18), 1),
  AND(C725="Autumn", J725="Atmospheric Haze"), ROUND(16 + (K725 / 0.46) * (26 - 16), 1),
  AND(C725="Autumn", J725="Chilly Dusk"), ROUND(15 + (K725 / 0.46) * (25 - 15), 1),
  TRUE, "No match found"
)</f>
        <v>7.8</v>
      </c>
      <c r="M725" s="8">
        <v>0.93</v>
      </c>
      <c r="N725" s="8">
        <f>ROUND(DS_1_2_3_appended[[#This Row],[NormalizedHumidity]] * 100, 1)</f>
        <v>93</v>
      </c>
      <c r="O725" s="8" t="str" cm="1">
        <f t="array" ref="O725">_xlfn.IFS(
  N725&lt;=10, "Extremely Dry",
  N725&lt;=20, "Very Dry",
  N725&lt;=30, "Dry",
  N725&lt;=40, "Low Comfortable",
  N725&lt;=50, "Comfortable",
  N725&lt;=60, "Moderate Humid",
  N725&lt;=70, "Humid",
  N725&lt;=80, "Very Humid",
  N725&lt;=90, "Highly Humid",
  N725&lt;=100, "Saturated / Rain-Likely"
)</f>
        <v>Saturated / Rain-Likely</v>
      </c>
      <c r="P725" s="8">
        <v>0.22389999999999999</v>
      </c>
      <c r="Q725" s="8">
        <f>ROUND(DS_1_2_3_appended[[#This Row],[NormalizedWindspeed]]* 118, 1)</f>
        <v>26.4</v>
      </c>
      <c r="R725" s="8">
        <v>3</v>
      </c>
      <c r="S725" s="8">
        <v>61</v>
      </c>
      <c r="T725" s="8">
        <f>SUM(DS_1_2_3_appended[[#This Row],[CasualRiders]], DS_1_2_3_appended[[#This Row],[RegisteredRiders]])</f>
        <v>64</v>
      </c>
    </row>
    <row r="726" spans="1:20">
      <c r="A726" s="16">
        <v>725</v>
      </c>
      <c r="B726" s="11">
        <v>40576</v>
      </c>
      <c r="C726" s="8" t="str" cm="1">
        <f t="array" ref="C726">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26" s="8">
        <f>YEAR(DS_1_2_3_appended[[#This Row],[DateOfEntry]])</f>
        <v>2011</v>
      </c>
      <c r="E726" s="8" t="str">
        <f>TEXT(DS_1_2_3_appended[[#This Row],[DateOfEntry]], "mmmm")</f>
        <v>February</v>
      </c>
      <c r="F726" s="15">
        <v>30.1666666666667</v>
      </c>
      <c r="G726" s="8" t="str">
        <f>IF(dataset_1!G726, "YES", "NO")</f>
        <v>NO</v>
      </c>
      <c r="H726" s="8" t="str">
        <f>CHOOSE(WEEKDAY(DS_1_2_3_appended[[#This Row],[DateOfEntry]]), "Sunday", "Monday", "Tuesday", "Wednesday", "Thursday", "Friday", "Saturday")</f>
        <v>Wednesday</v>
      </c>
      <c r="I726" s="8">
        <v>1</v>
      </c>
      <c r="J726" s="8" t="str" cm="1">
        <f t="array" ref="J726">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726" s="8">
        <v>0.34</v>
      </c>
      <c r="L726" s="8" cm="1">
        <f t="array" ref="L726">_xlfn.IFS(
  AND(C726="Winter", J726="Clear Sky"), ROUND(10 + (K726 / 0.46) * (25 - 10), 1),
  AND(C726="Winter", J726="Foggy / Misty"), ROUND(0 + (K726 / 0.46) * (15 - 0), 1),
  AND(C726="Winter", J726="Light Snow / Rain"), ROUND(-5 + (K726 / 0.46) * (10 - (-5)), 1),
  AND(C726="Winter", J726="Western Disturbance"), ROUND(5 + (K726 / 0.46) * (20 - 5), 1),
  AND(C726="Summer", J726="Clear / Sunny"), ROUND(30 + (K726 / 0.46) * (53 - 30), 1),
  AND(C726="Summer", J726="Hot &amp; Humid"), ROUND(26 + (K726 / 0.46) * (45 - 26), 1),
  AND(C726="Summer", J726="Dust Storm / Loo Winds"), ROUND(35 + (K726 / 0.46) * (50 - 35), 1),
  AND(C726="Summer", J726="Pre-Monsoon Thunderstorm"), ROUND(28 + (K726 / 0.46) * (48 - 28), 1),
  AND(C726="Monsoon", J726="Heavy Rainfall"), ROUND(22 + (K726 / 0.46) * (28 - 22), 1),
  AND(C726="Monsoon", J726="Intermittent Showers"), ROUND(24 + (K726 / 0.46) * (32 - 24), 1),
  AND(C726="Monsoon", J726="Overcast &amp; Humid"), ROUND(25 + (K726 / 0.46) * (33 - 25), 1),
  AND(C726="Monsoon", J726="Thunderstorms with Rain"), ROUND(23 + (K726 / 0.46) * (30 - 23), 1),
  AND(C726="Autumn", J726="Clear"), ROUND(20 + (K726 / 0.46) * (30 - 20), 1),
  AND(C726="Autumn", J726="Dry &amp; Breezy"), ROUND(18 + (K726 / 0.46) * (28 - 18), 1),
  AND(C726="Autumn", J726="Atmospheric Haze"), ROUND(16 + (K726 / 0.46) * (26 - 16), 1),
  AND(C726="Autumn", J726="Chilly Dusk"), ROUND(15 + (K726 / 0.46) * (25 - 15), 1),
  TRUE, "No match found"
)</f>
        <v>21.1</v>
      </c>
      <c r="M726" s="8">
        <v>0.93</v>
      </c>
      <c r="N726" s="8">
        <f>ROUND(DS_1_2_3_appended[[#This Row],[NormalizedHumidity]] * 100, 1)</f>
        <v>93</v>
      </c>
      <c r="O726" s="8" t="str" cm="1">
        <f t="array" ref="O726">_xlfn.IFS(
  N726&lt;=10, "Extremely Dry",
  N726&lt;=20, "Very Dry",
  N726&lt;=30, "Dry",
  N726&lt;=40, "Low Comfortable",
  N726&lt;=50, "Comfortable",
  N726&lt;=60, "Moderate Humid",
  N726&lt;=70, "Humid",
  N726&lt;=80, "Very Humid",
  N726&lt;=90, "Highly Humid",
  N726&lt;=100, "Saturated / Rain-Likely"
)</f>
        <v>Saturated / Rain-Likely</v>
      </c>
      <c r="P726" s="8">
        <v>0.16420000000000001</v>
      </c>
      <c r="Q726" s="8">
        <f>ROUND(DS_1_2_3_appended[[#This Row],[NormalizedWindspeed]]* 118, 1)</f>
        <v>19.399999999999999</v>
      </c>
      <c r="R726" s="8">
        <v>1</v>
      </c>
      <c r="S726" s="8">
        <v>74</v>
      </c>
      <c r="T726" s="8">
        <f>SUM(DS_1_2_3_appended[[#This Row],[CasualRiders]], DS_1_2_3_appended[[#This Row],[RegisteredRiders]])</f>
        <v>75</v>
      </c>
    </row>
    <row r="727" spans="1:20">
      <c r="A727" s="16">
        <v>726</v>
      </c>
      <c r="B727" s="11">
        <v>40576</v>
      </c>
      <c r="C727" s="8" t="str" cm="1">
        <f t="array" ref="C727">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27" s="8">
        <f>YEAR(DS_1_2_3_appended[[#This Row],[DateOfEntry]])</f>
        <v>2011</v>
      </c>
      <c r="E727" s="8" t="str">
        <f>TEXT(DS_1_2_3_appended[[#This Row],[DateOfEntry]], "mmmm")</f>
        <v>February</v>
      </c>
      <c r="F727" s="15">
        <v>30.2083333333333</v>
      </c>
      <c r="G727" s="8" t="str">
        <f>IF(dataset_1!G727, "YES", "NO")</f>
        <v>NO</v>
      </c>
      <c r="H727" s="8" t="str">
        <f>CHOOSE(WEEKDAY(DS_1_2_3_appended[[#This Row],[DateOfEntry]]), "Sunday", "Monday", "Tuesday", "Wednesday", "Thursday", "Friday", "Saturday")</f>
        <v>Wednesday</v>
      </c>
      <c r="I727" s="8">
        <v>1</v>
      </c>
      <c r="J727" s="8" t="str" cm="1">
        <f t="array" ref="J727">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727" s="8">
        <v>0.38</v>
      </c>
      <c r="L727" s="8" cm="1">
        <f t="array" ref="L727">_xlfn.IFS(
  AND(C727="Winter", J727="Clear Sky"), ROUND(10 + (K727 / 0.46) * (25 - 10), 1),
  AND(C727="Winter", J727="Foggy / Misty"), ROUND(0 + (K727 / 0.46) * (15 - 0), 1),
  AND(C727="Winter", J727="Light Snow / Rain"), ROUND(-5 + (K727 / 0.46) * (10 - (-5)), 1),
  AND(C727="Winter", J727="Western Disturbance"), ROUND(5 + (K727 / 0.46) * (20 - 5), 1),
  AND(C727="Summer", J727="Clear / Sunny"), ROUND(30 + (K727 / 0.46) * (53 - 30), 1),
  AND(C727="Summer", J727="Hot &amp; Humid"), ROUND(26 + (K727 / 0.46) * (45 - 26), 1),
  AND(C727="Summer", J727="Dust Storm / Loo Winds"), ROUND(35 + (K727 / 0.46) * (50 - 35), 1),
  AND(C727="Summer", J727="Pre-Monsoon Thunderstorm"), ROUND(28 + (K727 / 0.46) * (48 - 28), 1),
  AND(C727="Monsoon", J727="Heavy Rainfall"), ROUND(22 + (K727 / 0.46) * (28 - 22), 1),
  AND(C727="Monsoon", J727="Intermittent Showers"), ROUND(24 + (K727 / 0.46) * (32 - 24), 1),
  AND(C727="Monsoon", J727="Overcast &amp; Humid"), ROUND(25 + (K727 / 0.46) * (33 - 25), 1),
  AND(C727="Monsoon", J727="Thunderstorms with Rain"), ROUND(23 + (K727 / 0.46) * (30 - 23), 1),
  AND(C727="Autumn", J727="Clear"), ROUND(20 + (K727 / 0.46) * (30 - 20), 1),
  AND(C727="Autumn", J727="Dry &amp; Breezy"), ROUND(18 + (K727 / 0.46) * (28 - 18), 1),
  AND(C727="Autumn", J727="Atmospheric Haze"), ROUND(16 + (K727 / 0.46) * (26 - 16), 1),
  AND(C727="Autumn", J727="Chilly Dusk"), ROUND(15 + (K727 / 0.46) * (25 - 15), 1),
  TRUE, "No match found"
)</f>
        <v>22.4</v>
      </c>
      <c r="M727" s="8">
        <v>0.82</v>
      </c>
      <c r="N727" s="8">
        <f>ROUND(DS_1_2_3_appended[[#This Row],[NormalizedHumidity]] * 100, 1)</f>
        <v>82</v>
      </c>
      <c r="O727" s="8" t="str" cm="1">
        <f t="array" ref="O727">_xlfn.IFS(
  N727&lt;=10, "Extremely Dry",
  N727&lt;=20, "Very Dry",
  N727&lt;=30, "Dry",
  N727&lt;=40, "Low Comfortable",
  N727&lt;=50, "Comfortable",
  N727&lt;=60, "Moderate Humid",
  N727&lt;=70, "Humid",
  N727&lt;=80, "Very Humid",
  N727&lt;=90, "Highly Humid",
  N727&lt;=100, "Saturated / Rain-Likely"
)</f>
        <v>Highly Humid</v>
      </c>
      <c r="P727" s="8">
        <v>0.3881</v>
      </c>
      <c r="Q727" s="8">
        <f>ROUND(DS_1_2_3_appended[[#This Row],[NormalizedWindspeed]]* 118, 1)</f>
        <v>45.8</v>
      </c>
      <c r="R727" s="8">
        <v>2</v>
      </c>
      <c r="S727" s="8">
        <v>61</v>
      </c>
      <c r="T727" s="8">
        <f>SUM(DS_1_2_3_appended[[#This Row],[CasualRiders]], DS_1_2_3_appended[[#This Row],[RegisteredRiders]])</f>
        <v>63</v>
      </c>
    </row>
    <row r="728" spans="1:20">
      <c r="A728" s="16">
        <v>727</v>
      </c>
      <c r="B728" s="11">
        <v>40576</v>
      </c>
      <c r="C728" s="8" t="str" cm="1">
        <f t="array" ref="C728">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28" s="8">
        <f>YEAR(DS_1_2_3_appended[[#This Row],[DateOfEntry]])</f>
        <v>2011</v>
      </c>
      <c r="E728" s="8" t="str">
        <f>TEXT(DS_1_2_3_appended[[#This Row],[DateOfEntry]], "mmmm")</f>
        <v>February</v>
      </c>
      <c r="F728" s="15">
        <v>30.25</v>
      </c>
      <c r="G728" s="8" t="str">
        <f>IF(dataset_1!G728, "YES", "NO")</f>
        <v>NO</v>
      </c>
      <c r="H728" s="8" t="str">
        <f>CHOOSE(WEEKDAY(DS_1_2_3_appended[[#This Row],[DateOfEntry]]), "Sunday", "Monday", "Tuesday", "Wednesday", "Thursday", "Friday", "Saturday")</f>
        <v>Wednesday</v>
      </c>
      <c r="I728" s="8">
        <v>1</v>
      </c>
      <c r="J728" s="8" t="str" cm="1">
        <f t="array" ref="J728">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728" s="8">
        <v>0.38</v>
      </c>
      <c r="L728" s="8" cm="1">
        <f t="array" ref="L728">_xlfn.IFS(
  AND(C728="Winter", J728="Clear Sky"), ROUND(10 + (K728 / 0.46) * (25 - 10), 1),
  AND(C728="Winter", J728="Foggy / Misty"), ROUND(0 + (K728 / 0.46) * (15 - 0), 1),
  AND(C728="Winter", J728="Light Snow / Rain"), ROUND(-5 + (K728 / 0.46) * (10 - (-5)), 1),
  AND(C728="Winter", J728="Western Disturbance"), ROUND(5 + (K728 / 0.46) * (20 - 5), 1),
  AND(C728="Summer", J728="Clear / Sunny"), ROUND(30 + (K728 / 0.46) * (53 - 30), 1),
  AND(C728="Summer", J728="Hot &amp; Humid"), ROUND(26 + (K728 / 0.46) * (45 - 26), 1),
  AND(C728="Summer", J728="Dust Storm / Loo Winds"), ROUND(35 + (K728 / 0.46) * (50 - 35), 1),
  AND(C728="Summer", J728="Pre-Monsoon Thunderstorm"), ROUND(28 + (K728 / 0.46) * (48 - 28), 1),
  AND(C728="Monsoon", J728="Heavy Rainfall"), ROUND(22 + (K728 / 0.46) * (28 - 22), 1),
  AND(C728="Monsoon", J728="Intermittent Showers"), ROUND(24 + (K728 / 0.46) * (32 - 24), 1),
  AND(C728="Monsoon", J728="Overcast &amp; Humid"), ROUND(25 + (K728 / 0.46) * (33 - 25), 1),
  AND(C728="Monsoon", J728="Thunderstorms with Rain"), ROUND(23 + (K728 / 0.46) * (30 - 23), 1),
  AND(C728="Autumn", J728="Clear"), ROUND(20 + (K728 / 0.46) * (30 - 20), 1),
  AND(C728="Autumn", J728="Dry &amp; Breezy"), ROUND(18 + (K728 / 0.46) * (28 - 18), 1),
  AND(C728="Autumn", J728="Atmospheric Haze"), ROUND(16 + (K728 / 0.46) * (26 - 16), 1),
  AND(C728="Autumn", J728="Chilly Dusk"), ROUND(15 + (K728 / 0.46) * (25 - 15), 1),
  TRUE, "No match found"
)</f>
        <v>22.4</v>
      </c>
      <c r="M728" s="8">
        <v>0.76</v>
      </c>
      <c r="N728" s="8">
        <f>ROUND(DS_1_2_3_appended[[#This Row],[NormalizedHumidity]] * 100, 1)</f>
        <v>76</v>
      </c>
      <c r="O728" s="8" t="str" cm="1">
        <f t="array" ref="O728">_xlfn.IFS(
  N728&lt;=10, "Extremely Dry",
  N728&lt;=20, "Very Dry",
  N728&lt;=30, "Dry",
  N728&lt;=40, "Low Comfortable",
  N728&lt;=50, "Comfortable",
  N728&lt;=60, "Moderate Humid",
  N728&lt;=70, "Humid",
  N728&lt;=80, "Very Humid",
  N728&lt;=90, "Highly Humid",
  N728&lt;=100, "Saturated / Rain-Likely"
)</f>
        <v>Very Humid</v>
      </c>
      <c r="P728" s="8">
        <v>0.32840000000000003</v>
      </c>
      <c r="Q728" s="8">
        <f>ROUND(DS_1_2_3_appended[[#This Row],[NormalizedWindspeed]]* 118, 1)</f>
        <v>38.799999999999997</v>
      </c>
      <c r="R728" s="8">
        <v>10</v>
      </c>
      <c r="S728" s="8">
        <v>66</v>
      </c>
      <c r="T728" s="8">
        <f>SUM(DS_1_2_3_appended[[#This Row],[CasualRiders]], DS_1_2_3_appended[[#This Row],[RegisteredRiders]])</f>
        <v>76</v>
      </c>
    </row>
    <row r="729" spans="1:20">
      <c r="A729" s="16">
        <v>728</v>
      </c>
      <c r="B729" s="11">
        <v>40576</v>
      </c>
      <c r="C729" s="8" t="str" cm="1">
        <f t="array" ref="C729">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29" s="8">
        <f>YEAR(DS_1_2_3_appended[[#This Row],[DateOfEntry]])</f>
        <v>2011</v>
      </c>
      <c r="E729" s="8" t="str">
        <f>TEXT(DS_1_2_3_appended[[#This Row],[DateOfEntry]], "mmmm")</f>
        <v>February</v>
      </c>
      <c r="F729" s="15">
        <v>30.2916666666667</v>
      </c>
      <c r="G729" s="8" t="str">
        <f>IF(dataset_1!G729, "YES", "NO")</f>
        <v>NO</v>
      </c>
      <c r="H729" s="8" t="str">
        <f>CHOOSE(WEEKDAY(DS_1_2_3_appended[[#This Row],[DateOfEntry]]), "Sunday", "Monday", "Tuesday", "Wednesday", "Thursday", "Friday", "Saturday")</f>
        <v>Wednesday</v>
      </c>
      <c r="I729" s="8">
        <v>1</v>
      </c>
      <c r="J729" s="8" t="str" cm="1">
        <f t="array" ref="J729">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729" s="8">
        <v>0.36</v>
      </c>
      <c r="L729" s="8" cm="1">
        <f t="array" ref="L729">_xlfn.IFS(
  AND(C729="Winter", J729="Clear Sky"), ROUND(10 + (K729 / 0.46) * (25 - 10), 1),
  AND(C729="Winter", J729="Foggy / Misty"), ROUND(0 + (K729 / 0.46) * (15 - 0), 1),
  AND(C729="Winter", J729="Light Snow / Rain"), ROUND(-5 + (K729 / 0.46) * (10 - (-5)), 1),
  AND(C729="Winter", J729="Western Disturbance"), ROUND(5 + (K729 / 0.46) * (20 - 5), 1),
  AND(C729="Summer", J729="Clear / Sunny"), ROUND(30 + (K729 / 0.46) * (53 - 30), 1),
  AND(C729="Summer", J729="Hot &amp; Humid"), ROUND(26 + (K729 / 0.46) * (45 - 26), 1),
  AND(C729="Summer", J729="Dust Storm / Loo Winds"), ROUND(35 + (K729 / 0.46) * (50 - 35), 1),
  AND(C729="Summer", J729="Pre-Monsoon Thunderstorm"), ROUND(28 + (K729 / 0.46) * (48 - 28), 1),
  AND(C729="Monsoon", J729="Heavy Rainfall"), ROUND(22 + (K729 / 0.46) * (28 - 22), 1),
  AND(C729="Monsoon", J729="Intermittent Showers"), ROUND(24 + (K729 / 0.46) * (32 - 24), 1),
  AND(C729="Monsoon", J729="Overcast &amp; Humid"), ROUND(25 + (K729 / 0.46) * (33 - 25), 1),
  AND(C729="Monsoon", J729="Thunderstorms with Rain"), ROUND(23 + (K729 / 0.46) * (30 - 23), 1),
  AND(C729="Autumn", J729="Clear"), ROUND(20 + (K729 / 0.46) * (30 - 20), 1),
  AND(C729="Autumn", J729="Dry &amp; Breezy"), ROUND(18 + (K729 / 0.46) * (28 - 18), 1),
  AND(C729="Autumn", J729="Atmospheric Haze"), ROUND(16 + (K729 / 0.46) * (26 - 16), 1),
  AND(C729="Autumn", J729="Chilly Dusk"), ROUND(15 + (K729 / 0.46) * (25 - 15), 1),
  TRUE, "No match found"
)</f>
        <v>21.7</v>
      </c>
      <c r="M729" s="8">
        <v>0.71</v>
      </c>
      <c r="N729" s="8">
        <f>ROUND(DS_1_2_3_appended[[#This Row],[NormalizedHumidity]] * 100, 1)</f>
        <v>71</v>
      </c>
      <c r="O729" s="8" t="str" cm="1">
        <f t="array" ref="O729">_xlfn.IFS(
  N729&lt;=10, "Extremely Dry",
  N729&lt;=20, "Very Dry",
  N729&lt;=30, "Dry",
  N729&lt;=40, "Low Comfortable",
  N729&lt;=50, "Comfortable",
  N729&lt;=60, "Moderate Humid",
  N729&lt;=70, "Humid",
  N729&lt;=80, "Very Humid",
  N729&lt;=90, "Highly Humid",
  N729&lt;=100, "Saturated / Rain-Likely"
)</f>
        <v>Very Humid</v>
      </c>
      <c r="P729" s="8">
        <v>0.29849999999999999</v>
      </c>
      <c r="Q729" s="8">
        <f>ROUND(DS_1_2_3_appended[[#This Row],[NormalizedWindspeed]]* 118, 1)</f>
        <v>35.200000000000003</v>
      </c>
      <c r="R729" s="8">
        <v>8</v>
      </c>
      <c r="S729" s="8">
        <v>95</v>
      </c>
      <c r="T729" s="8">
        <f>SUM(DS_1_2_3_appended[[#This Row],[CasualRiders]], DS_1_2_3_appended[[#This Row],[RegisteredRiders]])</f>
        <v>103</v>
      </c>
    </row>
    <row r="730" spans="1:20">
      <c r="A730" s="16">
        <v>729</v>
      </c>
      <c r="B730" s="11">
        <v>40576</v>
      </c>
      <c r="C730" s="8" t="str" cm="1">
        <f t="array" ref="C730">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30" s="8">
        <f>YEAR(DS_1_2_3_appended[[#This Row],[DateOfEntry]])</f>
        <v>2011</v>
      </c>
      <c r="E730" s="8" t="str">
        <f>TEXT(DS_1_2_3_appended[[#This Row],[DateOfEntry]], "mmmm")</f>
        <v>February</v>
      </c>
      <c r="F730" s="15">
        <v>30.3333333333333</v>
      </c>
      <c r="G730" s="8" t="str">
        <f>IF(dataset_1!G730, "YES", "NO")</f>
        <v>NO</v>
      </c>
      <c r="H730" s="8" t="str">
        <f>CHOOSE(WEEKDAY(DS_1_2_3_appended[[#This Row],[DateOfEntry]]), "Sunday", "Monday", "Tuesday", "Wednesday", "Thursday", "Friday", "Saturday")</f>
        <v>Wednesday</v>
      </c>
      <c r="I730" s="8">
        <v>1</v>
      </c>
      <c r="J730" s="8" t="str" cm="1">
        <f t="array" ref="J730">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730" s="8">
        <v>0.36</v>
      </c>
      <c r="L730" s="8" cm="1">
        <f t="array" ref="L730">_xlfn.IFS(
  AND(C730="Winter", J730="Clear Sky"), ROUND(10 + (K730 / 0.46) * (25 - 10), 1),
  AND(C730="Winter", J730="Foggy / Misty"), ROUND(0 + (K730 / 0.46) * (15 - 0), 1),
  AND(C730="Winter", J730="Light Snow / Rain"), ROUND(-5 + (K730 / 0.46) * (10 - (-5)), 1),
  AND(C730="Winter", J730="Western Disturbance"), ROUND(5 + (K730 / 0.46) * (20 - 5), 1),
  AND(C730="Summer", J730="Clear / Sunny"), ROUND(30 + (K730 / 0.46) * (53 - 30), 1),
  AND(C730="Summer", J730="Hot &amp; Humid"), ROUND(26 + (K730 / 0.46) * (45 - 26), 1),
  AND(C730="Summer", J730="Dust Storm / Loo Winds"), ROUND(35 + (K730 / 0.46) * (50 - 35), 1),
  AND(C730="Summer", J730="Pre-Monsoon Thunderstorm"), ROUND(28 + (K730 / 0.46) * (48 - 28), 1),
  AND(C730="Monsoon", J730="Heavy Rainfall"), ROUND(22 + (K730 / 0.46) * (28 - 22), 1),
  AND(C730="Monsoon", J730="Intermittent Showers"), ROUND(24 + (K730 / 0.46) * (32 - 24), 1),
  AND(C730="Monsoon", J730="Overcast &amp; Humid"), ROUND(25 + (K730 / 0.46) * (33 - 25), 1),
  AND(C730="Monsoon", J730="Thunderstorms with Rain"), ROUND(23 + (K730 / 0.46) * (30 - 23), 1),
  AND(C730="Autumn", J730="Clear"), ROUND(20 + (K730 / 0.46) * (30 - 20), 1),
  AND(C730="Autumn", J730="Dry &amp; Breezy"), ROUND(18 + (K730 / 0.46) * (28 - 18), 1),
  AND(C730="Autumn", J730="Atmospheric Haze"), ROUND(16 + (K730 / 0.46) * (26 - 16), 1),
  AND(C730="Autumn", J730="Chilly Dusk"), ROUND(15 + (K730 / 0.46) * (25 - 15), 1),
  TRUE, "No match found"
)</f>
        <v>21.7</v>
      </c>
      <c r="M730" s="8">
        <v>0.53</v>
      </c>
      <c r="N730" s="8">
        <f>ROUND(DS_1_2_3_appended[[#This Row],[NormalizedHumidity]] * 100, 1)</f>
        <v>53</v>
      </c>
      <c r="O730" s="8" t="str" cm="1">
        <f t="array" ref="O730">_xlfn.IFS(
  N730&lt;=10, "Extremely Dry",
  N730&lt;=20, "Very Dry",
  N730&lt;=30, "Dry",
  N730&lt;=40, "Low Comfortable",
  N730&lt;=50, "Comfortable",
  N730&lt;=60, "Moderate Humid",
  N730&lt;=70, "Humid",
  N730&lt;=80, "Very Humid",
  N730&lt;=90, "Highly Humid",
  N730&lt;=100, "Saturated / Rain-Likely"
)</f>
        <v>Moderate Humid</v>
      </c>
      <c r="P730" s="8">
        <v>0.52239999999999998</v>
      </c>
      <c r="Q730" s="8">
        <f>ROUND(DS_1_2_3_appended[[#This Row],[NormalizedWindspeed]]* 118, 1)</f>
        <v>61.6</v>
      </c>
      <c r="R730" s="8">
        <v>7</v>
      </c>
      <c r="S730" s="8">
        <v>183</v>
      </c>
      <c r="T730" s="8">
        <f>SUM(DS_1_2_3_appended[[#This Row],[CasualRiders]], DS_1_2_3_appended[[#This Row],[RegisteredRiders]])</f>
        <v>190</v>
      </c>
    </row>
    <row r="731" spans="1:20">
      <c r="A731" s="16">
        <v>730</v>
      </c>
      <c r="B731" s="11">
        <v>40576</v>
      </c>
      <c r="C731" s="8" t="str" cm="1">
        <f t="array" ref="C731">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31" s="8">
        <f>YEAR(DS_1_2_3_appended[[#This Row],[DateOfEntry]])</f>
        <v>2011</v>
      </c>
      <c r="E731" s="8" t="str">
        <f>TEXT(DS_1_2_3_appended[[#This Row],[DateOfEntry]], "mmmm")</f>
        <v>February</v>
      </c>
      <c r="F731" s="15">
        <v>30.375</v>
      </c>
      <c r="G731" s="8" t="str">
        <f>IF(dataset_1!G731, "YES", "NO")</f>
        <v>NO</v>
      </c>
      <c r="H731" s="8" t="str">
        <f>CHOOSE(WEEKDAY(DS_1_2_3_appended[[#This Row],[DateOfEntry]]), "Sunday", "Monday", "Tuesday", "Wednesday", "Thursday", "Friday", "Saturday")</f>
        <v>Wednesday</v>
      </c>
      <c r="I731" s="8">
        <v>1</v>
      </c>
      <c r="J731" s="8" t="str" cm="1">
        <f t="array" ref="J731">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731" s="8">
        <v>0.34</v>
      </c>
      <c r="L731" s="8" cm="1">
        <f t="array" ref="L731">_xlfn.IFS(
  AND(C731="Winter", J731="Clear Sky"), ROUND(10 + (K731 / 0.46) * (25 - 10), 1),
  AND(C731="Winter", J731="Foggy / Misty"), ROUND(0 + (K731 / 0.46) * (15 - 0), 1),
  AND(C731="Winter", J731="Light Snow / Rain"), ROUND(-5 + (K731 / 0.46) * (10 - (-5)), 1),
  AND(C731="Winter", J731="Western Disturbance"), ROUND(5 + (K731 / 0.46) * (20 - 5), 1),
  AND(C731="Summer", J731="Clear / Sunny"), ROUND(30 + (K731 / 0.46) * (53 - 30), 1),
  AND(C731="Summer", J731="Hot &amp; Humid"), ROUND(26 + (K731 / 0.46) * (45 - 26), 1),
  AND(C731="Summer", J731="Dust Storm / Loo Winds"), ROUND(35 + (K731 / 0.46) * (50 - 35), 1),
  AND(C731="Summer", J731="Pre-Monsoon Thunderstorm"), ROUND(28 + (K731 / 0.46) * (48 - 28), 1),
  AND(C731="Monsoon", J731="Heavy Rainfall"), ROUND(22 + (K731 / 0.46) * (28 - 22), 1),
  AND(C731="Monsoon", J731="Intermittent Showers"), ROUND(24 + (K731 / 0.46) * (32 - 24), 1),
  AND(C731="Monsoon", J731="Overcast &amp; Humid"), ROUND(25 + (K731 / 0.46) * (33 - 25), 1),
  AND(C731="Monsoon", J731="Thunderstorms with Rain"), ROUND(23 + (K731 / 0.46) * (30 - 23), 1),
  AND(C731="Autumn", J731="Clear"), ROUND(20 + (K731 / 0.46) * (30 - 20), 1),
  AND(C731="Autumn", J731="Dry &amp; Breezy"), ROUND(18 + (K731 / 0.46) * (28 - 18), 1),
  AND(C731="Autumn", J731="Atmospheric Haze"), ROUND(16 + (K731 / 0.46) * (26 - 16), 1),
  AND(C731="Autumn", J731="Chilly Dusk"), ROUND(15 + (K731 / 0.46) * (25 - 15), 1),
  TRUE, "No match found"
)</f>
        <v>21.1</v>
      </c>
      <c r="M731" s="8">
        <v>0.42</v>
      </c>
      <c r="N731" s="8">
        <f>ROUND(DS_1_2_3_appended[[#This Row],[NormalizedHumidity]] * 100, 1)</f>
        <v>42</v>
      </c>
      <c r="O731" s="8" t="str" cm="1">
        <f t="array" ref="O731">_xlfn.IFS(
  N731&lt;=10, "Extremely Dry",
  N731&lt;=20, "Very Dry",
  N731&lt;=30, "Dry",
  N731&lt;=40, "Low Comfortable",
  N731&lt;=50, "Comfortable",
  N731&lt;=60, "Moderate Humid",
  N731&lt;=70, "Humid",
  N731&lt;=80, "Very Humid",
  N731&lt;=90, "Highly Humid",
  N731&lt;=100, "Saturated / Rain-Likely"
)</f>
        <v>Comfortable</v>
      </c>
      <c r="P731" s="8">
        <v>0.55220000000000002</v>
      </c>
      <c r="Q731" s="8">
        <f>ROUND(DS_1_2_3_appended[[#This Row],[NormalizedWindspeed]]* 118, 1)</f>
        <v>65.2</v>
      </c>
      <c r="R731" s="8">
        <v>7</v>
      </c>
      <c r="S731" s="8">
        <v>175</v>
      </c>
      <c r="T731" s="8">
        <f>SUM(DS_1_2_3_appended[[#This Row],[CasualRiders]], DS_1_2_3_appended[[#This Row],[RegisteredRiders]])</f>
        <v>182</v>
      </c>
    </row>
    <row r="732" spans="1:20">
      <c r="A732" s="16">
        <v>731</v>
      </c>
      <c r="B732" s="11">
        <v>40576</v>
      </c>
      <c r="C732" s="8" t="str" cm="1">
        <f t="array" ref="C732">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32" s="8">
        <f>YEAR(DS_1_2_3_appended[[#This Row],[DateOfEntry]])</f>
        <v>2011</v>
      </c>
      <c r="E732" s="8" t="str">
        <f>TEXT(DS_1_2_3_appended[[#This Row],[DateOfEntry]], "mmmm")</f>
        <v>February</v>
      </c>
      <c r="F732" s="15">
        <v>30.4166666666667</v>
      </c>
      <c r="G732" s="8" t="str">
        <f>IF(dataset_1!G732, "YES", "NO")</f>
        <v>NO</v>
      </c>
      <c r="H732" s="8" t="str">
        <f>CHOOSE(WEEKDAY(DS_1_2_3_appended[[#This Row],[DateOfEntry]]), "Sunday", "Monday", "Tuesday", "Wednesday", "Thursday", "Friday", "Saturday")</f>
        <v>Wednesday</v>
      </c>
      <c r="I732" s="8">
        <v>1</v>
      </c>
      <c r="J732" s="8" t="str" cm="1">
        <f t="array" ref="J732">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732" s="8">
        <v>0.28000000000000003</v>
      </c>
      <c r="L732" s="8" cm="1">
        <f t="array" ref="L732">_xlfn.IFS(
  AND(C732="Winter", J732="Clear Sky"), ROUND(10 + (K732 / 0.46) * (25 - 10), 1),
  AND(C732="Winter", J732="Foggy / Misty"), ROUND(0 + (K732 / 0.46) * (15 - 0), 1),
  AND(C732="Winter", J732="Light Snow / Rain"), ROUND(-5 + (K732 / 0.46) * (10 - (-5)), 1),
  AND(C732="Winter", J732="Western Disturbance"), ROUND(5 + (K732 / 0.46) * (20 - 5), 1),
  AND(C732="Summer", J732="Clear / Sunny"), ROUND(30 + (K732 / 0.46) * (53 - 30), 1),
  AND(C732="Summer", J732="Hot &amp; Humid"), ROUND(26 + (K732 / 0.46) * (45 - 26), 1),
  AND(C732="Summer", J732="Dust Storm / Loo Winds"), ROUND(35 + (K732 / 0.46) * (50 - 35), 1),
  AND(C732="Summer", J732="Pre-Monsoon Thunderstorm"), ROUND(28 + (K732 / 0.46) * (48 - 28), 1),
  AND(C732="Monsoon", J732="Heavy Rainfall"), ROUND(22 + (K732 / 0.46) * (28 - 22), 1),
  AND(C732="Monsoon", J732="Intermittent Showers"), ROUND(24 + (K732 / 0.46) * (32 - 24), 1),
  AND(C732="Monsoon", J732="Overcast &amp; Humid"), ROUND(25 + (K732 / 0.46) * (33 - 25), 1),
  AND(C732="Monsoon", J732="Thunderstorms with Rain"), ROUND(23 + (K732 / 0.46) * (30 - 23), 1),
  AND(C732="Autumn", J732="Clear"), ROUND(20 + (K732 / 0.46) * (30 - 20), 1),
  AND(C732="Autumn", J732="Dry &amp; Breezy"), ROUND(18 + (K732 / 0.46) * (28 - 18), 1),
  AND(C732="Autumn", J732="Atmospheric Haze"), ROUND(16 + (K732 / 0.46) * (26 - 16), 1),
  AND(C732="Autumn", J732="Chilly Dusk"), ROUND(15 + (K732 / 0.46) * (25 - 15), 1),
  TRUE, "No match found"
)</f>
        <v>19.100000000000001</v>
      </c>
      <c r="M732" s="8">
        <v>0.45</v>
      </c>
      <c r="N732" s="8">
        <f>ROUND(DS_1_2_3_appended[[#This Row],[NormalizedHumidity]] * 100, 1)</f>
        <v>45</v>
      </c>
      <c r="O732" s="8" t="str" cm="1">
        <f t="array" ref="O732">_xlfn.IFS(
  N732&lt;=10, "Extremely Dry",
  N732&lt;=20, "Very Dry",
  N732&lt;=30, "Dry",
  N732&lt;=40, "Low Comfortable",
  N732&lt;=50, "Comfortable",
  N732&lt;=60, "Moderate Humid",
  N732&lt;=70, "Humid",
  N732&lt;=80, "Very Humid",
  N732&lt;=90, "Highly Humid",
  N732&lt;=100, "Saturated / Rain-Likely"
)</f>
        <v>Comfortable</v>
      </c>
      <c r="P732" s="8">
        <v>0.49249999999999999</v>
      </c>
      <c r="Q732" s="8">
        <f>ROUND(DS_1_2_3_appended[[#This Row],[NormalizedWindspeed]]* 118, 1)</f>
        <v>58.1</v>
      </c>
      <c r="R732" s="8">
        <v>3</v>
      </c>
      <c r="S732" s="8">
        <v>88</v>
      </c>
      <c r="T732" s="8">
        <f>SUM(DS_1_2_3_appended[[#This Row],[CasualRiders]], DS_1_2_3_appended[[#This Row],[RegisteredRiders]])</f>
        <v>91</v>
      </c>
    </row>
    <row r="733" spans="1:20">
      <c r="A733" s="16">
        <v>732</v>
      </c>
      <c r="B733" s="11">
        <v>40576</v>
      </c>
      <c r="C733" s="8" t="str" cm="1">
        <f t="array" ref="C733">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33" s="8">
        <f>YEAR(DS_1_2_3_appended[[#This Row],[DateOfEntry]])</f>
        <v>2011</v>
      </c>
      <c r="E733" s="8" t="str">
        <f>TEXT(DS_1_2_3_appended[[#This Row],[DateOfEntry]], "mmmm")</f>
        <v>February</v>
      </c>
      <c r="F733" s="15">
        <v>30.4583333333333</v>
      </c>
      <c r="G733" s="8" t="str">
        <f>IF(dataset_1!G733, "YES", "NO")</f>
        <v>NO</v>
      </c>
      <c r="H733" s="8" t="str">
        <f>CHOOSE(WEEKDAY(DS_1_2_3_appended[[#This Row],[DateOfEntry]]), "Sunday", "Monday", "Tuesday", "Wednesday", "Thursday", "Friday", "Saturday")</f>
        <v>Wednesday</v>
      </c>
      <c r="I733" s="8">
        <v>1</v>
      </c>
      <c r="J733" s="8" t="str" cm="1">
        <f t="array" ref="J733">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733" s="8">
        <v>0.24</v>
      </c>
      <c r="L733" s="8" cm="1">
        <f t="array" ref="L733">_xlfn.IFS(
  AND(C733="Winter", J733="Clear Sky"), ROUND(10 + (K733 / 0.46) * (25 - 10), 1),
  AND(C733="Winter", J733="Foggy / Misty"), ROUND(0 + (K733 / 0.46) * (15 - 0), 1),
  AND(C733="Winter", J733="Light Snow / Rain"), ROUND(-5 + (K733 / 0.46) * (10 - (-5)), 1),
  AND(C733="Winter", J733="Western Disturbance"), ROUND(5 + (K733 / 0.46) * (20 - 5), 1),
  AND(C733="Summer", J733="Clear / Sunny"), ROUND(30 + (K733 / 0.46) * (53 - 30), 1),
  AND(C733="Summer", J733="Hot &amp; Humid"), ROUND(26 + (K733 / 0.46) * (45 - 26), 1),
  AND(C733="Summer", J733="Dust Storm / Loo Winds"), ROUND(35 + (K733 / 0.46) * (50 - 35), 1),
  AND(C733="Summer", J733="Pre-Monsoon Thunderstorm"), ROUND(28 + (K733 / 0.46) * (48 - 28), 1),
  AND(C733="Monsoon", J733="Heavy Rainfall"), ROUND(22 + (K733 / 0.46) * (28 - 22), 1),
  AND(C733="Monsoon", J733="Intermittent Showers"), ROUND(24 + (K733 / 0.46) * (32 - 24), 1),
  AND(C733="Monsoon", J733="Overcast &amp; Humid"), ROUND(25 + (K733 / 0.46) * (33 - 25), 1),
  AND(C733="Monsoon", J733="Thunderstorms with Rain"), ROUND(23 + (K733 / 0.46) * (30 - 23), 1),
  AND(C733="Autumn", J733="Clear"), ROUND(20 + (K733 / 0.46) * (30 - 20), 1),
  AND(C733="Autumn", J733="Dry &amp; Breezy"), ROUND(18 + (K733 / 0.46) * (28 - 18), 1),
  AND(C733="Autumn", J733="Atmospheric Haze"), ROUND(16 + (K733 / 0.46) * (26 - 16), 1),
  AND(C733="Autumn", J733="Chilly Dusk"), ROUND(15 + (K733 / 0.46) * (25 - 15), 1),
  TRUE, "No match found"
)</f>
        <v>17.8</v>
      </c>
      <c r="M733" s="8">
        <v>0.48</v>
      </c>
      <c r="N733" s="8">
        <f>ROUND(DS_1_2_3_appended[[#This Row],[NormalizedHumidity]] * 100, 1)</f>
        <v>48</v>
      </c>
      <c r="O733" s="8" t="str" cm="1">
        <f t="array" ref="O733">_xlfn.IFS(
  N733&lt;=10, "Extremely Dry",
  N733&lt;=20, "Very Dry",
  N733&lt;=30, "Dry",
  N733&lt;=40, "Low Comfortable",
  N733&lt;=50, "Comfortable",
  N733&lt;=60, "Moderate Humid",
  N733&lt;=70, "Humid",
  N733&lt;=80, "Very Humid",
  N733&lt;=90, "Highly Humid",
  N733&lt;=100, "Saturated / Rain-Likely"
)</f>
        <v>Comfortable</v>
      </c>
      <c r="P733" s="8">
        <v>0.55220000000000002</v>
      </c>
      <c r="Q733" s="8">
        <f>ROUND(DS_1_2_3_appended[[#This Row],[NormalizedWindspeed]]* 118, 1)</f>
        <v>65.2</v>
      </c>
      <c r="R733" s="8">
        <v>4</v>
      </c>
      <c r="S733" s="8">
        <v>71</v>
      </c>
      <c r="T733" s="8">
        <f>SUM(DS_1_2_3_appended[[#This Row],[CasualRiders]], DS_1_2_3_appended[[#This Row],[RegisteredRiders]])</f>
        <v>75</v>
      </c>
    </row>
    <row r="734" spans="1:20">
      <c r="A734" s="16">
        <v>733</v>
      </c>
      <c r="B734" s="11">
        <v>40576</v>
      </c>
      <c r="C734" s="8" t="str" cm="1">
        <f t="array" ref="C734">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34" s="8">
        <f>YEAR(DS_1_2_3_appended[[#This Row],[DateOfEntry]])</f>
        <v>2011</v>
      </c>
      <c r="E734" s="8" t="str">
        <f>TEXT(DS_1_2_3_appended[[#This Row],[DateOfEntry]], "mmmm")</f>
        <v>February</v>
      </c>
      <c r="F734" s="15">
        <v>30.5</v>
      </c>
      <c r="G734" s="8" t="str">
        <f>IF(dataset_1!G734, "YES", "NO")</f>
        <v>NO</v>
      </c>
      <c r="H734" s="8" t="str">
        <f>CHOOSE(WEEKDAY(DS_1_2_3_appended[[#This Row],[DateOfEntry]]), "Sunday", "Monday", "Tuesday", "Wednesday", "Thursday", "Friday", "Saturday")</f>
        <v>Wednesday</v>
      </c>
      <c r="I734" s="8">
        <v>1</v>
      </c>
      <c r="J734" s="8" t="str" cm="1">
        <f t="array" ref="J734">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734" s="8">
        <v>0.22</v>
      </c>
      <c r="L734" s="8" cm="1">
        <f t="array" ref="L734">_xlfn.IFS(
  AND(C734="Winter", J734="Clear Sky"), ROUND(10 + (K734 / 0.46) * (25 - 10), 1),
  AND(C734="Winter", J734="Foggy / Misty"), ROUND(0 + (K734 / 0.46) * (15 - 0), 1),
  AND(C734="Winter", J734="Light Snow / Rain"), ROUND(-5 + (K734 / 0.46) * (10 - (-5)), 1),
  AND(C734="Winter", J734="Western Disturbance"), ROUND(5 + (K734 / 0.46) * (20 - 5), 1),
  AND(C734="Summer", J734="Clear / Sunny"), ROUND(30 + (K734 / 0.46) * (53 - 30), 1),
  AND(C734="Summer", J734="Hot &amp; Humid"), ROUND(26 + (K734 / 0.46) * (45 - 26), 1),
  AND(C734="Summer", J734="Dust Storm / Loo Winds"), ROUND(35 + (K734 / 0.46) * (50 - 35), 1),
  AND(C734="Summer", J734="Pre-Monsoon Thunderstorm"), ROUND(28 + (K734 / 0.46) * (48 - 28), 1),
  AND(C734="Monsoon", J734="Heavy Rainfall"), ROUND(22 + (K734 / 0.46) * (28 - 22), 1),
  AND(C734="Monsoon", J734="Intermittent Showers"), ROUND(24 + (K734 / 0.46) * (32 - 24), 1),
  AND(C734="Monsoon", J734="Overcast &amp; Humid"), ROUND(25 + (K734 / 0.46) * (33 - 25), 1),
  AND(C734="Monsoon", J734="Thunderstorms with Rain"), ROUND(23 + (K734 / 0.46) * (30 - 23), 1),
  AND(C734="Autumn", J734="Clear"), ROUND(20 + (K734 / 0.46) * (30 - 20), 1),
  AND(C734="Autumn", J734="Dry &amp; Breezy"), ROUND(18 + (K734 / 0.46) * (28 - 18), 1),
  AND(C734="Autumn", J734="Atmospheric Haze"), ROUND(16 + (K734 / 0.46) * (26 - 16), 1),
  AND(C734="Autumn", J734="Chilly Dusk"), ROUND(15 + (K734 / 0.46) * (25 - 15), 1),
  TRUE, "No match found"
)</f>
        <v>17.2</v>
      </c>
      <c r="M734" s="8">
        <v>0.47</v>
      </c>
      <c r="N734" s="8">
        <f>ROUND(DS_1_2_3_appended[[#This Row],[NormalizedHumidity]] * 100, 1)</f>
        <v>47</v>
      </c>
      <c r="O734" s="8" t="str" cm="1">
        <f t="array" ref="O734">_xlfn.IFS(
  N734&lt;=10, "Extremely Dry",
  N734&lt;=20, "Very Dry",
  N734&lt;=30, "Dry",
  N734&lt;=40, "Low Comfortable",
  N734&lt;=50, "Comfortable",
  N734&lt;=60, "Moderate Humid",
  N734&lt;=70, "Humid",
  N734&lt;=80, "Very Humid",
  N734&lt;=90, "Highly Humid",
  N734&lt;=100, "Saturated / Rain-Likely"
)</f>
        <v>Comfortable</v>
      </c>
      <c r="P734" s="8">
        <v>0.32840000000000003</v>
      </c>
      <c r="Q734" s="8">
        <f>ROUND(DS_1_2_3_appended[[#This Row],[NormalizedWindspeed]]* 118, 1)</f>
        <v>38.799999999999997</v>
      </c>
      <c r="R734" s="8">
        <v>1</v>
      </c>
      <c r="S734" s="8">
        <v>62</v>
      </c>
      <c r="T734" s="8">
        <f>SUM(DS_1_2_3_appended[[#This Row],[CasualRiders]], DS_1_2_3_appended[[#This Row],[RegisteredRiders]])</f>
        <v>63</v>
      </c>
    </row>
    <row r="735" spans="1:20">
      <c r="A735" s="16">
        <v>734</v>
      </c>
      <c r="B735" s="11">
        <v>40576</v>
      </c>
      <c r="C735" s="8" t="str" cm="1">
        <f t="array" ref="C735">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35" s="8">
        <f>YEAR(DS_1_2_3_appended[[#This Row],[DateOfEntry]])</f>
        <v>2011</v>
      </c>
      <c r="E735" s="8" t="str">
        <f>TEXT(DS_1_2_3_appended[[#This Row],[DateOfEntry]], "mmmm")</f>
        <v>February</v>
      </c>
      <c r="F735" s="15">
        <v>30.5416666666667</v>
      </c>
      <c r="G735" s="8" t="str">
        <f>IF(dataset_1!G735, "YES", "NO")</f>
        <v>NO</v>
      </c>
      <c r="H735" s="8" t="str">
        <f>CHOOSE(WEEKDAY(DS_1_2_3_appended[[#This Row],[DateOfEntry]]), "Sunday", "Monday", "Tuesday", "Wednesday", "Thursday", "Friday", "Saturday")</f>
        <v>Wednesday</v>
      </c>
      <c r="I735" s="8">
        <v>1</v>
      </c>
      <c r="J735" s="8" t="str" cm="1">
        <f t="array" ref="J735">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735" s="8">
        <v>0.22</v>
      </c>
      <c r="L735" s="8" cm="1">
        <f t="array" ref="L735">_xlfn.IFS(
  AND(C735="Winter", J735="Clear Sky"), ROUND(10 + (K735 / 0.46) * (25 - 10), 1),
  AND(C735="Winter", J735="Foggy / Misty"), ROUND(0 + (K735 / 0.46) * (15 - 0), 1),
  AND(C735="Winter", J735="Light Snow / Rain"), ROUND(-5 + (K735 / 0.46) * (10 - (-5)), 1),
  AND(C735="Winter", J735="Western Disturbance"), ROUND(5 + (K735 / 0.46) * (20 - 5), 1),
  AND(C735="Summer", J735="Clear / Sunny"), ROUND(30 + (K735 / 0.46) * (53 - 30), 1),
  AND(C735="Summer", J735="Hot &amp; Humid"), ROUND(26 + (K735 / 0.46) * (45 - 26), 1),
  AND(C735="Summer", J735="Dust Storm / Loo Winds"), ROUND(35 + (K735 / 0.46) * (50 - 35), 1),
  AND(C735="Summer", J735="Pre-Monsoon Thunderstorm"), ROUND(28 + (K735 / 0.46) * (48 - 28), 1),
  AND(C735="Monsoon", J735="Heavy Rainfall"), ROUND(22 + (K735 / 0.46) * (28 - 22), 1),
  AND(C735="Monsoon", J735="Intermittent Showers"), ROUND(24 + (K735 / 0.46) * (32 - 24), 1),
  AND(C735="Monsoon", J735="Overcast &amp; Humid"), ROUND(25 + (K735 / 0.46) * (33 - 25), 1),
  AND(C735="Monsoon", J735="Thunderstorms with Rain"), ROUND(23 + (K735 / 0.46) * (30 - 23), 1),
  AND(C735="Autumn", J735="Clear"), ROUND(20 + (K735 / 0.46) * (30 - 20), 1),
  AND(C735="Autumn", J735="Dry &amp; Breezy"), ROUND(18 + (K735 / 0.46) * (28 - 18), 1),
  AND(C735="Autumn", J735="Atmospheric Haze"), ROUND(16 + (K735 / 0.46) * (26 - 16), 1),
  AND(C735="Autumn", J735="Chilly Dusk"), ROUND(15 + (K735 / 0.46) * (25 - 15), 1),
  TRUE, "No match found"
)</f>
        <v>17.2</v>
      </c>
      <c r="M735" s="8">
        <v>0.44</v>
      </c>
      <c r="N735" s="8">
        <f>ROUND(DS_1_2_3_appended[[#This Row],[NormalizedHumidity]] * 100, 1)</f>
        <v>44</v>
      </c>
      <c r="O735" s="8" t="str" cm="1">
        <f t="array" ref="O735">_xlfn.IFS(
  N735&lt;=10, "Extremely Dry",
  N735&lt;=20, "Very Dry",
  N735&lt;=30, "Dry",
  N735&lt;=40, "Low Comfortable",
  N735&lt;=50, "Comfortable",
  N735&lt;=60, "Moderate Humid",
  N735&lt;=70, "Humid",
  N735&lt;=80, "Very Humid",
  N735&lt;=90, "Highly Humid",
  N735&lt;=100, "Saturated / Rain-Likely"
)</f>
        <v>Comfortable</v>
      </c>
      <c r="P735" s="8">
        <v>0.25369999999999998</v>
      </c>
      <c r="Q735" s="8">
        <f>ROUND(DS_1_2_3_appended[[#This Row],[NormalizedWindspeed]]* 118, 1)</f>
        <v>29.9</v>
      </c>
      <c r="R735" s="8">
        <v>5</v>
      </c>
      <c r="S735" s="8">
        <v>35</v>
      </c>
      <c r="T735" s="8">
        <f>SUM(DS_1_2_3_appended[[#This Row],[CasualRiders]], DS_1_2_3_appended[[#This Row],[RegisteredRiders]])</f>
        <v>40</v>
      </c>
    </row>
    <row r="736" spans="1:20">
      <c r="A736" s="16">
        <v>735</v>
      </c>
      <c r="B736" s="11">
        <v>40576</v>
      </c>
      <c r="C736" s="8" t="str" cm="1">
        <f t="array" ref="C736">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36" s="8">
        <f>YEAR(DS_1_2_3_appended[[#This Row],[DateOfEntry]])</f>
        <v>2011</v>
      </c>
      <c r="E736" s="8" t="str">
        <f>TEXT(DS_1_2_3_appended[[#This Row],[DateOfEntry]], "mmmm")</f>
        <v>February</v>
      </c>
      <c r="F736" s="15">
        <v>30.5833333333333</v>
      </c>
      <c r="G736" s="8" t="str">
        <f>IF(dataset_1!G736, "YES", "NO")</f>
        <v>NO</v>
      </c>
      <c r="H736" s="8" t="str">
        <f>CHOOSE(WEEKDAY(DS_1_2_3_appended[[#This Row],[DateOfEntry]]), "Sunday", "Monday", "Tuesday", "Wednesday", "Thursday", "Friday", "Saturday")</f>
        <v>Wednesday</v>
      </c>
      <c r="I736" s="8">
        <v>1</v>
      </c>
      <c r="J736" s="8" t="str" cm="1">
        <f t="array" ref="J736">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736" s="8">
        <v>0.2</v>
      </c>
      <c r="L736" s="8" cm="1">
        <f t="array" ref="L736">_xlfn.IFS(
  AND(C736="Winter", J736="Clear Sky"), ROUND(10 + (K736 / 0.46) * (25 - 10), 1),
  AND(C736="Winter", J736="Foggy / Misty"), ROUND(0 + (K736 / 0.46) * (15 - 0), 1),
  AND(C736="Winter", J736="Light Snow / Rain"), ROUND(-5 + (K736 / 0.46) * (10 - (-5)), 1),
  AND(C736="Winter", J736="Western Disturbance"), ROUND(5 + (K736 / 0.46) * (20 - 5), 1),
  AND(C736="Summer", J736="Clear / Sunny"), ROUND(30 + (K736 / 0.46) * (53 - 30), 1),
  AND(C736="Summer", J736="Hot &amp; Humid"), ROUND(26 + (K736 / 0.46) * (45 - 26), 1),
  AND(C736="Summer", J736="Dust Storm / Loo Winds"), ROUND(35 + (K736 / 0.46) * (50 - 35), 1),
  AND(C736="Summer", J736="Pre-Monsoon Thunderstorm"), ROUND(28 + (K736 / 0.46) * (48 - 28), 1),
  AND(C736="Monsoon", J736="Heavy Rainfall"), ROUND(22 + (K736 / 0.46) * (28 - 22), 1),
  AND(C736="Monsoon", J736="Intermittent Showers"), ROUND(24 + (K736 / 0.46) * (32 - 24), 1),
  AND(C736="Monsoon", J736="Overcast &amp; Humid"), ROUND(25 + (K736 / 0.46) * (33 - 25), 1),
  AND(C736="Monsoon", J736="Thunderstorms with Rain"), ROUND(23 + (K736 / 0.46) * (30 - 23), 1),
  AND(C736="Autumn", J736="Clear"), ROUND(20 + (K736 / 0.46) * (30 - 20), 1),
  AND(C736="Autumn", J736="Dry &amp; Breezy"), ROUND(18 + (K736 / 0.46) * (28 - 18), 1),
  AND(C736="Autumn", J736="Atmospheric Haze"), ROUND(16 + (K736 / 0.46) * (26 - 16), 1),
  AND(C736="Autumn", J736="Chilly Dusk"), ROUND(15 + (K736 / 0.46) * (25 - 15), 1),
  TRUE, "No match found"
)</f>
        <v>16.5</v>
      </c>
      <c r="M736" s="8">
        <v>0.44</v>
      </c>
      <c r="N736" s="8">
        <f>ROUND(DS_1_2_3_appended[[#This Row],[NormalizedHumidity]] * 100, 1)</f>
        <v>44</v>
      </c>
      <c r="O736" s="8" t="str" cm="1">
        <f t="array" ref="O736">_xlfn.IFS(
  N736&lt;=10, "Extremely Dry",
  N736&lt;=20, "Very Dry",
  N736&lt;=30, "Dry",
  N736&lt;=40, "Low Comfortable",
  N736&lt;=50, "Comfortable",
  N736&lt;=60, "Moderate Humid",
  N736&lt;=70, "Humid",
  N736&lt;=80, "Very Humid",
  N736&lt;=90, "Highly Humid",
  N736&lt;=100, "Saturated / Rain-Likely"
)</f>
        <v>Comfortable</v>
      </c>
      <c r="P736" s="8">
        <v>0.44779999999999998</v>
      </c>
      <c r="Q736" s="8">
        <f>ROUND(DS_1_2_3_appended[[#This Row],[NormalizedWindspeed]]* 118, 1)</f>
        <v>52.8</v>
      </c>
      <c r="R736" s="8">
        <v>3</v>
      </c>
      <c r="S736" s="8">
        <v>29</v>
      </c>
      <c r="T736" s="8">
        <f>SUM(DS_1_2_3_appended[[#This Row],[CasualRiders]], DS_1_2_3_appended[[#This Row],[RegisteredRiders]])</f>
        <v>32</v>
      </c>
    </row>
    <row r="737" spans="1:20">
      <c r="A737" s="16">
        <v>736</v>
      </c>
      <c r="B737" s="11">
        <v>40577</v>
      </c>
      <c r="C737" s="8" t="str" cm="1">
        <f t="array" ref="C737">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37" s="8">
        <f>YEAR(DS_1_2_3_appended[[#This Row],[DateOfEntry]])</f>
        <v>2011</v>
      </c>
      <c r="E737" s="8" t="str">
        <f>TEXT(DS_1_2_3_appended[[#This Row],[DateOfEntry]], "mmmm")</f>
        <v>February</v>
      </c>
      <c r="F737" s="15">
        <v>30.625</v>
      </c>
      <c r="G737" s="8" t="str">
        <f>IF(dataset_1!G737, "YES", "NO")</f>
        <v>NO</v>
      </c>
      <c r="H737" s="8" t="str">
        <f>CHOOSE(WEEKDAY(DS_1_2_3_appended[[#This Row],[DateOfEntry]]), "Sunday", "Monday", "Tuesday", "Wednesday", "Thursday", "Friday", "Saturday")</f>
        <v>Thursday</v>
      </c>
      <c r="I737" s="8">
        <v>1</v>
      </c>
      <c r="J737" s="8" t="str" cm="1">
        <f t="array" ref="J737">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737" s="8">
        <v>0.2</v>
      </c>
      <c r="L737" s="8" cm="1">
        <f t="array" ref="L737">_xlfn.IFS(
  AND(C737="Winter", J737="Clear Sky"), ROUND(10 + (K737 / 0.46) * (25 - 10), 1),
  AND(C737="Winter", J737="Foggy / Misty"), ROUND(0 + (K737 / 0.46) * (15 - 0), 1),
  AND(C737="Winter", J737="Light Snow / Rain"), ROUND(-5 + (K737 / 0.46) * (10 - (-5)), 1),
  AND(C737="Winter", J737="Western Disturbance"), ROUND(5 + (K737 / 0.46) * (20 - 5), 1),
  AND(C737="Summer", J737="Clear / Sunny"), ROUND(30 + (K737 / 0.46) * (53 - 30), 1),
  AND(C737="Summer", J737="Hot &amp; Humid"), ROUND(26 + (K737 / 0.46) * (45 - 26), 1),
  AND(C737="Summer", J737="Dust Storm / Loo Winds"), ROUND(35 + (K737 / 0.46) * (50 - 35), 1),
  AND(C737="Summer", J737="Pre-Monsoon Thunderstorm"), ROUND(28 + (K737 / 0.46) * (48 - 28), 1),
  AND(C737="Monsoon", J737="Heavy Rainfall"), ROUND(22 + (K737 / 0.46) * (28 - 22), 1),
  AND(C737="Monsoon", J737="Intermittent Showers"), ROUND(24 + (K737 / 0.46) * (32 - 24), 1),
  AND(C737="Monsoon", J737="Overcast &amp; Humid"), ROUND(25 + (K737 / 0.46) * (33 - 25), 1),
  AND(C737="Monsoon", J737="Thunderstorms with Rain"), ROUND(23 + (K737 / 0.46) * (30 - 23), 1),
  AND(C737="Autumn", J737="Clear"), ROUND(20 + (K737 / 0.46) * (30 - 20), 1),
  AND(C737="Autumn", J737="Dry &amp; Breezy"), ROUND(18 + (K737 / 0.46) * (28 - 18), 1),
  AND(C737="Autumn", J737="Atmospheric Haze"), ROUND(16 + (K737 / 0.46) * (26 - 16), 1),
  AND(C737="Autumn", J737="Chilly Dusk"), ROUND(15 + (K737 / 0.46) * (25 - 15), 1),
  TRUE, "No match found"
)</f>
        <v>16.5</v>
      </c>
      <c r="M737" s="8">
        <v>0.4</v>
      </c>
      <c r="N737" s="8">
        <f>ROUND(DS_1_2_3_appended[[#This Row],[NormalizedHumidity]] * 100, 1)</f>
        <v>40</v>
      </c>
      <c r="O737" s="8" t="str" cm="1">
        <f t="array" ref="O737">_xlfn.IFS(
  N737&lt;=10, "Extremely Dry",
  N737&lt;=20, "Very Dry",
  N737&lt;=30, "Dry",
  N737&lt;=40, "Low Comfortable",
  N737&lt;=50, "Comfortable",
  N737&lt;=60, "Moderate Humid",
  N737&lt;=70, "Humid",
  N737&lt;=80, "Very Humid",
  N737&lt;=90, "Highly Humid",
  N737&lt;=100, "Saturated / Rain-Likely"
)</f>
        <v>Low Comfortable</v>
      </c>
      <c r="P737" s="8">
        <v>0.44779999999999998</v>
      </c>
      <c r="Q737" s="8">
        <f>ROUND(DS_1_2_3_appended[[#This Row],[NormalizedWindspeed]]* 118, 1)</f>
        <v>52.8</v>
      </c>
      <c r="R737" s="8">
        <v>1</v>
      </c>
      <c r="S737" s="8">
        <v>11</v>
      </c>
      <c r="T737" s="8">
        <f>SUM(DS_1_2_3_appended[[#This Row],[CasualRiders]], DS_1_2_3_appended[[#This Row],[RegisteredRiders]])</f>
        <v>12</v>
      </c>
    </row>
    <row r="738" spans="1:20">
      <c r="A738" s="16">
        <v>737</v>
      </c>
      <c r="B738" s="11">
        <v>40577</v>
      </c>
      <c r="C738" s="8" t="str" cm="1">
        <f t="array" ref="C738">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38" s="8">
        <f>YEAR(DS_1_2_3_appended[[#This Row],[DateOfEntry]])</f>
        <v>2011</v>
      </c>
      <c r="E738" s="8" t="str">
        <f>TEXT(DS_1_2_3_appended[[#This Row],[DateOfEntry]], "mmmm")</f>
        <v>February</v>
      </c>
      <c r="F738" s="15">
        <v>30.6666666666667</v>
      </c>
      <c r="G738" s="8" t="str">
        <f>IF(dataset_1!G738, "YES", "NO")</f>
        <v>NO</v>
      </c>
      <c r="H738" s="8" t="str">
        <f>CHOOSE(WEEKDAY(DS_1_2_3_appended[[#This Row],[DateOfEntry]]), "Sunday", "Monday", "Tuesday", "Wednesday", "Thursday", "Friday", "Saturday")</f>
        <v>Thursday</v>
      </c>
      <c r="I738" s="8">
        <v>1</v>
      </c>
      <c r="J738" s="8" t="str" cm="1">
        <f t="array" ref="J738">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738" s="8">
        <v>0.2</v>
      </c>
      <c r="L738" s="8" cm="1">
        <f t="array" ref="L738">_xlfn.IFS(
  AND(C738="Winter", J738="Clear Sky"), ROUND(10 + (K738 / 0.46) * (25 - 10), 1),
  AND(C738="Winter", J738="Foggy / Misty"), ROUND(0 + (K738 / 0.46) * (15 - 0), 1),
  AND(C738="Winter", J738="Light Snow / Rain"), ROUND(-5 + (K738 / 0.46) * (10 - (-5)), 1),
  AND(C738="Winter", J738="Western Disturbance"), ROUND(5 + (K738 / 0.46) * (20 - 5), 1),
  AND(C738="Summer", J738="Clear / Sunny"), ROUND(30 + (K738 / 0.46) * (53 - 30), 1),
  AND(C738="Summer", J738="Hot &amp; Humid"), ROUND(26 + (K738 / 0.46) * (45 - 26), 1),
  AND(C738="Summer", J738="Dust Storm / Loo Winds"), ROUND(35 + (K738 / 0.46) * (50 - 35), 1),
  AND(C738="Summer", J738="Pre-Monsoon Thunderstorm"), ROUND(28 + (K738 / 0.46) * (48 - 28), 1),
  AND(C738="Monsoon", J738="Heavy Rainfall"), ROUND(22 + (K738 / 0.46) * (28 - 22), 1),
  AND(C738="Monsoon", J738="Intermittent Showers"), ROUND(24 + (K738 / 0.46) * (32 - 24), 1),
  AND(C738="Monsoon", J738="Overcast &amp; Humid"), ROUND(25 + (K738 / 0.46) * (33 - 25), 1),
  AND(C738="Monsoon", J738="Thunderstorms with Rain"), ROUND(23 + (K738 / 0.46) * (30 - 23), 1),
  AND(C738="Autumn", J738="Clear"), ROUND(20 + (K738 / 0.46) * (30 - 20), 1),
  AND(C738="Autumn", J738="Dry &amp; Breezy"), ROUND(18 + (K738 / 0.46) * (28 - 18), 1),
  AND(C738="Autumn", J738="Atmospheric Haze"), ROUND(16 + (K738 / 0.46) * (26 - 16), 1),
  AND(C738="Autumn", J738="Chilly Dusk"), ROUND(15 + (K738 / 0.46) * (25 - 15), 1),
  TRUE, "No match found"
)</f>
        <v>16.5</v>
      </c>
      <c r="M738" s="8">
        <v>0.44</v>
      </c>
      <c r="N738" s="8">
        <f>ROUND(DS_1_2_3_appended[[#This Row],[NormalizedHumidity]] * 100, 1)</f>
        <v>44</v>
      </c>
      <c r="O738" s="8" t="str" cm="1">
        <f t="array" ref="O738">_xlfn.IFS(
  N738&lt;=10, "Extremely Dry",
  N738&lt;=20, "Very Dry",
  N738&lt;=30, "Dry",
  N738&lt;=40, "Low Comfortable",
  N738&lt;=50, "Comfortable",
  N738&lt;=60, "Moderate Humid",
  N738&lt;=70, "Humid",
  N738&lt;=80, "Very Humid",
  N738&lt;=90, "Highly Humid",
  N738&lt;=100, "Saturated / Rain-Likely"
)</f>
        <v>Comfortable</v>
      </c>
      <c r="P738" s="8">
        <v>0.52239999999999998</v>
      </c>
      <c r="Q738" s="8">
        <f>ROUND(DS_1_2_3_appended[[#This Row],[NormalizedWindspeed]]* 118, 1)</f>
        <v>61.6</v>
      </c>
      <c r="R738" s="8">
        <v>0</v>
      </c>
      <c r="S738" s="8">
        <v>5</v>
      </c>
      <c r="T738" s="8">
        <f>SUM(DS_1_2_3_appended[[#This Row],[CasualRiders]], DS_1_2_3_appended[[#This Row],[RegisteredRiders]])</f>
        <v>5</v>
      </c>
    </row>
    <row r="739" spans="1:20">
      <c r="A739" s="16">
        <v>738</v>
      </c>
      <c r="B739" s="11">
        <v>40577</v>
      </c>
      <c r="C739" s="8" t="str" cm="1">
        <f t="array" ref="C739">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39" s="8">
        <f>YEAR(DS_1_2_3_appended[[#This Row],[DateOfEntry]])</f>
        <v>2011</v>
      </c>
      <c r="E739" s="8" t="str">
        <f>TEXT(DS_1_2_3_appended[[#This Row],[DateOfEntry]], "mmmm")</f>
        <v>February</v>
      </c>
      <c r="F739" s="15">
        <v>30.7083333333333</v>
      </c>
      <c r="G739" s="8" t="str">
        <f>IF(dataset_1!G739, "YES", "NO")</f>
        <v>NO</v>
      </c>
      <c r="H739" s="8" t="str">
        <f>CHOOSE(WEEKDAY(DS_1_2_3_appended[[#This Row],[DateOfEntry]]), "Sunday", "Monday", "Tuesday", "Wednesday", "Thursday", "Friday", "Saturday")</f>
        <v>Thursday</v>
      </c>
      <c r="I739" s="8">
        <v>1</v>
      </c>
      <c r="J739" s="8" t="str" cm="1">
        <f t="array" ref="J739">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739" s="8">
        <v>0.18</v>
      </c>
      <c r="L739" s="8" cm="1">
        <f t="array" ref="L739">_xlfn.IFS(
  AND(C739="Winter", J739="Clear Sky"), ROUND(10 + (K739 / 0.46) * (25 - 10), 1),
  AND(C739="Winter", J739="Foggy / Misty"), ROUND(0 + (K739 / 0.46) * (15 - 0), 1),
  AND(C739="Winter", J739="Light Snow / Rain"), ROUND(-5 + (K739 / 0.46) * (10 - (-5)), 1),
  AND(C739="Winter", J739="Western Disturbance"), ROUND(5 + (K739 / 0.46) * (20 - 5), 1),
  AND(C739="Summer", J739="Clear / Sunny"), ROUND(30 + (K739 / 0.46) * (53 - 30), 1),
  AND(C739="Summer", J739="Hot &amp; Humid"), ROUND(26 + (K739 / 0.46) * (45 - 26), 1),
  AND(C739="Summer", J739="Dust Storm / Loo Winds"), ROUND(35 + (K739 / 0.46) * (50 - 35), 1),
  AND(C739="Summer", J739="Pre-Monsoon Thunderstorm"), ROUND(28 + (K739 / 0.46) * (48 - 28), 1),
  AND(C739="Monsoon", J739="Heavy Rainfall"), ROUND(22 + (K739 / 0.46) * (28 - 22), 1),
  AND(C739="Monsoon", J739="Intermittent Showers"), ROUND(24 + (K739 / 0.46) * (32 - 24), 1),
  AND(C739="Monsoon", J739="Overcast &amp; Humid"), ROUND(25 + (K739 / 0.46) * (33 - 25), 1),
  AND(C739="Monsoon", J739="Thunderstorms with Rain"), ROUND(23 + (K739 / 0.46) * (30 - 23), 1),
  AND(C739="Autumn", J739="Clear"), ROUND(20 + (K739 / 0.46) * (30 - 20), 1),
  AND(C739="Autumn", J739="Dry &amp; Breezy"), ROUND(18 + (K739 / 0.46) * (28 - 18), 1),
  AND(C739="Autumn", J739="Atmospheric Haze"), ROUND(16 + (K739 / 0.46) * (26 - 16), 1),
  AND(C739="Autumn", J739="Chilly Dusk"), ROUND(15 + (K739 / 0.46) * (25 - 15), 1),
  TRUE, "No match found"
)</f>
        <v>15.9</v>
      </c>
      <c r="M739" s="8">
        <v>0.43</v>
      </c>
      <c r="N739" s="8">
        <f>ROUND(DS_1_2_3_appended[[#This Row],[NormalizedHumidity]] * 100, 1)</f>
        <v>43</v>
      </c>
      <c r="O739" s="8" t="str" cm="1">
        <f t="array" ref="O739">_xlfn.IFS(
  N739&lt;=10, "Extremely Dry",
  N739&lt;=20, "Very Dry",
  N739&lt;=30, "Dry",
  N739&lt;=40, "Low Comfortable",
  N739&lt;=50, "Comfortable",
  N739&lt;=60, "Moderate Humid",
  N739&lt;=70, "Humid",
  N739&lt;=80, "Very Humid",
  N739&lt;=90, "Highly Humid",
  N739&lt;=100, "Saturated / Rain-Likely"
)</f>
        <v>Comfortable</v>
      </c>
      <c r="P739" s="8">
        <v>0.25369999999999998</v>
      </c>
      <c r="Q739" s="8">
        <f>ROUND(DS_1_2_3_appended[[#This Row],[NormalizedWindspeed]]* 118, 1)</f>
        <v>29.9</v>
      </c>
      <c r="R739" s="8">
        <v>0</v>
      </c>
      <c r="S739" s="8">
        <v>2</v>
      </c>
      <c r="T739" s="8">
        <f>SUM(DS_1_2_3_appended[[#This Row],[CasualRiders]], DS_1_2_3_appended[[#This Row],[RegisteredRiders]])</f>
        <v>2</v>
      </c>
    </row>
    <row r="740" spans="1:20">
      <c r="A740" s="16">
        <v>739</v>
      </c>
      <c r="B740" s="11">
        <v>40577</v>
      </c>
      <c r="C740" s="8" t="str" cm="1">
        <f t="array" ref="C740">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40" s="8">
        <f>YEAR(DS_1_2_3_appended[[#This Row],[DateOfEntry]])</f>
        <v>2011</v>
      </c>
      <c r="E740" s="8" t="str">
        <f>TEXT(DS_1_2_3_appended[[#This Row],[DateOfEntry]], "mmmm")</f>
        <v>February</v>
      </c>
      <c r="F740" s="15">
        <v>30.75</v>
      </c>
      <c r="G740" s="8" t="str">
        <f>IF(dataset_1!G740, "YES", "NO")</f>
        <v>NO</v>
      </c>
      <c r="H740" s="8" t="str">
        <f>CHOOSE(WEEKDAY(DS_1_2_3_appended[[#This Row],[DateOfEntry]]), "Sunday", "Monday", "Tuesday", "Wednesday", "Thursday", "Friday", "Saturday")</f>
        <v>Thursday</v>
      </c>
      <c r="I740" s="8">
        <v>1</v>
      </c>
      <c r="J740" s="8" t="str" cm="1">
        <f t="array" ref="J740">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740" s="8">
        <v>0.18</v>
      </c>
      <c r="L740" s="8" cm="1">
        <f t="array" ref="L740">_xlfn.IFS(
  AND(C740="Winter", J740="Clear Sky"), ROUND(10 + (K740 / 0.46) * (25 - 10), 1),
  AND(C740="Winter", J740="Foggy / Misty"), ROUND(0 + (K740 / 0.46) * (15 - 0), 1),
  AND(C740="Winter", J740="Light Snow / Rain"), ROUND(-5 + (K740 / 0.46) * (10 - (-5)), 1),
  AND(C740="Winter", J740="Western Disturbance"), ROUND(5 + (K740 / 0.46) * (20 - 5), 1),
  AND(C740="Summer", J740="Clear / Sunny"), ROUND(30 + (K740 / 0.46) * (53 - 30), 1),
  AND(C740="Summer", J740="Hot &amp; Humid"), ROUND(26 + (K740 / 0.46) * (45 - 26), 1),
  AND(C740="Summer", J740="Dust Storm / Loo Winds"), ROUND(35 + (K740 / 0.46) * (50 - 35), 1),
  AND(C740="Summer", J740="Pre-Monsoon Thunderstorm"), ROUND(28 + (K740 / 0.46) * (48 - 28), 1),
  AND(C740="Monsoon", J740="Heavy Rainfall"), ROUND(22 + (K740 / 0.46) * (28 - 22), 1),
  AND(C740="Monsoon", J740="Intermittent Showers"), ROUND(24 + (K740 / 0.46) * (32 - 24), 1),
  AND(C740="Monsoon", J740="Overcast &amp; Humid"), ROUND(25 + (K740 / 0.46) * (33 - 25), 1),
  AND(C740="Monsoon", J740="Thunderstorms with Rain"), ROUND(23 + (K740 / 0.46) * (30 - 23), 1),
  AND(C740="Autumn", J740="Clear"), ROUND(20 + (K740 / 0.46) * (30 - 20), 1),
  AND(C740="Autumn", J740="Dry &amp; Breezy"), ROUND(18 + (K740 / 0.46) * (28 - 18), 1),
  AND(C740="Autumn", J740="Atmospheric Haze"), ROUND(16 + (K740 / 0.46) * (26 - 16), 1),
  AND(C740="Autumn", J740="Chilly Dusk"), ROUND(15 + (K740 / 0.46) * (25 - 15), 1),
  TRUE, "No match found"
)</f>
        <v>15.9</v>
      </c>
      <c r="M740" s="8">
        <v>0.43</v>
      </c>
      <c r="N740" s="8">
        <f>ROUND(DS_1_2_3_appended[[#This Row],[NormalizedHumidity]] * 100, 1)</f>
        <v>43</v>
      </c>
      <c r="O740" s="8" t="str" cm="1">
        <f t="array" ref="O740">_xlfn.IFS(
  N740&lt;=10, "Extremely Dry",
  N740&lt;=20, "Very Dry",
  N740&lt;=30, "Dry",
  N740&lt;=40, "Low Comfortable",
  N740&lt;=50, "Comfortable",
  N740&lt;=60, "Moderate Humid",
  N740&lt;=70, "Humid",
  N740&lt;=80, "Very Humid",
  N740&lt;=90, "Highly Humid",
  N740&lt;=100, "Saturated / Rain-Likely"
)</f>
        <v>Comfortable</v>
      </c>
      <c r="P740" s="8">
        <v>0.25369999999999998</v>
      </c>
      <c r="Q740" s="8">
        <f>ROUND(DS_1_2_3_appended[[#This Row],[NormalizedWindspeed]]* 118, 1)</f>
        <v>29.9</v>
      </c>
      <c r="R740" s="8">
        <v>0</v>
      </c>
      <c r="S740" s="8">
        <v>1</v>
      </c>
      <c r="T740" s="8">
        <f>SUM(DS_1_2_3_appended[[#This Row],[CasualRiders]], DS_1_2_3_appended[[#This Row],[RegisteredRiders]])</f>
        <v>1</v>
      </c>
    </row>
    <row r="741" spans="1:20">
      <c r="A741" s="16">
        <v>740</v>
      </c>
      <c r="B741" s="11">
        <v>40577</v>
      </c>
      <c r="C741" s="8" t="str" cm="1">
        <f t="array" ref="C741">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41" s="8">
        <f>YEAR(DS_1_2_3_appended[[#This Row],[DateOfEntry]])</f>
        <v>2011</v>
      </c>
      <c r="E741" s="8" t="str">
        <f>TEXT(DS_1_2_3_appended[[#This Row],[DateOfEntry]], "mmmm")</f>
        <v>February</v>
      </c>
      <c r="F741" s="15">
        <v>30.7916666666667</v>
      </c>
      <c r="G741" s="8" t="str">
        <f>IF(dataset_1!G741, "YES", "NO")</f>
        <v>NO</v>
      </c>
      <c r="H741" s="8" t="str">
        <f>CHOOSE(WEEKDAY(DS_1_2_3_appended[[#This Row],[DateOfEntry]]), "Sunday", "Monday", "Tuesday", "Wednesday", "Thursday", "Friday", "Saturday")</f>
        <v>Thursday</v>
      </c>
      <c r="I741" s="8">
        <v>1</v>
      </c>
      <c r="J741" s="8" t="str" cm="1">
        <f t="array" ref="J741">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741" s="8">
        <v>0.16</v>
      </c>
      <c r="L741" s="8" cm="1">
        <f t="array" ref="L741">_xlfn.IFS(
  AND(C741="Winter", J741="Clear Sky"), ROUND(10 + (K741 / 0.46) * (25 - 10), 1),
  AND(C741="Winter", J741="Foggy / Misty"), ROUND(0 + (K741 / 0.46) * (15 - 0), 1),
  AND(C741="Winter", J741="Light Snow / Rain"), ROUND(-5 + (K741 / 0.46) * (10 - (-5)), 1),
  AND(C741="Winter", J741="Western Disturbance"), ROUND(5 + (K741 / 0.46) * (20 - 5), 1),
  AND(C741="Summer", J741="Clear / Sunny"), ROUND(30 + (K741 / 0.46) * (53 - 30), 1),
  AND(C741="Summer", J741="Hot &amp; Humid"), ROUND(26 + (K741 / 0.46) * (45 - 26), 1),
  AND(C741="Summer", J741="Dust Storm / Loo Winds"), ROUND(35 + (K741 / 0.46) * (50 - 35), 1),
  AND(C741="Summer", J741="Pre-Monsoon Thunderstorm"), ROUND(28 + (K741 / 0.46) * (48 - 28), 1),
  AND(C741="Monsoon", J741="Heavy Rainfall"), ROUND(22 + (K741 / 0.46) * (28 - 22), 1),
  AND(C741="Monsoon", J741="Intermittent Showers"), ROUND(24 + (K741 / 0.46) * (32 - 24), 1),
  AND(C741="Monsoon", J741="Overcast &amp; Humid"), ROUND(25 + (K741 / 0.46) * (33 - 25), 1),
  AND(C741="Monsoon", J741="Thunderstorms with Rain"), ROUND(23 + (K741 / 0.46) * (30 - 23), 1),
  AND(C741="Autumn", J741="Clear"), ROUND(20 + (K741 / 0.46) * (30 - 20), 1),
  AND(C741="Autumn", J741="Dry &amp; Breezy"), ROUND(18 + (K741 / 0.46) * (28 - 18), 1),
  AND(C741="Autumn", J741="Atmospheric Haze"), ROUND(16 + (K741 / 0.46) * (26 - 16), 1),
  AND(C741="Autumn", J741="Chilly Dusk"), ROUND(15 + (K741 / 0.46) * (25 - 15), 1),
  TRUE, "No match found"
)</f>
        <v>15.2</v>
      </c>
      <c r="M741" s="8">
        <v>0.5</v>
      </c>
      <c r="N741" s="8">
        <f>ROUND(DS_1_2_3_appended[[#This Row],[NormalizedHumidity]] * 100, 1)</f>
        <v>50</v>
      </c>
      <c r="O741" s="8" t="str" cm="1">
        <f t="array" ref="O741">_xlfn.IFS(
  N741&lt;=10, "Extremely Dry",
  N741&lt;=20, "Very Dry",
  N741&lt;=30, "Dry",
  N741&lt;=40, "Low Comfortable",
  N741&lt;=50, "Comfortable",
  N741&lt;=60, "Moderate Humid",
  N741&lt;=70, "Humid",
  N741&lt;=80, "Very Humid",
  N741&lt;=90, "Highly Humid",
  N741&lt;=100, "Saturated / Rain-Likely"
)</f>
        <v>Comfortable</v>
      </c>
      <c r="P741" s="8">
        <v>0.29849999999999999</v>
      </c>
      <c r="Q741" s="8">
        <f>ROUND(DS_1_2_3_appended[[#This Row],[NormalizedWindspeed]]* 118, 1)</f>
        <v>35.200000000000003</v>
      </c>
      <c r="R741" s="8">
        <v>0</v>
      </c>
      <c r="S741" s="8">
        <v>2</v>
      </c>
      <c r="T741" s="8">
        <f>SUM(DS_1_2_3_appended[[#This Row],[CasualRiders]], DS_1_2_3_appended[[#This Row],[RegisteredRiders]])</f>
        <v>2</v>
      </c>
    </row>
    <row r="742" spans="1:20">
      <c r="A742" s="16">
        <v>741</v>
      </c>
      <c r="B742" s="11">
        <v>40577</v>
      </c>
      <c r="C742" s="8" t="str" cm="1">
        <f t="array" ref="C742">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42" s="8">
        <f>YEAR(DS_1_2_3_appended[[#This Row],[DateOfEntry]])</f>
        <v>2011</v>
      </c>
      <c r="E742" s="8" t="str">
        <f>TEXT(DS_1_2_3_appended[[#This Row],[DateOfEntry]], "mmmm")</f>
        <v>February</v>
      </c>
      <c r="F742" s="15">
        <v>30.8333333333333</v>
      </c>
      <c r="G742" s="8" t="str">
        <f>IF(dataset_1!G742, "YES", "NO")</f>
        <v>NO</v>
      </c>
      <c r="H742" s="8" t="str">
        <f>CHOOSE(WEEKDAY(DS_1_2_3_appended[[#This Row],[DateOfEntry]]), "Sunday", "Monday", "Tuesday", "Wednesday", "Thursday", "Friday", "Saturday")</f>
        <v>Thursday</v>
      </c>
      <c r="I742" s="8">
        <v>1</v>
      </c>
      <c r="J742" s="8" t="str" cm="1">
        <f t="array" ref="J742">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742" s="8">
        <v>0.16</v>
      </c>
      <c r="L742" s="8" cm="1">
        <f t="array" ref="L742">_xlfn.IFS(
  AND(C742="Winter", J742="Clear Sky"), ROUND(10 + (K742 / 0.46) * (25 - 10), 1),
  AND(C742="Winter", J742="Foggy / Misty"), ROUND(0 + (K742 / 0.46) * (15 - 0), 1),
  AND(C742="Winter", J742="Light Snow / Rain"), ROUND(-5 + (K742 / 0.46) * (10 - (-5)), 1),
  AND(C742="Winter", J742="Western Disturbance"), ROUND(5 + (K742 / 0.46) * (20 - 5), 1),
  AND(C742="Summer", J742="Clear / Sunny"), ROUND(30 + (K742 / 0.46) * (53 - 30), 1),
  AND(C742="Summer", J742="Hot &amp; Humid"), ROUND(26 + (K742 / 0.46) * (45 - 26), 1),
  AND(C742="Summer", J742="Dust Storm / Loo Winds"), ROUND(35 + (K742 / 0.46) * (50 - 35), 1),
  AND(C742="Summer", J742="Pre-Monsoon Thunderstorm"), ROUND(28 + (K742 / 0.46) * (48 - 28), 1),
  AND(C742="Monsoon", J742="Heavy Rainfall"), ROUND(22 + (K742 / 0.46) * (28 - 22), 1),
  AND(C742="Monsoon", J742="Intermittent Showers"), ROUND(24 + (K742 / 0.46) * (32 - 24), 1),
  AND(C742="Monsoon", J742="Overcast &amp; Humid"), ROUND(25 + (K742 / 0.46) * (33 - 25), 1),
  AND(C742="Monsoon", J742="Thunderstorms with Rain"), ROUND(23 + (K742 / 0.46) * (30 - 23), 1),
  AND(C742="Autumn", J742="Clear"), ROUND(20 + (K742 / 0.46) * (30 - 20), 1),
  AND(C742="Autumn", J742="Dry &amp; Breezy"), ROUND(18 + (K742 / 0.46) * (28 - 18), 1),
  AND(C742="Autumn", J742="Atmospheric Haze"), ROUND(16 + (K742 / 0.46) * (26 - 16), 1),
  AND(C742="Autumn", J742="Chilly Dusk"), ROUND(15 + (K742 / 0.46) * (25 - 15), 1),
  TRUE, "No match found"
)</f>
        <v>15.2</v>
      </c>
      <c r="M742" s="8">
        <v>0.43</v>
      </c>
      <c r="N742" s="8">
        <f>ROUND(DS_1_2_3_appended[[#This Row],[NormalizedHumidity]] * 100, 1)</f>
        <v>43</v>
      </c>
      <c r="O742" s="8" t="str" cm="1">
        <f t="array" ref="O742">_xlfn.IFS(
  N742&lt;=10, "Extremely Dry",
  N742&lt;=20, "Very Dry",
  N742&lt;=30, "Dry",
  N742&lt;=40, "Low Comfortable",
  N742&lt;=50, "Comfortable",
  N742&lt;=60, "Moderate Humid",
  N742&lt;=70, "Humid",
  N742&lt;=80, "Very Humid",
  N742&lt;=90, "Highly Humid",
  N742&lt;=100, "Saturated / Rain-Likely"
)</f>
        <v>Comfortable</v>
      </c>
      <c r="P742" s="8">
        <v>0.35820000000000002</v>
      </c>
      <c r="Q742" s="8">
        <f>ROUND(DS_1_2_3_appended[[#This Row],[NormalizedWindspeed]]* 118, 1)</f>
        <v>42.3</v>
      </c>
      <c r="R742" s="8">
        <v>0</v>
      </c>
      <c r="S742" s="8">
        <v>39</v>
      </c>
      <c r="T742" s="8">
        <f>SUM(DS_1_2_3_appended[[#This Row],[CasualRiders]], DS_1_2_3_appended[[#This Row],[RegisteredRiders]])</f>
        <v>39</v>
      </c>
    </row>
    <row r="743" spans="1:20">
      <c r="A743" s="16">
        <v>742</v>
      </c>
      <c r="B743" s="11">
        <v>40577</v>
      </c>
      <c r="C743" s="8" t="str" cm="1">
        <f t="array" ref="C743">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43" s="8">
        <f>YEAR(DS_1_2_3_appended[[#This Row],[DateOfEntry]])</f>
        <v>2011</v>
      </c>
      <c r="E743" s="8" t="str">
        <f>TEXT(DS_1_2_3_appended[[#This Row],[DateOfEntry]], "mmmm")</f>
        <v>February</v>
      </c>
      <c r="F743" s="15">
        <v>30.875</v>
      </c>
      <c r="G743" s="8" t="str">
        <f>IF(dataset_1!G743, "YES", "NO")</f>
        <v>NO</v>
      </c>
      <c r="H743" s="8" t="str">
        <f>CHOOSE(WEEKDAY(DS_1_2_3_appended[[#This Row],[DateOfEntry]]), "Sunday", "Monday", "Tuesday", "Wednesday", "Thursday", "Friday", "Saturday")</f>
        <v>Thursday</v>
      </c>
      <c r="I743" s="8">
        <v>1</v>
      </c>
      <c r="J743" s="8" t="str" cm="1">
        <f t="array" ref="J743">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743" s="8">
        <v>0.14000000000000001</v>
      </c>
      <c r="L743" s="8" cm="1">
        <f t="array" ref="L743">_xlfn.IFS(
  AND(C743="Winter", J743="Clear Sky"), ROUND(10 + (K743 / 0.46) * (25 - 10), 1),
  AND(C743="Winter", J743="Foggy / Misty"), ROUND(0 + (K743 / 0.46) * (15 - 0), 1),
  AND(C743="Winter", J743="Light Snow / Rain"), ROUND(-5 + (K743 / 0.46) * (10 - (-5)), 1),
  AND(C743="Winter", J743="Western Disturbance"), ROUND(5 + (K743 / 0.46) * (20 - 5), 1),
  AND(C743="Summer", J743="Clear / Sunny"), ROUND(30 + (K743 / 0.46) * (53 - 30), 1),
  AND(C743="Summer", J743="Hot &amp; Humid"), ROUND(26 + (K743 / 0.46) * (45 - 26), 1),
  AND(C743="Summer", J743="Dust Storm / Loo Winds"), ROUND(35 + (K743 / 0.46) * (50 - 35), 1),
  AND(C743="Summer", J743="Pre-Monsoon Thunderstorm"), ROUND(28 + (K743 / 0.46) * (48 - 28), 1),
  AND(C743="Monsoon", J743="Heavy Rainfall"), ROUND(22 + (K743 / 0.46) * (28 - 22), 1),
  AND(C743="Monsoon", J743="Intermittent Showers"), ROUND(24 + (K743 / 0.46) * (32 - 24), 1),
  AND(C743="Monsoon", J743="Overcast &amp; Humid"), ROUND(25 + (K743 / 0.46) * (33 - 25), 1),
  AND(C743="Monsoon", J743="Thunderstorms with Rain"), ROUND(23 + (K743 / 0.46) * (30 - 23), 1),
  AND(C743="Autumn", J743="Clear"), ROUND(20 + (K743 / 0.46) * (30 - 20), 1),
  AND(C743="Autumn", J743="Dry &amp; Breezy"), ROUND(18 + (K743 / 0.46) * (28 - 18), 1),
  AND(C743="Autumn", J743="Atmospheric Haze"), ROUND(16 + (K743 / 0.46) * (26 - 16), 1),
  AND(C743="Autumn", J743="Chilly Dusk"), ROUND(15 + (K743 / 0.46) * (25 - 15), 1),
  TRUE, "No match found"
)</f>
        <v>14.6</v>
      </c>
      <c r="M743" s="8">
        <v>0.5</v>
      </c>
      <c r="N743" s="8">
        <f>ROUND(DS_1_2_3_appended[[#This Row],[NormalizedHumidity]] * 100, 1)</f>
        <v>50</v>
      </c>
      <c r="O743" s="8" t="str" cm="1">
        <f t="array" ref="O743">_xlfn.IFS(
  N743&lt;=10, "Extremely Dry",
  N743&lt;=20, "Very Dry",
  N743&lt;=30, "Dry",
  N743&lt;=40, "Low Comfortable",
  N743&lt;=50, "Comfortable",
  N743&lt;=60, "Moderate Humid",
  N743&lt;=70, "Humid",
  N743&lt;=80, "Very Humid",
  N743&lt;=90, "Highly Humid",
  N743&lt;=100, "Saturated / Rain-Likely"
)</f>
        <v>Comfortable</v>
      </c>
      <c r="P743" s="8">
        <v>0.32840000000000003</v>
      </c>
      <c r="Q743" s="8">
        <f>ROUND(DS_1_2_3_appended[[#This Row],[NormalizedWindspeed]]* 118, 1)</f>
        <v>38.799999999999997</v>
      </c>
      <c r="R743" s="8">
        <v>1</v>
      </c>
      <c r="S743" s="8">
        <v>86</v>
      </c>
      <c r="T743" s="8">
        <f>SUM(DS_1_2_3_appended[[#This Row],[CasualRiders]], DS_1_2_3_appended[[#This Row],[RegisteredRiders]])</f>
        <v>87</v>
      </c>
    </row>
    <row r="744" spans="1:20">
      <c r="A744" s="16">
        <v>743</v>
      </c>
      <c r="B744" s="11">
        <v>40577</v>
      </c>
      <c r="C744" s="8" t="str" cm="1">
        <f t="array" ref="C744">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44" s="8">
        <f>YEAR(DS_1_2_3_appended[[#This Row],[DateOfEntry]])</f>
        <v>2011</v>
      </c>
      <c r="E744" s="8" t="str">
        <f>TEXT(DS_1_2_3_appended[[#This Row],[DateOfEntry]], "mmmm")</f>
        <v>February</v>
      </c>
      <c r="F744" s="15">
        <v>30.9166666666667</v>
      </c>
      <c r="G744" s="8" t="str">
        <f>IF(dataset_1!G744, "YES", "NO")</f>
        <v>NO</v>
      </c>
      <c r="H744" s="8" t="str">
        <f>CHOOSE(WEEKDAY(DS_1_2_3_appended[[#This Row],[DateOfEntry]]), "Sunday", "Monday", "Tuesday", "Wednesday", "Thursday", "Friday", "Saturday")</f>
        <v>Thursday</v>
      </c>
      <c r="I744" s="8">
        <v>1</v>
      </c>
      <c r="J744" s="8" t="str" cm="1">
        <f t="array" ref="J744">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744" s="8">
        <v>0.14000000000000001</v>
      </c>
      <c r="L744" s="8" cm="1">
        <f t="array" ref="L744">_xlfn.IFS(
  AND(C744="Winter", J744="Clear Sky"), ROUND(10 + (K744 / 0.46) * (25 - 10), 1),
  AND(C744="Winter", J744="Foggy / Misty"), ROUND(0 + (K744 / 0.46) * (15 - 0), 1),
  AND(C744="Winter", J744="Light Snow / Rain"), ROUND(-5 + (K744 / 0.46) * (10 - (-5)), 1),
  AND(C744="Winter", J744="Western Disturbance"), ROUND(5 + (K744 / 0.46) * (20 - 5), 1),
  AND(C744="Summer", J744="Clear / Sunny"), ROUND(30 + (K744 / 0.46) * (53 - 30), 1),
  AND(C744="Summer", J744="Hot &amp; Humid"), ROUND(26 + (K744 / 0.46) * (45 - 26), 1),
  AND(C744="Summer", J744="Dust Storm / Loo Winds"), ROUND(35 + (K744 / 0.46) * (50 - 35), 1),
  AND(C744="Summer", J744="Pre-Monsoon Thunderstorm"), ROUND(28 + (K744 / 0.46) * (48 - 28), 1),
  AND(C744="Monsoon", J744="Heavy Rainfall"), ROUND(22 + (K744 / 0.46) * (28 - 22), 1),
  AND(C744="Monsoon", J744="Intermittent Showers"), ROUND(24 + (K744 / 0.46) * (32 - 24), 1),
  AND(C744="Monsoon", J744="Overcast &amp; Humid"), ROUND(25 + (K744 / 0.46) * (33 - 25), 1),
  AND(C744="Monsoon", J744="Thunderstorms with Rain"), ROUND(23 + (K744 / 0.46) * (30 - 23), 1),
  AND(C744="Autumn", J744="Clear"), ROUND(20 + (K744 / 0.46) * (30 - 20), 1),
  AND(C744="Autumn", J744="Dry &amp; Breezy"), ROUND(18 + (K744 / 0.46) * (28 - 18), 1),
  AND(C744="Autumn", J744="Atmospheric Haze"), ROUND(16 + (K744 / 0.46) * (26 - 16), 1),
  AND(C744="Autumn", J744="Chilly Dusk"), ROUND(15 + (K744 / 0.46) * (25 - 15), 1),
  TRUE, "No match found"
)</f>
        <v>14.6</v>
      </c>
      <c r="M744" s="8">
        <v>0.5</v>
      </c>
      <c r="N744" s="8">
        <f>ROUND(DS_1_2_3_appended[[#This Row],[NormalizedHumidity]] * 100, 1)</f>
        <v>50</v>
      </c>
      <c r="O744" s="8" t="str" cm="1">
        <f t="array" ref="O744">_xlfn.IFS(
  N744&lt;=10, "Extremely Dry",
  N744&lt;=20, "Very Dry",
  N744&lt;=30, "Dry",
  N744&lt;=40, "Low Comfortable",
  N744&lt;=50, "Comfortable",
  N744&lt;=60, "Moderate Humid",
  N744&lt;=70, "Humid",
  N744&lt;=80, "Very Humid",
  N744&lt;=90, "Highly Humid",
  N744&lt;=100, "Saturated / Rain-Likely"
)</f>
        <v>Comfortable</v>
      </c>
      <c r="P744" s="8">
        <v>0.35820000000000002</v>
      </c>
      <c r="Q744" s="8">
        <f>ROUND(DS_1_2_3_appended[[#This Row],[NormalizedWindspeed]]* 118, 1)</f>
        <v>42.3</v>
      </c>
      <c r="R744" s="8">
        <v>4</v>
      </c>
      <c r="S744" s="8">
        <v>184</v>
      </c>
      <c r="T744" s="8">
        <f>SUM(DS_1_2_3_appended[[#This Row],[CasualRiders]], DS_1_2_3_appended[[#This Row],[RegisteredRiders]])</f>
        <v>188</v>
      </c>
    </row>
    <row r="745" spans="1:20">
      <c r="A745" s="16">
        <v>744</v>
      </c>
      <c r="B745" s="11">
        <v>40577</v>
      </c>
      <c r="C745" s="8" t="str" cm="1">
        <f t="array" ref="C745">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45" s="8">
        <f>YEAR(DS_1_2_3_appended[[#This Row],[DateOfEntry]])</f>
        <v>2011</v>
      </c>
      <c r="E745" s="8" t="str">
        <f>TEXT(DS_1_2_3_appended[[#This Row],[DateOfEntry]], "mmmm")</f>
        <v>February</v>
      </c>
      <c r="F745" s="15">
        <v>30.9583333333333</v>
      </c>
      <c r="G745" s="8" t="str">
        <f>IF(dataset_1!G745, "YES", "NO")</f>
        <v>NO</v>
      </c>
      <c r="H745" s="8" t="str">
        <f>CHOOSE(WEEKDAY(DS_1_2_3_appended[[#This Row],[DateOfEntry]]), "Sunday", "Monday", "Tuesday", "Wednesday", "Thursday", "Friday", "Saturday")</f>
        <v>Thursday</v>
      </c>
      <c r="I745" s="8">
        <v>1</v>
      </c>
      <c r="J745" s="8" t="str" cm="1">
        <f t="array" ref="J745">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745" s="8">
        <v>0.16</v>
      </c>
      <c r="L745" s="8" cm="1">
        <f t="array" ref="L745">_xlfn.IFS(
  AND(C745="Winter", J745="Clear Sky"), ROUND(10 + (K745 / 0.46) * (25 - 10), 1),
  AND(C745="Winter", J745="Foggy / Misty"), ROUND(0 + (K745 / 0.46) * (15 - 0), 1),
  AND(C745="Winter", J745="Light Snow / Rain"), ROUND(-5 + (K745 / 0.46) * (10 - (-5)), 1),
  AND(C745="Winter", J745="Western Disturbance"), ROUND(5 + (K745 / 0.46) * (20 - 5), 1),
  AND(C745="Summer", J745="Clear / Sunny"), ROUND(30 + (K745 / 0.46) * (53 - 30), 1),
  AND(C745="Summer", J745="Hot &amp; Humid"), ROUND(26 + (K745 / 0.46) * (45 - 26), 1),
  AND(C745="Summer", J745="Dust Storm / Loo Winds"), ROUND(35 + (K745 / 0.46) * (50 - 35), 1),
  AND(C745="Summer", J745="Pre-Monsoon Thunderstorm"), ROUND(28 + (K745 / 0.46) * (48 - 28), 1),
  AND(C745="Monsoon", J745="Heavy Rainfall"), ROUND(22 + (K745 / 0.46) * (28 - 22), 1),
  AND(C745="Monsoon", J745="Intermittent Showers"), ROUND(24 + (K745 / 0.46) * (32 - 24), 1),
  AND(C745="Monsoon", J745="Overcast &amp; Humid"), ROUND(25 + (K745 / 0.46) * (33 - 25), 1),
  AND(C745="Monsoon", J745="Thunderstorms with Rain"), ROUND(23 + (K745 / 0.46) * (30 - 23), 1),
  AND(C745="Autumn", J745="Clear"), ROUND(20 + (K745 / 0.46) * (30 - 20), 1),
  AND(C745="Autumn", J745="Dry &amp; Breezy"), ROUND(18 + (K745 / 0.46) * (28 - 18), 1),
  AND(C745="Autumn", J745="Atmospheric Haze"), ROUND(16 + (K745 / 0.46) * (26 - 16), 1),
  AND(C745="Autumn", J745="Chilly Dusk"), ROUND(15 + (K745 / 0.46) * (25 - 15), 1),
  TRUE, "No match found"
)</f>
        <v>15.2</v>
      </c>
      <c r="M745" s="8">
        <v>0.47</v>
      </c>
      <c r="N745" s="8">
        <f>ROUND(DS_1_2_3_appended[[#This Row],[NormalizedHumidity]] * 100, 1)</f>
        <v>47</v>
      </c>
      <c r="O745" s="8" t="str" cm="1">
        <f t="array" ref="O745">_xlfn.IFS(
  N745&lt;=10, "Extremely Dry",
  N745&lt;=20, "Very Dry",
  N745&lt;=30, "Dry",
  N745&lt;=40, "Low Comfortable",
  N745&lt;=50, "Comfortable",
  N745&lt;=60, "Moderate Humid",
  N745&lt;=70, "Humid",
  N745&lt;=80, "Very Humid",
  N745&lt;=90, "Highly Humid",
  N745&lt;=100, "Saturated / Rain-Likely"
)</f>
        <v>Comfortable</v>
      </c>
      <c r="P745" s="8">
        <v>0.29849999999999999</v>
      </c>
      <c r="Q745" s="8">
        <f>ROUND(DS_1_2_3_appended[[#This Row],[NormalizedWindspeed]]* 118, 1)</f>
        <v>35.200000000000003</v>
      </c>
      <c r="R745" s="8">
        <v>6</v>
      </c>
      <c r="S745" s="8">
        <v>127</v>
      </c>
      <c r="T745" s="8">
        <f>SUM(DS_1_2_3_appended[[#This Row],[CasualRiders]], DS_1_2_3_appended[[#This Row],[RegisteredRiders]])</f>
        <v>133</v>
      </c>
    </row>
    <row r="746" spans="1:20">
      <c r="A746" s="16">
        <v>745</v>
      </c>
      <c r="B746" s="11">
        <v>40577</v>
      </c>
      <c r="C746" s="8" t="str" cm="1">
        <f t="array" ref="C746">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46" s="8">
        <f>YEAR(DS_1_2_3_appended[[#This Row],[DateOfEntry]])</f>
        <v>2011</v>
      </c>
      <c r="E746" s="8" t="str">
        <f>TEXT(DS_1_2_3_appended[[#This Row],[DateOfEntry]], "mmmm")</f>
        <v>February</v>
      </c>
      <c r="F746" s="15">
        <v>31</v>
      </c>
      <c r="G746" s="8" t="str">
        <f>IF(dataset_1!G746, "YES", "NO")</f>
        <v>NO</v>
      </c>
      <c r="H746" s="8" t="str">
        <f>CHOOSE(WEEKDAY(DS_1_2_3_appended[[#This Row],[DateOfEntry]]), "Sunday", "Monday", "Tuesday", "Wednesday", "Thursday", "Friday", "Saturday")</f>
        <v>Thursday</v>
      </c>
      <c r="I746" s="8">
        <v>1</v>
      </c>
      <c r="J746" s="8" t="str" cm="1">
        <f t="array" ref="J746">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746" s="8">
        <v>0.18</v>
      </c>
      <c r="L746" s="8" cm="1">
        <f t="array" ref="L746">_xlfn.IFS(
  AND(C746="Winter", J746="Clear Sky"), ROUND(10 + (K746 / 0.46) * (25 - 10), 1),
  AND(C746="Winter", J746="Foggy / Misty"), ROUND(0 + (K746 / 0.46) * (15 - 0), 1),
  AND(C746="Winter", J746="Light Snow / Rain"), ROUND(-5 + (K746 / 0.46) * (10 - (-5)), 1),
  AND(C746="Winter", J746="Western Disturbance"), ROUND(5 + (K746 / 0.46) * (20 - 5), 1),
  AND(C746="Summer", J746="Clear / Sunny"), ROUND(30 + (K746 / 0.46) * (53 - 30), 1),
  AND(C746="Summer", J746="Hot &amp; Humid"), ROUND(26 + (K746 / 0.46) * (45 - 26), 1),
  AND(C746="Summer", J746="Dust Storm / Loo Winds"), ROUND(35 + (K746 / 0.46) * (50 - 35), 1),
  AND(C746="Summer", J746="Pre-Monsoon Thunderstorm"), ROUND(28 + (K746 / 0.46) * (48 - 28), 1),
  AND(C746="Monsoon", J746="Heavy Rainfall"), ROUND(22 + (K746 / 0.46) * (28 - 22), 1),
  AND(C746="Monsoon", J746="Intermittent Showers"), ROUND(24 + (K746 / 0.46) * (32 - 24), 1),
  AND(C746="Monsoon", J746="Overcast &amp; Humid"), ROUND(25 + (K746 / 0.46) * (33 - 25), 1),
  AND(C746="Monsoon", J746="Thunderstorms with Rain"), ROUND(23 + (K746 / 0.46) * (30 - 23), 1),
  AND(C746="Autumn", J746="Clear"), ROUND(20 + (K746 / 0.46) * (30 - 20), 1),
  AND(C746="Autumn", J746="Dry &amp; Breezy"), ROUND(18 + (K746 / 0.46) * (28 - 18), 1),
  AND(C746="Autumn", J746="Atmospheric Haze"), ROUND(16 + (K746 / 0.46) * (26 - 16), 1),
  AND(C746="Autumn", J746="Chilly Dusk"), ROUND(15 + (K746 / 0.46) * (25 - 15), 1),
  TRUE, "No match found"
)</f>
        <v>15.9</v>
      </c>
      <c r="M746" s="8">
        <v>0.43</v>
      </c>
      <c r="N746" s="8">
        <f>ROUND(DS_1_2_3_appended[[#This Row],[NormalizedHumidity]] * 100, 1)</f>
        <v>43</v>
      </c>
      <c r="O746" s="8" t="str" cm="1">
        <f t="array" ref="O746">_xlfn.IFS(
  N746&lt;=10, "Extremely Dry",
  N746&lt;=20, "Very Dry",
  N746&lt;=30, "Dry",
  N746&lt;=40, "Low Comfortable",
  N746&lt;=50, "Comfortable",
  N746&lt;=60, "Moderate Humid",
  N746&lt;=70, "Humid",
  N746&lt;=80, "Very Humid",
  N746&lt;=90, "Highly Humid",
  N746&lt;=100, "Saturated / Rain-Likely"
)</f>
        <v>Comfortable</v>
      </c>
      <c r="P746" s="8">
        <v>0.32840000000000003</v>
      </c>
      <c r="Q746" s="8">
        <f>ROUND(DS_1_2_3_appended[[#This Row],[NormalizedWindspeed]]* 118, 1)</f>
        <v>38.799999999999997</v>
      </c>
      <c r="R746" s="8">
        <v>2</v>
      </c>
      <c r="S746" s="8">
        <v>50</v>
      </c>
      <c r="T746" s="8">
        <f>SUM(DS_1_2_3_appended[[#This Row],[CasualRiders]], DS_1_2_3_appended[[#This Row],[RegisteredRiders]])</f>
        <v>52</v>
      </c>
    </row>
    <row r="747" spans="1:20">
      <c r="A747" s="16">
        <v>746</v>
      </c>
      <c r="B747" s="11">
        <v>40577</v>
      </c>
      <c r="C747" s="8" t="str" cm="1">
        <f t="array" ref="C747">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47" s="8">
        <f>YEAR(DS_1_2_3_appended[[#This Row],[DateOfEntry]])</f>
        <v>2011</v>
      </c>
      <c r="E747" s="8" t="str">
        <f>TEXT(DS_1_2_3_appended[[#This Row],[DateOfEntry]], "mmmm")</f>
        <v>February</v>
      </c>
      <c r="F747" s="15">
        <v>31.0416666666667</v>
      </c>
      <c r="G747" s="8" t="str">
        <f>IF(dataset_1!G747, "YES", "NO")</f>
        <v>NO</v>
      </c>
      <c r="H747" s="8" t="str">
        <f>CHOOSE(WEEKDAY(DS_1_2_3_appended[[#This Row],[DateOfEntry]]), "Sunday", "Monday", "Tuesday", "Wednesday", "Thursday", "Friday", "Saturday")</f>
        <v>Thursday</v>
      </c>
      <c r="I747" s="8">
        <v>1</v>
      </c>
      <c r="J747" s="8" t="str" cm="1">
        <f t="array" ref="J747">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747" s="8">
        <v>0.18</v>
      </c>
      <c r="L747" s="8" cm="1">
        <f t="array" ref="L747">_xlfn.IFS(
  AND(C747="Winter", J747="Clear Sky"), ROUND(10 + (K747 / 0.46) * (25 - 10), 1),
  AND(C747="Winter", J747="Foggy / Misty"), ROUND(0 + (K747 / 0.46) * (15 - 0), 1),
  AND(C747="Winter", J747="Light Snow / Rain"), ROUND(-5 + (K747 / 0.46) * (10 - (-5)), 1),
  AND(C747="Winter", J747="Western Disturbance"), ROUND(5 + (K747 / 0.46) * (20 - 5), 1),
  AND(C747="Summer", J747="Clear / Sunny"), ROUND(30 + (K747 / 0.46) * (53 - 30), 1),
  AND(C747="Summer", J747="Hot &amp; Humid"), ROUND(26 + (K747 / 0.46) * (45 - 26), 1),
  AND(C747="Summer", J747="Dust Storm / Loo Winds"), ROUND(35 + (K747 / 0.46) * (50 - 35), 1),
  AND(C747="Summer", J747="Pre-Monsoon Thunderstorm"), ROUND(28 + (K747 / 0.46) * (48 - 28), 1),
  AND(C747="Monsoon", J747="Heavy Rainfall"), ROUND(22 + (K747 / 0.46) * (28 - 22), 1),
  AND(C747="Monsoon", J747="Intermittent Showers"), ROUND(24 + (K747 / 0.46) * (32 - 24), 1),
  AND(C747="Monsoon", J747="Overcast &amp; Humid"), ROUND(25 + (K747 / 0.46) * (33 - 25), 1),
  AND(C747="Monsoon", J747="Thunderstorms with Rain"), ROUND(23 + (K747 / 0.46) * (30 - 23), 1),
  AND(C747="Autumn", J747="Clear"), ROUND(20 + (K747 / 0.46) * (30 - 20), 1),
  AND(C747="Autumn", J747="Dry &amp; Breezy"), ROUND(18 + (K747 / 0.46) * (28 - 18), 1),
  AND(C747="Autumn", J747="Atmospheric Haze"), ROUND(16 + (K747 / 0.46) * (26 - 16), 1),
  AND(C747="Autumn", J747="Chilly Dusk"), ROUND(15 + (K747 / 0.46) * (25 - 15), 1),
  TRUE, "No match found"
)</f>
        <v>15.9</v>
      </c>
      <c r="M747" s="8">
        <v>0.43</v>
      </c>
      <c r="N747" s="8">
        <f>ROUND(DS_1_2_3_appended[[#This Row],[NormalizedHumidity]] * 100, 1)</f>
        <v>43</v>
      </c>
      <c r="O747" s="8" t="str" cm="1">
        <f t="array" ref="O747">_xlfn.IFS(
  N747&lt;=10, "Extremely Dry",
  N747&lt;=20, "Very Dry",
  N747&lt;=30, "Dry",
  N747&lt;=40, "Low Comfortable",
  N747&lt;=50, "Comfortable",
  N747&lt;=60, "Moderate Humid",
  N747&lt;=70, "Humid",
  N747&lt;=80, "Very Humid",
  N747&lt;=90, "Highly Humid",
  N747&lt;=100, "Saturated / Rain-Likely"
)</f>
        <v>Comfortable</v>
      </c>
      <c r="P747" s="8">
        <v>0.44779999999999998</v>
      </c>
      <c r="Q747" s="8">
        <f>ROUND(DS_1_2_3_appended[[#This Row],[NormalizedWindspeed]]* 118, 1)</f>
        <v>52.8</v>
      </c>
      <c r="R747" s="8">
        <v>9</v>
      </c>
      <c r="S747" s="8">
        <v>55</v>
      </c>
      <c r="T747" s="8">
        <f>SUM(DS_1_2_3_appended[[#This Row],[CasualRiders]], DS_1_2_3_appended[[#This Row],[RegisteredRiders]])</f>
        <v>64</v>
      </c>
    </row>
    <row r="748" spans="1:20">
      <c r="A748" s="16">
        <v>747</v>
      </c>
      <c r="B748" s="11">
        <v>40577</v>
      </c>
      <c r="C748" s="8" t="str" cm="1">
        <f t="array" ref="C748">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48" s="8">
        <f>YEAR(DS_1_2_3_appended[[#This Row],[DateOfEntry]])</f>
        <v>2011</v>
      </c>
      <c r="E748" s="8" t="str">
        <f>TEXT(DS_1_2_3_appended[[#This Row],[DateOfEntry]], "mmmm")</f>
        <v>February</v>
      </c>
      <c r="F748" s="15">
        <v>31.0833333333333</v>
      </c>
      <c r="G748" s="8" t="str">
        <f>IF(dataset_1!G748, "YES", "NO")</f>
        <v>NO</v>
      </c>
      <c r="H748" s="8" t="str">
        <f>CHOOSE(WEEKDAY(DS_1_2_3_appended[[#This Row],[DateOfEntry]]), "Sunday", "Monday", "Tuesday", "Wednesday", "Thursday", "Friday", "Saturday")</f>
        <v>Thursday</v>
      </c>
      <c r="I748" s="8">
        <v>1</v>
      </c>
      <c r="J748" s="8" t="str" cm="1">
        <f t="array" ref="J748">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748" s="8">
        <v>0.2</v>
      </c>
      <c r="L748" s="8" cm="1">
        <f t="array" ref="L748">_xlfn.IFS(
  AND(C748="Winter", J748="Clear Sky"), ROUND(10 + (K748 / 0.46) * (25 - 10), 1),
  AND(C748="Winter", J748="Foggy / Misty"), ROUND(0 + (K748 / 0.46) * (15 - 0), 1),
  AND(C748="Winter", J748="Light Snow / Rain"), ROUND(-5 + (K748 / 0.46) * (10 - (-5)), 1),
  AND(C748="Winter", J748="Western Disturbance"), ROUND(5 + (K748 / 0.46) * (20 - 5), 1),
  AND(C748="Summer", J748="Clear / Sunny"), ROUND(30 + (K748 / 0.46) * (53 - 30), 1),
  AND(C748="Summer", J748="Hot &amp; Humid"), ROUND(26 + (K748 / 0.46) * (45 - 26), 1),
  AND(C748="Summer", J748="Dust Storm / Loo Winds"), ROUND(35 + (K748 / 0.46) * (50 - 35), 1),
  AND(C748="Summer", J748="Pre-Monsoon Thunderstorm"), ROUND(28 + (K748 / 0.46) * (48 - 28), 1),
  AND(C748="Monsoon", J748="Heavy Rainfall"), ROUND(22 + (K748 / 0.46) * (28 - 22), 1),
  AND(C748="Monsoon", J748="Intermittent Showers"), ROUND(24 + (K748 / 0.46) * (32 - 24), 1),
  AND(C748="Monsoon", J748="Overcast &amp; Humid"), ROUND(25 + (K748 / 0.46) * (33 - 25), 1),
  AND(C748="Monsoon", J748="Thunderstorms with Rain"), ROUND(23 + (K748 / 0.46) * (30 - 23), 1),
  AND(C748="Autumn", J748="Clear"), ROUND(20 + (K748 / 0.46) * (30 - 20), 1),
  AND(C748="Autumn", J748="Dry &amp; Breezy"), ROUND(18 + (K748 / 0.46) * (28 - 18), 1),
  AND(C748="Autumn", J748="Atmospheric Haze"), ROUND(16 + (K748 / 0.46) * (26 - 16), 1),
  AND(C748="Autumn", J748="Chilly Dusk"), ROUND(15 + (K748 / 0.46) * (25 - 15), 1),
  TRUE, "No match found"
)</f>
        <v>16.5</v>
      </c>
      <c r="M748" s="8">
        <v>0.4</v>
      </c>
      <c r="N748" s="8">
        <f>ROUND(DS_1_2_3_appended[[#This Row],[NormalizedHumidity]] * 100, 1)</f>
        <v>40</v>
      </c>
      <c r="O748" s="8" t="str" cm="1">
        <f t="array" ref="O748">_xlfn.IFS(
  N748&lt;=10, "Extremely Dry",
  N748&lt;=20, "Very Dry",
  N748&lt;=30, "Dry",
  N748&lt;=40, "Low Comfortable",
  N748&lt;=50, "Comfortable",
  N748&lt;=60, "Moderate Humid",
  N748&lt;=70, "Humid",
  N748&lt;=80, "Very Humid",
  N748&lt;=90, "Highly Humid",
  N748&lt;=100, "Saturated / Rain-Likely"
)</f>
        <v>Low Comfortable</v>
      </c>
      <c r="P748" s="8">
        <v>0.35820000000000002</v>
      </c>
      <c r="Q748" s="8">
        <f>ROUND(DS_1_2_3_appended[[#This Row],[NormalizedWindspeed]]* 118, 1)</f>
        <v>42.3</v>
      </c>
      <c r="R748" s="8">
        <v>2</v>
      </c>
      <c r="S748" s="8">
        <v>67</v>
      </c>
      <c r="T748" s="8">
        <f>SUM(DS_1_2_3_appended[[#This Row],[CasualRiders]], DS_1_2_3_appended[[#This Row],[RegisteredRiders]])</f>
        <v>69</v>
      </c>
    </row>
    <row r="749" spans="1:20">
      <c r="A749" s="16">
        <v>748</v>
      </c>
      <c r="B749" s="11">
        <v>40577</v>
      </c>
      <c r="C749" s="8" t="str" cm="1">
        <f t="array" ref="C749">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49" s="8">
        <f>YEAR(DS_1_2_3_appended[[#This Row],[DateOfEntry]])</f>
        <v>2011</v>
      </c>
      <c r="E749" s="8" t="str">
        <f>TEXT(DS_1_2_3_appended[[#This Row],[DateOfEntry]], "mmmm")</f>
        <v>February</v>
      </c>
      <c r="F749" s="15">
        <v>31.125</v>
      </c>
      <c r="G749" s="8" t="str">
        <f>IF(dataset_1!G749, "YES", "NO")</f>
        <v>NO</v>
      </c>
      <c r="H749" s="8" t="str">
        <f>CHOOSE(WEEKDAY(DS_1_2_3_appended[[#This Row],[DateOfEntry]]), "Sunday", "Monday", "Tuesday", "Wednesday", "Thursday", "Friday", "Saturday")</f>
        <v>Thursday</v>
      </c>
      <c r="I749" s="8">
        <v>1</v>
      </c>
      <c r="J749" s="8" t="str" cm="1">
        <f t="array" ref="J749">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749" s="8">
        <v>0.2</v>
      </c>
      <c r="L749" s="8" cm="1">
        <f t="array" ref="L749">_xlfn.IFS(
  AND(C749="Winter", J749="Clear Sky"), ROUND(10 + (K749 / 0.46) * (25 - 10), 1),
  AND(C749="Winter", J749="Foggy / Misty"), ROUND(0 + (K749 / 0.46) * (15 - 0), 1),
  AND(C749="Winter", J749="Light Snow / Rain"), ROUND(-5 + (K749 / 0.46) * (10 - (-5)), 1),
  AND(C749="Winter", J749="Western Disturbance"), ROUND(5 + (K749 / 0.46) * (20 - 5), 1),
  AND(C749="Summer", J749="Clear / Sunny"), ROUND(30 + (K749 / 0.46) * (53 - 30), 1),
  AND(C749="Summer", J749="Hot &amp; Humid"), ROUND(26 + (K749 / 0.46) * (45 - 26), 1),
  AND(C749="Summer", J749="Dust Storm / Loo Winds"), ROUND(35 + (K749 / 0.46) * (50 - 35), 1),
  AND(C749="Summer", J749="Pre-Monsoon Thunderstorm"), ROUND(28 + (K749 / 0.46) * (48 - 28), 1),
  AND(C749="Monsoon", J749="Heavy Rainfall"), ROUND(22 + (K749 / 0.46) * (28 - 22), 1),
  AND(C749="Monsoon", J749="Intermittent Showers"), ROUND(24 + (K749 / 0.46) * (32 - 24), 1),
  AND(C749="Monsoon", J749="Overcast &amp; Humid"), ROUND(25 + (K749 / 0.46) * (33 - 25), 1),
  AND(C749="Monsoon", J749="Thunderstorms with Rain"), ROUND(23 + (K749 / 0.46) * (30 - 23), 1),
  AND(C749="Autumn", J749="Clear"), ROUND(20 + (K749 / 0.46) * (30 - 20), 1),
  AND(C749="Autumn", J749="Dry &amp; Breezy"), ROUND(18 + (K749 / 0.46) * (28 - 18), 1),
  AND(C749="Autumn", J749="Atmospheric Haze"), ROUND(16 + (K749 / 0.46) * (26 - 16), 1),
  AND(C749="Autumn", J749="Chilly Dusk"), ROUND(15 + (K749 / 0.46) * (25 - 15), 1),
  TRUE, "No match found"
)</f>
        <v>16.5</v>
      </c>
      <c r="M749" s="8">
        <v>0.4</v>
      </c>
      <c r="N749" s="8">
        <f>ROUND(DS_1_2_3_appended[[#This Row],[NormalizedHumidity]] * 100, 1)</f>
        <v>40</v>
      </c>
      <c r="O749" s="8" t="str" cm="1">
        <f t="array" ref="O749">_xlfn.IFS(
  N749&lt;=10, "Extremely Dry",
  N749&lt;=20, "Very Dry",
  N749&lt;=30, "Dry",
  N749&lt;=40, "Low Comfortable",
  N749&lt;=50, "Comfortable",
  N749&lt;=60, "Moderate Humid",
  N749&lt;=70, "Humid",
  N749&lt;=80, "Very Humid",
  N749&lt;=90, "Highly Humid",
  N749&lt;=100, "Saturated / Rain-Likely"
)</f>
        <v>Low Comfortable</v>
      </c>
      <c r="P749" s="8">
        <v>0.41789999999999999</v>
      </c>
      <c r="Q749" s="8">
        <f>ROUND(DS_1_2_3_appended[[#This Row],[NormalizedWindspeed]]* 118, 1)</f>
        <v>49.3</v>
      </c>
      <c r="R749" s="8">
        <v>4</v>
      </c>
      <c r="S749" s="8">
        <v>47</v>
      </c>
      <c r="T749" s="8">
        <f>SUM(DS_1_2_3_appended[[#This Row],[CasualRiders]], DS_1_2_3_appended[[#This Row],[RegisteredRiders]])</f>
        <v>51</v>
      </c>
    </row>
    <row r="750" spans="1:20">
      <c r="A750" s="16">
        <v>749</v>
      </c>
      <c r="B750" s="11">
        <v>40577</v>
      </c>
      <c r="C750" s="8" t="str" cm="1">
        <f t="array" ref="C750">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50" s="8">
        <f>YEAR(DS_1_2_3_appended[[#This Row],[DateOfEntry]])</f>
        <v>2011</v>
      </c>
      <c r="E750" s="8" t="str">
        <f>TEXT(DS_1_2_3_appended[[#This Row],[DateOfEntry]], "mmmm")</f>
        <v>February</v>
      </c>
      <c r="F750" s="15">
        <v>31.1666666666667</v>
      </c>
      <c r="G750" s="8" t="str">
        <f>IF(dataset_1!G750, "YES", "NO")</f>
        <v>NO</v>
      </c>
      <c r="H750" s="8" t="str">
        <f>CHOOSE(WEEKDAY(DS_1_2_3_appended[[#This Row],[DateOfEntry]]), "Sunday", "Monday", "Tuesday", "Wednesday", "Thursday", "Friday", "Saturday")</f>
        <v>Thursday</v>
      </c>
      <c r="I750" s="8">
        <v>1</v>
      </c>
      <c r="J750" s="8" t="str" cm="1">
        <f t="array" ref="J750">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750" s="8">
        <v>0.22</v>
      </c>
      <c r="L750" s="8" cm="1">
        <f t="array" ref="L750">_xlfn.IFS(
  AND(C750="Winter", J750="Clear Sky"), ROUND(10 + (K750 / 0.46) * (25 - 10), 1),
  AND(C750="Winter", J750="Foggy / Misty"), ROUND(0 + (K750 / 0.46) * (15 - 0), 1),
  AND(C750="Winter", J750="Light Snow / Rain"), ROUND(-5 + (K750 / 0.46) * (10 - (-5)), 1),
  AND(C750="Winter", J750="Western Disturbance"), ROUND(5 + (K750 / 0.46) * (20 - 5), 1),
  AND(C750="Summer", J750="Clear / Sunny"), ROUND(30 + (K750 / 0.46) * (53 - 30), 1),
  AND(C750="Summer", J750="Hot &amp; Humid"), ROUND(26 + (K750 / 0.46) * (45 - 26), 1),
  AND(C750="Summer", J750="Dust Storm / Loo Winds"), ROUND(35 + (K750 / 0.46) * (50 - 35), 1),
  AND(C750="Summer", J750="Pre-Monsoon Thunderstorm"), ROUND(28 + (K750 / 0.46) * (48 - 28), 1),
  AND(C750="Monsoon", J750="Heavy Rainfall"), ROUND(22 + (K750 / 0.46) * (28 - 22), 1),
  AND(C750="Monsoon", J750="Intermittent Showers"), ROUND(24 + (K750 / 0.46) * (32 - 24), 1),
  AND(C750="Monsoon", J750="Overcast &amp; Humid"), ROUND(25 + (K750 / 0.46) * (33 - 25), 1),
  AND(C750="Monsoon", J750="Thunderstorms with Rain"), ROUND(23 + (K750 / 0.46) * (30 - 23), 1),
  AND(C750="Autumn", J750="Clear"), ROUND(20 + (K750 / 0.46) * (30 - 20), 1),
  AND(C750="Autumn", J750="Dry &amp; Breezy"), ROUND(18 + (K750 / 0.46) * (28 - 18), 1),
  AND(C750="Autumn", J750="Atmospheric Haze"), ROUND(16 + (K750 / 0.46) * (26 - 16), 1),
  AND(C750="Autumn", J750="Chilly Dusk"), ROUND(15 + (K750 / 0.46) * (25 - 15), 1),
  TRUE, "No match found"
)</f>
        <v>17.2</v>
      </c>
      <c r="M750" s="8">
        <v>0.37</v>
      </c>
      <c r="N750" s="8">
        <f>ROUND(DS_1_2_3_appended[[#This Row],[NormalizedHumidity]] * 100, 1)</f>
        <v>37</v>
      </c>
      <c r="O750" s="8" t="str" cm="1">
        <f t="array" ref="O750">_xlfn.IFS(
  N750&lt;=10, "Extremely Dry",
  N750&lt;=20, "Very Dry",
  N750&lt;=30, "Dry",
  N750&lt;=40, "Low Comfortable",
  N750&lt;=50, "Comfortable",
  N750&lt;=60, "Moderate Humid",
  N750&lt;=70, "Humid",
  N750&lt;=80, "Very Humid",
  N750&lt;=90, "Highly Humid",
  N750&lt;=100, "Saturated / Rain-Likely"
)</f>
        <v>Low Comfortable</v>
      </c>
      <c r="P750" s="8">
        <v>0.3881</v>
      </c>
      <c r="Q750" s="8">
        <f>ROUND(DS_1_2_3_appended[[#This Row],[NormalizedWindspeed]]* 118, 1)</f>
        <v>45.8</v>
      </c>
      <c r="R750" s="8">
        <v>4</v>
      </c>
      <c r="S750" s="8">
        <v>43</v>
      </c>
      <c r="T750" s="8">
        <f>SUM(DS_1_2_3_appended[[#This Row],[CasualRiders]], DS_1_2_3_appended[[#This Row],[RegisteredRiders]])</f>
        <v>47</v>
      </c>
    </row>
    <row r="751" spans="1:20">
      <c r="A751" s="16">
        <v>750</v>
      </c>
      <c r="B751" s="11">
        <v>40577</v>
      </c>
      <c r="C751" s="8" t="str" cm="1">
        <f t="array" ref="C751">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51" s="8">
        <f>YEAR(DS_1_2_3_appended[[#This Row],[DateOfEntry]])</f>
        <v>2011</v>
      </c>
      <c r="E751" s="8" t="str">
        <f>TEXT(DS_1_2_3_appended[[#This Row],[DateOfEntry]], "mmmm")</f>
        <v>February</v>
      </c>
      <c r="F751" s="15">
        <v>31.2083333333333</v>
      </c>
      <c r="G751" s="8" t="str">
        <f>IF(dataset_1!G751, "YES", "NO")</f>
        <v>NO</v>
      </c>
      <c r="H751" s="8" t="str">
        <f>CHOOSE(WEEKDAY(DS_1_2_3_appended[[#This Row],[DateOfEntry]]), "Sunday", "Monday", "Tuesday", "Wednesday", "Thursday", "Friday", "Saturday")</f>
        <v>Thursday</v>
      </c>
      <c r="I751" s="8">
        <v>1</v>
      </c>
      <c r="J751" s="8" t="str" cm="1">
        <f t="array" ref="J751">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751" s="8">
        <v>0.22</v>
      </c>
      <c r="L751" s="8" cm="1">
        <f t="array" ref="L751">_xlfn.IFS(
  AND(C751="Winter", J751="Clear Sky"), ROUND(10 + (K751 / 0.46) * (25 - 10), 1),
  AND(C751="Winter", J751="Foggy / Misty"), ROUND(0 + (K751 / 0.46) * (15 - 0), 1),
  AND(C751="Winter", J751="Light Snow / Rain"), ROUND(-5 + (K751 / 0.46) * (10 - (-5)), 1),
  AND(C751="Winter", J751="Western Disturbance"), ROUND(5 + (K751 / 0.46) * (20 - 5), 1),
  AND(C751="Summer", J751="Clear / Sunny"), ROUND(30 + (K751 / 0.46) * (53 - 30), 1),
  AND(C751="Summer", J751="Hot &amp; Humid"), ROUND(26 + (K751 / 0.46) * (45 - 26), 1),
  AND(C751="Summer", J751="Dust Storm / Loo Winds"), ROUND(35 + (K751 / 0.46) * (50 - 35), 1),
  AND(C751="Summer", J751="Pre-Monsoon Thunderstorm"), ROUND(28 + (K751 / 0.46) * (48 - 28), 1),
  AND(C751="Monsoon", J751="Heavy Rainfall"), ROUND(22 + (K751 / 0.46) * (28 - 22), 1),
  AND(C751="Monsoon", J751="Intermittent Showers"), ROUND(24 + (K751 / 0.46) * (32 - 24), 1),
  AND(C751="Monsoon", J751="Overcast &amp; Humid"), ROUND(25 + (K751 / 0.46) * (33 - 25), 1),
  AND(C751="Monsoon", J751="Thunderstorms with Rain"), ROUND(23 + (K751 / 0.46) * (30 - 23), 1),
  AND(C751="Autumn", J751="Clear"), ROUND(20 + (K751 / 0.46) * (30 - 20), 1),
  AND(C751="Autumn", J751="Dry &amp; Breezy"), ROUND(18 + (K751 / 0.46) * (28 - 18), 1),
  AND(C751="Autumn", J751="Atmospheric Haze"), ROUND(16 + (K751 / 0.46) * (26 - 16), 1),
  AND(C751="Autumn", J751="Chilly Dusk"), ROUND(15 + (K751 / 0.46) * (25 - 15), 1),
  TRUE, "No match found"
)</f>
        <v>17.2</v>
      </c>
      <c r="M751" s="8">
        <v>0.37</v>
      </c>
      <c r="N751" s="8">
        <f>ROUND(DS_1_2_3_appended[[#This Row],[NormalizedHumidity]] * 100, 1)</f>
        <v>37</v>
      </c>
      <c r="O751" s="8" t="str" cm="1">
        <f t="array" ref="O751">_xlfn.IFS(
  N751&lt;=10, "Extremely Dry",
  N751&lt;=20, "Very Dry",
  N751&lt;=30, "Dry",
  N751&lt;=40, "Low Comfortable",
  N751&lt;=50, "Comfortable",
  N751&lt;=60, "Moderate Humid",
  N751&lt;=70, "Humid",
  N751&lt;=80, "Very Humid",
  N751&lt;=90, "Highly Humid",
  N751&lt;=100, "Saturated / Rain-Likely"
)</f>
        <v>Low Comfortable</v>
      </c>
      <c r="P751" s="8">
        <v>0.32840000000000003</v>
      </c>
      <c r="Q751" s="8">
        <f>ROUND(DS_1_2_3_appended[[#This Row],[NormalizedWindspeed]]* 118, 1)</f>
        <v>38.799999999999997</v>
      </c>
      <c r="R751" s="8">
        <v>4</v>
      </c>
      <c r="S751" s="8">
        <v>56</v>
      </c>
      <c r="T751" s="8">
        <f>SUM(DS_1_2_3_appended[[#This Row],[CasualRiders]], DS_1_2_3_appended[[#This Row],[RegisteredRiders]])</f>
        <v>60</v>
      </c>
    </row>
    <row r="752" spans="1:20">
      <c r="A752" s="16">
        <v>751</v>
      </c>
      <c r="B752" s="11">
        <v>40577</v>
      </c>
      <c r="C752" s="8" t="str" cm="1">
        <f t="array" ref="C752">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52" s="8">
        <f>YEAR(DS_1_2_3_appended[[#This Row],[DateOfEntry]])</f>
        <v>2011</v>
      </c>
      <c r="E752" s="8" t="str">
        <f>TEXT(DS_1_2_3_appended[[#This Row],[DateOfEntry]], "mmmm")</f>
        <v>February</v>
      </c>
      <c r="F752" s="15">
        <v>31.25</v>
      </c>
      <c r="G752" s="8" t="str">
        <f>IF(dataset_1!G752, "YES", "NO")</f>
        <v>NO</v>
      </c>
      <c r="H752" s="8" t="str">
        <f>CHOOSE(WEEKDAY(DS_1_2_3_appended[[#This Row],[DateOfEntry]]), "Sunday", "Monday", "Tuesday", "Wednesday", "Thursday", "Friday", "Saturday")</f>
        <v>Thursday</v>
      </c>
      <c r="I752" s="8">
        <v>1</v>
      </c>
      <c r="J752" s="8" t="str" cm="1">
        <f t="array" ref="J752">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752" s="8">
        <v>0.22</v>
      </c>
      <c r="L752" s="8" cm="1">
        <f t="array" ref="L752">_xlfn.IFS(
  AND(C752="Winter", J752="Clear Sky"), ROUND(10 + (K752 / 0.46) * (25 - 10), 1),
  AND(C752="Winter", J752="Foggy / Misty"), ROUND(0 + (K752 / 0.46) * (15 - 0), 1),
  AND(C752="Winter", J752="Light Snow / Rain"), ROUND(-5 + (K752 / 0.46) * (10 - (-5)), 1),
  AND(C752="Winter", J752="Western Disturbance"), ROUND(5 + (K752 / 0.46) * (20 - 5), 1),
  AND(C752="Summer", J752="Clear / Sunny"), ROUND(30 + (K752 / 0.46) * (53 - 30), 1),
  AND(C752="Summer", J752="Hot &amp; Humid"), ROUND(26 + (K752 / 0.46) * (45 - 26), 1),
  AND(C752="Summer", J752="Dust Storm / Loo Winds"), ROUND(35 + (K752 / 0.46) * (50 - 35), 1),
  AND(C752="Summer", J752="Pre-Monsoon Thunderstorm"), ROUND(28 + (K752 / 0.46) * (48 - 28), 1),
  AND(C752="Monsoon", J752="Heavy Rainfall"), ROUND(22 + (K752 / 0.46) * (28 - 22), 1),
  AND(C752="Monsoon", J752="Intermittent Showers"), ROUND(24 + (K752 / 0.46) * (32 - 24), 1),
  AND(C752="Monsoon", J752="Overcast &amp; Humid"), ROUND(25 + (K752 / 0.46) * (33 - 25), 1),
  AND(C752="Monsoon", J752="Thunderstorms with Rain"), ROUND(23 + (K752 / 0.46) * (30 - 23), 1),
  AND(C752="Autumn", J752="Clear"), ROUND(20 + (K752 / 0.46) * (30 - 20), 1),
  AND(C752="Autumn", J752="Dry &amp; Breezy"), ROUND(18 + (K752 / 0.46) * (28 - 18), 1),
  AND(C752="Autumn", J752="Atmospheric Haze"), ROUND(16 + (K752 / 0.46) * (26 - 16), 1),
  AND(C752="Autumn", J752="Chilly Dusk"), ROUND(15 + (K752 / 0.46) * (25 - 15), 1),
  TRUE, "No match found"
)</f>
        <v>17.2</v>
      </c>
      <c r="M752" s="8">
        <v>0.37</v>
      </c>
      <c r="N752" s="8">
        <f>ROUND(DS_1_2_3_appended[[#This Row],[NormalizedHumidity]] * 100, 1)</f>
        <v>37</v>
      </c>
      <c r="O752" s="8" t="str" cm="1">
        <f t="array" ref="O752">_xlfn.IFS(
  N752&lt;=10, "Extremely Dry",
  N752&lt;=20, "Very Dry",
  N752&lt;=30, "Dry",
  N752&lt;=40, "Low Comfortable",
  N752&lt;=50, "Comfortable",
  N752&lt;=60, "Moderate Humid",
  N752&lt;=70, "Humid",
  N752&lt;=80, "Very Humid",
  N752&lt;=90, "Highly Humid",
  N752&lt;=100, "Saturated / Rain-Likely"
)</f>
        <v>Low Comfortable</v>
      </c>
      <c r="P752" s="8">
        <v>0.25369999999999998</v>
      </c>
      <c r="Q752" s="8">
        <f>ROUND(DS_1_2_3_appended[[#This Row],[NormalizedWindspeed]]* 118, 1)</f>
        <v>29.9</v>
      </c>
      <c r="R752" s="8">
        <v>5</v>
      </c>
      <c r="S752" s="8">
        <v>73</v>
      </c>
      <c r="T752" s="8">
        <f>SUM(DS_1_2_3_appended[[#This Row],[CasualRiders]], DS_1_2_3_appended[[#This Row],[RegisteredRiders]])</f>
        <v>78</v>
      </c>
    </row>
    <row r="753" spans="1:20">
      <c r="A753" s="16">
        <v>752</v>
      </c>
      <c r="B753" s="11">
        <v>40577</v>
      </c>
      <c r="C753" s="8" t="str" cm="1">
        <f t="array" ref="C753">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53" s="8">
        <f>YEAR(DS_1_2_3_appended[[#This Row],[DateOfEntry]])</f>
        <v>2011</v>
      </c>
      <c r="E753" s="8" t="str">
        <f>TEXT(DS_1_2_3_appended[[#This Row],[DateOfEntry]], "mmmm")</f>
        <v>February</v>
      </c>
      <c r="F753" s="15">
        <v>31.2916666666667</v>
      </c>
      <c r="G753" s="8" t="str">
        <f>IF(dataset_1!G753, "YES", "NO")</f>
        <v>NO</v>
      </c>
      <c r="H753" s="8" t="str">
        <f>CHOOSE(WEEKDAY(DS_1_2_3_appended[[#This Row],[DateOfEntry]]), "Sunday", "Monday", "Tuesday", "Wednesday", "Thursday", "Friday", "Saturday")</f>
        <v>Thursday</v>
      </c>
      <c r="I753" s="8">
        <v>1</v>
      </c>
      <c r="J753" s="8" t="str" cm="1">
        <f t="array" ref="J753">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753" s="8">
        <v>0.2</v>
      </c>
      <c r="L753" s="8" cm="1">
        <f t="array" ref="L753">_xlfn.IFS(
  AND(C753="Winter", J753="Clear Sky"), ROUND(10 + (K753 / 0.46) * (25 - 10), 1),
  AND(C753="Winter", J753="Foggy / Misty"), ROUND(0 + (K753 / 0.46) * (15 - 0), 1),
  AND(C753="Winter", J753="Light Snow / Rain"), ROUND(-5 + (K753 / 0.46) * (10 - (-5)), 1),
  AND(C753="Winter", J753="Western Disturbance"), ROUND(5 + (K753 / 0.46) * (20 - 5), 1),
  AND(C753="Summer", J753="Clear / Sunny"), ROUND(30 + (K753 / 0.46) * (53 - 30), 1),
  AND(C753="Summer", J753="Hot &amp; Humid"), ROUND(26 + (K753 / 0.46) * (45 - 26), 1),
  AND(C753="Summer", J753="Dust Storm / Loo Winds"), ROUND(35 + (K753 / 0.46) * (50 - 35), 1),
  AND(C753="Summer", J753="Pre-Monsoon Thunderstorm"), ROUND(28 + (K753 / 0.46) * (48 - 28), 1),
  AND(C753="Monsoon", J753="Heavy Rainfall"), ROUND(22 + (K753 / 0.46) * (28 - 22), 1),
  AND(C753="Monsoon", J753="Intermittent Showers"), ROUND(24 + (K753 / 0.46) * (32 - 24), 1),
  AND(C753="Monsoon", J753="Overcast &amp; Humid"), ROUND(25 + (K753 / 0.46) * (33 - 25), 1),
  AND(C753="Monsoon", J753="Thunderstorms with Rain"), ROUND(23 + (K753 / 0.46) * (30 - 23), 1),
  AND(C753="Autumn", J753="Clear"), ROUND(20 + (K753 / 0.46) * (30 - 20), 1),
  AND(C753="Autumn", J753="Dry &amp; Breezy"), ROUND(18 + (K753 / 0.46) * (28 - 18), 1),
  AND(C753="Autumn", J753="Atmospheric Haze"), ROUND(16 + (K753 / 0.46) * (26 - 16), 1),
  AND(C753="Autumn", J753="Chilly Dusk"), ROUND(15 + (K753 / 0.46) * (25 - 15), 1),
  TRUE, "No match found"
)</f>
        <v>16.5</v>
      </c>
      <c r="M753" s="8">
        <v>0.4</v>
      </c>
      <c r="N753" s="8">
        <f>ROUND(DS_1_2_3_appended[[#This Row],[NormalizedHumidity]] * 100, 1)</f>
        <v>40</v>
      </c>
      <c r="O753" s="8" t="str" cm="1">
        <f t="array" ref="O753">_xlfn.IFS(
  N753&lt;=10, "Extremely Dry",
  N753&lt;=20, "Very Dry",
  N753&lt;=30, "Dry",
  N753&lt;=40, "Low Comfortable",
  N753&lt;=50, "Comfortable",
  N753&lt;=60, "Moderate Humid",
  N753&lt;=70, "Humid",
  N753&lt;=80, "Very Humid",
  N753&lt;=90, "Highly Humid",
  N753&lt;=100, "Saturated / Rain-Likely"
)</f>
        <v>Low Comfortable</v>
      </c>
      <c r="P753" s="8">
        <v>0.19400000000000001</v>
      </c>
      <c r="Q753" s="8">
        <f>ROUND(DS_1_2_3_appended[[#This Row],[NormalizedWindspeed]]* 118, 1)</f>
        <v>22.9</v>
      </c>
      <c r="R753" s="8">
        <v>5</v>
      </c>
      <c r="S753" s="8">
        <v>170</v>
      </c>
      <c r="T753" s="8">
        <f>SUM(DS_1_2_3_appended[[#This Row],[CasualRiders]], DS_1_2_3_appended[[#This Row],[RegisteredRiders]])</f>
        <v>175</v>
      </c>
    </row>
    <row r="754" spans="1:20">
      <c r="A754" s="16">
        <v>753</v>
      </c>
      <c r="B754" s="11">
        <v>40577</v>
      </c>
      <c r="C754" s="8" t="str" cm="1">
        <f t="array" ref="C754">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54" s="8">
        <f>YEAR(DS_1_2_3_appended[[#This Row],[DateOfEntry]])</f>
        <v>2011</v>
      </c>
      <c r="E754" s="8" t="str">
        <f>TEXT(DS_1_2_3_appended[[#This Row],[DateOfEntry]], "mmmm")</f>
        <v>February</v>
      </c>
      <c r="F754" s="15">
        <v>31.3333333333333</v>
      </c>
      <c r="G754" s="8" t="str">
        <f>IF(dataset_1!G754, "YES", "NO")</f>
        <v>NO</v>
      </c>
      <c r="H754" s="8" t="str">
        <f>CHOOSE(WEEKDAY(DS_1_2_3_appended[[#This Row],[DateOfEntry]]), "Sunday", "Monday", "Tuesday", "Wednesday", "Thursday", "Friday", "Saturday")</f>
        <v>Thursday</v>
      </c>
      <c r="I754" s="8">
        <v>1</v>
      </c>
      <c r="J754" s="8" t="str" cm="1">
        <f t="array" ref="J754">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754" s="8">
        <v>0.2</v>
      </c>
      <c r="L754" s="8" cm="1">
        <f t="array" ref="L754">_xlfn.IFS(
  AND(C754="Winter", J754="Clear Sky"), ROUND(10 + (K754 / 0.46) * (25 - 10), 1),
  AND(C754="Winter", J754="Foggy / Misty"), ROUND(0 + (K754 / 0.46) * (15 - 0), 1),
  AND(C754="Winter", J754="Light Snow / Rain"), ROUND(-5 + (K754 / 0.46) * (10 - (-5)), 1),
  AND(C754="Winter", J754="Western Disturbance"), ROUND(5 + (K754 / 0.46) * (20 - 5), 1),
  AND(C754="Summer", J754="Clear / Sunny"), ROUND(30 + (K754 / 0.46) * (53 - 30), 1),
  AND(C754="Summer", J754="Hot &amp; Humid"), ROUND(26 + (K754 / 0.46) * (45 - 26), 1),
  AND(C754="Summer", J754="Dust Storm / Loo Winds"), ROUND(35 + (K754 / 0.46) * (50 - 35), 1),
  AND(C754="Summer", J754="Pre-Monsoon Thunderstorm"), ROUND(28 + (K754 / 0.46) * (48 - 28), 1),
  AND(C754="Monsoon", J754="Heavy Rainfall"), ROUND(22 + (K754 / 0.46) * (28 - 22), 1),
  AND(C754="Monsoon", J754="Intermittent Showers"), ROUND(24 + (K754 / 0.46) * (32 - 24), 1),
  AND(C754="Monsoon", J754="Overcast &amp; Humid"), ROUND(25 + (K754 / 0.46) * (33 - 25), 1),
  AND(C754="Monsoon", J754="Thunderstorms with Rain"), ROUND(23 + (K754 / 0.46) * (30 - 23), 1),
  AND(C754="Autumn", J754="Clear"), ROUND(20 + (K754 / 0.46) * (30 - 20), 1),
  AND(C754="Autumn", J754="Dry &amp; Breezy"), ROUND(18 + (K754 / 0.46) * (28 - 18), 1),
  AND(C754="Autumn", J754="Atmospheric Haze"), ROUND(16 + (K754 / 0.46) * (26 - 16), 1),
  AND(C754="Autumn", J754="Chilly Dusk"), ROUND(15 + (K754 / 0.46) * (25 - 15), 1),
  TRUE, "No match found"
)</f>
        <v>16.5</v>
      </c>
      <c r="M754" s="8">
        <v>0.4</v>
      </c>
      <c r="N754" s="8">
        <f>ROUND(DS_1_2_3_appended[[#This Row],[NormalizedHumidity]] * 100, 1)</f>
        <v>40</v>
      </c>
      <c r="O754" s="8" t="str" cm="1">
        <f t="array" ref="O754">_xlfn.IFS(
  N754&lt;=10, "Extremely Dry",
  N754&lt;=20, "Very Dry",
  N754&lt;=30, "Dry",
  N754&lt;=40, "Low Comfortable",
  N754&lt;=50, "Comfortable",
  N754&lt;=60, "Moderate Humid",
  N754&lt;=70, "Humid",
  N754&lt;=80, "Very Humid",
  N754&lt;=90, "Highly Humid",
  N754&lt;=100, "Saturated / Rain-Likely"
)</f>
        <v>Low Comfortable</v>
      </c>
      <c r="P754" s="8">
        <v>0.16420000000000001</v>
      </c>
      <c r="Q754" s="8">
        <f>ROUND(DS_1_2_3_appended[[#This Row],[NormalizedWindspeed]]* 118, 1)</f>
        <v>19.399999999999999</v>
      </c>
      <c r="R754" s="8">
        <v>2</v>
      </c>
      <c r="S754" s="8">
        <v>145</v>
      </c>
      <c r="T754" s="8">
        <f>SUM(DS_1_2_3_appended[[#This Row],[CasualRiders]], DS_1_2_3_appended[[#This Row],[RegisteredRiders]])</f>
        <v>147</v>
      </c>
    </row>
    <row r="755" spans="1:20">
      <c r="A755" s="16">
        <v>754</v>
      </c>
      <c r="B755" s="11">
        <v>40577</v>
      </c>
      <c r="C755" s="8" t="str" cm="1">
        <f t="array" ref="C755">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55" s="8">
        <f>YEAR(DS_1_2_3_appended[[#This Row],[DateOfEntry]])</f>
        <v>2011</v>
      </c>
      <c r="E755" s="8" t="str">
        <f>TEXT(DS_1_2_3_appended[[#This Row],[DateOfEntry]], "mmmm")</f>
        <v>February</v>
      </c>
      <c r="F755" s="15">
        <v>31.375</v>
      </c>
      <c r="G755" s="8" t="str">
        <f>IF(dataset_1!G755, "YES", "NO")</f>
        <v>NO</v>
      </c>
      <c r="H755" s="8" t="str">
        <f>CHOOSE(WEEKDAY(DS_1_2_3_appended[[#This Row],[DateOfEntry]]), "Sunday", "Monday", "Tuesday", "Wednesday", "Thursday", "Friday", "Saturday")</f>
        <v>Thursday</v>
      </c>
      <c r="I755" s="8">
        <v>1</v>
      </c>
      <c r="J755" s="8" t="str" cm="1">
        <f t="array" ref="J755">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755" s="8">
        <v>0.2</v>
      </c>
      <c r="L755" s="8" cm="1">
        <f t="array" ref="L755">_xlfn.IFS(
  AND(C755="Winter", J755="Clear Sky"), ROUND(10 + (K755 / 0.46) * (25 - 10), 1),
  AND(C755="Winter", J755="Foggy / Misty"), ROUND(0 + (K755 / 0.46) * (15 - 0), 1),
  AND(C755="Winter", J755="Light Snow / Rain"), ROUND(-5 + (K755 / 0.46) * (10 - (-5)), 1),
  AND(C755="Winter", J755="Western Disturbance"), ROUND(5 + (K755 / 0.46) * (20 - 5), 1),
  AND(C755="Summer", J755="Clear / Sunny"), ROUND(30 + (K755 / 0.46) * (53 - 30), 1),
  AND(C755="Summer", J755="Hot &amp; Humid"), ROUND(26 + (K755 / 0.46) * (45 - 26), 1),
  AND(C755="Summer", J755="Dust Storm / Loo Winds"), ROUND(35 + (K755 / 0.46) * (50 - 35), 1),
  AND(C755="Summer", J755="Pre-Monsoon Thunderstorm"), ROUND(28 + (K755 / 0.46) * (48 - 28), 1),
  AND(C755="Monsoon", J755="Heavy Rainfall"), ROUND(22 + (K755 / 0.46) * (28 - 22), 1),
  AND(C755="Monsoon", J755="Intermittent Showers"), ROUND(24 + (K755 / 0.46) * (32 - 24), 1),
  AND(C755="Monsoon", J755="Overcast &amp; Humid"), ROUND(25 + (K755 / 0.46) * (33 - 25), 1),
  AND(C755="Monsoon", J755="Thunderstorms with Rain"), ROUND(23 + (K755 / 0.46) * (30 - 23), 1),
  AND(C755="Autumn", J755="Clear"), ROUND(20 + (K755 / 0.46) * (30 - 20), 1),
  AND(C755="Autumn", J755="Dry &amp; Breezy"), ROUND(18 + (K755 / 0.46) * (28 - 18), 1),
  AND(C755="Autumn", J755="Atmospheric Haze"), ROUND(16 + (K755 / 0.46) * (26 - 16), 1),
  AND(C755="Autumn", J755="Chilly Dusk"), ROUND(15 + (K755 / 0.46) * (25 - 15), 1),
  TRUE, "No match found"
)</f>
        <v>16.5</v>
      </c>
      <c r="M755" s="8">
        <v>0.4</v>
      </c>
      <c r="N755" s="8">
        <f>ROUND(DS_1_2_3_appended[[#This Row],[NormalizedHumidity]] * 100, 1)</f>
        <v>40</v>
      </c>
      <c r="O755" s="8" t="str" cm="1">
        <f t="array" ref="O755">_xlfn.IFS(
  N755&lt;=10, "Extremely Dry",
  N755&lt;=20, "Very Dry",
  N755&lt;=30, "Dry",
  N755&lt;=40, "Low Comfortable",
  N755&lt;=50, "Comfortable",
  N755&lt;=60, "Moderate Humid",
  N755&lt;=70, "Humid",
  N755&lt;=80, "Very Humid",
  N755&lt;=90, "Highly Humid",
  N755&lt;=100, "Saturated / Rain-Likely"
)</f>
        <v>Low Comfortable</v>
      </c>
      <c r="P755" s="8">
        <v>0</v>
      </c>
      <c r="Q755" s="8">
        <f>ROUND(DS_1_2_3_appended[[#This Row],[NormalizedWindspeed]]* 118, 1)</f>
        <v>0</v>
      </c>
      <c r="R755" s="8">
        <v>4</v>
      </c>
      <c r="S755" s="8">
        <v>92</v>
      </c>
      <c r="T755" s="8">
        <f>SUM(DS_1_2_3_appended[[#This Row],[CasualRiders]], DS_1_2_3_appended[[#This Row],[RegisteredRiders]])</f>
        <v>96</v>
      </c>
    </row>
    <row r="756" spans="1:20">
      <c r="A756" s="16">
        <v>755</v>
      </c>
      <c r="B756" s="11">
        <v>40577</v>
      </c>
      <c r="C756" s="8" t="str" cm="1">
        <f t="array" ref="C756">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56" s="8">
        <f>YEAR(DS_1_2_3_appended[[#This Row],[DateOfEntry]])</f>
        <v>2011</v>
      </c>
      <c r="E756" s="8" t="str">
        <f>TEXT(DS_1_2_3_appended[[#This Row],[DateOfEntry]], "mmmm")</f>
        <v>February</v>
      </c>
      <c r="F756" s="15">
        <v>31.4166666666667</v>
      </c>
      <c r="G756" s="8" t="str">
        <f>IF(dataset_1!G756, "YES", "NO")</f>
        <v>NO</v>
      </c>
      <c r="H756" s="8" t="str">
        <f>CHOOSE(WEEKDAY(DS_1_2_3_appended[[#This Row],[DateOfEntry]]), "Sunday", "Monday", "Tuesday", "Wednesday", "Thursday", "Friday", "Saturday")</f>
        <v>Thursday</v>
      </c>
      <c r="I756" s="8">
        <v>1</v>
      </c>
      <c r="J756" s="8" t="str" cm="1">
        <f t="array" ref="J756">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756" s="8">
        <v>0.2</v>
      </c>
      <c r="L756" s="8" cm="1">
        <f t="array" ref="L756">_xlfn.IFS(
  AND(C756="Winter", J756="Clear Sky"), ROUND(10 + (K756 / 0.46) * (25 - 10), 1),
  AND(C756="Winter", J756="Foggy / Misty"), ROUND(0 + (K756 / 0.46) * (15 - 0), 1),
  AND(C756="Winter", J756="Light Snow / Rain"), ROUND(-5 + (K756 / 0.46) * (10 - (-5)), 1),
  AND(C756="Winter", J756="Western Disturbance"), ROUND(5 + (K756 / 0.46) * (20 - 5), 1),
  AND(C756="Summer", J756="Clear / Sunny"), ROUND(30 + (K756 / 0.46) * (53 - 30), 1),
  AND(C756="Summer", J756="Hot &amp; Humid"), ROUND(26 + (K756 / 0.46) * (45 - 26), 1),
  AND(C756="Summer", J756="Dust Storm / Loo Winds"), ROUND(35 + (K756 / 0.46) * (50 - 35), 1),
  AND(C756="Summer", J756="Pre-Monsoon Thunderstorm"), ROUND(28 + (K756 / 0.46) * (48 - 28), 1),
  AND(C756="Monsoon", J756="Heavy Rainfall"), ROUND(22 + (K756 / 0.46) * (28 - 22), 1),
  AND(C756="Monsoon", J756="Intermittent Showers"), ROUND(24 + (K756 / 0.46) * (32 - 24), 1),
  AND(C756="Monsoon", J756="Overcast &amp; Humid"), ROUND(25 + (K756 / 0.46) * (33 - 25), 1),
  AND(C756="Monsoon", J756="Thunderstorms with Rain"), ROUND(23 + (K756 / 0.46) * (30 - 23), 1),
  AND(C756="Autumn", J756="Clear"), ROUND(20 + (K756 / 0.46) * (30 - 20), 1),
  AND(C756="Autumn", J756="Dry &amp; Breezy"), ROUND(18 + (K756 / 0.46) * (28 - 18), 1),
  AND(C756="Autumn", J756="Atmospheric Haze"), ROUND(16 + (K756 / 0.46) * (26 - 16), 1),
  AND(C756="Autumn", J756="Chilly Dusk"), ROUND(15 + (K756 / 0.46) * (25 - 15), 1),
  TRUE, "No match found"
)</f>
        <v>16.5</v>
      </c>
      <c r="M756" s="8">
        <v>0.47</v>
      </c>
      <c r="N756" s="8">
        <f>ROUND(DS_1_2_3_appended[[#This Row],[NormalizedHumidity]] * 100, 1)</f>
        <v>47</v>
      </c>
      <c r="O756" s="8" t="str" cm="1">
        <f t="array" ref="O756">_xlfn.IFS(
  N756&lt;=10, "Extremely Dry",
  N756&lt;=20, "Very Dry",
  N756&lt;=30, "Dry",
  N756&lt;=40, "Low Comfortable",
  N756&lt;=50, "Comfortable",
  N756&lt;=60, "Moderate Humid",
  N756&lt;=70, "Humid",
  N756&lt;=80, "Very Humid",
  N756&lt;=90, "Highly Humid",
  N756&lt;=100, "Saturated / Rain-Likely"
)</f>
        <v>Comfortable</v>
      </c>
      <c r="P756" s="8">
        <v>8.9599999999999999E-2</v>
      </c>
      <c r="Q756" s="8">
        <f>ROUND(DS_1_2_3_appended[[#This Row],[NormalizedWindspeed]]* 118, 1)</f>
        <v>10.6</v>
      </c>
      <c r="R756" s="8">
        <v>1</v>
      </c>
      <c r="S756" s="8">
        <v>108</v>
      </c>
      <c r="T756" s="8">
        <f>SUM(DS_1_2_3_appended[[#This Row],[CasualRiders]], DS_1_2_3_appended[[#This Row],[RegisteredRiders]])</f>
        <v>109</v>
      </c>
    </row>
    <row r="757" spans="1:20">
      <c r="A757" s="16">
        <v>756</v>
      </c>
      <c r="B757" s="11">
        <v>40577</v>
      </c>
      <c r="C757" s="8" t="str" cm="1">
        <f t="array" ref="C757">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57" s="8">
        <f>YEAR(DS_1_2_3_appended[[#This Row],[DateOfEntry]])</f>
        <v>2011</v>
      </c>
      <c r="E757" s="8" t="str">
        <f>TEXT(DS_1_2_3_appended[[#This Row],[DateOfEntry]], "mmmm")</f>
        <v>February</v>
      </c>
      <c r="F757" s="15">
        <v>31.4583333333333</v>
      </c>
      <c r="G757" s="8" t="str">
        <f>IF(dataset_1!G757, "YES", "NO")</f>
        <v>NO</v>
      </c>
      <c r="H757" s="8" t="str">
        <f>CHOOSE(WEEKDAY(DS_1_2_3_appended[[#This Row],[DateOfEntry]]), "Sunday", "Monday", "Tuesday", "Wednesday", "Thursday", "Friday", "Saturday")</f>
        <v>Thursday</v>
      </c>
      <c r="I757" s="8">
        <v>1</v>
      </c>
      <c r="J757" s="8" t="str" cm="1">
        <f t="array" ref="J757">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757" s="8">
        <v>0.18</v>
      </c>
      <c r="L757" s="8" cm="1">
        <f t="array" ref="L757">_xlfn.IFS(
  AND(C757="Winter", J757="Clear Sky"), ROUND(10 + (K757 / 0.46) * (25 - 10), 1),
  AND(C757="Winter", J757="Foggy / Misty"), ROUND(0 + (K757 / 0.46) * (15 - 0), 1),
  AND(C757="Winter", J757="Light Snow / Rain"), ROUND(-5 + (K757 / 0.46) * (10 - (-5)), 1),
  AND(C757="Winter", J757="Western Disturbance"), ROUND(5 + (K757 / 0.46) * (20 - 5), 1),
  AND(C757="Summer", J757="Clear / Sunny"), ROUND(30 + (K757 / 0.46) * (53 - 30), 1),
  AND(C757="Summer", J757="Hot &amp; Humid"), ROUND(26 + (K757 / 0.46) * (45 - 26), 1),
  AND(C757="Summer", J757="Dust Storm / Loo Winds"), ROUND(35 + (K757 / 0.46) * (50 - 35), 1),
  AND(C757="Summer", J757="Pre-Monsoon Thunderstorm"), ROUND(28 + (K757 / 0.46) * (48 - 28), 1),
  AND(C757="Monsoon", J757="Heavy Rainfall"), ROUND(22 + (K757 / 0.46) * (28 - 22), 1),
  AND(C757="Monsoon", J757="Intermittent Showers"), ROUND(24 + (K757 / 0.46) * (32 - 24), 1),
  AND(C757="Monsoon", J757="Overcast &amp; Humid"), ROUND(25 + (K757 / 0.46) * (33 - 25), 1),
  AND(C757="Monsoon", J757="Thunderstorms with Rain"), ROUND(23 + (K757 / 0.46) * (30 - 23), 1),
  AND(C757="Autumn", J757="Clear"), ROUND(20 + (K757 / 0.46) * (30 - 20), 1),
  AND(C757="Autumn", J757="Dry &amp; Breezy"), ROUND(18 + (K757 / 0.46) * (28 - 18), 1),
  AND(C757="Autumn", J757="Atmospheric Haze"), ROUND(16 + (K757 / 0.46) * (26 - 16), 1),
  AND(C757="Autumn", J757="Chilly Dusk"), ROUND(15 + (K757 / 0.46) * (25 - 15), 1),
  TRUE, "No match found"
)</f>
        <v>15.9</v>
      </c>
      <c r="M757" s="8">
        <v>0.55000000000000004</v>
      </c>
      <c r="N757" s="8">
        <f>ROUND(DS_1_2_3_appended[[#This Row],[NormalizedHumidity]] * 100, 1)</f>
        <v>55</v>
      </c>
      <c r="O757" s="8" t="str" cm="1">
        <f t="array" ref="O757">_xlfn.IFS(
  N757&lt;=10, "Extremely Dry",
  N757&lt;=20, "Very Dry",
  N757&lt;=30, "Dry",
  N757&lt;=40, "Low Comfortable",
  N757&lt;=50, "Comfortable",
  N757&lt;=60, "Moderate Humid",
  N757&lt;=70, "Humid",
  N757&lt;=80, "Very Humid",
  N757&lt;=90, "Highly Humid",
  N757&lt;=100, "Saturated / Rain-Likely"
)</f>
        <v>Moderate Humid</v>
      </c>
      <c r="P757" s="8">
        <v>0.1045</v>
      </c>
      <c r="Q757" s="8">
        <f>ROUND(DS_1_2_3_appended[[#This Row],[NormalizedWindspeed]]* 118, 1)</f>
        <v>12.3</v>
      </c>
      <c r="R757" s="8">
        <v>1</v>
      </c>
      <c r="S757" s="8">
        <v>53</v>
      </c>
      <c r="T757" s="8">
        <f>SUM(DS_1_2_3_appended[[#This Row],[CasualRiders]], DS_1_2_3_appended[[#This Row],[RegisteredRiders]])</f>
        <v>54</v>
      </c>
    </row>
    <row r="758" spans="1:20">
      <c r="A758" s="16">
        <v>757</v>
      </c>
      <c r="B758" s="11">
        <v>40577</v>
      </c>
      <c r="C758" s="8" t="str" cm="1">
        <f t="array" ref="C758">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58" s="8">
        <f>YEAR(DS_1_2_3_appended[[#This Row],[DateOfEntry]])</f>
        <v>2011</v>
      </c>
      <c r="E758" s="8" t="str">
        <f>TEXT(DS_1_2_3_appended[[#This Row],[DateOfEntry]], "mmmm")</f>
        <v>February</v>
      </c>
      <c r="F758" s="15">
        <v>31.5</v>
      </c>
      <c r="G758" s="8" t="str">
        <f>IF(dataset_1!G758, "YES", "NO")</f>
        <v>NO</v>
      </c>
      <c r="H758" s="8" t="str">
        <f>CHOOSE(WEEKDAY(DS_1_2_3_appended[[#This Row],[DateOfEntry]]), "Sunday", "Monday", "Tuesday", "Wednesday", "Thursday", "Friday", "Saturday")</f>
        <v>Thursday</v>
      </c>
      <c r="I758" s="8">
        <v>1</v>
      </c>
      <c r="J758" s="8" t="str" cm="1">
        <f t="array" ref="J758">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758" s="8">
        <v>0.18</v>
      </c>
      <c r="L758" s="8" cm="1">
        <f t="array" ref="L758">_xlfn.IFS(
  AND(C758="Winter", J758="Clear Sky"), ROUND(10 + (K758 / 0.46) * (25 - 10), 1),
  AND(C758="Winter", J758="Foggy / Misty"), ROUND(0 + (K758 / 0.46) * (15 - 0), 1),
  AND(C758="Winter", J758="Light Snow / Rain"), ROUND(-5 + (K758 / 0.46) * (10 - (-5)), 1),
  AND(C758="Winter", J758="Western Disturbance"), ROUND(5 + (K758 / 0.46) * (20 - 5), 1),
  AND(C758="Summer", J758="Clear / Sunny"), ROUND(30 + (K758 / 0.46) * (53 - 30), 1),
  AND(C758="Summer", J758="Hot &amp; Humid"), ROUND(26 + (K758 / 0.46) * (45 - 26), 1),
  AND(C758="Summer", J758="Dust Storm / Loo Winds"), ROUND(35 + (K758 / 0.46) * (50 - 35), 1),
  AND(C758="Summer", J758="Pre-Monsoon Thunderstorm"), ROUND(28 + (K758 / 0.46) * (48 - 28), 1),
  AND(C758="Monsoon", J758="Heavy Rainfall"), ROUND(22 + (K758 / 0.46) * (28 - 22), 1),
  AND(C758="Monsoon", J758="Intermittent Showers"), ROUND(24 + (K758 / 0.46) * (32 - 24), 1),
  AND(C758="Monsoon", J758="Overcast &amp; Humid"), ROUND(25 + (K758 / 0.46) * (33 - 25), 1),
  AND(C758="Monsoon", J758="Thunderstorms with Rain"), ROUND(23 + (K758 / 0.46) * (30 - 23), 1),
  AND(C758="Autumn", J758="Clear"), ROUND(20 + (K758 / 0.46) * (30 - 20), 1),
  AND(C758="Autumn", J758="Dry &amp; Breezy"), ROUND(18 + (K758 / 0.46) * (28 - 18), 1),
  AND(C758="Autumn", J758="Atmospheric Haze"), ROUND(16 + (K758 / 0.46) * (26 - 16), 1),
  AND(C758="Autumn", J758="Chilly Dusk"), ROUND(15 + (K758 / 0.46) * (25 - 15), 1),
  TRUE, "No match found"
)</f>
        <v>15.9</v>
      </c>
      <c r="M758" s="8">
        <v>0.51</v>
      </c>
      <c r="N758" s="8">
        <f>ROUND(DS_1_2_3_appended[[#This Row],[NormalizedHumidity]] * 100, 1)</f>
        <v>51</v>
      </c>
      <c r="O758" s="8" t="str" cm="1">
        <f t="array" ref="O758">_xlfn.IFS(
  N758&lt;=10, "Extremely Dry",
  N758&lt;=20, "Very Dry",
  N758&lt;=30, "Dry",
  N758&lt;=40, "Low Comfortable",
  N758&lt;=50, "Comfortable",
  N758&lt;=60, "Moderate Humid",
  N758&lt;=70, "Humid",
  N758&lt;=80, "Very Humid",
  N758&lt;=90, "Highly Humid",
  N758&lt;=100, "Saturated / Rain-Likely"
)</f>
        <v>Moderate Humid</v>
      </c>
      <c r="P758" s="8">
        <v>8.9599999999999999E-2</v>
      </c>
      <c r="Q758" s="8">
        <f>ROUND(DS_1_2_3_appended[[#This Row],[NormalizedWindspeed]]* 118, 1)</f>
        <v>10.6</v>
      </c>
      <c r="R758" s="8">
        <v>2</v>
      </c>
      <c r="S758" s="8">
        <v>39</v>
      </c>
      <c r="T758" s="8">
        <f>SUM(DS_1_2_3_appended[[#This Row],[CasualRiders]], DS_1_2_3_appended[[#This Row],[RegisteredRiders]])</f>
        <v>41</v>
      </c>
    </row>
    <row r="759" spans="1:20">
      <c r="A759" s="16">
        <v>758</v>
      </c>
      <c r="B759" s="11">
        <v>40577</v>
      </c>
      <c r="C759" s="8" t="str" cm="1">
        <f t="array" ref="C759">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59" s="8">
        <f>YEAR(DS_1_2_3_appended[[#This Row],[DateOfEntry]])</f>
        <v>2011</v>
      </c>
      <c r="E759" s="8" t="str">
        <f>TEXT(DS_1_2_3_appended[[#This Row],[DateOfEntry]], "mmmm")</f>
        <v>February</v>
      </c>
      <c r="F759" s="15">
        <v>31.5416666666667</v>
      </c>
      <c r="G759" s="8" t="str">
        <f>IF(dataset_1!G759, "YES", "NO")</f>
        <v>NO</v>
      </c>
      <c r="H759" s="8" t="str">
        <f>CHOOSE(WEEKDAY(DS_1_2_3_appended[[#This Row],[DateOfEntry]]), "Sunday", "Monday", "Tuesday", "Wednesday", "Thursday", "Friday", "Saturday")</f>
        <v>Thursday</v>
      </c>
      <c r="I759" s="8">
        <v>1</v>
      </c>
      <c r="J759" s="8" t="str" cm="1">
        <f t="array" ref="J759">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759" s="8">
        <v>0.2</v>
      </c>
      <c r="L759" s="8" cm="1">
        <f t="array" ref="L759">_xlfn.IFS(
  AND(C759="Winter", J759="Clear Sky"), ROUND(10 + (K759 / 0.46) * (25 - 10), 1),
  AND(C759="Winter", J759="Foggy / Misty"), ROUND(0 + (K759 / 0.46) * (15 - 0), 1),
  AND(C759="Winter", J759="Light Snow / Rain"), ROUND(-5 + (K759 / 0.46) * (10 - (-5)), 1),
  AND(C759="Winter", J759="Western Disturbance"), ROUND(5 + (K759 / 0.46) * (20 - 5), 1),
  AND(C759="Summer", J759="Clear / Sunny"), ROUND(30 + (K759 / 0.46) * (53 - 30), 1),
  AND(C759="Summer", J759="Hot &amp; Humid"), ROUND(26 + (K759 / 0.46) * (45 - 26), 1),
  AND(C759="Summer", J759="Dust Storm / Loo Winds"), ROUND(35 + (K759 / 0.46) * (50 - 35), 1),
  AND(C759="Summer", J759="Pre-Monsoon Thunderstorm"), ROUND(28 + (K759 / 0.46) * (48 - 28), 1),
  AND(C759="Monsoon", J759="Heavy Rainfall"), ROUND(22 + (K759 / 0.46) * (28 - 22), 1),
  AND(C759="Monsoon", J759="Intermittent Showers"), ROUND(24 + (K759 / 0.46) * (32 - 24), 1),
  AND(C759="Monsoon", J759="Overcast &amp; Humid"), ROUND(25 + (K759 / 0.46) * (33 - 25), 1),
  AND(C759="Monsoon", J759="Thunderstorms with Rain"), ROUND(23 + (K759 / 0.46) * (30 - 23), 1),
  AND(C759="Autumn", J759="Clear"), ROUND(20 + (K759 / 0.46) * (30 - 20), 1),
  AND(C759="Autumn", J759="Dry &amp; Breezy"), ROUND(18 + (K759 / 0.46) * (28 - 18), 1),
  AND(C759="Autumn", J759="Atmospheric Haze"), ROUND(16 + (K759 / 0.46) * (26 - 16), 1),
  AND(C759="Autumn", J759="Chilly Dusk"), ROUND(15 + (K759 / 0.46) * (25 - 15), 1),
  TRUE, "No match found"
)</f>
        <v>16.5</v>
      </c>
      <c r="M759" s="8">
        <v>0.47</v>
      </c>
      <c r="N759" s="8">
        <f>ROUND(DS_1_2_3_appended[[#This Row],[NormalizedHumidity]] * 100, 1)</f>
        <v>47</v>
      </c>
      <c r="O759" s="8" t="str" cm="1">
        <f t="array" ref="O759">_xlfn.IFS(
  N759&lt;=10, "Extremely Dry",
  N759&lt;=20, "Very Dry",
  N759&lt;=30, "Dry",
  N759&lt;=40, "Low Comfortable",
  N759&lt;=50, "Comfortable",
  N759&lt;=60, "Moderate Humid",
  N759&lt;=70, "Humid",
  N759&lt;=80, "Very Humid",
  N759&lt;=90, "Highly Humid",
  N759&lt;=100, "Saturated / Rain-Likely"
)</f>
        <v>Comfortable</v>
      </c>
      <c r="P759" s="8">
        <v>0.1045</v>
      </c>
      <c r="Q759" s="8">
        <f>ROUND(DS_1_2_3_appended[[#This Row],[NormalizedWindspeed]]* 118, 1)</f>
        <v>12.3</v>
      </c>
      <c r="R759" s="8">
        <v>4</v>
      </c>
      <c r="S759" s="8">
        <v>34</v>
      </c>
      <c r="T759" s="8">
        <f>SUM(DS_1_2_3_appended[[#This Row],[CasualRiders]], DS_1_2_3_appended[[#This Row],[RegisteredRiders]])</f>
        <v>38</v>
      </c>
    </row>
    <row r="760" spans="1:20">
      <c r="A760" s="16">
        <v>759</v>
      </c>
      <c r="B760" s="11">
        <v>40578</v>
      </c>
      <c r="C760" s="8" t="str" cm="1">
        <f t="array" ref="C760">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60" s="8">
        <f>YEAR(DS_1_2_3_appended[[#This Row],[DateOfEntry]])</f>
        <v>2011</v>
      </c>
      <c r="E760" s="8" t="str">
        <f>TEXT(DS_1_2_3_appended[[#This Row],[DateOfEntry]], "mmmm")</f>
        <v>February</v>
      </c>
      <c r="F760" s="15">
        <v>31.5833333333333</v>
      </c>
      <c r="G760" s="8" t="str">
        <f>IF(dataset_1!G760, "YES", "NO")</f>
        <v>NO</v>
      </c>
      <c r="H760" s="8" t="str">
        <f>CHOOSE(WEEKDAY(DS_1_2_3_appended[[#This Row],[DateOfEntry]]), "Sunday", "Monday", "Tuesday", "Wednesday", "Thursday", "Friday", "Saturday")</f>
        <v>Friday</v>
      </c>
      <c r="I760" s="8">
        <v>2</v>
      </c>
      <c r="J760" s="8" t="str" cm="1">
        <f t="array" ref="J760">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760" s="8">
        <v>0.2</v>
      </c>
      <c r="L760" s="8" cm="1">
        <f t="array" ref="L760">_xlfn.IFS(
  AND(C760="Winter", J760="Clear Sky"), ROUND(10 + (K760 / 0.46) * (25 - 10), 1),
  AND(C760="Winter", J760="Foggy / Misty"), ROUND(0 + (K760 / 0.46) * (15 - 0), 1),
  AND(C760="Winter", J760="Light Snow / Rain"), ROUND(-5 + (K760 / 0.46) * (10 - (-5)), 1),
  AND(C760="Winter", J760="Western Disturbance"), ROUND(5 + (K760 / 0.46) * (20 - 5), 1),
  AND(C760="Summer", J760="Clear / Sunny"), ROUND(30 + (K760 / 0.46) * (53 - 30), 1),
  AND(C760="Summer", J760="Hot &amp; Humid"), ROUND(26 + (K760 / 0.46) * (45 - 26), 1),
  AND(C760="Summer", J760="Dust Storm / Loo Winds"), ROUND(35 + (K760 / 0.46) * (50 - 35), 1),
  AND(C760="Summer", J760="Pre-Monsoon Thunderstorm"), ROUND(28 + (K760 / 0.46) * (48 - 28), 1),
  AND(C760="Monsoon", J760="Heavy Rainfall"), ROUND(22 + (K760 / 0.46) * (28 - 22), 1),
  AND(C760="Monsoon", J760="Intermittent Showers"), ROUND(24 + (K760 / 0.46) * (32 - 24), 1),
  AND(C760="Monsoon", J760="Overcast &amp; Humid"), ROUND(25 + (K760 / 0.46) * (33 - 25), 1),
  AND(C760="Monsoon", J760="Thunderstorms with Rain"), ROUND(23 + (K760 / 0.46) * (30 - 23), 1),
  AND(C760="Autumn", J760="Clear"), ROUND(20 + (K760 / 0.46) * (30 - 20), 1),
  AND(C760="Autumn", J760="Dry &amp; Breezy"), ROUND(18 + (K760 / 0.46) * (28 - 18), 1),
  AND(C760="Autumn", J760="Atmospheric Haze"), ROUND(16 + (K760 / 0.46) * (26 - 16), 1),
  AND(C760="Autumn", J760="Chilly Dusk"), ROUND(15 + (K760 / 0.46) * (25 - 15), 1),
  TRUE, "No match found"
)</f>
        <v>6.5</v>
      </c>
      <c r="M760" s="8">
        <v>0.44</v>
      </c>
      <c r="N760" s="8">
        <f>ROUND(DS_1_2_3_appended[[#This Row],[NormalizedHumidity]] * 100, 1)</f>
        <v>44</v>
      </c>
      <c r="O760" s="8" t="str" cm="1">
        <f t="array" ref="O760">_xlfn.IFS(
  N760&lt;=10, "Extremely Dry",
  N760&lt;=20, "Very Dry",
  N760&lt;=30, "Dry",
  N760&lt;=40, "Low Comfortable",
  N760&lt;=50, "Comfortable",
  N760&lt;=60, "Moderate Humid",
  N760&lt;=70, "Humid",
  N760&lt;=80, "Very Humid",
  N760&lt;=90, "Highly Humid",
  N760&lt;=100, "Saturated / Rain-Likely"
)</f>
        <v>Comfortable</v>
      </c>
      <c r="P760" s="8">
        <v>0</v>
      </c>
      <c r="Q760" s="8">
        <f>ROUND(DS_1_2_3_appended[[#This Row],[NormalizedWindspeed]]* 118, 1)</f>
        <v>0</v>
      </c>
      <c r="R760" s="8">
        <v>3</v>
      </c>
      <c r="S760" s="8">
        <v>10</v>
      </c>
      <c r="T760" s="8">
        <f>SUM(DS_1_2_3_appended[[#This Row],[CasualRiders]], DS_1_2_3_appended[[#This Row],[RegisteredRiders]])</f>
        <v>13</v>
      </c>
    </row>
    <row r="761" spans="1:20">
      <c r="A761" s="16">
        <v>760</v>
      </c>
      <c r="B761" s="11">
        <v>40578</v>
      </c>
      <c r="C761" s="8" t="str" cm="1">
        <f t="array" ref="C761">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61" s="8">
        <f>YEAR(DS_1_2_3_appended[[#This Row],[DateOfEntry]])</f>
        <v>2011</v>
      </c>
      <c r="E761" s="8" t="str">
        <f>TEXT(DS_1_2_3_appended[[#This Row],[DateOfEntry]], "mmmm")</f>
        <v>February</v>
      </c>
      <c r="F761" s="15">
        <v>31.625</v>
      </c>
      <c r="G761" s="8" t="str">
        <f>IF(dataset_1!G761, "YES", "NO")</f>
        <v>NO</v>
      </c>
      <c r="H761" s="8" t="str">
        <f>CHOOSE(WEEKDAY(DS_1_2_3_appended[[#This Row],[DateOfEntry]]), "Sunday", "Monday", "Tuesday", "Wednesday", "Thursday", "Friday", "Saturday")</f>
        <v>Friday</v>
      </c>
      <c r="I761" s="8">
        <v>2</v>
      </c>
      <c r="J761" s="8" t="str" cm="1">
        <f t="array" ref="J761">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761" s="8">
        <v>0.16</v>
      </c>
      <c r="L761" s="8" cm="1">
        <f t="array" ref="L761">_xlfn.IFS(
  AND(C761="Winter", J761="Clear Sky"), ROUND(10 + (K761 / 0.46) * (25 - 10), 1),
  AND(C761="Winter", J761="Foggy / Misty"), ROUND(0 + (K761 / 0.46) * (15 - 0), 1),
  AND(C761="Winter", J761="Light Snow / Rain"), ROUND(-5 + (K761 / 0.46) * (10 - (-5)), 1),
  AND(C761="Winter", J761="Western Disturbance"), ROUND(5 + (K761 / 0.46) * (20 - 5), 1),
  AND(C761="Summer", J761="Clear / Sunny"), ROUND(30 + (K761 / 0.46) * (53 - 30), 1),
  AND(C761="Summer", J761="Hot &amp; Humid"), ROUND(26 + (K761 / 0.46) * (45 - 26), 1),
  AND(C761="Summer", J761="Dust Storm / Loo Winds"), ROUND(35 + (K761 / 0.46) * (50 - 35), 1),
  AND(C761="Summer", J761="Pre-Monsoon Thunderstorm"), ROUND(28 + (K761 / 0.46) * (48 - 28), 1),
  AND(C761="Monsoon", J761="Heavy Rainfall"), ROUND(22 + (K761 / 0.46) * (28 - 22), 1),
  AND(C761="Monsoon", J761="Intermittent Showers"), ROUND(24 + (K761 / 0.46) * (32 - 24), 1),
  AND(C761="Monsoon", J761="Overcast &amp; Humid"), ROUND(25 + (K761 / 0.46) * (33 - 25), 1),
  AND(C761="Monsoon", J761="Thunderstorms with Rain"), ROUND(23 + (K761 / 0.46) * (30 - 23), 1),
  AND(C761="Autumn", J761="Clear"), ROUND(20 + (K761 / 0.46) * (30 - 20), 1),
  AND(C761="Autumn", J761="Dry &amp; Breezy"), ROUND(18 + (K761 / 0.46) * (28 - 18), 1),
  AND(C761="Autumn", J761="Atmospheric Haze"), ROUND(16 + (K761 / 0.46) * (26 - 16), 1),
  AND(C761="Autumn", J761="Chilly Dusk"), ROUND(15 + (K761 / 0.46) * (25 - 15), 1),
  TRUE, "No match found"
)</f>
        <v>5.2</v>
      </c>
      <c r="M761" s="8">
        <v>0.59</v>
      </c>
      <c r="N761" s="8">
        <f>ROUND(DS_1_2_3_appended[[#This Row],[NormalizedHumidity]] * 100, 1)</f>
        <v>59</v>
      </c>
      <c r="O761" s="8" t="str" cm="1">
        <f t="array" ref="O761">_xlfn.IFS(
  N761&lt;=10, "Extremely Dry",
  N761&lt;=20, "Very Dry",
  N761&lt;=30, "Dry",
  N761&lt;=40, "Low Comfortable",
  N761&lt;=50, "Comfortable",
  N761&lt;=60, "Moderate Humid",
  N761&lt;=70, "Humid",
  N761&lt;=80, "Very Humid",
  N761&lt;=90, "Highly Humid",
  N761&lt;=100, "Saturated / Rain-Likely"
)</f>
        <v>Moderate Humid</v>
      </c>
      <c r="P761" s="8">
        <v>0</v>
      </c>
      <c r="Q761" s="8">
        <f>ROUND(DS_1_2_3_appended[[#This Row],[NormalizedWindspeed]]* 118, 1)</f>
        <v>0</v>
      </c>
      <c r="R761" s="8">
        <v>0</v>
      </c>
      <c r="S761" s="8">
        <v>7</v>
      </c>
      <c r="T761" s="8">
        <f>SUM(DS_1_2_3_appended[[#This Row],[CasualRiders]], DS_1_2_3_appended[[#This Row],[RegisteredRiders]])</f>
        <v>7</v>
      </c>
    </row>
    <row r="762" spans="1:20">
      <c r="A762" s="16">
        <v>761</v>
      </c>
      <c r="B762" s="11">
        <v>40578</v>
      </c>
      <c r="C762" s="8" t="str" cm="1">
        <f t="array" ref="C762">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62" s="8">
        <f>YEAR(DS_1_2_3_appended[[#This Row],[DateOfEntry]])</f>
        <v>2011</v>
      </c>
      <c r="E762" s="8" t="str">
        <f>TEXT(DS_1_2_3_appended[[#This Row],[DateOfEntry]], "mmmm")</f>
        <v>February</v>
      </c>
      <c r="F762" s="15">
        <v>31.6666666666667</v>
      </c>
      <c r="G762" s="8" t="str">
        <f>IF(dataset_1!G762, "YES", "NO")</f>
        <v>NO</v>
      </c>
      <c r="H762" s="8" t="str">
        <f>CHOOSE(WEEKDAY(DS_1_2_3_appended[[#This Row],[DateOfEntry]]), "Sunday", "Monday", "Tuesday", "Wednesday", "Thursday", "Friday", "Saturday")</f>
        <v>Friday</v>
      </c>
      <c r="I762" s="8">
        <v>2</v>
      </c>
      <c r="J762" s="8" t="str" cm="1">
        <f t="array" ref="J762">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762" s="8">
        <v>0.14000000000000001</v>
      </c>
      <c r="L762" s="8" cm="1">
        <f t="array" ref="L762">_xlfn.IFS(
  AND(C762="Winter", J762="Clear Sky"), ROUND(10 + (K762 / 0.46) * (25 - 10), 1),
  AND(C762="Winter", J762="Foggy / Misty"), ROUND(0 + (K762 / 0.46) * (15 - 0), 1),
  AND(C762="Winter", J762="Light Snow / Rain"), ROUND(-5 + (K762 / 0.46) * (10 - (-5)), 1),
  AND(C762="Winter", J762="Western Disturbance"), ROUND(5 + (K762 / 0.46) * (20 - 5), 1),
  AND(C762="Summer", J762="Clear / Sunny"), ROUND(30 + (K762 / 0.46) * (53 - 30), 1),
  AND(C762="Summer", J762="Hot &amp; Humid"), ROUND(26 + (K762 / 0.46) * (45 - 26), 1),
  AND(C762="Summer", J762="Dust Storm / Loo Winds"), ROUND(35 + (K762 / 0.46) * (50 - 35), 1),
  AND(C762="Summer", J762="Pre-Monsoon Thunderstorm"), ROUND(28 + (K762 / 0.46) * (48 - 28), 1),
  AND(C762="Monsoon", J762="Heavy Rainfall"), ROUND(22 + (K762 / 0.46) * (28 - 22), 1),
  AND(C762="Monsoon", J762="Intermittent Showers"), ROUND(24 + (K762 / 0.46) * (32 - 24), 1),
  AND(C762="Monsoon", J762="Overcast &amp; Humid"), ROUND(25 + (K762 / 0.46) * (33 - 25), 1),
  AND(C762="Monsoon", J762="Thunderstorms with Rain"), ROUND(23 + (K762 / 0.46) * (30 - 23), 1),
  AND(C762="Autumn", J762="Clear"), ROUND(20 + (K762 / 0.46) * (30 - 20), 1),
  AND(C762="Autumn", J762="Dry &amp; Breezy"), ROUND(18 + (K762 / 0.46) * (28 - 18), 1),
  AND(C762="Autumn", J762="Atmospheric Haze"), ROUND(16 + (K762 / 0.46) * (26 - 16), 1),
  AND(C762="Autumn", J762="Chilly Dusk"), ROUND(15 + (K762 / 0.46) * (25 - 15), 1),
  TRUE, "No match found"
)</f>
        <v>4.5999999999999996</v>
      </c>
      <c r="M762" s="8">
        <v>0.63</v>
      </c>
      <c r="N762" s="8">
        <f>ROUND(DS_1_2_3_appended[[#This Row],[NormalizedHumidity]] * 100, 1)</f>
        <v>63</v>
      </c>
      <c r="O762" s="8" t="str" cm="1">
        <f t="array" ref="O762">_xlfn.IFS(
  N762&lt;=10, "Extremely Dry",
  N762&lt;=20, "Very Dry",
  N762&lt;=30, "Dry",
  N762&lt;=40, "Low Comfortable",
  N762&lt;=50, "Comfortable",
  N762&lt;=60, "Moderate Humid",
  N762&lt;=70, "Humid",
  N762&lt;=80, "Very Humid",
  N762&lt;=90, "Highly Humid",
  N762&lt;=100, "Saturated / Rain-Likely"
)</f>
        <v>Humid</v>
      </c>
      <c r="P762" s="8">
        <v>0.1045</v>
      </c>
      <c r="Q762" s="8">
        <f>ROUND(DS_1_2_3_appended[[#This Row],[NormalizedWindspeed]]* 118, 1)</f>
        <v>12.3</v>
      </c>
      <c r="R762" s="8">
        <v>0</v>
      </c>
      <c r="S762" s="8">
        <v>1</v>
      </c>
      <c r="T762" s="8">
        <f>SUM(DS_1_2_3_appended[[#This Row],[CasualRiders]], DS_1_2_3_appended[[#This Row],[RegisteredRiders]])</f>
        <v>1</v>
      </c>
    </row>
    <row r="763" spans="1:20">
      <c r="A763" s="16">
        <v>762</v>
      </c>
      <c r="B763" s="11">
        <v>40578</v>
      </c>
      <c r="C763" s="8" t="str" cm="1">
        <f t="array" ref="C763">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63" s="8">
        <f>YEAR(DS_1_2_3_appended[[#This Row],[DateOfEntry]])</f>
        <v>2011</v>
      </c>
      <c r="E763" s="8" t="str">
        <f>TEXT(DS_1_2_3_appended[[#This Row],[DateOfEntry]], "mmmm")</f>
        <v>February</v>
      </c>
      <c r="F763" s="15">
        <v>31.7083333333333</v>
      </c>
      <c r="G763" s="8" t="str">
        <f>IF(dataset_1!G763, "YES", "NO")</f>
        <v>NO</v>
      </c>
      <c r="H763" s="8" t="str">
        <f>CHOOSE(WEEKDAY(DS_1_2_3_appended[[#This Row],[DateOfEntry]]), "Sunday", "Monday", "Tuesday", "Wednesday", "Thursday", "Friday", "Saturday")</f>
        <v>Friday</v>
      </c>
      <c r="I763" s="8">
        <v>2</v>
      </c>
      <c r="J763" s="8" t="str" cm="1">
        <f t="array" ref="J763">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763" s="8">
        <v>0.14000000000000001</v>
      </c>
      <c r="L763" s="8" cm="1">
        <f t="array" ref="L763">_xlfn.IFS(
  AND(C763="Winter", J763="Clear Sky"), ROUND(10 + (K763 / 0.46) * (25 - 10), 1),
  AND(C763="Winter", J763="Foggy / Misty"), ROUND(0 + (K763 / 0.46) * (15 - 0), 1),
  AND(C763="Winter", J763="Light Snow / Rain"), ROUND(-5 + (K763 / 0.46) * (10 - (-5)), 1),
  AND(C763="Winter", J763="Western Disturbance"), ROUND(5 + (K763 / 0.46) * (20 - 5), 1),
  AND(C763="Summer", J763="Clear / Sunny"), ROUND(30 + (K763 / 0.46) * (53 - 30), 1),
  AND(C763="Summer", J763="Hot &amp; Humid"), ROUND(26 + (K763 / 0.46) * (45 - 26), 1),
  AND(C763="Summer", J763="Dust Storm / Loo Winds"), ROUND(35 + (K763 / 0.46) * (50 - 35), 1),
  AND(C763="Summer", J763="Pre-Monsoon Thunderstorm"), ROUND(28 + (K763 / 0.46) * (48 - 28), 1),
  AND(C763="Monsoon", J763="Heavy Rainfall"), ROUND(22 + (K763 / 0.46) * (28 - 22), 1),
  AND(C763="Monsoon", J763="Intermittent Showers"), ROUND(24 + (K763 / 0.46) * (32 - 24), 1),
  AND(C763="Monsoon", J763="Overcast &amp; Humid"), ROUND(25 + (K763 / 0.46) * (33 - 25), 1),
  AND(C763="Monsoon", J763="Thunderstorms with Rain"), ROUND(23 + (K763 / 0.46) * (30 - 23), 1),
  AND(C763="Autumn", J763="Clear"), ROUND(20 + (K763 / 0.46) * (30 - 20), 1),
  AND(C763="Autumn", J763="Dry &amp; Breezy"), ROUND(18 + (K763 / 0.46) * (28 - 18), 1),
  AND(C763="Autumn", J763="Atmospheric Haze"), ROUND(16 + (K763 / 0.46) * (26 - 16), 1),
  AND(C763="Autumn", J763="Chilly Dusk"), ROUND(15 + (K763 / 0.46) * (25 - 15), 1),
  TRUE, "No match found"
)</f>
        <v>4.5999999999999996</v>
      </c>
      <c r="M763" s="8">
        <v>0.63</v>
      </c>
      <c r="N763" s="8">
        <f>ROUND(DS_1_2_3_appended[[#This Row],[NormalizedHumidity]] * 100, 1)</f>
        <v>63</v>
      </c>
      <c r="O763" s="8" t="str" cm="1">
        <f t="array" ref="O763">_xlfn.IFS(
  N763&lt;=10, "Extremely Dry",
  N763&lt;=20, "Very Dry",
  N763&lt;=30, "Dry",
  N763&lt;=40, "Low Comfortable",
  N763&lt;=50, "Comfortable",
  N763&lt;=60, "Moderate Humid",
  N763&lt;=70, "Humid",
  N763&lt;=80, "Very Humid",
  N763&lt;=90, "Highly Humid",
  N763&lt;=100, "Saturated / Rain-Likely"
)</f>
        <v>Humid</v>
      </c>
      <c r="P763" s="8">
        <v>0.1045</v>
      </c>
      <c r="Q763" s="8">
        <f>ROUND(DS_1_2_3_appended[[#This Row],[NormalizedWindspeed]]* 118, 1)</f>
        <v>12.3</v>
      </c>
      <c r="R763" s="8">
        <v>0</v>
      </c>
      <c r="S763" s="8">
        <v>1</v>
      </c>
      <c r="T763" s="8">
        <f>SUM(DS_1_2_3_appended[[#This Row],[CasualRiders]], DS_1_2_3_appended[[#This Row],[RegisteredRiders]])</f>
        <v>1</v>
      </c>
    </row>
    <row r="764" spans="1:20">
      <c r="A764" s="16">
        <v>763</v>
      </c>
      <c r="B764" s="11">
        <v>40578</v>
      </c>
      <c r="C764" s="8" t="str" cm="1">
        <f t="array" ref="C764">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64" s="8">
        <f>YEAR(DS_1_2_3_appended[[#This Row],[DateOfEntry]])</f>
        <v>2011</v>
      </c>
      <c r="E764" s="8" t="str">
        <f>TEXT(DS_1_2_3_appended[[#This Row],[DateOfEntry]], "mmmm")</f>
        <v>February</v>
      </c>
      <c r="F764" s="15">
        <v>31.75</v>
      </c>
      <c r="G764" s="8" t="str">
        <f>IF(dataset_1!G764, "YES", "NO")</f>
        <v>NO</v>
      </c>
      <c r="H764" s="8" t="str">
        <f>CHOOSE(WEEKDAY(DS_1_2_3_appended[[#This Row],[DateOfEntry]]), "Sunday", "Monday", "Tuesday", "Wednesday", "Thursday", "Friday", "Saturday")</f>
        <v>Friday</v>
      </c>
      <c r="I764" s="8">
        <v>2</v>
      </c>
      <c r="J764" s="8" t="str" cm="1">
        <f t="array" ref="J764">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764" s="8">
        <v>0.14000000000000001</v>
      </c>
      <c r="L764" s="8" cm="1">
        <f t="array" ref="L764">_xlfn.IFS(
  AND(C764="Winter", J764="Clear Sky"), ROUND(10 + (K764 / 0.46) * (25 - 10), 1),
  AND(C764="Winter", J764="Foggy / Misty"), ROUND(0 + (K764 / 0.46) * (15 - 0), 1),
  AND(C764="Winter", J764="Light Snow / Rain"), ROUND(-5 + (K764 / 0.46) * (10 - (-5)), 1),
  AND(C764="Winter", J764="Western Disturbance"), ROUND(5 + (K764 / 0.46) * (20 - 5), 1),
  AND(C764="Summer", J764="Clear / Sunny"), ROUND(30 + (K764 / 0.46) * (53 - 30), 1),
  AND(C764="Summer", J764="Hot &amp; Humid"), ROUND(26 + (K764 / 0.46) * (45 - 26), 1),
  AND(C764="Summer", J764="Dust Storm / Loo Winds"), ROUND(35 + (K764 / 0.46) * (50 - 35), 1),
  AND(C764="Summer", J764="Pre-Monsoon Thunderstorm"), ROUND(28 + (K764 / 0.46) * (48 - 28), 1),
  AND(C764="Monsoon", J764="Heavy Rainfall"), ROUND(22 + (K764 / 0.46) * (28 - 22), 1),
  AND(C764="Monsoon", J764="Intermittent Showers"), ROUND(24 + (K764 / 0.46) * (32 - 24), 1),
  AND(C764="Monsoon", J764="Overcast &amp; Humid"), ROUND(25 + (K764 / 0.46) * (33 - 25), 1),
  AND(C764="Monsoon", J764="Thunderstorms with Rain"), ROUND(23 + (K764 / 0.46) * (30 - 23), 1),
  AND(C764="Autumn", J764="Clear"), ROUND(20 + (K764 / 0.46) * (30 - 20), 1),
  AND(C764="Autumn", J764="Dry &amp; Breezy"), ROUND(18 + (K764 / 0.46) * (28 - 18), 1),
  AND(C764="Autumn", J764="Atmospheric Haze"), ROUND(16 + (K764 / 0.46) * (26 - 16), 1),
  AND(C764="Autumn", J764="Chilly Dusk"), ROUND(15 + (K764 / 0.46) * (25 - 15), 1),
  TRUE, "No match found"
)</f>
        <v>4.5999999999999996</v>
      </c>
      <c r="M764" s="8">
        <v>0.63</v>
      </c>
      <c r="N764" s="8">
        <f>ROUND(DS_1_2_3_appended[[#This Row],[NormalizedHumidity]] * 100, 1)</f>
        <v>63</v>
      </c>
      <c r="O764" s="8" t="str" cm="1">
        <f t="array" ref="O764">_xlfn.IFS(
  N764&lt;=10, "Extremely Dry",
  N764&lt;=20, "Very Dry",
  N764&lt;=30, "Dry",
  N764&lt;=40, "Low Comfortable",
  N764&lt;=50, "Comfortable",
  N764&lt;=60, "Moderate Humid",
  N764&lt;=70, "Humid",
  N764&lt;=80, "Very Humid",
  N764&lt;=90, "Highly Humid",
  N764&lt;=100, "Saturated / Rain-Likely"
)</f>
        <v>Humid</v>
      </c>
      <c r="P764" s="8">
        <v>0.1343</v>
      </c>
      <c r="Q764" s="8">
        <f>ROUND(DS_1_2_3_appended[[#This Row],[NormalizedWindspeed]]* 118, 1)</f>
        <v>15.8</v>
      </c>
      <c r="R764" s="8">
        <v>0</v>
      </c>
      <c r="S764" s="8">
        <v>7</v>
      </c>
      <c r="T764" s="8">
        <f>SUM(DS_1_2_3_appended[[#This Row],[CasualRiders]], DS_1_2_3_appended[[#This Row],[RegisteredRiders]])</f>
        <v>7</v>
      </c>
    </row>
    <row r="765" spans="1:20">
      <c r="A765" s="16">
        <v>764</v>
      </c>
      <c r="B765" s="11">
        <v>40578</v>
      </c>
      <c r="C765" s="8" t="str" cm="1">
        <f t="array" ref="C765">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65" s="8">
        <f>YEAR(DS_1_2_3_appended[[#This Row],[DateOfEntry]])</f>
        <v>2011</v>
      </c>
      <c r="E765" s="8" t="str">
        <f>TEXT(DS_1_2_3_appended[[#This Row],[DateOfEntry]], "mmmm")</f>
        <v>February</v>
      </c>
      <c r="F765" s="15">
        <v>31.7916666666667</v>
      </c>
      <c r="G765" s="8" t="str">
        <f>IF(dataset_1!G765, "YES", "NO")</f>
        <v>NO</v>
      </c>
      <c r="H765" s="8" t="str">
        <f>CHOOSE(WEEKDAY(DS_1_2_3_appended[[#This Row],[DateOfEntry]]), "Sunday", "Monday", "Tuesday", "Wednesday", "Thursday", "Friday", "Saturday")</f>
        <v>Friday</v>
      </c>
      <c r="I765" s="8">
        <v>2</v>
      </c>
      <c r="J765" s="8" t="str" cm="1">
        <f t="array" ref="J765">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765" s="8">
        <v>0.16</v>
      </c>
      <c r="L765" s="8" cm="1">
        <f t="array" ref="L765">_xlfn.IFS(
  AND(C765="Winter", J765="Clear Sky"), ROUND(10 + (K765 / 0.46) * (25 - 10), 1),
  AND(C765="Winter", J765="Foggy / Misty"), ROUND(0 + (K765 / 0.46) * (15 - 0), 1),
  AND(C765="Winter", J765="Light Snow / Rain"), ROUND(-5 + (K765 / 0.46) * (10 - (-5)), 1),
  AND(C765="Winter", J765="Western Disturbance"), ROUND(5 + (K765 / 0.46) * (20 - 5), 1),
  AND(C765="Summer", J765="Clear / Sunny"), ROUND(30 + (K765 / 0.46) * (53 - 30), 1),
  AND(C765="Summer", J765="Hot &amp; Humid"), ROUND(26 + (K765 / 0.46) * (45 - 26), 1),
  AND(C765="Summer", J765="Dust Storm / Loo Winds"), ROUND(35 + (K765 / 0.46) * (50 - 35), 1),
  AND(C765="Summer", J765="Pre-Monsoon Thunderstorm"), ROUND(28 + (K765 / 0.46) * (48 - 28), 1),
  AND(C765="Monsoon", J765="Heavy Rainfall"), ROUND(22 + (K765 / 0.46) * (28 - 22), 1),
  AND(C765="Monsoon", J765="Intermittent Showers"), ROUND(24 + (K765 / 0.46) * (32 - 24), 1),
  AND(C765="Monsoon", J765="Overcast &amp; Humid"), ROUND(25 + (K765 / 0.46) * (33 - 25), 1),
  AND(C765="Monsoon", J765="Thunderstorms with Rain"), ROUND(23 + (K765 / 0.46) * (30 - 23), 1),
  AND(C765="Autumn", J765="Clear"), ROUND(20 + (K765 / 0.46) * (30 - 20), 1),
  AND(C765="Autumn", J765="Dry &amp; Breezy"), ROUND(18 + (K765 / 0.46) * (28 - 18), 1),
  AND(C765="Autumn", J765="Atmospheric Haze"), ROUND(16 + (K765 / 0.46) * (26 - 16), 1),
  AND(C765="Autumn", J765="Chilly Dusk"), ROUND(15 + (K765 / 0.46) * (25 - 15), 1),
  TRUE, "No match found"
)</f>
        <v>5.2</v>
      </c>
      <c r="M765" s="8">
        <v>0.55000000000000004</v>
      </c>
      <c r="N765" s="8">
        <f>ROUND(DS_1_2_3_appended[[#This Row],[NormalizedHumidity]] * 100, 1)</f>
        <v>55</v>
      </c>
      <c r="O765" s="8" t="str" cm="1">
        <f t="array" ref="O765">_xlfn.IFS(
  N765&lt;=10, "Extremely Dry",
  N765&lt;=20, "Very Dry",
  N765&lt;=30, "Dry",
  N765&lt;=40, "Low Comfortable",
  N765&lt;=50, "Comfortable",
  N765&lt;=60, "Moderate Humid",
  N765&lt;=70, "Humid",
  N765&lt;=80, "Very Humid",
  N765&lt;=90, "Highly Humid",
  N765&lt;=100, "Saturated / Rain-Likely"
)</f>
        <v>Moderate Humid</v>
      </c>
      <c r="P765" s="8">
        <v>0</v>
      </c>
      <c r="Q765" s="8">
        <f>ROUND(DS_1_2_3_appended[[#This Row],[NormalizedWindspeed]]* 118, 1)</f>
        <v>0</v>
      </c>
      <c r="R765" s="8">
        <v>2</v>
      </c>
      <c r="S765" s="8">
        <v>26</v>
      </c>
      <c r="T765" s="8">
        <f>SUM(DS_1_2_3_appended[[#This Row],[CasualRiders]], DS_1_2_3_appended[[#This Row],[RegisteredRiders]])</f>
        <v>28</v>
      </c>
    </row>
    <row r="766" spans="1:20">
      <c r="A766" s="16">
        <v>765</v>
      </c>
      <c r="B766" s="11">
        <v>40578</v>
      </c>
      <c r="C766" s="8" t="str" cm="1">
        <f t="array" ref="C766">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66" s="8">
        <f>YEAR(DS_1_2_3_appended[[#This Row],[DateOfEntry]])</f>
        <v>2011</v>
      </c>
      <c r="E766" s="8" t="str">
        <f>TEXT(DS_1_2_3_appended[[#This Row],[DateOfEntry]], "mmmm")</f>
        <v>February</v>
      </c>
      <c r="F766" s="15">
        <v>31.8333333333333</v>
      </c>
      <c r="G766" s="8" t="str">
        <f>IF(dataset_1!G766, "YES", "NO")</f>
        <v>NO</v>
      </c>
      <c r="H766" s="8" t="str">
        <f>CHOOSE(WEEKDAY(DS_1_2_3_appended[[#This Row],[DateOfEntry]]), "Sunday", "Monday", "Tuesday", "Wednesday", "Thursday", "Friday", "Saturday")</f>
        <v>Friday</v>
      </c>
      <c r="I766" s="8">
        <v>1</v>
      </c>
      <c r="J766" s="8" t="str" cm="1">
        <f t="array" ref="J766">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766" s="8">
        <v>0.14000000000000001</v>
      </c>
      <c r="L766" s="8" cm="1">
        <f t="array" ref="L766">_xlfn.IFS(
  AND(C766="Winter", J766="Clear Sky"), ROUND(10 + (K766 / 0.46) * (25 - 10), 1),
  AND(C766="Winter", J766="Foggy / Misty"), ROUND(0 + (K766 / 0.46) * (15 - 0), 1),
  AND(C766="Winter", J766="Light Snow / Rain"), ROUND(-5 + (K766 / 0.46) * (10 - (-5)), 1),
  AND(C766="Winter", J766="Western Disturbance"), ROUND(5 + (K766 / 0.46) * (20 - 5), 1),
  AND(C766="Summer", J766="Clear / Sunny"), ROUND(30 + (K766 / 0.46) * (53 - 30), 1),
  AND(C766="Summer", J766="Hot &amp; Humid"), ROUND(26 + (K766 / 0.46) * (45 - 26), 1),
  AND(C766="Summer", J766="Dust Storm / Loo Winds"), ROUND(35 + (K766 / 0.46) * (50 - 35), 1),
  AND(C766="Summer", J766="Pre-Monsoon Thunderstorm"), ROUND(28 + (K766 / 0.46) * (48 - 28), 1),
  AND(C766="Monsoon", J766="Heavy Rainfall"), ROUND(22 + (K766 / 0.46) * (28 - 22), 1),
  AND(C766="Monsoon", J766="Intermittent Showers"), ROUND(24 + (K766 / 0.46) * (32 - 24), 1),
  AND(C766="Monsoon", J766="Overcast &amp; Humid"), ROUND(25 + (K766 / 0.46) * (33 - 25), 1),
  AND(C766="Monsoon", J766="Thunderstorms with Rain"), ROUND(23 + (K766 / 0.46) * (30 - 23), 1),
  AND(C766="Autumn", J766="Clear"), ROUND(20 + (K766 / 0.46) * (30 - 20), 1),
  AND(C766="Autumn", J766="Dry &amp; Breezy"), ROUND(18 + (K766 / 0.46) * (28 - 18), 1),
  AND(C766="Autumn", J766="Atmospheric Haze"), ROUND(16 + (K766 / 0.46) * (26 - 16), 1),
  AND(C766="Autumn", J766="Chilly Dusk"), ROUND(15 + (K766 / 0.46) * (25 - 15), 1),
  TRUE, "No match found"
)</f>
        <v>14.6</v>
      </c>
      <c r="M766" s="8">
        <v>0.59</v>
      </c>
      <c r="N766" s="8">
        <f>ROUND(DS_1_2_3_appended[[#This Row],[NormalizedHumidity]] * 100, 1)</f>
        <v>59</v>
      </c>
      <c r="O766" s="8" t="str" cm="1">
        <f t="array" ref="O766">_xlfn.IFS(
  N766&lt;=10, "Extremely Dry",
  N766&lt;=20, "Very Dry",
  N766&lt;=30, "Dry",
  N766&lt;=40, "Low Comfortable",
  N766&lt;=50, "Comfortable",
  N766&lt;=60, "Moderate Humid",
  N766&lt;=70, "Humid",
  N766&lt;=80, "Very Humid",
  N766&lt;=90, "Highly Humid",
  N766&lt;=100, "Saturated / Rain-Likely"
)</f>
        <v>Moderate Humid</v>
      </c>
      <c r="P766" s="8">
        <v>0</v>
      </c>
      <c r="Q766" s="8">
        <f>ROUND(DS_1_2_3_appended[[#This Row],[NormalizedWindspeed]]* 118, 1)</f>
        <v>0</v>
      </c>
      <c r="R766" s="8">
        <v>0</v>
      </c>
      <c r="S766" s="8">
        <v>87</v>
      </c>
      <c r="T766" s="8">
        <f>SUM(DS_1_2_3_appended[[#This Row],[CasualRiders]], DS_1_2_3_appended[[#This Row],[RegisteredRiders]])</f>
        <v>87</v>
      </c>
    </row>
    <row r="767" spans="1:20">
      <c r="A767" s="16">
        <v>766</v>
      </c>
      <c r="B767" s="11">
        <v>40578</v>
      </c>
      <c r="C767" s="8" t="str" cm="1">
        <f t="array" ref="C767">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67" s="8">
        <f>YEAR(DS_1_2_3_appended[[#This Row],[DateOfEntry]])</f>
        <v>2011</v>
      </c>
      <c r="E767" s="8" t="str">
        <f>TEXT(DS_1_2_3_appended[[#This Row],[DateOfEntry]], "mmmm")</f>
        <v>February</v>
      </c>
      <c r="F767" s="15">
        <v>31.875</v>
      </c>
      <c r="G767" s="8" t="str">
        <f>IF(dataset_1!G767, "YES", "NO")</f>
        <v>NO</v>
      </c>
      <c r="H767" s="8" t="str">
        <f>CHOOSE(WEEKDAY(DS_1_2_3_appended[[#This Row],[DateOfEntry]]), "Sunday", "Monday", "Tuesday", "Wednesday", "Thursday", "Friday", "Saturday")</f>
        <v>Friday</v>
      </c>
      <c r="I767" s="8">
        <v>1</v>
      </c>
      <c r="J767" s="8" t="str" cm="1">
        <f t="array" ref="J767">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767" s="8">
        <v>0.14000000000000001</v>
      </c>
      <c r="L767" s="8" cm="1">
        <f t="array" ref="L767">_xlfn.IFS(
  AND(C767="Winter", J767="Clear Sky"), ROUND(10 + (K767 / 0.46) * (25 - 10), 1),
  AND(C767="Winter", J767="Foggy / Misty"), ROUND(0 + (K767 / 0.46) * (15 - 0), 1),
  AND(C767="Winter", J767="Light Snow / Rain"), ROUND(-5 + (K767 / 0.46) * (10 - (-5)), 1),
  AND(C767="Winter", J767="Western Disturbance"), ROUND(5 + (K767 / 0.46) * (20 - 5), 1),
  AND(C767="Summer", J767="Clear / Sunny"), ROUND(30 + (K767 / 0.46) * (53 - 30), 1),
  AND(C767="Summer", J767="Hot &amp; Humid"), ROUND(26 + (K767 / 0.46) * (45 - 26), 1),
  AND(C767="Summer", J767="Dust Storm / Loo Winds"), ROUND(35 + (K767 / 0.46) * (50 - 35), 1),
  AND(C767="Summer", J767="Pre-Monsoon Thunderstorm"), ROUND(28 + (K767 / 0.46) * (48 - 28), 1),
  AND(C767="Monsoon", J767="Heavy Rainfall"), ROUND(22 + (K767 / 0.46) * (28 - 22), 1),
  AND(C767="Monsoon", J767="Intermittent Showers"), ROUND(24 + (K767 / 0.46) * (32 - 24), 1),
  AND(C767="Monsoon", J767="Overcast &amp; Humid"), ROUND(25 + (K767 / 0.46) * (33 - 25), 1),
  AND(C767="Monsoon", J767="Thunderstorms with Rain"), ROUND(23 + (K767 / 0.46) * (30 - 23), 1),
  AND(C767="Autumn", J767="Clear"), ROUND(20 + (K767 / 0.46) * (30 - 20), 1),
  AND(C767="Autumn", J767="Dry &amp; Breezy"), ROUND(18 + (K767 / 0.46) * (28 - 18), 1),
  AND(C767="Autumn", J767="Atmospheric Haze"), ROUND(16 + (K767 / 0.46) * (26 - 16), 1),
  AND(C767="Autumn", J767="Chilly Dusk"), ROUND(15 + (K767 / 0.46) * (25 - 15), 1),
  TRUE, "No match found"
)</f>
        <v>14.6</v>
      </c>
      <c r="M767" s="8">
        <v>0.74</v>
      </c>
      <c r="N767" s="8">
        <f>ROUND(DS_1_2_3_appended[[#This Row],[NormalizedHumidity]] * 100, 1)</f>
        <v>74</v>
      </c>
      <c r="O767" s="8" t="str" cm="1">
        <f t="array" ref="O767">_xlfn.IFS(
  N767&lt;=10, "Extremely Dry",
  N767&lt;=20, "Very Dry",
  N767&lt;=30, "Dry",
  N767&lt;=40, "Low Comfortable",
  N767&lt;=50, "Comfortable",
  N767&lt;=60, "Moderate Humid",
  N767&lt;=70, "Humid",
  N767&lt;=80, "Very Humid",
  N767&lt;=90, "Highly Humid",
  N767&lt;=100, "Saturated / Rain-Likely"
)</f>
        <v>Very Humid</v>
      </c>
      <c r="P767" s="8">
        <v>0.1343</v>
      </c>
      <c r="Q767" s="8">
        <f>ROUND(DS_1_2_3_appended[[#This Row],[NormalizedWindspeed]]* 118, 1)</f>
        <v>15.8</v>
      </c>
      <c r="R767" s="8">
        <v>3</v>
      </c>
      <c r="S767" s="8">
        <v>217</v>
      </c>
      <c r="T767" s="8">
        <f>SUM(DS_1_2_3_appended[[#This Row],[CasualRiders]], DS_1_2_3_appended[[#This Row],[RegisteredRiders]])</f>
        <v>220</v>
      </c>
    </row>
    <row r="768" spans="1:20">
      <c r="A768" s="16">
        <v>767</v>
      </c>
      <c r="B768" s="11">
        <v>40578</v>
      </c>
      <c r="C768" s="8" t="str" cm="1">
        <f t="array" ref="C768">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68" s="8">
        <f>YEAR(DS_1_2_3_appended[[#This Row],[DateOfEntry]])</f>
        <v>2011</v>
      </c>
      <c r="E768" s="8" t="str">
        <f>TEXT(DS_1_2_3_appended[[#This Row],[DateOfEntry]], "mmmm")</f>
        <v>February</v>
      </c>
      <c r="F768" s="15">
        <v>31.9166666666667</v>
      </c>
      <c r="G768" s="8" t="str">
        <f>IF(dataset_1!G768, "YES", "NO")</f>
        <v>NO</v>
      </c>
      <c r="H768" s="8" t="str">
        <f>CHOOSE(WEEKDAY(DS_1_2_3_appended[[#This Row],[DateOfEntry]]), "Sunday", "Monday", "Tuesday", "Wednesday", "Thursday", "Friday", "Saturday")</f>
        <v>Friday</v>
      </c>
      <c r="I768" s="8">
        <v>2</v>
      </c>
      <c r="J768" s="8" t="str" cm="1">
        <f t="array" ref="J768">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768" s="8">
        <v>0.16</v>
      </c>
      <c r="L768" s="8" cm="1">
        <f t="array" ref="L768">_xlfn.IFS(
  AND(C768="Winter", J768="Clear Sky"), ROUND(10 + (K768 / 0.46) * (25 - 10), 1),
  AND(C768="Winter", J768="Foggy / Misty"), ROUND(0 + (K768 / 0.46) * (15 - 0), 1),
  AND(C768="Winter", J768="Light Snow / Rain"), ROUND(-5 + (K768 / 0.46) * (10 - (-5)), 1),
  AND(C768="Winter", J768="Western Disturbance"), ROUND(5 + (K768 / 0.46) * (20 - 5), 1),
  AND(C768="Summer", J768="Clear / Sunny"), ROUND(30 + (K768 / 0.46) * (53 - 30), 1),
  AND(C768="Summer", J768="Hot &amp; Humid"), ROUND(26 + (K768 / 0.46) * (45 - 26), 1),
  AND(C768="Summer", J768="Dust Storm / Loo Winds"), ROUND(35 + (K768 / 0.46) * (50 - 35), 1),
  AND(C768="Summer", J768="Pre-Monsoon Thunderstorm"), ROUND(28 + (K768 / 0.46) * (48 - 28), 1),
  AND(C768="Monsoon", J768="Heavy Rainfall"), ROUND(22 + (K768 / 0.46) * (28 - 22), 1),
  AND(C768="Monsoon", J768="Intermittent Showers"), ROUND(24 + (K768 / 0.46) * (32 - 24), 1),
  AND(C768="Monsoon", J768="Overcast &amp; Humid"), ROUND(25 + (K768 / 0.46) * (33 - 25), 1),
  AND(C768="Monsoon", J768="Thunderstorms with Rain"), ROUND(23 + (K768 / 0.46) * (30 - 23), 1),
  AND(C768="Autumn", J768="Clear"), ROUND(20 + (K768 / 0.46) * (30 - 20), 1),
  AND(C768="Autumn", J768="Dry &amp; Breezy"), ROUND(18 + (K768 / 0.46) * (28 - 18), 1),
  AND(C768="Autumn", J768="Atmospheric Haze"), ROUND(16 + (K768 / 0.46) * (26 - 16), 1),
  AND(C768="Autumn", J768="Chilly Dusk"), ROUND(15 + (K768 / 0.46) * (25 - 15), 1),
  TRUE, "No match found"
)</f>
        <v>5.2</v>
      </c>
      <c r="M768" s="8">
        <v>0.8</v>
      </c>
      <c r="N768" s="8">
        <f>ROUND(DS_1_2_3_appended[[#This Row],[NormalizedHumidity]] * 100, 1)</f>
        <v>80</v>
      </c>
      <c r="O768" s="8" t="str" cm="1">
        <f t="array" ref="O768">_xlfn.IFS(
  N768&lt;=10, "Extremely Dry",
  N768&lt;=20, "Very Dry",
  N768&lt;=30, "Dry",
  N768&lt;=40, "Low Comfortable",
  N768&lt;=50, "Comfortable",
  N768&lt;=60, "Moderate Humid",
  N768&lt;=70, "Humid",
  N768&lt;=80, "Very Humid",
  N768&lt;=90, "Highly Humid",
  N768&lt;=100, "Saturated / Rain-Likely"
)</f>
        <v>Very Humid</v>
      </c>
      <c r="P768" s="8">
        <v>0.1343</v>
      </c>
      <c r="Q768" s="8">
        <f>ROUND(DS_1_2_3_appended[[#This Row],[NormalizedWindspeed]]* 118, 1)</f>
        <v>15.8</v>
      </c>
      <c r="R768" s="8">
        <v>3</v>
      </c>
      <c r="S768" s="8">
        <v>124</v>
      </c>
      <c r="T768" s="8">
        <f>SUM(DS_1_2_3_appended[[#This Row],[CasualRiders]], DS_1_2_3_appended[[#This Row],[RegisteredRiders]])</f>
        <v>127</v>
      </c>
    </row>
    <row r="769" spans="1:20">
      <c r="A769" s="16">
        <v>768</v>
      </c>
      <c r="B769" s="11">
        <v>40578</v>
      </c>
      <c r="C769" s="8" t="str" cm="1">
        <f t="array" ref="C769">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69" s="8">
        <f>YEAR(DS_1_2_3_appended[[#This Row],[DateOfEntry]])</f>
        <v>2011</v>
      </c>
      <c r="E769" s="8" t="str">
        <f>TEXT(DS_1_2_3_appended[[#This Row],[DateOfEntry]], "mmmm")</f>
        <v>February</v>
      </c>
      <c r="F769" s="15">
        <v>31.9583333333333</v>
      </c>
      <c r="G769" s="8" t="str">
        <f>IF(dataset_1!G769, "YES", "NO")</f>
        <v>NO</v>
      </c>
      <c r="H769" s="8" t="str">
        <f>CHOOSE(WEEKDAY(DS_1_2_3_appended[[#This Row],[DateOfEntry]]), "Sunday", "Monday", "Tuesday", "Wednesday", "Thursday", "Friday", "Saturday")</f>
        <v>Friday</v>
      </c>
      <c r="I769" s="8">
        <v>2</v>
      </c>
      <c r="J769" s="8" t="str" cm="1">
        <f t="array" ref="J769">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769" s="8">
        <v>0.2</v>
      </c>
      <c r="L769" s="8" cm="1">
        <f t="array" ref="L769">_xlfn.IFS(
  AND(C769="Winter", J769="Clear Sky"), ROUND(10 + (K769 / 0.46) * (25 - 10), 1),
  AND(C769="Winter", J769="Foggy / Misty"), ROUND(0 + (K769 / 0.46) * (15 - 0), 1),
  AND(C769="Winter", J769="Light Snow / Rain"), ROUND(-5 + (K769 / 0.46) * (10 - (-5)), 1),
  AND(C769="Winter", J769="Western Disturbance"), ROUND(5 + (K769 / 0.46) * (20 - 5), 1),
  AND(C769="Summer", J769="Clear / Sunny"), ROUND(30 + (K769 / 0.46) * (53 - 30), 1),
  AND(C769="Summer", J769="Hot &amp; Humid"), ROUND(26 + (K769 / 0.46) * (45 - 26), 1),
  AND(C769="Summer", J769="Dust Storm / Loo Winds"), ROUND(35 + (K769 / 0.46) * (50 - 35), 1),
  AND(C769="Summer", J769="Pre-Monsoon Thunderstorm"), ROUND(28 + (K769 / 0.46) * (48 - 28), 1),
  AND(C769="Monsoon", J769="Heavy Rainfall"), ROUND(22 + (K769 / 0.46) * (28 - 22), 1),
  AND(C769="Monsoon", J769="Intermittent Showers"), ROUND(24 + (K769 / 0.46) * (32 - 24), 1),
  AND(C769="Monsoon", J769="Overcast &amp; Humid"), ROUND(25 + (K769 / 0.46) * (33 - 25), 1),
  AND(C769="Monsoon", J769="Thunderstorms with Rain"), ROUND(23 + (K769 / 0.46) * (30 - 23), 1),
  AND(C769="Autumn", J769="Clear"), ROUND(20 + (K769 / 0.46) * (30 - 20), 1),
  AND(C769="Autumn", J769="Dry &amp; Breezy"), ROUND(18 + (K769 / 0.46) * (28 - 18), 1),
  AND(C769="Autumn", J769="Atmospheric Haze"), ROUND(16 + (K769 / 0.46) * (26 - 16), 1),
  AND(C769="Autumn", J769="Chilly Dusk"), ROUND(15 + (K769 / 0.46) * (25 - 15), 1),
  TRUE, "No match found"
)</f>
        <v>6.5</v>
      </c>
      <c r="M769" s="8">
        <v>0.51</v>
      </c>
      <c r="N769" s="8">
        <f>ROUND(DS_1_2_3_appended[[#This Row],[NormalizedHumidity]] * 100, 1)</f>
        <v>51</v>
      </c>
      <c r="O769" s="8" t="str" cm="1">
        <f t="array" ref="O769">_xlfn.IFS(
  N769&lt;=10, "Extremely Dry",
  N769&lt;=20, "Very Dry",
  N769&lt;=30, "Dry",
  N769&lt;=40, "Low Comfortable",
  N769&lt;=50, "Comfortable",
  N769&lt;=60, "Moderate Humid",
  N769&lt;=70, "Humid",
  N769&lt;=80, "Very Humid",
  N769&lt;=90, "Highly Humid",
  N769&lt;=100, "Saturated / Rain-Likely"
)</f>
        <v>Moderate Humid</v>
      </c>
      <c r="P769" s="8">
        <v>0.1343</v>
      </c>
      <c r="Q769" s="8">
        <f>ROUND(DS_1_2_3_appended[[#This Row],[NormalizedWindspeed]]* 118, 1)</f>
        <v>15.8</v>
      </c>
      <c r="R769" s="8">
        <v>5</v>
      </c>
      <c r="S769" s="8">
        <v>46</v>
      </c>
      <c r="T769" s="8">
        <f>SUM(DS_1_2_3_appended[[#This Row],[CasualRiders]], DS_1_2_3_appended[[#This Row],[RegisteredRiders]])</f>
        <v>51</v>
      </c>
    </row>
    <row r="770" spans="1:20">
      <c r="A770" s="16">
        <v>769</v>
      </c>
      <c r="B770" s="11">
        <v>40578</v>
      </c>
      <c r="C770" s="8" t="str" cm="1">
        <f t="array" ref="C770">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70" s="8">
        <f>YEAR(DS_1_2_3_appended[[#This Row],[DateOfEntry]])</f>
        <v>2011</v>
      </c>
      <c r="E770" s="8" t="str">
        <f>TEXT(DS_1_2_3_appended[[#This Row],[DateOfEntry]], "mmmm")</f>
        <v>February</v>
      </c>
      <c r="F770" s="15">
        <v>32</v>
      </c>
      <c r="G770" s="8" t="str">
        <f>IF(dataset_1!G770, "YES", "NO")</f>
        <v>NO</v>
      </c>
      <c r="H770" s="8" t="str">
        <f>CHOOSE(WEEKDAY(DS_1_2_3_appended[[#This Row],[DateOfEntry]]), "Sunday", "Monday", "Tuesday", "Wednesday", "Thursday", "Friday", "Saturday")</f>
        <v>Friday</v>
      </c>
      <c r="I770" s="8">
        <v>1</v>
      </c>
      <c r="J770" s="8" t="str" cm="1">
        <f t="array" ref="J770">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770" s="8">
        <v>0.22</v>
      </c>
      <c r="L770" s="8" cm="1">
        <f t="array" ref="L770">_xlfn.IFS(
  AND(C770="Winter", J770="Clear Sky"), ROUND(10 + (K770 / 0.46) * (25 - 10), 1),
  AND(C770="Winter", J770="Foggy / Misty"), ROUND(0 + (K770 / 0.46) * (15 - 0), 1),
  AND(C770="Winter", J770="Light Snow / Rain"), ROUND(-5 + (K770 / 0.46) * (10 - (-5)), 1),
  AND(C770="Winter", J770="Western Disturbance"), ROUND(5 + (K770 / 0.46) * (20 - 5), 1),
  AND(C770="Summer", J770="Clear / Sunny"), ROUND(30 + (K770 / 0.46) * (53 - 30), 1),
  AND(C770="Summer", J770="Hot &amp; Humid"), ROUND(26 + (K770 / 0.46) * (45 - 26), 1),
  AND(C770="Summer", J770="Dust Storm / Loo Winds"), ROUND(35 + (K770 / 0.46) * (50 - 35), 1),
  AND(C770="Summer", J770="Pre-Monsoon Thunderstorm"), ROUND(28 + (K770 / 0.46) * (48 - 28), 1),
  AND(C770="Monsoon", J770="Heavy Rainfall"), ROUND(22 + (K770 / 0.46) * (28 - 22), 1),
  AND(C770="Monsoon", J770="Intermittent Showers"), ROUND(24 + (K770 / 0.46) * (32 - 24), 1),
  AND(C770="Monsoon", J770="Overcast &amp; Humid"), ROUND(25 + (K770 / 0.46) * (33 - 25), 1),
  AND(C770="Monsoon", J770="Thunderstorms with Rain"), ROUND(23 + (K770 / 0.46) * (30 - 23), 1),
  AND(C770="Autumn", J770="Clear"), ROUND(20 + (K770 / 0.46) * (30 - 20), 1),
  AND(C770="Autumn", J770="Dry &amp; Breezy"), ROUND(18 + (K770 / 0.46) * (28 - 18), 1),
  AND(C770="Autumn", J770="Atmospheric Haze"), ROUND(16 + (K770 / 0.46) * (26 - 16), 1),
  AND(C770="Autumn", J770="Chilly Dusk"), ROUND(15 + (K770 / 0.46) * (25 - 15), 1),
  TRUE, "No match found"
)</f>
        <v>17.2</v>
      </c>
      <c r="M770" s="8">
        <v>0.51</v>
      </c>
      <c r="N770" s="8">
        <f>ROUND(DS_1_2_3_appended[[#This Row],[NormalizedHumidity]] * 100, 1)</f>
        <v>51</v>
      </c>
      <c r="O770" s="8" t="str" cm="1">
        <f t="array" ref="O770">_xlfn.IFS(
  N770&lt;=10, "Extremely Dry",
  N770&lt;=20, "Very Dry",
  N770&lt;=30, "Dry",
  N770&lt;=40, "Low Comfortable",
  N770&lt;=50, "Comfortable",
  N770&lt;=60, "Moderate Humid",
  N770&lt;=70, "Humid",
  N770&lt;=80, "Very Humid",
  N770&lt;=90, "Highly Humid",
  N770&lt;=100, "Saturated / Rain-Likely"
)</f>
        <v>Moderate Humid</v>
      </c>
      <c r="P770" s="8">
        <v>0.16420000000000001</v>
      </c>
      <c r="Q770" s="8">
        <f>ROUND(DS_1_2_3_appended[[#This Row],[NormalizedWindspeed]]* 118, 1)</f>
        <v>19.399999999999999</v>
      </c>
      <c r="R770" s="8">
        <v>3</v>
      </c>
      <c r="S770" s="8">
        <v>61</v>
      </c>
      <c r="T770" s="8">
        <f>SUM(DS_1_2_3_appended[[#This Row],[CasualRiders]], DS_1_2_3_appended[[#This Row],[RegisteredRiders]])</f>
        <v>64</v>
      </c>
    </row>
    <row r="771" spans="1:20">
      <c r="A771" s="16">
        <v>770</v>
      </c>
      <c r="B771" s="11">
        <v>40578</v>
      </c>
      <c r="C771" s="8" t="str" cm="1">
        <f t="array" ref="C771">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71" s="8">
        <f>YEAR(DS_1_2_3_appended[[#This Row],[DateOfEntry]])</f>
        <v>2011</v>
      </c>
      <c r="E771" s="8" t="str">
        <f>TEXT(DS_1_2_3_appended[[#This Row],[DateOfEntry]], "mmmm")</f>
        <v>February</v>
      </c>
      <c r="F771" s="15">
        <v>32.0416666666667</v>
      </c>
      <c r="G771" s="8" t="str">
        <f>IF(dataset_1!G771, "YES", "NO")</f>
        <v>NO</v>
      </c>
      <c r="H771" s="8" t="str">
        <f>CHOOSE(WEEKDAY(DS_1_2_3_appended[[#This Row],[DateOfEntry]]), "Sunday", "Monday", "Tuesday", "Wednesday", "Thursday", "Friday", "Saturday")</f>
        <v>Friday</v>
      </c>
      <c r="I771" s="8">
        <v>2</v>
      </c>
      <c r="J771" s="8" t="str" cm="1">
        <f t="array" ref="J771">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771" s="8">
        <v>0.24</v>
      </c>
      <c r="L771" s="8" cm="1">
        <f t="array" ref="L771">_xlfn.IFS(
  AND(C771="Winter", J771="Clear Sky"), ROUND(10 + (K771 / 0.46) * (25 - 10), 1),
  AND(C771="Winter", J771="Foggy / Misty"), ROUND(0 + (K771 / 0.46) * (15 - 0), 1),
  AND(C771="Winter", J771="Light Snow / Rain"), ROUND(-5 + (K771 / 0.46) * (10 - (-5)), 1),
  AND(C771="Winter", J771="Western Disturbance"), ROUND(5 + (K771 / 0.46) * (20 - 5), 1),
  AND(C771="Summer", J771="Clear / Sunny"), ROUND(30 + (K771 / 0.46) * (53 - 30), 1),
  AND(C771="Summer", J771="Hot &amp; Humid"), ROUND(26 + (K771 / 0.46) * (45 - 26), 1),
  AND(C771="Summer", J771="Dust Storm / Loo Winds"), ROUND(35 + (K771 / 0.46) * (50 - 35), 1),
  AND(C771="Summer", J771="Pre-Monsoon Thunderstorm"), ROUND(28 + (K771 / 0.46) * (48 - 28), 1),
  AND(C771="Monsoon", J771="Heavy Rainfall"), ROUND(22 + (K771 / 0.46) * (28 - 22), 1),
  AND(C771="Monsoon", J771="Intermittent Showers"), ROUND(24 + (K771 / 0.46) * (32 - 24), 1),
  AND(C771="Monsoon", J771="Overcast &amp; Humid"), ROUND(25 + (K771 / 0.46) * (33 - 25), 1),
  AND(C771="Monsoon", J771="Thunderstorms with Rain"), ROUND(23 + (K771 / 0.46) * (30 - 23), 1),
  AND(C771="Autumn", J771="Clear"), ROUND(20 + (K771 / 0.46) * (30 - 20), 1),
  AND(C771="Autumn", J771="Dry &amp; Breezy"), ROUND(18 + (K771 / 0.46) * (28 - 18), 1),
  AND(C771="Autumn", J771="Atmospheric Haze"), ROUND(16 + (K771 / 0.46) * (26 - 16), 1),
  AND(C771="Autumn", J771="Chilly Dusk"), ROUND(15 + (K771 / 0.46) * (25 - 15), 1),
  TRUE, "No match found"
)</f>
        <v>7.8</v>
      </c>
      <c r="M771" s="8">
        <v>0.48</v>
      </c>
      <c r="N771" s="8">
        <f>ROUND(DS_1_2_3_appended[[#This Row],[NormalizedHumidity]] * 100, 1)</f>
        <v>48</v>
      </c>
      <c r="O771" s="8" t="str" cm="1">
        <f t="array" ref="O771">_xlfn.IFS(
  N771&lt;=10, "Extremely Dry",
  N771&lt;=20, "Very Dry",
  N771&lt;=30, "Dry",
  N771&lt;=40, "Low Comfortable",
  N771&lt;=50, "Comfortable",
  N771&lt;=60, "Moderate Humid",
  N771&lt;=70, "Humid",
  N771&lt;=80, "Very Humid",
  N771&lt;=90, "Highly Humid",
  N771&lt;=100, "Saturated / Rain-Likely"
)</f>
        <v>Comfortable</v>
      </c>
      <c r="P771" s="8">
        <v>0.16420000000000001</v>
      </c>
      <c r="Q771" s="8">
        <f>ROUND(DS_1_2_3_appended[[#This Row],[NormalizedWindspeed]]* 118, 1)</f>
        <v>19.399999999999999</v>
      </c>
      <c r="R771" s="8">
        <v>8</v>
      </c>
      <c r="S771" s="8">
        <v>78</v>
      </c>
      <c r="T771" s="8">
        <f>SUM(DS_1_2_3_appended[[#This Row],[CasualRiders]], DS_1_2_3_appended[[#This Row],[RegisteredRiders]])</f>
        <v>86</v>
      </c>
    </row>
    <row r="772" spans="1:20">
      <c r="A772" s="16">
        <v>771</v>
      </c>
      <c r="B772" s="11">
        <v>40578</v>
      </c>
      <c r="C772" s="8" t="str" cm="1">
        <f t="array" ref="C772">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72" s="8">
        <f>YEAR(DS_1_2_3_appended[[#This Row],[DateOfEntry]])</f>
        <v>2011</v>
      </c>
      <c r="E772" s="8" t="str">
        <f>TEXT(DS_1_2_3_appended[[#This Row],[DateOfEntry]], "mmmm")</f>
        <v>February</v>
      </c>
      <c r="F772" s="15">
        <v>32.0833333333333</v>
      </c>
      <c r="G772" s="8" t="str">
        <f>IF(dataset_1!G772, "YES", "NO")</f>
        <v>NO</v>
      </c>
      <c r="H772" s="8" t="str">
        <f>CHOOSE(WEEKDAY(DS_1_2_3_appended[[#This Row],[DateOfEntry]]), "Sunday", "Monday", "Tuesday", "Wednesday", "Thursday", "Friday", "Saturday")</f>
        <v>Friday</v>
      </c>
      <c r="I772" s="8">
        <v>2</v>
      </c>
      <c r="J772" s="8" t="str" cm="1">
        <f t="array" ref="J772">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772" s="8">
        <v>0.26</v>
      </c>
      <c r="L772" s="8" cm="1">
        <f t="array" ref="L772">_xlfn.IFS(
  AND(C772="Winter", J772="Clear Sky"), ROUND(10 + (K772 / 0.46) * (25 - 10), 1),
  AND(C772="Winter", J772="Foggy / Misty"), ROUND(0 + (K772 / 0.46) * (15 - 0), 1),
  AND(C772="Winter", J772="Light Snow / Rain"), ROUND(-5 + (K772 / 0.46) * (10 - (-5)), 1),
  AND(C772="Winter", J772="Western Disturbance"), ROUND(5 + (K772 / 0.46) * (20 - 5), 1),
  AND(C772="Summer", J772="Clear / Sunny"), ROUND(30 + (K772 / 0.46) * (53 - 30), 1),
  AND(C772="Summer", J772="Hot &amp; Humid"), ROUND(26 + (K772 / 0.46) * (45 - 26), 1),
  AND(C772="Summer", J772="Dust Storm / Loo Winds"), ROUND(35 + (K772 / 0.46) * (50 - 35), 1),
  AND(C772="Summer", J772="Pre-Monsoon Thunderstorm"), ROUND(28 + (K772 / 0.46) * (48 - 28), 1),
  AND(C772="Monsoon", J772="Heavy Rainfall"), ROUND(22 + (K772 / 0.46) * (28 - 22), 1),
  AND(C772="Monsoon", J772="Intermittent Showers"), ROUND(24 + (K772 / 0.46) * (32 - 24), 1),
  AND(C772="Monsoon", J772="Overcast &amp; Humid"), ROUND(25 + (K772 / 0.46) * (33 - 25), 1),
  AND(C772="Monsoon", J772="Thunderstorms with Rain"), ROUND(23 + (K772 / 0.46) * (30 - 23), 1),
  AND(C772="Autumn", J772="Clear"), ROUND(20 + (K772 / 0.46) * (30 - 20), 1),
  AND(C772="Autumn", J772="Dry &amp; Breezy"), ROUND(18 + (K772 / 0.46) * (28 - 18), 1),
  AND(C772="Autumn", J772="Atmospheric Haze"), ROUND(16 + (K772 / 0.46) * (26 - 16), 1),
  AND(C772="Autumn", J772="Chilly Dusk"), ROUND(15 + (K772 / 0.46) * (25 - 15), 1),
  TRUE, "No match found"
)</f>
        <v>8.5</v>
      </c>
      <c r="M772" s="8">
        <v>0.5</v>
      </c>
      <c r="N772" s="8">
        <f>ROUND(DS_1_2_3_appended[[#This Row],[NormalizedHumidity]] * 100, 1)</f>
        <v>50</v>
      </c>
      <c r="O772" s="8" t="str" cm="1">
        <f t="array" ref="O772">_xlfn.IFS(
  N772&lt;=10, "Extremely Dry",
  N772&lt;=20, "Very Dry",
  N772&lt;=30, "Dry",
  N772&lt;=40, "Low Comfortable",
  N772&lt;=50, "Comfortable",
  N772&lt;=60, "Moderate Humid",
  N772&lt;=70, "Humid",
  N772&lt;=80, "Very Humid",
  N772&lt;=90, "Highly Humid",
  N772&lt;=100, "Saturated / Rain-Likely"
)</f>
        <v>Comfortable</v>
      </c>
      <c r="P772" s="8">
        <v>0.22389999999999999</v>
      </c>
      <c r="Q772" s="8">
        <f>ROUND(DS_1_2_3_appended[[#This Row],[NormalizedWindspeed]]* 118, 1)</f>
        <v>26.4</v>
      </c>
      <c r="R772" s="8">
        <v>9</v>
      </c>
      <c r="S772" s="8">
        <v>73</v>
      </c>
      <c r="T772" s="8">
        <f>SUM(DS_1_2_3_appended[[#This Row],[CasualRiders]], DS_1_2_3_appended[[#This Row],[RegisteredRiders]])</f>
        <v>82</v>
      </c>
    </row>
    <row r="773" spans="1:20">
      <c r="A773" s="16">
        <v>772</v>
      </c>
      <c r="B773" s="11">
        <v>40578</v>
      </c>
      <c r="C773" s="8" t="str" cm="1">
        <f t="array" ref="C773">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73" s="8">
        <f>YEAR(DS_1_2_3_appended[[#This Row],[DateOfEntry]])</f>
        <v>2011</v>
      </c>
      <c r="E773" s="8" t="str">
        <f>TEXT(DS_1_2_3_appended[[#This Row],[DateOfEntry]], "mmmm")</f>
        <v>February</v>
      </c>
      <c r="F773" s="15">
        <v>32.125</v>
      </c>
      <c r="G773" s="8" t="str">
        <f>IF(dataset_1!G773, "YES", "NO")</f>
        <v>NO</v>
      </c>
      <c r="H773" s="8" t="str">
        <f>CHOOSE(WEEKDAY(DS_1_2_3_appended[[#This Row],[DateOfEntry]]), "Sunday", "Monday", "Tuesday", "Wednesday", "Thursday", "Friday", "Saturday")</f>
        <v>Friday</v>
      </c>
      <c r="I773" s="8">
        <v>2</v>
      </c>
      <c r="J773" s="8" t="str" cm="1">
        <f t="array" ref="J773">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773" s="8">
        <v>0.28000000000000003</v>
      </c>
      <c r="L773" s="8" cm="1">
        <f t="array" ref="L773">_xlfn.IFS(
  AND(C773="Winter", J773="Clear Sky"), ROUND(10 + (K773 / 0.46) * (25 - 10), 1),
  AND(C773="Winter", J773="Foggy / Misty"), ROUND(0 + (K773 / 0.46) * (15 - 0), 1),
  AND(C773="Winter", J773="Light Snow / Rain"), ROUND(-5 + (K773 / 0.46) * (10 - (-5)), 1),
  AND(C773="Winter", J773="Western Disturbance"), ROUND(5 + (K773 / 0.46) * (20 - 5), 1),
  AND(C773="Summer", J773="Clear / Sunny"), ROUND(30 + (K773 / 0.46) * (53 - 30), 1),
  AND(C773="Summer", J773="Hot &amp; Humid"), ROUND(26 + (K773 / 0.46) * (45 - 26), 1),
  AND(C773="Summer", J773="Dust Storm / Loo Winds"), ROUND(35 + (K773 / 0.46) * (50 - 35), 1),
  AND(C773="Summer", J773="Pre-Monsoon Thunderstorm"), ROUND(28 + (K773 / 0.46) * (48 - 28), 1),
  AND(C773="Monsoon", J773="Heavy Rainfall"), ROUND(22 + (K773 / 0.46) * (28 - 22), 1),
  AND(C773="Monsoon", J773="Intermittent Showers"), ROUND(24 + (K773 / 0.46) * (32 - 24), 1),
  AND(C773="Monsoon", J773="Overcast &amp; Humid"), ROUND(25 + (K773 / 0.46) * (33 - 25), 1),
  AND(C773="Monsoon", J773="Thunderstorms with Rain"), ROUND(23 + (K773 / 0.46) * (30 - 23), 1),
  AND(C773="Autumn", J773="Clear"), ROUND(20 + (K773 / 0.46) * (30 - 20), 1),
  AND(C773="Autumn", J773="Dry &amp; Breezy"), ROUND(18 + (K773 / 0.46) * (28 - 18), 1),
  AND(C773="Autumn", J773="Atmospheric Haze"), ROUND(16 + (K773 / 0.46) * (26 - 16), 1),
  AND(C773="Autumn", J773="Chilly Dusk"), ROUND(15 + (K773 / 0.46) * (25 - 15), 1),
  TRUE, "No match found"
)</f>
        <v>9.1</v>
      </c>
      <c r="M773" s="8">
        <v>0.45</v>
      </c>
      <c r="N773" s="8">
        <f>ROUND(DS_1_2_3_appended[[#This Row],[NormalizedHumidity]] * 100, 1)</f>
        <v>45</v>
      </c>
      <c r="O773" s="8" t="str" cm="1">
        <f t="array" ref="O773">_xlfn.IFS(
  N773&lt;=10, "Extremely Dry",
  N773&lt;=20, "Very Dry",
  N773&lt;=30, "Dry",
  N773&lt;=40, "Low Comfortable",
  N773&lt;=50, "Comfortable",
  N773&lt;=60, "Moderate Humid",
  N773&lt;=70, "Humid",
  N773&lt;=80, "Very Humid",
  N773&lt;=90, "Highly Humid",
  N773&lt;=100, "Saturated / Rain-Likely"
)</f>
        <v>Comfortable</v>
      </c>
      <c r="P773" s="8">
        <v>0.16420000000000001</v>
      </c>
      <c r="Q773" s="8">
        <f>ROUND(DS_1_2_3_appended[[#This Row],[NormalizedWindspeed]]* 118, 1)</f>
        <v>19.399999999999999</v>
      </c>
      <c r="R773" s="8">
        <v>15</v>
      </c>
      <c r="S773" s="8">
        <v>76</v>
      </c>
      <c r="T773" s="8">
        <f>SUM(DS_1_2_3_appended[[#This Row],[CasualRiders]], DS_1_2_3_appended[[#This Row],[RegisteredRiders]])</f>
        <v>91</v>
      </c>
    </row>
    <row r="774" spans="1:20">
      <c r="A774" s="16">
        <v>773</v>
      </c>
      <c r="B774" s="11">
        <v>40578</v>
      </c>
      <c r="C774" s="8" t="str" cm="1">
        <f t="array" ref="C774">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74" s="8">
        <f>YEAR(DS_1_2_3_appended[[#This Row],[DateOfEntry]])</f>
        <v>2011</v>
      </c>
      <c r="E774" s="8" t="str">
        <f>TEXT(DS_1_2_3_appended[[#This Row],[DateOfEntry]], "mmmm")</f>
        <v>February</v>
      </c>
      <c r="F774" s="15">
        <v>32.1666666666667</v>
      </c>
      <c r="G774" s="8" t="str">
        <f>IF(dataset_1!G774, "YES", "NO")</f>
        <v>NO</v>
      </c>
      <c r="H774" s="8" t="str">
        <f>CHOOSE(WEEKDAY(DS_1_2_3_appended[[#This Row],[DateOfEntry]]), "Sunday", "Monday", "Tuesday", "Wednesday", "Thursday", "Friday", "Saturday")</f>
        <v>Friday</v>
      </c>
      <c r="I774" s="8">
        <v>2</v>
      </c>
      <c r="J774" s="8" t="str" cm="1">
        <f t="array" ref="J774">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774" s="8">
        <v>0.28000000000000003</v>
      </c>
      <c r="L774" s="8" cm="1">
        <f t="array" ref="L774">_xlfn.IFS(
  AND(C774="Winter", J774="Clear Sky"), ROUND(10 + (K774 / 0.46) * (25 - 10), 1),
  AND(C774="Winter", J774="Foggy / Misty"), ROUND(0 + (K774 / 0.46) * (15 - 0), 1),
  AND(C774="Winter", J774="Light Snow / Rain"), ROUND(-5 + (K774 / 0.46) * (10 - (-5)), 1),
  AND(C774="Winter", J774="Western Disturbance"), ROUND(5 + (K774 / 0.46) * (20 - 5), 1),
  AND(C774="Summer", J774="Clear / Sunny"), ROUND(30 + (K774 / 0.46) * (53 - 30), 1),
  AND(C774="Summer", J774="Hot &amp; Humid"), ROUND(26 + (K774 / 0.46) * (45 - 26), 1),
  AND(C774="Summer", J774="Dust Storm / Loo Winds"), ROUND(35 + (K774 / 0.46) * (50 - 35), 1),
  AND(C774="Summer", J774="Pre-Monsoon Thunderstorm"), ROUND(28 + (K774 / 0.46) * (48 - 28), 1),
  AND(C774="Monsoon", J774="Heavy Rainfall"), ROUND(22 + (K774 / 0.46) * (28 - 22), 1),
  AND(C774="Monsoon", J774="Intermittent Showers"), ROUND(24 + (K774 / 0.46) * (32 - 24), 1),
  AND(C774="Monsoon", J774="Overcast &amp; Humid"), ROUND(25 + (K774 / 0.46) * (33 - 25), 1),
  AND(C774="Monsoon", J774="Thunderstorms with Rain"), ROUND(23 + (K774 / 0.46) * (30 - 23), 1),
  AND(C774="Autumn", J774="Clear"), ROUND(20 + (K774 / 0.46) * (30 - 20), 1),
  AND(C774="Autumn", J774="Dry &amp; Breezy"), ROUND(18 + (K774 / 0.46) * (28 - 18), 1),
  AND(C774="Autumn", J774="Atmospheric Haze"), ROUND(16 + (K774 / 0.46) * (26 - 16), 1),
  AND(C774="Autumn", J774="Chilly Dusk"), ROUND(15 + (K774 / 0.46) * (25 - 15), 1),
  TRUE, "No match found"
)</f>
        <v>9.1</v>
      </c>
      <c r="M774" s="8">
        <v>0.48</v>
      </c>
      <c r="N774" s="8">
        <f>ROUND(DS_1_2_3_appended[[#This Row],[NormalizedHumidity]] * 100, 1)</f>
        <v>48</v>
      </c>
      <c r="O774" s="8" t="str" cm="1">
        <f t="array" ref="O774">_xlfn.IFS(
  N774&lt;=10, "Extremely Dry",
  N774&lt;=20, "Very Dry",
  N774&lt;=30, "Dry",
  N774&lt;=40, "Low Comfortable",
  N774&lt;=50, "Comfortable",
  N774&lt;=60, "Moderate Humid",
  N774&lt;=70, "Humid",
  N774&lt;=80, "Very Humid",
  N774&lt;=90, "Highly Humid",
  N774&lt;=100, "Saturated / Rain-Likely"
)</f>
        <v>Comfortable</v>
      </c>
      <c r="P774" s="8">
        <v>0.25369999999999998</v>
      </c>
      <c r="Q774" s="8">
        <f>ROUND(DS_1_2_3_appended[[#This Row],[NormalizedWindspeed]]* 118, 1)</f>
        <v>29.9</v>
      </c>
      <c r="R774" s="8">
        <v>9</v>
      </c>
      <c r="S774" s="8">
        <v>81</v>
      </c>
      <c r="T774" s="8">
        <f>SUM(DS_1_2_3_appended[[#This Row],[CasualRiders]], DS_1_2_3_appended[[#This Row],[RegisteredRiders]])</f>
        <v>90</v>
      </c>
    </row>
    <row r="775" spans="1:20">
      <c r="A775" s="16">
        <v>774</v>
      </c>
      <c r="B775" s="11">
        <v>40578</v>
      </c>
      <c r="C775" s="8" t="str" cm="1">
        <f t="array" ref="C775">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75" s="8">
        <f>YEAR(DS_1_2_3_appended[[#This Row],[DateOfEntry]])</f>
        <v>2011</v>
      </c>
      <c r="E775" s="8" t="str">
        <f>TEXT(DS_1_2_3_appended[[#This Row],[DateOfEntry]], "mmmm")</f>
        <v>February</v>
      </c>
      <c r="F775" s="15">
        <v>32.2083333333333</v>
      </c>
      <c r="G775" s="8" t="str">
        <f>IF(dataset_1!G775, "YES", "NO")</f>
        <v>NO</v>
      </c>
      <c r="H775" s="8" t="str">
        <f>CHOOSE(WEEKDAY(DS_1_2_3_appended[[#This Row],[DateOfEntry]]), "Sunday", "Monday", "Tuesday", "Wednesday", "Thursday", "Friday", "Saturday")</f>
        <v>Friday</v>
      </c>
      <c r="I775" s="8">
        <v>2</v>
      </c>
      <c r="J775" s="8" t="str" cm="1">
        <f t="array" ref="J775">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775" s="8">
        <v>0.3</v>
      </c>
      <c r="L775" s="8" cm="1">
        <f t="array" ref="L775">_xlfn.IFS(
  AND(C775="Winter", J775="Clear Sky"), ROUND(10 + (K775 / 0.46) * (25 - 10), 1),
  AND(C775="Winter", J775="Foggy / Misty"), ROUND(0 + (K775 / 0.46) * (15 - 0), 1),
  AND(C775="Winter", J775="Light Snow / Rain"), ROUND(-5 + (K775 / 0.46) * (10 - (-5)), 1),
  AND(C775="Winter", J775="Western Disturbance"), ROUND(5 + (K775 / 0.46) * (20 - 5), 1),
  AND(C775="Summer", J775="Clear / Sunny"), ROUND(30 + (K775 / 0.46) * (53 - 30), 1),
  AND(C775="Summer", J775="Hot &amp; Humid"), ROUND(26 + (K775 / 0.46) * (45 - 26), 1),
  AND(C775="Summer", J775="Dust Storm / Loo Winds"), ROUND(35 + (K775 / 0.46) * (50 - 35), 1),
  AND(C775="Summer", J775="Pre-Monsoon Thunderstorm"), ROUND(28 + (K775 / 0.46) * (48 - 28), 1),
  AND(C775="Monsoon", J775="Heavy Rainfall"), ROUND(22 + (K775 / 0.46) * (28 - 22), 1),
  AND(C775="Monsoon", J775="Intermittent Showers"), ROUND(24 + (K775 / 0.46) * (32 - 24), 1),
  AND(C775="Monsoon", J775="Overcast &amp; Humid"), ROUND(25 + (K775 / 0.46) * (33 - 25), 1),
  AND(C775="Monsoon", J775="Thunderstorms with Rain"), ROUND(23 + (K775 / 0.46) * (30 - 23), 1),
  AND(C775="Autumn", J775="Clear"), ROUND(20 + (K775 / 0.46) * (30 - 20), 1),
  AND(C775="Autumn", J775="Dry &amp; Breezy"), ROUND(18 + (K775 / 0.46) * (28 - 18), 1),
  AND(C775="Autumn", J775="Atmospheric Haze"), ROUND(16 + (K775 / 0.46) * (26 - 16), 1),
  AND(C775="Autumn", J775="Chilly Dusk"), ROUND(15 + (K775 / 0.46) * (25 - 15), 1),
  TRUE, "No match found"
)</f>
        <v>9.8000000000000007</v>
      </c>
      <c r="M775" s="8">
        <v>0.42</v>
      </c>
      <c r="N775" s="8">
        <f>ROUND(DS_1_2_3_appended[[#This Row],[NormalizedHumidity]] * 100, 1)</f>
        <v>42</v>
      </c>
      <c r="O775" s="8" t="str" cm="1">
        <f t="array" ref="O775">_xlfn.IFS(
  N775&lt;=10, "Extremely Dry",
  N775&lt;=20, "Very Dry",
  N775&lt;=30, "Dry",
  N775&lt;=40, "Low Comfortable",
  N775&lt;=50, "Comfortable",
  N775&lt;=60, "Moderate Humid",
  N775&lt;=70, "Humid",
  N775&lt;=80, "Very Humid",
  N775&lt;=90, "Highly Humid",
  N775&lt;=100, "Saturated / Rain-Likely"
)</f>
        <v>Comfortable</v>
      </c>
      <c r="P775" s="8">
        <v>0.22389999999999999</v>
      </c>
      <c r="Q775" s="8">
        <f>ROUND(DS_1_2_3_appended[[#This Row],[NormalizedWindspeed]]* 118, 1)</f>
        <v>26.4</v>
      </c>
      <c r="R775" s="8">
        <v>8</v>
      </c>
      <c r="S775" s="8">
        <v>91</v>
      </c>
      <c r="T775" s="8">
        <f>SUM(DS_1_2_3_appended[[#This Row],[CasualRiders]], DS_1_2_3_appended[[#This Row],[RegisteredRiders]])</f>
        <v>99</v>
      </c>
    </row>
    <row r="776" spans="1:20">
      <c r="A776" s="16">
        <v>775</v>
      </c>
      <c r="B776" s="11">
        <v>40578</v>
      </c>
      <c r="C776" s="8" t="str" cm="1">
        <f t="array" ref="C776">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76" s="8">
        <f>YEAR(DS_1_2_3_appended[[#This Row],[DateOfEntry]])</f>
        <v>2011</v>
      </c>
      <c r="E776" s="8" t="str">
        <f>TEXT(DS_1_2_3_appended[[#This Row],[DateOfEntry]], "mmmm")</f>
        <v>February</v>
      </c>
      <c r="F776" s="15">
        <v>32.25</v>
      </c>
      <c r="G776" s="8" t="str">
        <f>IF(dataset_1!G776, "YES", "NO")</f>
        <v>NO</v>
      </c>
      <c r="H776" s="8" t="str">
        <f>CHOOSE(WEEKDAY(DS_1_2_3_appended[[#This Row],[DateOfEntry]]), "Sunday", "Monday", "Tuesday", "Wednesday", "Thursday", "Friday", "Saturday")</f>
        <v>Friday</v>
      </c>
      <c r="I776" s="8">
        <v>2</v>
      </c>
      <c r="J776" s="8" t="str" cm="1">
        <f t="array" ref="J776">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776" s="8">
        <v>0.26</v>
      </c>
      <c r="L776" s="8" cm="1">
        <f t="array" ref="L776">_xlfn.IFS(
  AND(C776="Winter", J776="Clear Sky"), ROUND(10 + (K776 / 0.46) * (25 - 10), 1),
  AND(C776="Winter", J776="Foggy / Misty"), ROUND(0 + (K776 / 0.46) * (15 - 0), 1),
  AND(C776="Winter", J776="Light Snow / Rain"), ROUND(-5 + (K776 / 0.46) * (10 - (-5)), 1),
  AND(C776="Winter", J776="Western Disturbance"), ROUND(5 + (K776 / 0.46) * (20 - 5), 1),
  AND(C776="Summer", J776="Clear / Sunny"), ROUND(30 + (K776 / 0.46) * (53 - 30), 1),
  AND(C776="Summer", J776="Hot &amp; Humid"), ROUND(26 + (K776 / 0.46) * (45 - 26), 1),
  AND(C776="Summer", J776="Dust Storm / Loo Winds"), ROUND(35 + (K776 / 0.46) * (50 - 35), 1),
  AND(C776="Summer", J776="Pre-Monsoon Thunderstorm"), ROUND(28 + (K776 / 0.46) * (48 - 28), 1),
  AND(C776="Monsoon", J776="Heavy Rainfall"), ROUND(22 + (K776 / 0.46) * (28 - 22), 1),
  AND(C776="Monsoon", J776="Intermittent Showers"), ROUND(24 + (K776 / 0.46) * (32 - 24), 1),
  AND(C776="Monsoon", J776="Overcast &amp; Humid"), ROUND(25 + (K776 / 0.46) * (33 - 25), 1),
  AND(C776="Monsoon", J776="Thunderstorms with Rain"), ROUND(23 + (K776 / 0.46) * (30 - 23), 1),
  AND(C776="Autumn", J776="Clear"), ROUND(20 + (K776 / 0.46) * (30 - 20), 1),
  AND(C776="Autumn", J776="Dry &amp; Breezy"), ROUND(18 + (K776 / 0.46) * (28 - 18), 1),
  AND(C776="Autumn", J776="Atmospheric Haze"), ROUND(16 + (K776 / 0.46) * (26 - 16), 1),
  AND(C776="Autumn", J776="Chilly Dusk"), ROUND(15 + (K776 / 0.46) * (25 - 15), 1),
  TRUE, "No match found"
)</f>
        <v>8.5</v>
      </c>
      <c r="M776" s="8">
        <v>0.56000000000000005</v>
      </c>
      <c r="N776" s="8">
        <f>ROUND(DS_1_2_3_appended[[#This Row],[NormalizedHumidity]] * 100, 1)</f>
        <v>56</v>
      </c>
      <c r="O776" s="8" t="str" cm="1">
        <f t="array" ref="O776">_xlfn.IFS(
  N776&lt;=10, "Extremely Dry",
  N776&lt;=20, "Very Dry",
  N776&lt;=30, "Dry",
  N776&lt;=40, "Low Comfortable",
  N776&lt;=50, "Comfortable",
  N776&lt;=60, "Moderate Humid",
  N776&lt;=70, "Humid",
  N776&lt;=80, "Very Humid",
  N776&lt;=90, "Highly Humid",
  N776&lt;=100, "Saturated / Rain-Likely"
)</f>
        <v>Moderate Humid</v>
      </c>
      <c r="P776" s="8">
        <v>0.1343</v>
      </c>
      <c r="Q776" s="8">
        <f>ROUND(DS_1_2_3_appended[[#This Row],[NormalizedWindspeed]]* 118, 1)</f>
        <v>15.8</v>
      </c>
      <c r="R776" s="8">
        <v>10</v>
      </c>
      <c r="S776" s="8">
        <v>195</v>
      </c>
      <c r="T776" s="8">
        <f>SUM(DS_1_2_3_appended[[#This Row],[CasualRiders]], DS_1_2_3_appended[[#This Row],[RegisteredRiders]])</f>
        <v>205</v>
      </c>
    </row>
    <row r="777" spans="1:20">
      <c r="A777" s="16">
        <v>776</v>
      </c>
      <c r="B777" s="11">
        <v>40578</v>
      </c>
      <c r="C777" s="8" t="str" cm="1">
        <f t="array" ref="C777">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77" s="8">
        <f>YEAR(DS_1_2_3_appended[[#This Row],[DateOfEntry]])</f>
        <v>2011</v>
      </c>
      <c r="E777" s="8" t="str">
        <f>TEXT(DS_1_2_3_appended[[#This Row],[DateOfEntry]], "mmmm")</f>
        <v>February</v>
      </c>
      <c r="F777" s="15">
        <v>32.2916666666667</v>
      </c>
      <c r="G777" s="8" t="str">
        <f>IF(dataset_1!G777, "YES", "NO")</f>
        <v>NO</v>
      </c>
      <c r="H777" s="8" t="str">
        <f>CHOOSE(WEEKDAY(DS_1_2_3_appended[[#This Row],[DateOfEntry]]), "Sunday", "Monday", "Tuesday", "Wednesday", "Thursday", "Friday", "Saturday")</f>
        <v>Friday</v>
      </c>
      <c r="I777" s="8">
        <v>2</v>
      </c>
      <c r="J777" s="8" t="str" cm="1">
        <f t="array" ref="J777">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777" s="8">
        <v>0.24</v>
      </c>
      <c r="L777" s="8" cm="1">
        <f t="array" ref="L777">_xlfn.IFS(
  AND(C777="Winter", J777="Clear Sky"), ROUND(10 + (K777 / 0.46) * (25 - 10), 1),
  AND(C777="Winter", J777="Foggy / Misty"), ROUND(0 + (K777 / 0.46) * (15 - 0), 1),
  AND(C777="Winter", J777="Light Snow / Rain"), ROUND(-5 + (K777 / 0.46) * (10 - (-5)), 1),
  AND(C777="Winter", J777="Western Disturbance"), ROUND(5 + (K777 / 0.46) * (20 - 5), 1),
  AND(C777="Summer", J777="Clear / Sunny"), ROUND(30 + (K777 / 0.46) * (53 - 30), 1),
  AND(C777="Summer", J777="Hot &amp; Humid"), ROUND(26 + (K777 / 0.46) * (45 - 26), 1),
  AND(C777="Summer", J777="Dust Storm / Loo Winds"), ROUND(35 + (K777 / 0.46) * (50 - 35), 1),
  AND(C777="Summer", J777="Pre-Monsoon Thunderstorm"), ROUND(28 + (K777 / 0.46) * (48 - 28), 1),
  AND(C777="Monsoon", J777="Heavy Rainfall"), ROUND(22 + (K777 / 0.46) * (28 - 22), 1),
  AND(C777="Monsoon", J777="Intermittent Showers"), ROUND(24 + (K777 / 0.46) * (32 - 24), 1),
  AND(C777="Monsoon", J777="Overcast &amp; Humid"), ROUND(25 + (K777 / 0.46) * (33 - 25), 1),
  AND(C777="Monsoon", J777="Thunderstorms with Rain"), ROUND(23 + (K777 / 0.46) * (30 - 23), 1),
  AND(C777="Autumn", J777="Clear"), ROUND(20 + (K777 / 0.46) * (30 - 20), 1),
  AND(C777="Autumn", J777="Dry &amp; Breezy"), ROUND(18 + (K777 / 0.46) * (28 - 18), 1),
  AND(C777="Autumn", J777="Atmospheric Haze"), ROUND(16 + (K777 / 0.46) * (26 - 16), 1),
  AND(C777="Autumn", J777="Chilly Dusk"), ROUND(15 + (K777 / 0.46) * (25 - 15), 1),
  TRUE, "No match found"
)</f>
        <v>7.8</v>
      </c>
      <c r="M777" s="8">
        <v>0.6</v>
      </c>
      <c r="N777" s="8">
        <f>ROUND(DS_1_2_3_appended[[#This Row],[NormalizedHumidity]] * 100, 1)</f>
        <v>60</v>
      </c>
      <c r="O777" s="8" t="str" cm="1">
        <f t="array" ref="O777">_xlfn.IFS(
  N777&lt;=10, "Extremely Dry",
  N777&lt;=20, "Very Dry",
  N777&lt;=30, "Dry",
  N777&lt;=40, "Low Comfortable",
  N777&lt;=50, "Comfortable",
  N777&lt;=60, "Moderate Humid",
  N777&lt;=70, "Humid",
  N777&lt;=80, "Very Humid",
  N777&lt;=90, "Highly Humid",
  N777&lt;=100, "Saturated / Rain-Likely"
)</f>
        <v>Moderate Humid</v>
      </c>
      <c r="P777" s="8">
        <v>0.1045</v>
      </c>
      <c r="Q777" s="8">
        <f>ROUND(DS_1_2_3_appended[[#This Row],[NormalizedWindspeed]]* 118, 1)</f>
        <v>12.3</v>
      </c>
      <c r="R777" s="8">
        <v>3</v>
      </c>
      <c r="S777" s="8">
        <v>152</v>
      </c>
      <c r="T777" s="8">
        <f>SUM(DS_1_2_3_appended[[#This Row],[CasualRiders]], DS_1_2_3_appended[[#This Row],[RegisteredRiders]])</f>
        <v>155</v>
      </c>
    </row>
    <row r="778" spans="1:20">
      <c r="A778" s="16">
        <v>777</v>
      </c>
      <c r="B778" s="11">
        <v>40578</v>
      </c>
      <c r="C778" s="8" t="str" cm="1">
        <f t="array" ref="C778">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78" s="8">
        <f>YEAR(DS_1_2_3_appended[[#This Row],[DateOfEntry]])</f>
        <v>2011</v>
      </c>
      <c r="E778" s="8" t="str">
        <f>TEXT(DS_1_2_3_appended[[#This Row],[DateOfEntry]], "mmmm")</f>
        <v>February</v>
      </c>
      <c r="F778" s="15">
        <v>32.3333333333333</v>
      </c>
      <c r="G778" s="8" t="str">
        <f>IF(dataset_1!G778, "YES", "NO")</f>
        <v>NO</v>
      </c>
      <c r="H778" s="8" t="str">
        <f>CHOOSE(WEEKDAY(DS_1_2_3_appended[[#This Row],[DateOfEntry]]), "Sunday", "Monday", "Tuesday", "Wednesday", "Thursday", "Friday", "Saturday")</f>
        <v>Friday</v>
      </c>
      <c r="I778" s="8">
        <v>2</v>
      </c>
      <c r="J778" s="8" t="str" cm="1">
        <f t="array" ref="J778">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778" s="8">
        <v>0.24</v>
      </c>
      <c r="L778" s="8" cm="1">
        <f t="array" ref="L778">_xlfn.IFS(
  AND(C778="Winter", J778="Clear Sky"), ROUND(10 + (K778 / 0.46) * (25 - 10), 1),
  AND(C778="Winter", J778="Foggy / Misty"), ROUND(0 + (K778 / 0.46) * (15 - 0), 1),
  AND(C778="Winter", J778="Light Snow / Rain"), ROUND(-5 + (K778 / 0.46) * (10 - (-5)), 1),
  AND(C778="Winter", J778="Western Disturbance"), ROUND(5 + (K778 / 0.46) * (20 - 5), 1),
  AND(C778="Summer", J778="Clear / Sunny"), ROUND(30 + (K778 / 0.46) * (53 - 30), 1),
  AND(C778="Summer", J778="Hot &amp; Humid"), ROUND(26 + (K778 / 0.46) * (45 - 26), 1),
  AND(C778="Summer", J778="Dust Storm / Loo Winds"), ROUND(35 + (K778 / 0.46) * (50 - 35), 1),
  AND(C778="Summer", J778="Pre-Monsoon Thunderstorm"), ROUND(28 + (K778 / 0.46) * (48 - 28), 1),
  AND(C778="Monsoon", J778="Heavy Rainfall"), ROUND(22 + (K778 / 0.46) * (28 - 22), 1),
  AND(C778="Monsoon", J778="Intermittent Showers"), ROUND(24 + (K778 / 0.46) * (32 - 24), 1),
  AND(C778="Monsoon", J778="Overcast &amp; Humid"), ROUND(25 + (K778 / 0.46) * (33 - 25), 1),
  AND(C778="Monsoon", J778="Thunderstorms with Rain"), ROUND(23 + (K778 / 0.46) * (30 - 23), 1),
  AND(C778="Autumn", J778="Clear"), ROUND(20 + (K778 / 0.46) * (30 - 20), 1),
  AND(C778="Autumn", J778="Dry &amp; Breezy"), ROUND(18 + (K778 / 0.46) * (28 - 18), 1),
  AND(C778="Autumn", J778="Atmospheric Haze"), ROUND(16 + (K778 / 0.46) * (26 - 16), 1),
  AND(C778="Autumn", J778="Chilly Dusk"), ROUND(15 + (K778 / 0.46) * (25 - 15), 1),
  TRUE, "No match found"
)</f>
        <v>7.8</v>
      </c>
      <c r="M778" s="8">
        <v>0.65</v>
      </c>
      <c r="N778" s="8">
        <f>ROUND(DS_1_2_3_appended[[#This Row],[NormalizedHumidity]] * 100, 1)</f>
        <v>65</v>
      </c>
      <c r="O778" s="8" t="str" cm="1">
        <f t="array" ref="O778">_xlfn.IFS(
  N778&lt;=10, "Extremely Dry",
  N778&lt;=20, "Very Dry",
  N778&lt;=30, "Dry",
  N778&lt;=40, "Low Comfortable",
  N778&lt;=50, "Comfortable",
  N778&lt;=60, "Moderate Humid",
  N778&lt;=70, "Humid",
  N778&lt;=80, "Very Humid",
  N778&lt;=90, "Highly Humid",
  N778&lt;=100, "Saturated / Rain-Likely"
)</f>
        <v>Humid</v>
      </c>
      <c r="P778" s="8">
        <v>0.1343</v>
      </c>
      <c r="Q778" s="8">
        <f>ROUND(DS_1_2_3_appended[[#This Row],[NormalizedWindspeed]]* 118, 1)</f>
        <v>15.8</v>
      </c>
      <c r="R778" s="8">
        <v>1</v>
      </c>
      <c r="S778" s="8">
        <v>102</v>
      </c>
      <c r="T778" s="8">
        <f>SUM(DS_1_2_3_appended[[#This Row],[CasualRiders]], DS_1_2_3_appended[[#This Row],[RegisteredRiders]])</f>
        <v>103</v>
      </c>
    </row>
    <row r="779" spans="1:20">
      <c r="A779" s="16">
        <v>778</v>
      </c>
      <c r="B779" s="11">
        <v>40578</v>
      </c>
      <c r="C779" s="8" t="str" cm="1">
        <f t="array" ref="C779">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79" s="8">
        <f>YEAR(DS_1_2_3_appended[[#This Row],[DateOfEntry]])</f>
        <v>2011</v>
      </c>
      <c r="E779" s="8" t="str">
        <f>TEXT(DS_1_2_3_appended[[#This Row],[DateOfEntry]], "mmmm")</f>
        <v>February</v>
      </c>
      <c r="F779" s="15">
        <v>32.375</v>
      </c>
      <c r="G779" s="8" t="str">
        <f>IF(dataset_1!G779, "YES", "NO")</f>
        <v>NO</v>
      </c>
      <c r="H779" s="8" t="str">
        <f>CHOOSE(WEEKDAY(DS_1_2_3_appended[[#This Row],[DateOfEntry]]), "Sunday", "Monday", "Tuesday", "Wednesday", "Thursday", "Friday", "Saturday")</f>
        <v>Friday</v>
      </c>
      <c r="I779" s="8">
        <v>2</v>
      </c>
      <c r="J779" s="8" t="str" cm="1">
        <f t="array" ref="J779">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779" s="8">
        <v>0.24</v>
      </c>
      <c r="L779" s="8" cm="1">
        <f t="array" ref="L779">_xlfn.IFS(
  AND(C779="Winter", J779="Clear Sky"), ROUND(10 + (K779 / 0.46) * (25 - 10), 1),
  AND(C779="Winter", J779="Foggy / Misty"), ROUND(0 + (K779 / 0.46) * (15 - 0), 1),
  AND(C779="Winter", J779="Light Snow / Rain"), ROUND(-5 + (K779 / 0.46) * (10 - (-5)), 1),
  AND(C779="Winter", J779="Western Disturbance"), ROUND(5 + (K779 / 0.46) * (20 - 5), 1),
  AND(C779="Summer", J779="Clear / Sunny"), ROUND(30 + (K779 / 0.46) * (53 - 30), 1),
  AND(C779="Summer", J779="Hot &amp; Humid"), ROUND(26 + (K779 / 0.46) * (45 - 26), 1),
  AND(C779="Summer", J779="Dust Storm / Loo Winds"), ROUND(35 + (K779 / 0.46) * (50 - 35), 1),
  AND(C779="Summer", J779="Pre-Monsoon Thunderstorm"), ROUND(28 + (K779 / 0.46) * (48 - 28), 1),
  AND(C779="Monsoon", J779="Heavy Rainfall"), ROUND(22 + (K779 / 0.46) * (28 - 22), 1),
  AND(C779="Monsoon", J779="Intermittent Showers"), ROUND(24 + (K779 / 0.46) * (32 - 24), 1),
  AND(C779="Monsoon", J779="Overcast &amp; Humid"), ROUND(25 + (K779 / 0.46) * (33 - 25), 1),
  AND(C779="Monsoon", J779="Thunderstorms with Rain"), ROUND(23 + (K779 / 0.46) * (30 - 23), 1),
  AND(C779="Autumn", J779="Clear"), ROUND(20 + (K779 / 0.46) * (30 - 20), 1),
  AND(C779="Autumn", J779="Dry &amp; Breezy"), ROUND(18 + (K779 / 0.46) * (28 - 18), 1),
  AND(C779="Autumn", J779="Atmospheric Haze"), ROUND(16 + (K779 / 0.46) * (26 - 16), 1),
  AND(C779="Autumn", J779="Chilly Dusk"), ROUND(15 + (K779 / 0.46) * (25 - 15), 1),
  TRUE, "No match found"
)</f>
        <v>7.8</v>
      </c>
      <c r="M779" s="8">
        <v>0.65</v>
      </c>
      <c r="N779" s="8">
        <f>ROUND(DS_1_2_3_appended[[#This Row],[NormalizedHumidity]] * 100, 1)</f>
        <v>65</v>
      </c>
      <c r="O779" s="8" t="str" cm="1">
        <f t="array" ref="O779">_xlfn.IFS(
  N779&lt;=10, "Extremely Dry",
  N779&lt;=20, "Very Dry",
  N779&lt;=30, "Dry",
  N779&lt;=40, "Low Comfortable",
  N779&lt;=50, "Comfortable",
  N779&lt;=60, "Moderate Humid",
  N779&lt;=70, "Humid",
  N779&lt;=80, "Very Humid",
  N779&lt;=90, "Highly Humid",
  N779&lt;=100, "Saturated / Rain-Likely"
)</f>
        <v>Humid</v>
      </c>
      <c r="P779" s="8">
        <v>0.16420000000000001</v>
      </c>
      <c r="Q779" s="8">
        <f>ROUND(DS_1_2_3_appended[[#This Row],[NormalizedWindspeed]]* 118, 1)</f>
        <v>19.399999999999999</v>
      </c>
      <c r="R779" s="8">
        <v>2</v>
      </c>
      <c r="S779" s="8">
        <v>69</v>
      </c>
      <c r="T779" s="8">
        <f>SUM(DS_1_2_3_appended[[#This Row],[CasualRiders]], DS_1_2_3_appended[[#This Row],[RegisteredRiders]])</f>
        <v>71</v>
      </c>
    </row>
    <row r="780" spans="1:20">
      <c r="A780" s="16">
        <v>779</v>
      </c>
      <c r="B780" s="11">
        <v>40578</v>
      </c>
      <c r="C780" s="8" t="str" cm="1">
        <f t="array" ref="C780">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80" s="8">
        <f>YEAR(DS_1_2_3_appended[[#This Row],[DateOfEntry]])</f>
        <v>2011</v>
      </c>
      <c r="E780" s="8" t="str">
        <f>TEXT(DS_1_2_3_appended[[#This Row],[DateOfEntry]], "mmmm")</f>
        <v>February</v>
      </c>
      <c r="F780" s="15">
        <v>32.4166666666667</v>
      </c>
      <c r="G780" s="8" t="str">
        <f>IF(dataset_1!G780, "YES", "NO")</f>
        <v>NO</v>
      </c>
      <c r="H780" s="8" t="str">
        <f>CHOOSE(WEEKDAY(DS_1_2_3_appended[[#This Row],[DateOfEntry]]), "Sunday", "Monday", "Tuesday", "Wednesday", "Thursday", "Friday", "Saturday")</f>
        <v>Friday</v>
      </c>
      <c r="I780" s="8">
        <v>2</v>
      </c>
      <c r="J780" s="8" t="str" cm="1">
        <f t="array" ref="J780">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780" s="8">
        <v>0.24</v>
      </c>
      <c r="L780" s="8" cm="1">
        <f t="array" ref="L780">_xlfn.IFS(
  AND(C780="Winter", J780="Clear Sky"), ROUND(10 + (K780 / 0.46) * (25 - 10), 1),
  AND(C780="Winter", J780="Foggy / Misty"), ROUND(0 + (K780 / 0.46) * (15 - 0), 1),
  AND(C780="Winter", J780="Light Snow / Rain"), ROUND(-5 + (K780 / 0.46) * (10 - (-5)), 1),
  AND(C780="Winter", J780="Western Disturbance"), ROUND(5 + (K780 / 0.46) * (20 - 5), 1),
  AND(C780="Summer", J780="Clear / Sunny"), ROUND(30 + (K780 / 0.46) * (53 - 30), 1),
  AND(C780="Summer", J780="Hot &amp; Humid"), ROUND(26 + (K780 / 0.46) * (45 - 26), 1),
  AND(C780="Summer", J780="Dust Storm / Loo Winds"), ROUND(35 + (K780 / 0.46) * (50 - 35), 1),
  AND(C780="Summer", J780="Pre-Monsoon Thunderstorm"), ROUND(28 + (K780 / 0.46) * (48 - 28), 1),
  AND(C780="Monsoon", J780="Heavy Rainfall"), ROUND(22 + (K780 / 0.46) * (28 - 22), 1),
  AND(C780="Monsoon", J780="Intermittent Showers"), ROUND(24 + (K780 / 0.46) * (32 - 24), 1),
  AND(C780="Monsoon", J780="Overcast &amp; Humid"), ROUND(25 + (K780 / 0.46) * (33 - 25), 1),
  AND(C780="Monsoon", J780="Thunderstorms with Rain"), ROUND(23 + (K780 / 0.46) * (30 - 23), 1),
  AND(C780="Autumn", J780="Clear"), ROUND(20 + (K780 / 0.46) * (30 - 20), 1),
  AND(C780="Autumn", J780="Dry &amp; Breezy"), ROUND(18 + (K780 / 0.46) * (28 - 18), 1),
  AND(C780="Autumn", J780="Atmospheric Haze"), ROUND(16 + (K780 / 0.46) * (26 - 16), 1),
  AND(C780="Autumn", J780="Chilly Dusk"), ROUND(15 + (K780 / 0.46) * (25 - 15), 1),
  TRUE, "No match found"
)</f>
        <v>7.8</v>
      </c>
      <c r="M780" s="8">
        <v>0.7</v>
      </c>
      <c r="N780" s="8">
        <f>ROUND(DS_1_2_3_appended[[#This Row],[NormalizedHumidity]] * 100, 1)</f>
        <v>70</v>
      </c>
      <c r="O780" s="8" t="str" cm="1">
        <f t="array" ref="O780">_xlfn.IFS(
  N780&lt;=10, "Extremely Dry",
  N780&lt;=20, "Very Dry",
  N780&lt;=30, "Dry",
  N780&lt;=40, "Low Comfortable",
  N780&lt;=50, "Comfortable",
  N780&lt;=60, "Moderate Humid",
  N780&lt;=70, "Humid",
  N780&lt;=80, "Very Humid",
  N780&lt;=90, "Highly Humid",
  N780&lt;=100, "Saturated / Rain-Likely"
)</f>
        <v>Humid</v>
      </c>
      <c r="P780" s="8">
        <v>0.16420000000000001</v>
      </c>
      <c r="Q780" s="8">
        <f>ROUND(DS_1_2_3_appended[[#This Row],[NormalizedWindspeed]]* 118, 1)</f>
        <v>19.399999999999999</v>
      </c>
      <c r="R780" s="8">
        <v>2</v>
      </c>
      <c r="S780" s="8">
        <v>41</v>
      </c>
      <c r="T780" s="8">
        <f>SUM(DS_1_2_3_appended[[#This Row],[CasualRiders]], DS_1_2_3_appended[[#This Row],[RegisteredRiders]])</f>
        <v>43</v>
      </c>
    </row>
    <row r="781" spans="1:20">
      <c r="A781" s="16">
        <v>780</v>
      </c>
      <c r="B781" s="11">
        <v>40578</v>
      </c>
      <c r="C781" s="8" t="str" cm="1">
        <f t="array" ref="C781">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81" s="8">
        <f>YEAR(DS_1_2_3_appended[[#This Row],[DateOfEntry]])</f>
        <v>2011</v>
      </c>
      <c r="E781" s="8" t="str">
        <f>TEXT(DS_1_2_3_appended[[#This Row],[DateOfEntry]], "mmmm")</f>
        <v>February</v>
      </c>
      <c r="F781" s="15">
        <v>32.4583333333333</v>
      </c>
      <c r="G781" s="8" t="str">
        <f>IF(dataset_1!G781, "YES", "NO")</f>
        <v>NO</v>
      </c>
      <c r="H781" s="8" t="str">
        <f>CHOOSE(WEEKDAY(DS_1_2_3_appended[[#This Row],[DateOfEntry]]), "Sunday", "Monday", "Tuesday", "Wednesday", "Thursday", "Friday", "Saturday")</f>
        <v>Friday</v>
      </c>
      <c r="I781" s="8">
        <v>2</v>
      </c>
      <c r="J781" s="8" t="str" cm="1">
        <f t="array" ref="J781">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781" s="8">
        <v>0.24</v>
      </c>
      <c r="L781" s="8" cm="1">
        <f t="array" ref="L781">_xlfn.IFS(
  AND(C781="Winter", J781="Clear Sky"), ROUND(10 + (K781 / 0.46) * (25 - 10), 1),
  AND(C781="Winter", J781="Foggy / Misty"), ROUND(0 + (K781 / 0.46) * (15 - 0), 1),
  AND(C781="Winter", J781="Light Snow / Rain"), ROUND(-5 + (K781 / 0.46) * (10 - (-5)), 1),
  AND(C781="Winter", J781="Western Disturbance"), ROUND(5 + (K781 / 0.46) * (20 - 5), 1),
  AND(C781="Summer", J781="Clear / Sunny"), ROUND(30 + (K781 / 0.46) * (53 - 30), 1),
  AND(C781="Summer", J781="Hot &amp; Humid"), ROUND(26 + (K781 / 0.46) * (45 - 26), 1),
  AND(C781="Summer", J781="Dust Storm / Loo Winds"), ROUND(35 + (K781 / 0.46) * (50 - 35), 1),
  AND(C781="Summer", J781="Pre-Monsoon Thunderstorm"), ROUND(28 + (K781 / 0.46) * (48 - 28), 1),
  AND(C781="Monsoon", J781="Heavy Rainfall"), ROUND(22 + (K781 / 0.46) * (28 - 22), 1),
  AND(C781="Monsoon", J781="Intermittent Showers"), ROUND(24 + (K781 / 0.46) * (32 - 24), 1),
  AND(C781="Monsoon", J781="Overcast &amp; Humid"), ROUND(25 + (K781 / 0.46) * (33 - 25), 1),
  AND(C781="Monsoon", J781="Thunderstorms with Rain"), ROUND(23 + (K781 / 0.46) * (30 - 23), 1),
  AND(C781="Autumn", J781="Clear"), ROUND(20 + (K781 / 0.46) * (30 - 20), 1),
  AND(C781="Autumn", J781="Dry &amp; Breezy"), ROUND(18 + (K781 / 0.46) * (28 - 18), 1),
  AND(C781="Autumn", J781="Atmospheric Haze"), ROUND(16 + (K781 / 0.46) * (26 - 16), 1),
  AND(C781="Autumn", J781="Chilly Dusk"), ROUND(15 + (K781 / 0.46) * (25 - 15), 1),
  TRUE, "No match found"
)</f>
        <v>7.8</v>
      </c>
      <c r="M781" s="8">
        <v>0.65</v>
      </c>
      <c r="N781" s="8">
        <f>ROUND(DS_1_2_3_appended[[#This Row],[NormalizedHumidity]] * 100, 1)</f>
        <v>65</v>
      </c>
      <c r="O781" s="8" t="str" cm="1">
        <f t="array" ref="O781">_xlfn.IFS(
  N781&lt;=10, "Extremely Dry",
  N781&lt;=20, "Very Dry",
  N781&lt;=30, "Dry",
  N781&lt;=40, "Low Comfortable",
  N781&lt;=50, "Comfortable",
  N781&lt;=60, "Moderate Humid",
  N781&lt;=70, "Humid",
  N781&lt;=80, "Very Humid",
  N781&lt;=90, "Highly Humid",
  N781&lt;=100, "Saturated / Rain-Likely"
)</f>
        <v>Humid</v>
      </c>
      <c r="P781" s="8">
        <v>0.16420000000000001</v>
      </c>
      <c r="Q781" s="8">
        <f>ROUND(DS_1_2_3_appended[[#This Row],[NormalizedWindspeed]]* 118, 1)</f>
        <v>19.399999999999999</v>
      </c>
      <c r="R781" s="8">
        <v>1</v>
      </c>
      <c r="S781" s="8">
        <v>45</v>
      </c>
      <c r="T781" s="8">
        <f>SUM(DS_1_2_3_appended[[#This Row],[CasualRiders]], DS_1_2_3_appended[[#This Row],[RegisteredRiders]])</f>
        <v>46</v>
      </c>
    </row>
    <row r="782" spans="1:20">
      <c r="A782" s="16">
        <v>781</v>
      </c>
      <c r="B782" s="11">
        <v>40578</v>
      </c>
      <c r="C782" s="8" t="str" cm="1">
        <f t="array" ref="C782">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82" s="8">
        <f>YEAR(DS_1_2_3_appended[[#This Row],[DateOfEntry]])</f>
        <v>2011</v>
      </c>
      <c r="E782" s="8" t="str">
        <f>TEXT(DS_1_2_3_appended[[#This Row],[DateOfEntry]], "mmmm")</f>
        <v>February</v>
      </c>
      <c r="F782" s="15">
        <v>32.5</v>
      </c>
      <c r="G782" s="8" t="str">
        <f>IF(dataset_1!G782, "YES", "NO")</f>
        <v>NO</v>
      </c>
      <c r="H782" s="8" t="str">
        <f>CHOOSE(WEEKDAY(DS_1_2_3_appended[[#This Row],[DateOfEntry]]), "Sunday", "Monday", "Tuesday", "Wednesday", "Thursday", "Friday", "Saturday")</f>
        <v>Friday</v>
      </c>
      <c r="I782" s="8">
        <v>2</v>
      </c>
      <c r="J782" s="8" t="str" cm="1">
        <f t="array" ref="J782">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782" s="8">
        <v>0.24</v>
      </c>
      <c r="L782" s="8" cm="1">
        <f t="array" ref="L782">_xlfn.IFS(
  AND(C782="Winter", J782="Clear Sky"), ROUND(10 + (K782 / 0.46) * (25 - 10), 1),
  AND(C782="Winter", J782="Foggy / Misty"), ROUND(0 + (K782 / 0.46) * (15 - 0), 1),
  AND(C782="Winter", J782="Light Snow / Rain"), ROUND(-5 + (K782 / 0.46) * (10 - (-5)), 1),
  AND(C782="Winter", J782="Western Disturbance"), ROUND(5 + (K782 / 0.46) * (20 - 5), 1),
  AND(C782="Summer", J782="Clear / Sunny"), ROUND(30 + (K782 / 0.46) * (53 - 30), 1),
  AND(C782="Summer", J782="Hot &amp; Humid"), ROUND(26 + (K782 / 0.46) * (45 - 26), 1),
  AND(C782="Summer", J782="Dust Storm / Loo Winds"), ROUND(35 + (K782 / 0.46) * (50 - 35), 1),
  AND(C782="Summer", J782="Pre-Monsoon Thunderstorm"), ROUND(28 + (K782 / 0.46) * (48 - 28), 1),
  AND(C782="Monsoon", J782="Heavy Rainfall"), ROUND(22 + (K782 / 0.46) * (28 - 22), 1),
  AND(C782="Monsoon", J782="Intermittent Showers"), ROUND(24 + (K782 / 0.46) * (32 - 24), 1),
  AND(C782="Monsoon", J782="Overcast &amp; Humid"), ROUND(25 + (K782 / 0.46) * (33 - 25), 1),
  AND(C782="Monsoon", J782="Thunderstorms with Rain"), ROUND(23 + (K782 / 0.46) * (30 - 23), 1),
  AND(C782="Autumn", J782="Clear"), ROUND(20 + (K782 / 0.46) * (30 - 20), 1),
  AND(C782="Autumn", J782="Dry &amp; Breezy"), ROUND(18 + (K782 / 0.46) * (28 - 18), 1),
  AND(C782="Autumn", J782="Atmospheric Haze"), ROUND(16 + (K782 / 0.46) * (26 - 16), 1),
  AND(C782="Autumn", J782="Chilly Dusk"), ROUND(15 + (K782 / 0.46) * (25 - 15), 1),
  TRUE, "No match found"
)</f>
        <v>7.8</v>
      </c>
      <c r="M782" s="8">
        <v>0.7</v>
      </c>
      <c r="N782" s="8">
        <f>ROUND(DS_1_2_3_appended[[#This Row],[NormalizedHumidity]] * 100, 1)</f>
        <v>70</v>
      </c>
      <c r="O782" s="8" t="str" cm="1">
        <f t="array" ref="O782">_xlfn.IFS(
  N782&lt;=10, "Extremely Dry",
  N782&lt;=20, "Very Dry",
  N782&lt;=30, "Dry",
  N782&lt;=40, "Low Comfortable",
  N782&lt;=50, "Comfortable",
  N782&lt;=60, "Moderate Humid",
  N782&lt;=70, "Humid",
  N782&lt;=80, "Very Humid",
  N782&lt;=90, "Highly Humid",
  N782&lt;=100, "Saturated / Rain-Likely"
)</f>
        <v>Humid</v>
      </c>
      <c r="P782" s="8">
        <v>0.1343</v>
      </c>
      <c r="Q782" s="8">
        <f>ROUND(DS_1_2_3_appended[[#This Row],[NormalizedWindspeed]]* 118, 1)</f>
        <v>15.8</v>
      </c>
      <c r="R782" s="8">
        <v>1</v>
      </c>
      <c r="S782" s="8">
        <v>30</v>
      </c>
      <c r="T782" s="8">
        <f>SUM(DS_1_2_3_appended[[#This Row],[CasualRiders]], DS_1_2_3_appended[[#This Row],[RegisteredRiders]])</f>
        <v>31</v>
      </c>
    </row>
    <row r="783" spans="1:20">
      <c r="A783" s="16">
        <v>782</v>
      </c>
      <c r="B783" s="11">
        <v>40579</v>
      </c>
      <c r="C783" s="8" t="str" cm="1">
        <f t="array" ref="C783">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83" s="8">
        <f>YEAR(DS_1_2_3_appended[[#This Row],[DateOfEntry]])</f>
        <v>2011</v>
      </c>
      <c r="E783" s="8" t="str">
        <f>TEXT(DS_1_2_3_appended[[#This Row],[DateOfEntry]], "mmmm")</f>
        <v>February</v>
      </c>
      <c r="F783" s="15">
        <v>32.5416666666667</v>
      </c>
      <c r="G783" s="8" t="str">
        <f>IF(dataset_1!G783, "YES", "NO")</f>
        <v>NO</v>
      </c>
      <c r="H783" s="8" t="str">
        <f>CHOOSE(WEEKDAY(DS_1_2_3_appended[[#This Row],[DateOfEntry]]), "Sunday", "Monday", "Tuesday", "Wednesday", "Thursday", "Friday", "Saturday")</f>
        <v>Saturday</v>
      </c>
      <c r="I783" s="8">
        <v>2</v>
      </c>
      <c r="J783" s="8" t="str" cm="1">
        <f t="array" ref="J783">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783" s="8">
        <v>0.24</v>
      </c>
      <c r="L783" s="8" cm="1">
        <f t="array" ref="L783">_xlfn.IFS(
  AND(C783="Winter", J783="Clear Sky"), ROUND(10 + (K783 / 0.46) * (25 - 10), 1),
  AND(C783="Winter", J783="Foggy / Misty"), ROUND(0 + (K783 / 0.46) * (15 - 0), 1),
  AND(C783="Winter", J783="Light Snow / Rain"), ROUND(-5 + (K783 / 0.46) * (10 - (-5)), 1),
  AND(C783="Winter", J783="Western Disturbance"), ROUND(5 + (K783 / 0.46) * (20 - 5), 1),
  AND(C783="Summer", J783="Clear / Sunny"), ROUND(30 + (K783 / 0.46) * (53 - 30), 1),
  AND(C783="Summer", J783="Hot &amp; Humid"), ROUND(26 + (K783 / 0.46) * (45 - 26), 1),
  AND(C783="Summer", J783="Dust Storm / Loo Winds"), ROUND(35 + (K783 / 0.46) * (50 - 35), 1),
  AND(C783="Summer", J783="Pre-Monsoon Thunderstorm"), ROUND(28 + (K783 / 0.46) * (48 - 28), 1),
  AND(C783="Monsoon", J783="Heavy Rainfall"), ROUND(22 + (K783 / 0.46) * (28 - 22), 1),
  AND(C783="Monsoon", J783="Intermittent Showers"), ROUND(24 + (K783 / 0.46) * (32 - 24), 1),
  AND(C783="Monsoon", J783="Overcast &amp; Humid"), ROUND(25 + (K783 / 0.46) * (33 - 25), 1),
  AND(C783="Monsoon", J783="Thunderstorms with Rain"), ROUND(23 + (K783 / 0.46) * (30 - 23), 1),
  AND(C783="Autumn", J783="Clear"), ROUND(20 + (K783 / 0.46) * (30 - 20), 1),
  AND(C783="Autumn", J783="Dry &amp; Breezy"), ROUND(18 + (K783 / 0.46) * (28 - 18), 1),
  AND(C783="Autumn", J783="Atmospheric Haze"), ROUND(16 + (K783 / 0.46) * (26 - 16), 1),
  AND(C783="Autumn", J783="Chilly Dusk"), ROUND(15 + (K783 / 0.46) * (25 - 15), 1),
  TRUE, "No match found"
)</f>
        <v>7.8</v>
      </c>
      <c r="M783" s="8">
        <v>0.7</v>
      </c>
      <c r="N783" s="8">
        <f>ROUND(DS_1_2_3_appended[[#This Row],[NormalizedHumidity]] * 100, 1)</f>
        <v>70</v>
      </c>
      <c r="O783" s="8" t="str" cm="1">
        <f t="array" ref="O783">_xlfn.IFS(
  N783&lt;=10, "Extremely Dry",
  N783&lt;=20, "Very Dry",
  N783&lt;=30, "Dry",
  N783&lt;=40, "Low Comfortable",
  N783&lt;=50, "Comfortable",
  N783&lt;=60, "Moderate Humid",
  N783&lt;=70, "Humid",
  N783&lt;=80, "Very Humid",
  N783&lt;=90, "Highly Humid",
  N783&lt;=100, "Saturated / Rain-Likely"
)</f>
        <v>Humid</v>
      </c>
      <c r="P783" s="8">
        <v>0.16420000000000001</v>
      </c>
      <c r="Q783" s="8">
        <f>ROUND(DS_1_2_3_appended[[#This Row],[NormalizedWindspeed]]* 118, 1)</f>
        <v>19.399999999999999</v>
      </c>
      <c r="R783" s="8">
        <v>3</v>
      </c>
      <c r="S783" s="8">
        <v>36</v>
      </c>
      <c r="T783" s="8">
        <f>SUM(DS_1_2_3_appended[[#This Row],[CasualRiders]], DS_1_2_3_appended[[#This Row],[RegisteredRiders]])</f>
        <v>39</v>
      </c>
    </row>
    <row r="784" spans="1:20">
      <c r="A784" s="16">
        <v>783</v>
      </c>
      <c r="B784" s="11">
        <v>40579</v>
      </c>
      <c r="C784" s="8" t="str" cm="1">
        <f t="array" ref="C784">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84" s="8">
        <f>YEAR(DS_1_2_3_appended[[#This Row],[DateOfEntry]])</f>
        <v>2011</v>
      </c>
      <c r="E784" s="8" t="str">
        <f>TEXT(DS_1_2_3_appended[[#This Row],[DateOfEntry]], "mmmm")</f>
        <v>February</v>
      </c>
      <c r="F784" s="15">
        <v>32.5833333333333</v>
      </c>
      <c r="G784" s="8" t="str">
        <f>IF(dataset_1!G784, "YES", "NO")</f>
        <v>NO</v>
      </c>
      <c r="H784" s="8" t="str">
        <f>CHOOSE(WEEKDAY(DS_1_2_3_appended[[#This Row],[DateOfEntry]]), "Sunday", "Monday", "Tuesday", "Wednesday", "Thursday", "Friday", "Saturday")</f>
        <v>Saturday</v>
      </c>
      <c r="I784" s="8">
        <v>2</v>
      </c>
      <c r="J784" s="8" t="str" cm="1">
        <f t="array" ref="J784">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784" s="8">
        <v>0.24</v>
      </c>
      <c r="L784" s="8" cm="1">
        <f t="array" ref="L784">_xlfn.IFS(
  AND(C784="Winter", J784="Clear Sky"), ROUND(10 + (K784 / 0.46) * (25 - 10), 1),
  AND(C784="Winter", J784="Foggy / Misty"), ROUND(0 + (K784 / 0.46) * (15 - 0), 1),
  AND(C784="Winter", J784="Light Snow / Rain"), ROUND(-5 + (K784 / 0.46) * (10 - (-5)), 1),
  AND(C784="Winter", J784="Western Disturbance"), ROUND(5 + (K784 / 0.46) * (20 - 5), 1),
  AND(C784="Summer", J784="Clear / Sunny"), ROUND(30 + (K784 / 0.46) * (53 - 30), 1),
  AND(C784="Summer", J784="Hot &amp; Humid"), ROUND(26 + (K784 / 0.46) * (45 - 26), 1),
  AND(C784="Summer", J784="Dust Storm / Loo Winds"), ROUND(35 + (K784 / 0.46) * (50 - 35), 1),
  AND(C784="Summer", J784="Pre-Monsoon Thunderstorm"), ROUND(28 + (K784 / 0.46) * (48 - 28), 1),
  AND(C784="Monsoon", J784="Heavy Rainfall"), ROUND(22 + (K784 / 0.46) * (28 - 22), 1),
  AND(C784="Monsoon", J784="Intermittent Showers"), ROUND(24 + (K784 / 0.46) * (32 - 24), 1),
  AND(C784="Monsoon", J784="Overcast &amp; Humid"), ROUND(25 + (K784 / 0.46) * (33 - 25), 1),
  AND(C784="Monsoon", J784="Thunderstorms with Rain"), ROUND(23 + (K784 / 0.46) * (30 - 23), 1),
  AND(C784="Autumn", J784="Clear"), ROUND(20 + (K784 / 0.46) * (30 - 20), 1),
  AND(C784="Autumn", J784="Dry &amp; Breezy"), ROUND(18 + (K784 / 0.46) * (28 - 18), 1),
  AND(C784="Autumn", J784="Atmospheric Haze"), ROUND(16 + (K784 / 0.46) * (26 - 16), 1),
  AND(C784="Autumn", J784="Chilly Dusk"), ROUND(15 + (K784 / 0.46) * (25 - 15), 1),
  TRUE, "No match found"
)</f>
        <v>7.8</v>
      </c>
      <c r="M784" s="8">
        <v>0.65</v>
      </c>
      <c r="N784" s="8">
        <f>ROUND(DS_1_2_3_appended[[#This Row],[NormalizedHumidity]] * 100, 1)</f>
        <v>65</v>
      </c>
      <c r="O784" s="8" t="str" cm="1">
        <f t="array" ref="O784">_xlfn.IFS(
  N784&lt;=10, "Extremely Dry",
  N784&lt;=20, "Very Dry",
  N784&lt;=30, "Dry",
  N784&lt;=40, "Low Comfortable",
  N784&lt;=50, "Comfortable",
  N784&lt;=60, "Moderate Humid",
  N784&lt;=70, "Humid",
  N784&lt;=80, "Very Humid",
  N784&lt;=90, "Highly Humid",
  N784&lt;=100, "Saturated / Rain-Likely"
)</f>
        <v>Humid</v>
      </c>
      <c r="P784" s="8">
        <v>0.16420000000000001</v>
      </c>
      <c r="Q784" s="8">
        <f>ROUND(DS_1_2_3_appended[[#This Row],[NormalizedWindspeed]]* 118, 1)</f>
        <v>19.399999999999999</v>
      </c>
      <c r="R784" s="8">
        <v>1</v>
      </c>
      <c r="S784" s="8">
        <v>17</v>
      </c>
      <c r="T784" s="8">
        <f>SUM(DS_1_2_3_appended[[#This Row],[CasualRiders]], DS_1_2_3_appended[[#This Row],[RegisteredRiders]])</f>
        <v>18</v>
      </c>
    </row>
    <row r="785" spans="1:20">
      <c r="A785" s="16">
        <v>784</v>
      </c>
      <c r="B785" s="11">
        <v>40579</v>
      </c>
      <c r="C785" s="8" t="str" cm="1">
        <f t="array" ref="C785">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85" s="8">
        <f>YEAR(DS_1_2_3_appended[[#This Row],[DateOfEntry]])</f>
        <v>2011</v>
      </c>
      <c r="E785" s="8" t="str">
        <f>TEXT(DS_1_2_3_appended[[#This Row],[DateOfEntry]], "mmmm")</f>
        <v>February</v>
      </c>
      <c r="F785" s="15">
        <v>32.625</v>
      </c>
      <c r="G785" s="8" t="str">
        <f>IF(dataset_1!G785, "YES", "NO")</f>
        <v>NO</v>
      </c>
      <c r="H785" s="8" t="str">
        <f>CHOOSE(WEEKDAY(DS_1_2_3_appended[[#This Row],[DateOfEntry]]), "Sunday", "Monday", "Tuesday", "Wednesday", "Thursday", "Friday", "Saturday")</f>
        <v>Saturday</v>
      </c>
      <c r="I785" s="8">
        <v>2</v>
      </c>
      <c r="J785" s="8" t="str" cm="1">
        <f t="array" ref="J785">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785" s="8">
        <v>0.24</v>
      </c>
      <c r="L785" s="8" cm="1">
        <f t="array" ref="L785">_xlfn.IFS(
  AND(C785="Winter", J785="Clear Sky"), ROUND(10 + (K785 / 0.46) * (25 - 10), 1),
  AND(C785="Winter", J785="Foggy / Misty"), ROUND(0 + (K785 / 0.46) * (15 - 0), 1),
  AND(C785="Winter", J785="Light Snow / Rain"), ROUND(-5 + (K785 / 0.46) * (10 - (-5)), 1),
  AND(C785="Winter", J785="Western Disturbance"), ROUND(5 + (K785 / 0.46) * (20 - 5), 1),
  AND(C785="Summer", J785="Clear / Sunny"), ROUND(30 + (K785 / 0.46) * (53 - 30), 1),
  AND(C785="Summer", J785="Hot &amp; Humid"), ROUND(26 + (K785 / 0.46) * (45 - 26), 1),
  AND(C785="Summer", J785="Dust Storm / Loo Winds"), ROUND(35 + (K785 / 0.46) * (50 - 35), 1),
  AND(C785="Summer", J785="Pre-Monsoon Thunderstorm"), ROUND(28 + (K785 / 0.46) * (48 - 28), 1),
  AND(C785="Monsoon", J785="Heavy Rainfall"), ROUND(22 + (K785 / 0.46) * (28 - 22), 1),
  AND(C785="Monsoon", J785="Intermittent Showers"), ROUND(24 + (K785 / 0.46) * (32 - 24), 1),
  AND(C785="Monsoon", J785="Overcast &amp; Humid"), ROUND(25 + (K785 / 0.46) * (33 - 25), 1),
  AND(C785="Monsoon", J785="Thunderstorms with Rain"), ROUND(23 + (K785 / 0.46) * (30 - 23), 1),
  AND(C785="Autumn", J785="Clear"), ROUND(20 + (K785 / 0.46) * (30 - 20), 1),
  AND(C785="Autumn", J785="Dry &amp; Breezy"), ROUND(18 + (K785 / 0.46) * (28 - 18), 1),
  AND(C785="Autumn", J785="Atmospheric Haze"), ROUND(16 + (K785 / 0.46) * (26 - 16), 1),
  AND(C785="Autumn", J785="Chilly Dusk"), ROUND(15 + (K785 / 0.46) * (25 - 15), 1),
  TRUE, "No match found"
)</f>
        <v>7.8</v>
      </c>
      <c r="M785" s="8">
        <v>0.75</v>
      </c>
      <c r="N785" s="8">
        <f>ROUND(DS_1_2_3_appended[[#This Row],[NormalizedHumidity]] * 100, 1)</f>
        <v>75</v>
      </c>
      <c r="O785" s="8" t="str" cm="1">
        <f t="array" ref="O785">_xlfn.IFS(
  N785&lt;=10, "Extremely Dry",
  N785&lt;=20, "Very Dry",
  N785&lt;=30, "Dry",
  N785&lt;=40, "Low Comfortable",
  N785&lt;=50, "Comfortable",
  N785&lt;=60, "Moderate Humid",
  N785&lt;=70, "Humid",
  N785&lt;=80, "Very Humid",
  N785&lt;=90, "Highly Humid",
  N785&lt;=100, "Saturated / Rain-Likely"
)</f>
        <v>Very Humid</v>
      </c>
      <c r="P785" s="8">
        <v>0.16420000000000001</v>
      </c>
      <c r="Q785" s="8">
        <f>ROUND(DS_1_2_3_appended[[#This Row],[NormalizedWindspeed]]* 118, 1)</f>
        <v>19.399999999999999</v>
      </c>
      <c r="R785" s="8">
        <v>5</v>
      </c>
      <c r="S785" s="8">
        <v>12</v>
      </c>
      <c r="T785" s="8">
        <f>SUM(DS_1_2_3_appended[[#This Row],[CasualRiders]], DS_1_2_3_appended[[#This Row],[RegisteredRiders]])</f>
        <v>17</v>
      </c>
    </row>
    <row r="786" spans="1:20">
      <c r="A786" s="16">
        <v>785</v>
      </c>
      <c r="B786" s="11">
        <v>40579</v>
      </c>
      <c r="C786" s="8" t="str" cm="1">
        <f t="array" ref="C786">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86" s="8">
        <f>YEAR(DS_1_2_3_appended[[#This Row],[DateOfEntry]])</f>
        <v>2011</v>
      </c>
      <c r="E786" s="8" t="str">
        <f>TEXT(DS_1_2_3_appended[[#This Row],[DateOfEntry]], "mmmm")</f>
        <v>February</v>
      </c>
      <c r="F786" s="15">
        <v>32.6666666666667</v>
      </c>
      <c r="G786" s="8" t="str">
        <f>IF(dataset_1!G786, "YES", "NO")</f>
        <v>NO</v>
      </c>
      <c r="H786" s="8" t="str">
        <f>CHOOSE(WEEKDAY(DS_1_2_3_appended[[#This Row],[DateOfEntry]]), "Sunday", "Monday", "Tuesday", "Wednesday", "Thursday", "Friday", "Saturday")</f>
        <v>Saturday</v>
      </c>
      <c r="I786" s="8">
        <v>2</v>
      </c>
      <c r="J786" s="8" t="str" cm="1">
        <f t="array" ref="J786">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786" s="8">
        <v>0.24</v>
      </c>
      <c r="L786" s="8" cm="1">
        <f t="array" ref="L786">_xlfn.IFS(
  AND(C786="Winter", J786="Clear Sky"), ROUND(10 + (K786 / 0.46) * (25 - 10), 1),
  AND(C786="Winter", J786="Foggy / Misty"), ROUND(0 + (K786 / 0.46) * (15 - 0), 1),
  AND(C786="Winter", J786="Light Snow / Rain"), ROUND(-5 + (K786 / 0.46) * (10 - (-5)), 1),
  AND(C786="Winter", J786="Western Disturbance"), ROUND(5 + (K786 / 0.46) * (20 - 5), 1),
  AND(C786="Summer", J786="Clear / Sunny"), ROUND(30 + (K786 / 0.46) * (53 - 30), 1),
  AND(C786="Summer", J786="Hot &amp; Humid"), ROUND(26 + (K786 / 0.46) * (45 - 26), 1),
  AND(C786="Summer", J786="Dust Storm / Loo Winds"), ROUND(35 + (K786 / 0.46) * (50 - 35), 1),
  AND(C786="Summer", J786="Pre-Monsoon Thunderstorm"), ROUND(28 + (K786 / 0.46) * (48 - 28), 1),
  AND(C786="Monsoon", J786="Heavy Rainfall"), ROUND(22 + (K786 / 0.46) * (28 - 22), 1),
  AND(C786="Monsoon", J786="Intermittent Showers"), ROUND(24 + (K786 / 0.46) * (32 - 24), 1),
  AND(C786="Monsoon", J786="Overcast &amp; Humid"), ROUND(25 + (K786 / 0.46) * (33 - 25), 1),
  AND(C786="Monsoon", J786="Thunderstorms with Rain"), ROUND(23 + (K786 / 0.46) * (30 - 23), 1),
  AND(C786="Autumn", J786="Clear"), ROUND(20 + (K786 / 0.46) * (30 - 20), 1),
  AND(C786="Autumn", J786="Dry &amp; Breezy"), ROUND(18 + (K786 / 0.46) * (28 - 18), 1),
  AND(C786="Autumn", J786="Atmospheric Haze"), ROUND(16 + (K786 / 0.46) * (26 - 16), 1),
  AND(C786="Autumn", J786="Chilly Dusk"), ROUND(15 + (K786 / 0.46) * (25 - 15), 1),
  TRUE, "No match found"
)</f>
        <v>7.8</v>
      </c>
      <c r="M786" s="8">
        <v>0.75</v>
      </c>
      <c r="N786" s="8">
        <f>ROUND(DS_1_2_3_appended[[#This Row],[NormalizedHumidity]] * 100, 1)</f>
        <v>75</v>
      </c>
      <c r="O786" s="8" t="str" cm="1">
        <f t="array" ref="O786">_xlfn.IFS(
  N786&lt;=10, "Extremely Dry",
  N786&lt;=20, "Very Dry",
  N786&lt;=30, "Dry",
  N786&lt;=40, "Low Comfortable",
  N786&lt;=50, "Comfortable",
  N786&lt;=60, "Moderate Humid",
  N786&lt;=70, "Humid",
  N786&lt;=80, "Very Humid",
  N786&lt;=90, "Highly Humid",
  N786&lt;=100, "Saturated / Rain-Likely"
)</f>
        <v>Very Humid</v>
      </c>
      <c r="P786" s="8">
        <v>0.16420000000000001</v>
      </c>
      <c r="Q786" s="8">
        <f>ROUND(DS_1_2_3_appended[[#This Row],[NormalizedWindspeed]]* 118, 1)</f>
        <v>19.399999999999999</v>
      </c>
      <c r="R786" s="8">
        <v>1</v>
      </c>
      <c r="S786" s="8">
        <v>10</v>
      </c>
      <c r="T786" s="8">
        <f>SUM(DS_1_2_3_appended[[#This Row],[CasualRiders]], DS_1_2_3_appended[[#This Row],[RegisteredRiders]])</f>
        <v>11</v>
      </c>
    </row>
    <row r="787" spans="1:20">
      <c r="A787" s="16">
        <v>786</v>
      </c>
      <c r="B787" s="11">
        <v>40579</v>
      </c>
      <c r="C787" s="8" t="str" cm="1">
        <f t="array" ref="C787">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87" s="8">
        <f>YEAR(DS_1_2_3_appended[[#This Row],[DateOfEntry]])</f>
        <v>2011</v>
      </c>
      <c r="E787" s="8" t="str">
        <f>TEXT(DS_1_2_3_appended[[#This Row],[DateOfEntry]], "mmmm")</f>
        <v>February</v>
      </c>
      <c r="F787" s="15">
        <v>32.7083333333333</v>
      </c>
      <c r="G787" s="8" t="str">
        <f>IF(dataset_1!G787, "YES", "NO")</f>
        <v>NO</v>
      </c>
      <c r="H787" s="8" t="str">
        <f>CHOOSE(WEEKDAY(DS_1_2_3_appended[[#This Row],[DateOfEntry]]), "Sunday", "Monday", "Tuesday", "Wednesday", "Thursday", "Friday", "Saturday")</f>
        <v>Saturday</v>
      </c>
      <c r="I787" s="8">
        <v>3</v>
      </c>
      <c r="J787" s="8" t="str" cm="1">
        <f t="array" ref="J787">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Light Snow / Rain</v>
      </c>
      <c r="K787" s="8">
        <v>0.22</v>
      </c>
      <c r="L787" s="8" cm="1">
        <f t="array" ref="L787">_xlfn.IFS(
  AND(C787="Winter", J787="Clear Sky"), ROUND(10 + (K787 / 0.46) * (25 - 10), 1),
  AND(C787="Winter", J787="Foggy / Misty"), ROUND(0 + (K787 / 0.46) * (15 - 0), 1),
  AND(C787="Winter", J787="Light Snow / Rain"), ROUND(-5 + (K787 / 0.46) * (10 - (-5)), 1),
  AND(C787="Winter", J787="Western Disturbance"), ROUND(5 + (K787 / 0.46) * (20 - 5), 1),
  AND(C787="Summer", J787="Clear / Sunny"), ROUND(30 + (K787 / 0.46) * (53 - 30), 1),
  AND(C787="Summer", J787="Hot &amp; Humid"), ROUND(26 + (K787 / 0.46) * (45 - 26), 1),
  AND(C787="Summer", J787="Dust Storm / Loo Winds"), ROUND(35 + (K787 / 0.46) * (50 - 35), 1),
  AND(C787="Summer", J787="Pre-Monsoon Thunderstorm"), ROUND(28 + (K787 / 0.46) * (48 - 28), 1),
  AND(C787="Monsoon", J787="Heavy Rainfall"), ROUND(22 + (K787 / 0.46) * (28 - 22), 1),
  AND(C787="Monsoon", J787="Intermittent Showers"), ROUND(24 + (K787 / 0.46) * (32 - 24), 1),
  AND(C787="Monsoon", J787="Overcast &amp; Humid"), ROUND(25 + (K787 / 0.46) * (33 - 25), 1),
  AND(C787="Monsoon", J787="Thunderstorms with Rain"), ROUND(23 + (K787 / 0.46) * (30 - 23), 1),
  AND(C787="Autumn", J787="Clear"), ROUND(20 + (K787 / 0.46) * (30 - 20), 1),
  AND(C787="Autumn", J787="Dry &amp; Breezy"), ROUND(18 + (K787 / 0.46) * (28 - 18), 1),
  AND(C787="Autumn", J787="Atmospheric Haze"), ROUND(16 + (K787 / 0.46) * (26 - 16), 1),
  AND(C787="Autumn", J787="Chilly Dusk"), ROUND(15 + (K787 / 0.46) * (25 - 15), 1),
  TRUE, "No match found"
)</f>
        <v>2.2000000000000002</v>
      </c>
      <c r="M787" s="8">
        <v>0.93</v>
      </c>
      <c r="N787" s="8">
        <f>ROUND(DS_1_2_3_appended[[#This Row],[NormalizedHumidity]] * 100, 1)</f>
        <v>93</v>
      </c>
      <c r="O787" s="8" t="str" cm="1">
        <f t="array" ref="O787">_xlfn.IFS(
  N787&lt;=10, "Extremely Dry",
  N787&lt;=20, "Very Dry",
  N787&lt;=30, "Dry",
  N787&lt;=40, "Low Comfortable",
  N787&lt;=50, "Comfortable",
  N787&lt;=60, "Moderate Humid",
  N787&lt;=70, "Humid",
  N787&lt;=80, "Very Humid",
  N787&lt;=90, "Highly Humid",
  N787&lt;=100, "Saturated / Rain-Likely"
)</f>
        <v>Saturated / Rain-Likely</v>
      </c>
      <c r="P787" s="8">
        <v>0.1343</v>
      </c>
      <c r="Q787" s="8">
        <f>ROUND(DS_1_2_3_appended[[#This Row],[NormalizedWindspeed]]* 118, 1)</f>
        <v>15.8</v>
      </c>
      <c r="R787" s="8">
        <v>0</v>
      </c>
      <c r="S787" s="8">
        <v>8</v>
      </c>
      <c r="T787" s="8">
        <f>SUM(DS_1_2_3_appended[[#This Row],[CasualRiders]], DS_1_2_3_appended[[#This Row],[RegisteredRiders]])</f>
        <v>8</v>
      </c>
    </row>
    <row r="788" spans="1:20">
      <c r="A788" s="16">
        <v>787</v>
      </c>
      <c r="B788" s="11">
        <v>40579</v>
      </c>
      <c r="C788" s="8" t="str" cm="1">
        <f t="array" ref="C788">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88" s="8">
        <f>YEAR(DS_1_2_3_appended[[#This Row],[DateOfEntry]])</f>
        <v>2011</v>
      </c>
      <c r="E788" s="8" t="str">
        <f>TEXT(DS_1_2_3_appended[[#This Row],[DateOfEntry]], "mmmm")</f>
        <v>February</v>
      </c>
      <c r="F788" s="15">
        <v>32.75</v>
      </c>
      <c r="G788" s="8" t="str">
        <f>IF(dataset_1!G788, "YES", "NO")</f>
        <v>NO</v>
      </c>
      <c r="H788" s="8" t="str">
        <f>CHOOSE(WEEKDAY(DS_1_2_3_appended[[#This Row],[DateOfEntry]]), "Sunday", "Monday", "Tuesday", "Wednesday", "Thursday", "Friday", "Saturday")</f>
        <v>Saturday</v>
      </c>
      <c r="I788" s="8">
        <v>3</v>
      </c>
      <c r="J788" s="8" t="str" cm="1">
        <f t="array" ref="J788">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Light Snow / Rain</v>
      </c>
      <c r="K788" s="8">
        <v>0.2</v>
      </c>
      <c r="L788" s="8" cm="1">
        <f t="array" ref="L788">_xlfn.IFS(
  AND(C788="Winter", J788="Clear Sky"), ROUND(10 + (K788 / 0.46) * (25 - 10), 1),
  AND(C788="Winter", J788="Foggy / Misty"), ROUND(0 + (K788 / 0.46) * (15 - 0), 1),
  AND(C788="Winter", J788="Light Snow / Rain"), ROUND(-5 + (K788 / 0.46) * (10 - (-5)), 1),
  AND(C788="Winter", J788="Western Disturbance"), ROUND(5 + (K788 / 0.46) * (20 - 5), 1),
  AND(C788="Summer", J788="Clear / Sunny"), ROUND(30 + (K788 / 0.46) * (53 - 30), 1),
  AND(C788="Summer", J788="Hot &amp; Humid"), ROUND(26 + (K788 / 0.46) * (45 - 26), 1),
  AND(C788="Summer", J788="Dust Storm / Loo Winds"), ROUND(35 + (K788 / 0.46) * (50 - 35), 1),
  AND(C788="Summer", J788="Pre-Monsoon Thunderstorm"), ROUND(28 + (K788 / 0.46) * (48 - 28), 1),
  AND(C788="Monsoon", J788="Heavy Rainfall"), ROUND(22 + (K788 / 0.46) * (28 - 22), 1),
  AND(C788="Monsoon", J788="Intermittent Showers"), ROUND(24 + (K788 / 0.46) * (32 - 24), 1),
  AND(C788="Monsoon", J788="Overcast &amp; Humid"), ROUND(25 + (K788 / 0.46) * (33 - 25), 1),
  AND(C788="Monsoon", J788="Thunderstorms with Rain"), ROUND(23 + (K788 / 0.46) * (30 - 23), 1),
  AND(C788="Autumn", J788="Clear"), ROUND(20 + (K788 / 0.46) * (30 - 20), 1),
  AND(C788="Autumn", J788="Dry &amp; Breezy"), ROUND(18 + (K788 / 0.46) * (28 - 18), 1),
  AND(C788="Autumn", J788="Atmospheric Haze"), ROUND(16 + (K788 / 0.46) * (26 - 16), 1),
  AND(C788="Autumn", J788="Chilly Dusk"), ROUND(15 + (K788 / 0.46) * (25 - 15), 1),
  TRUE, "No match found"
)</f>
        <v>1.5</v>
      </c>
      <c r="M788" s="8">
        <v>1</v>
      </c>
      <c r="N788" s="8">
        <f>ROUND(DS_1_2_3_appended[[#This Row],[NormalizedHumidity]] * 100, 1)</f>
        <v>100</v>
      </c>
      <c r="O788" s="8" t="str" cm="1">
        <f t="array" ref="O788">_xlfn.IFS(
  N788&lt;=10, "Extremely Dry",
  N788&lt;=20, "Very Dry",
  N788&lt;=30, "Dry",
  N788&lt;=40, "Low Comfortable",
  N788&lt;=50, "Comfortable",
  N788&lt;=60, "Moderate Humid",
  N788&lt;=70, "Humid",
  N788&lt;=80, "Very Humid",
  N788&lt;=90, "Highly Humid",
  N788&lt;=100, "Saturated / Rain-Likely"
)</f>
        <v>Saturated / Rain-Likely</v>
      </c>
      <c r="P788" s="8">
        <v>8.9599999999999999E-2</v>
      </c>
      <c r="Q788" s="8">
        <f>ROUND(DS_1_2_3_appended[[#This Row],[NormalizedWindspeed]]* 118, 1)</f>
        <v>10.6</v>
      </c>
      <c r="R788" s="8">
        <v>0</v>
      </c>
      <c r="S788" s="8">
        <v>9</v>
      </c>
      <c r="T788" s="8">
        <f>SUM(DS_1_2_3_appended[[#This Row],[CasualRiders]], DS_1_2_3_appended[[#This Row],[RegisteredRiders]])</f>
        <v>9</v>
      </c>
    </row>
    <row r="789" spans="1:20">
      <c r="A789" s="16">
        <v>788</v>
      </c>
      <c r="B789" s="11">
        <v>40579</v>
      </c>
      <c r="C789" s="8" t="str" cm="1">
        <f t="array" ref="C789">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89" s="8">
        <f>YEAR(DS_1_2_3_appended[[#This Row],[DateOfEntry]])</f>
        <v>2011</v>
      </c>
      <c r="E789" s="8" t="str">
        <f>TEXT(DS_1_2_3_appended[[#This Row],[DateOfEntry]], "mmmm")</f>
        <v>February</v>
      </c>
      <c r="F789" s="15">
        <v>32.7916666666667</v>
      </c>
      <c r="G789" s="8" t="str">
        <f>IF(dataset_1!G789, "YES", "NO")</f>
        <v>NO</v>
      </c>
      <c r="H789" s="8" t="str">
        <f>CHOOSE(WEEKDAY(DS_1_2_3_appended[[#This Row],[DateOfEntry]]), "Sunday", "Monday", "Tuesday", "Wednesday", "Thursday", "Friday", "Saturday")</f>
        <v>Saturday</v>
      </c>
      <c r="I789" s="8">
        <v>3</v>
      </c>
      <c r="J789" s="8" t="str" cm="1">
        <f t="array" ref="J789">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Light Snow / Rain</v>
      </c>
      <c r="K789" s="8">
        <v>0.2</v>
      </c>
      <c r="L789" s="8" cm="1">
        <f t="array" ref="L789">_xlfn.IFS(
  AND(C789="Winter", J789="Clear Sky"), ROUND(10 + (K789 / 0.46) * (25 - 10), 1),
  AND(C789="Winter", J789="Foggy / Misty"), ROUND(0 + (K789 / 0.46) * (15 - 0), 1),
  AND(C789="Winter", J789="Light Snow / Rain"), ROUND(-5 + (K789 / 0.46) * (10 - (-5)), 1),
  AND(C789="Winter", J789="Western Disturbance"), ROUND(5 + (K789 / 0.46) * (20 - 5), 1),
  AND(C789="Summer", J789="Clear / Sunny"), ROUND(30 + (K789 / 0.46) * (53 - 30), 1),
  AND(C789="Summer", J789="Hot &amp; Humid"), ROUND(26 + (K789 / 0.46) * (45 - 26), 1),
  AND(C789="Summer", J789="Dust Storm / Loo Winds"), ROUND(35 + (K789 / 0.46) * (50 - 35), 1),
  AND(C789="Summer", J789="Pre-Monsoon Thunderstorm"), ROUND(28 + (K789 / 0.46) * (48 - 28), 1),
  AND(C789="Monsoon", J789="Heavy Rainfall"), ROUND(22 + (K789 / 0.46) * (28 - 22), 1),
  AND(C789="Monsoon", J789="Intermittent Showers"), ROUND(24 + (K789 / 0.46) * (32 - 24), 1),
  AND(C789="Monsoon", J789="Overcast &amp; Humid"), ROUND(25 + (K789 / 0.46) * (33 - 25), 1),
  AND(C789="Monsoon", J789="Thunderstorms with Rain"), ROUND(23 + (K789 / 0.46) * (30 - 23), 1),
  AND(C789="Autumn", J789="Clear"), ROUND(20 + (K789 / 0.46) * (30 - 20), 1),
  AND(C789="Autumn", J789="Dry &amp; Breezy"), ROUND(18 + (K789 / 0.46) * (28 - 18), 1),
  AND(C789="Autumn", J789="Atmospheric Haze"), ROUND(16 + (K789 / 0.46) * (26 - 16), 1),
  AND(C789="Autumn", J789="Chilly Dusk"), ROUND(15 + (K789 / 0.46) * (25 - 15), 1),
  TRUE, "No match found"
)</f>
        <v>1.5</v>
      </c>
      <c r="M789" s="8">
        <v>1</v>
      </c>
      <c r="N789" s="8">
        <f>ROUND(DS_1_2_3_appended[[#This Row],[NormalizedHumidity]] * 100, 1)</f>
        <v>100</v>
      </c>
      <c r="O789" s="8" t="str" cm="1">
        <f t="array" ref="O789">_xlfn.IFS(
  N789&lt;=10, "Extremely Dry",
  N789&lt;=20, "Very Dry",
  N789&lt;=30, "Dry",
  N789&lt;=40, "Low Comfortable",
  N789&lt;=50, "Comfortable",
  N789&lt;=60, "Moderate Humid",
  N789&lt;=70, "Humid",
  N789&lt;=80, "Very Humid",
  N789&lt;=90, "Highly Humid",
  N789&lt;=100, "Saturated / Rain-Likely"
)</f>
        <v>Saturated / Rain-Likely</v>
      </c>
      <c r="P789" s="8">
        <v>0</v>
      </c>
      <c r="Q789" s="8">
        <f>ROUND(DS_1_2_3_appended[[#This Row],[NormalizedWindspeed]]* 118, 1)</f>
        <v>0</v>
      </c>
      <c r="R789" s="8">
        <v>0</v>
      </c>
      <c r="S789" s="8">
        <v>4</v>
      </c>
      <c r="T789" s="8">
        <f>SUM(DS_1_2_3_appended[[#This Row],[CasualRiders]], DS_1_2_3_appended[[#This Row],[RegisteredRiders]])</f>
        <v>4</v>
      </c>
    </row>
    <row r="790" spans="1:20">
      <c r="A790" s="16">
        <v>789</v>
      </c>
      <c r="B790" s="11">
        <v>40579</v>
      </c>
      <c r="C790" s="8" t="str" cm="1">
        <f t="array" ref="C790">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90" s="8">
        <f>YEAR(DS_1_2_3_appended[[#This Row],[DateOfEntry]])</f>
        <v>2011</v>
      </c>
      <c r="E790" s="8" t="str">
        <f>TEXT(DS_1_2_3_appended[[#This Row],[DateOfEntry]], "mmmm")</f>
        <v>February</v>
      </c>
      <c r="F790" s="15">
        <v>32.8333333333333</v>
      </c>
      <c r="G790" s="8" t="str">
        <f>IF(dataset_1!G790, "YES", "NO")</f>
        <v>NO</v>
      </c>
      <c r="H790" s="8" t="str">
        <f>CHOOSE(WEEKDAY(DS_1_2_3_appended[[#This Row],[DateOfEntry]]), "Sunday", "Monday", "Tuesday", "Wednesday", "Thursday", "Friday", "Saturday")</f>
        <v>Saturday</v>
      </c>
      <c r="I790" s="8">
        <v>3</v>
      </c>
      <c r="J790" s="8" t="str" cm="1">
        <f t="array" ref="J790">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Light Snow / Rain</v>
      </c>
      <c r="K790" s="8">
        <v>0.22</v>
      </c>
      <c r="L790" s="8" cm="1">
        <f t="array" ref="L790">_xlfn.IFS(
  AND(C790="Winter", J790="Clear Sky"), ROUND(10 + (K790 / 0.46) * (25 - 10), 1),
  AND(C790="Winter", J790="Foggy / Misty"), ROUND(0 + (K790 / 0.46) * (15 - 0), 1),
  AND(C790="Winter", J790="Light Snow / Rain"), ROUND(-5 + (K790 / 0.46) * (10 - (-5)), 1),
  AND(C790="Winter", J790="Western Disturbance"), ROUND(5 + (K790 / 0.46) * (20 - 5), 1),
  AND(C790="Summer", J790="Clear / Sunny"), ROUND(30 + (K790 / 0.46) * (53 - 30), 1),
  AND(C790="Summer", J790="Hot &amp; Humid"), ROUND(26 + (K790 / 0.46) * (45 - 26), 1),
  AND(C790="Summer", J790="Dust Storm / Loo Winds"), ROUND(35 + (K790 / 0.46) * (50 - 35), 1),
  AND(C790="Summer", J790="Pre-Monsoon Thunderstorm"), ROUND(28 + (K790 / 0.46) * (48 - 28), 1),
  AND(C790="Monsoon", J790="Heavy Rainfall"), ROUND(22 + (K790 / 0.46) * (28 - 22), 1),
  AND(C790="Monsoon", J790="Intermittent Showers"), ROUND(24 + (K790 / 0.46) * (32 - 24), 1),
  AND(C790="Monsoon", J790="Overcast &amp; Humid"), ROUND(25 + (K790 / 0.46) * (33 - 25), 1),
  AND(C790="Monsoon", J790="Thunderstorms with Rain"), ROUND(23 + (K790 / 0.46) * (30 - 23), 1),
  AND(C790="Autumn", J790="Clear"), ROUND(20 + (K790 / 0.46) * (30 - 20), 1),
  AND(C790="Autumn", J790="Dry &amp; Breezy"), ROUND(18 + (K790 / 0.46) * (28 - 18), 1),
  AND(C790="Autumn", J790="Atmospheric Haze"), ROUND(16 + (K790 / 0.46) * (26 - 16), 1),
  AND(C790="Autumn", J790="Chilly Dusk"), ROUND(15 + (K790 / 0.46) * (25 - 15), 1),
  TRUE, "No match found"
)</f>
        <v>2.2000000000000002</v>
      </c>
      <c r="M790" s="8">
        <v>0.93</v>
      </c>
      <c r="N790" s="8">
        <f>ROUND(DS_1_2_3_appended[[#This Row],[NormalizedHumidity]] * 100, 1)</f>
        <v>93</v>
      </c>
      <c r="O790" s="8" t="str" cm="1">
        <f t="array" ref="O790">_xlfn.IFS(
  N790&lt;=10, "Extremely Dry",
  N790&lt;=20, "Very Dry",
  N790&lt;=30, "Dry",
  N790&lt;=40, "Low Comfortable",
  N790&lt;=50, "Comfortable",
  N790&lt;=60, "Moderate Humid",
  N790&lt;=70, "Humid",
  N790&lt;=80, "Very Humid",
  N790&lt;=90, "Highly Humid",
  N790&lt;=100, "Saturated / Rain-Likely"
)</f>
        <v>Saturated / Rain-Likely</v>
      </c>
      <c r="P790" s="8">
        <v>8.9599999999999999E-2</v>
      </c>
      <c r="Q790" s="8">
        <f>ROUND(DS_1_2_3_appended[[#This Row],[NormalizedWindspeed]]* 118, 1)</f>
        <v>10.6</v>
      </c>
      <c r="R790" s="8">
        <v>0</v>
      </c>
      <c r="S790" s="8">
        <v>4</v>
      </c>
      <c r="T790" s="8">
        <f>SUM(DS_1_2_3_appended[[#This Row],[CasualRiders]], DS_1_2_3_appended[[#This Row],[RegisteredRiders]])</f>
        <v>4</v>
      </c>
    </row>
    <row r="791" spans="1:20">
      <c r="A791" s="16">
        <v>790</v>
      </c>
      <c r="B791" s="11">
        <v>40579</v>
      </c>
      <c r="C791" s="8" t="str" cm="1">
        <f t="array" ref="C791">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91" s="8">
        <f>YEAR(DS_1_2_3_appended[[#This Row],[DateOfEntry]])</f>
        <v>2011</v>
      </c>
      <c r="E791" s="8" t="str">
        <f>TEXT(DS_1_2_3_appended[[#This Row],[DateOfEntry]], "mmmm")</f>
        <v>February</v>
      </c>
      <c r="F791" s="15">
        <v>32.875</v>
      </c>
      <c r="G791" s="8" t="str">
        <f>IF(dataset_1!G791, "YES", "NO")</f>
        <v>NO</v>
      </c>
      <c r="H791" s="8" t="str">
        <f>CHOOSE(WEEKDAY(DS_1_2_3_appended[[#This Row],[DateOfEntry]]), "Sunday", "Monday", "Tuesday", "Wednesday", "Thursday", "Friday", "Saturday")</f>
        <v>Saturday</v>
      </c>
      <c r="I791" s="8">
        <v>3</v>
      </c>
      <c r="J791" s="8" t="str" cm="1">
        <f t="array" ref="J791">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Light Snow / Rain</v>
      </c>
      <c r="K791" s="8">
        <v>0.2</v>
      </c>
      <c r="L791" s="8" cm="1">
        <f t="array" ref="L791">_xlfn.IFS(
  AND(C791="Winter", J791="Clear Sky"), ROUND(10 + (K791 / 0.46) * (25 - 10), 1),
  AND(C791="Winter", J791="Foggy / Misty"), ROUND(0 + (K791 / 0.46) * (15 - 0), 1),
  AND(C791="Winter", J791="Light Snow / Rain"), ROUND(-5 + (K791 / 0.46) * (10 - (-5)), 1),
  AND(C791="Winter", J791="Western Disturbance"), ROUND(5 + (K791 / 0.46) * (20 - 5), 1),
  AND(C791="Summer", J791="Clear / Sunny"), ROUND(30 + (K791 / 0.46) * (53 - 30), 1),
  AND(C791="Summer", J791="Hot &amp; Humid"), ROUND(26 + (K791 / 0.46) * (45 - 26), 1),
  AND(C791="Summer", J791="Dust Storm / Loo Winds"), ROUND(35 + (K791 / 0.46) * (50 - 35), 1),
  AND(C791="Summer", J791="Pre-Monsoon Thunderstorm"), ROUND(28 + (K791 / 0.46) * (48 - 28), 1),
  AND(C791="Monsoon", J791="Heavy Rainfall"), ROUND(22 + (K791 / 0.46) * (28 - 22), 1),
  AND(C791="Monsoon", J791="Intermittent Showers"), ROUND(24 + (K791 / 0.46) * (32 - 24), 1),
  AND(C791="Monsoon", J791="Overcast &amp; Humid"), ROUND(25 + (K791 / 0.46) * (33 - 25), 1),
  AND(C791="Monsoon", J791="Thunderstorms with Rain"), ROUND(23 + (K791 / 0.46) * (30 - 23), 1),
  AND(C791="Autumn", J791="Clear"), ROUND(20 + (K791 / 0.46) * (30 - 20), 1),
  AND(C791="Autumn", J791="Dry &amp; Breezy"), ROUND(18 + (K791 / 0.46) * (28 - 18), 1),
  AND(C791="Autumn", J791="Atmospheric Haze"), ROUND(16 + (K791 / 0.46) * (26 - 16), 1),
  AND(C791="Autumn", J791="Chilly Dusk"), ROUND(15 + (K791 / 0.46) * (25 - 15), 1),
  TRUE, "No match found"
)</f>
        <v>1.5</v>
      </c>
      <c r="M791" s="8">
        <v>1</v>
      </c>
      <c r="N791" s="8">
        <f>ROUND(DS_1_2_3_appended[[#This Row],[NormalizedHumidity]] * 100, 1)</f>
        <v>100</v>
      </c>
      <c r="O791" s="8" t="str" cm="1">
        <f t="array" ref="O791">_xlfn.IFS(
  N791&lt;=10, "Extremely Dry",
  N791&lt;=20, "Very Dry",
  N791&lt;=30, "Dry",
  N791&lt;=40, "Low Comfortable",
  N791&lt;=50, "Comfortable",
  N791&lt;=60, "Moderate Humid",
  N791&lt;=70, "Humid",
  N791&lt;=80, "Very Humid",
  N791&lt;=90, "Highly Humid",
  N791&lt;=100, "Saturated / Rain-Likely"
)</f>
        <v>Saturated / Rain-Likely</v>
      </c>
      <c r="P791" s="8">
        <v>8.9599999999999999E-2</v>
      </c>
      <c r="Q791" s="8">
        <f>ROUND(DS_1_2_3_appended[[#This Row],[NormalizedWindspeed]]* 118, 1)</f>
        <v>10.6</v>
      </c>
      <c r="R791" s="8">
        <v>0</v>
      </c>
      <c r="S791" s="8">
        <v>10</v>
      </c>
      <c r="T791" s="8">
        <f>SUM(DS_1_2_3_appended[[#This Row],[CasualRiders]], DS_1_2_3_appended[[#This Row],[RegisteredRiders]])</f>
        <v>10</v>
      </c>
    </row>
    <row r="792" spans="1:20">
      <c r="A792" s="16">
        <v>791</v>
      </c>
      <c r="B792" s="11">
        <v>40579</v>
      </c>
      <c r="C792" s="8" t="str" cm="1">
        <f t="array" ref="C792">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92" s="8">
        <f>YEAR(DS_1_2_3_appended[[#This Row],[DateOfEntry]])</f>
        <v>2011</v>
      </c>
      <c r="E792" s="8" t="str">
        <f>TEXT(DS_1_2_3_appended[[#This Row],[DateOfEntry]], "mmmm")</f>
        <v>February</v>
      </c>
      <c r="F792" s="15">
        <v>32.9166666666667</v>
      </c>
      <c r="G792" s="8" t="str">
        <f>IF(dataset_1!G792, "YES", "NO")</f>
        <v>NO</v>
      </c>
      <c r="H792" s="8" t="str">
        <f>CHOOSE(WEEKDAY(DS_1_2_3_appended[[#This Row],[DateOfEntry]]), "Sunday", "Monday", "Tuesday", "Wednesday", "Thursday", "Friday", "Saturday")</f>
        <v>Saturday</v>
      </c>
      <c r="I792" s="8">
        <v>3</v>
      </c>
      <c r="J792" s="8" t="str" cm="1">
        <f t="array" ref="J792">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Light Snow / Rain</v>
      </c>
      <c r="K792" s="8">
        <v>0.2</v>
      </c>
      <c r="L792" s="8" cm="1">
        <f t="array" ref="L792">_xlfn.IFS(
  AND(C792="Winter", J792="Clear Sky"), ROUND(10 + (K792 / 0.46) * (25 - 10), 1),
  AND(C792="Winter", J792="Foggy / Misty"), ROUND(0 + (K792 / 0.46) * (15 - 0), 1),
  AND(C792="Winter", J792="Light Snow / Rain"), ROUND(-5 + (K792 / 0.46) * (10 - (-5)), 1),
  AND(C792="Winter", J792="Western Disturbance"), ROUND(5 + (K792 / 0.46) * (20 - 5), 1),
  AND(C792="Summer", J792="Clear / Sunny"), ROUND(30 + (K792 / 0.46) * (53 - 30), 1),
  AND(C792="Summer", J792="Hot &amp; Humid"), ROUND(26 + (K792 / 0.46) * (45 - 26), 1),
  AND(C792="Summer", J792="Dust Storm / Loo Winds"), ROUND(35 + (K792 / 0.46) * (50 - 35), 1),
  AND(C792="Summer", J792="Pre-Monsoon Thunderstorm"), ROUND(28 + (K792 / 0.46) * (48 - 28), 1),
  AND(C792="Monsoon", J792="Heavy Rainfall"), ROUND(22 + (K792 / 0.46) * (28 - 22), 1),
  AND(C792="Monsoon", J792="Intermittent Showers"), ROUND(24 + (K792 / 0.46) * (32 - 24), 1),
  AND(C792="Monsoon", J792="Overcast &amp; Humid"), ROUND(25 + (K792 / 0.46) * (33 - 25), 1),
  AND(C792="Monsoon", J792="Thunderstorms with Rain"), ROUND(23 + (K792 / 0.46) * (30 - 23), 1),
  AND(C792="Autumn", J792="Clear"), ROUND(20 + (K792 / 0.46) * (30 - 20), 1),
  AND(C792="Autumn", J792="Dry &amp; Breezy"), ROUND(18 + (K792 / 0.46) * (28 - 18), 1),
  AND(C792="Autumn", J792="Atmospheric Haze"), ROUND(16 + (K792 / 0.46) * (26 - 16), 1),
  AND(C792="Autumn", J792="Chilly Dusk"), ROUND(15 + (K792 / 0.46) * (25 - 15), 1),
  TRUE, "No match found"
)</f>
        <v>1.5</v>
      </c>
      <c r="M792" s="8">
        <v>1</v>
      </c>
      <c r="N792" s="8">
        <f>ROUND(DS_1_2_3_appended[[#This Row],[NormalizedHumidity]] * 100, 1)</f>
        <v>100</v>
      </c>
      <c r="O792" s="8" t="str" cm="1">
        <f t="array" ref="O792">_xlfn.IFS(
  N792&lt;=10, "Extremely Dry",
  N792&lt;=20, "Very Dry",
  N792&lt;=30, "Dry",
  N792&lt;=40, "Low Comfortable",
  N792&lt;=50, "Comfortable",
  N792&lt;=60, "Moderate Humid",
  N792&lt;=70, "Humid",
  N792&lt;=80, "Very Humid",
  N792&lt;=90, "Highly Humid",
  N792&lt;=100, "Saturated / Rain-Likely"
)</f>
        <v>Saturated / Rain-Likely</v>
      </c>
      <c r="P792" s="8">
        <v>8.9599999999999999E-2</v>
      </c>
      <c r="Q792" s="8">
        <f>ROUND(DS_1_2_3_appended[[#This Row],[NormalizedWindspeed]]* 118, 1)</f>
        <v>10.6</v>
      </c>
      <c r="R792" s="8">
        <v>3</v>
      </c>
      <c r="S792" s="8">
        <v>17</v>
      </c>
      <c r="T792" s="8">
        <f>SUM(DS_1_2_3_appended[[#This Row],[CasualRiders]], DS_1_2_3_appended[[#This Row],[RegisteredRiders]])</f>
        <v>20</v>
      </c>
    </row>
    <row r="793" spans="1:20">
      <c r="A793" s="16">
        <v>792</v>
      </c>
      <c r="B793" s="11">
        <v>40579</v>
      </c>
      <c r="C793" s="8" t="str" cm="1">
        <f t="array" ref="C793">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93" s="8">
        <f>YEAR(DS_1_2_3_appended[[#This Row],[DateOfEntry]])</f>
        <v>2011</v>
      </c>
      <c r="E793" s="8" t="str">
        <f>TEXT(DS_1_2_3_appended[[#This Row],[DateOfEntry]], "mmmm")</f>
        <v>February</v>
      </c>
      <c r="F793" s="15">
        <v>32.9583333333333</v>
      </c>
      <c r="G793" s="8" t="str">
        <f>IF(dataset_1!G793, "YES", "NO")</f>
        <v>NO</v>
      </c>
      <c r="H793" s="8" t="str">
        <f>CHOOSE(WEEKDAY(DS_1_2_3_appended[[#This Row],[DateOfEntry]]), "Sunday", "Monday", "Tuesday", "Wednesday", "Thursday", "Friday", "Saturday")</f>
        <v>Saturday</v>
      </c>
      <c r="I793" s="8">
        <v>3</v>
      </c>
      <c r="J793" s="8" t="str" cm="1">
        <f t="array" ref="J793">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Light Snow / Rain</v>
      </c>
      <c r="K793" s="8">
        <v>0.2</v>
      </c>
      <c r="L793" s="8" cm="1">
        <f t="array" ref="L793">_xlfn.IFS(
  AND(C793="Winter", J793="Clear Sky"), ROUND(10 + (K793 / 0.46) * (25 - 10), 1),
  AND(C793="Winter", J793="Foggy / Misty"), ROUND(0 + (K793 / 0.46) * (15 - 0), 1),
  AND(C793="Winter", J793="Light Snow / Rain"), ROUND(-5 + (K793 / 0.46) * (10 - (-5)), 1),
  AND(C793="Winter", J793="Western Disturbance"), ROUND(5 + (K793 / 0.46) * (20 - 5), 1),
  AND(C793="Summer", J793="Clear / Sunny"), ROUND(30 + (K793 / 0.46) * (53 - 30), 1),
  AND(C793="Summer", J793="Hot &amp; Humid"), ROUND(26 + (K793 / 0.46) * (45 - 26), 1),
  AND(C793="Summer", J793="Dust Storm / Loo Winds"), ROUND(35 + (K793 / 0.46) * (50 - 35), 1),
  AND(C793="Summer", J793="Pre-Monsoon Thunderstorm"), ROUND(28 + (K793 / 0.46) * (48 - 28), 1),
  AND(C793="Monsoon", J793="Heavy Rainfall"), ROUND(22 + (K793 / 0.46) * (28 - 22), 1),
  AND(C793="Monsoon", J793="Intermittent Showers"), ROUND(24 + (K793 / 0.46) * (32 - 24), 1),
  AND(C793="Monsoon", J793="Overcast &amp; Humid"), ROUND(25 + (K793 / 0.46) * (33 - 25), 1),
  AND(C793="Monsoon", J793="Thunderstorms with Rain"), ROUND(23 + (K793 / 0.46) * (30 - 23), 1),
  AND(C793="Autumn", J793="Clear"), ROUND(20 + (K793 / 0.46) * (30 - 20), 1),
  AND(C793="Autumn", J793="Dry &amp; Breezy"), ROUND(18 + (K793 / 0.46) * (28 - 18), 1),
  AND(C793="Autumn", J793="Atmospheric Haze"), ROUND(16 + (K793 / 0.46) * (26 - 16), 1),
  AND(C793="Autumn", J793="Chilly Dusk"), ROUND(15 + (K793 / 0.46) * (25 - 15), 1),
  TRUE, "No match found"
)</f>
        <v>1.5</v>
      </c>
      <c r="M793" s="8">
        <v>1</v>
      </c>
      <c r="N793" s="8">
        <f>ROUND(DS_1_2_3_appended[[#This Row],[NormalizedHumidity]] * 100, 1)</f>
        <v>100</v>
      </c>
      <c r="O793" s="8" t="str" cm="1">
        <f t="array" ref="O793">_xlfn.IFS(
  N793&lt;=10, "Extremely Dry",
  N793&lt;=20, "Very Dry",
  N793&lt;=30, "Dry",
  N793&lt;=40, "Low Comfortable",
  N793&lt;=50, "Comfortable",
  N793&lt;=60, "Moderate Humid",
  N793&lt;=70, "Humid",
  N793&lt;=80, "Very Humid",
  N793&lt;=90, "Highly Humid",
  N793&lt;=100, "Saturated / Rain-Likely"
)</f>
        <v>Saturated / Rain-Likely</v>
      </c>
      <c r="P793" s="8">
        <v>0.1343</v>
      </c>
      <c r="Q793" s="8">
        <f>ROUND(DS_1_2_3_appended[[#This Row],[NormalizedWindspeed]]* 118, 1)</f>
        <v>15.8</v>
      </c>
      <c r="R793" s="8">
        <v>3</v>
      </c>
      <c r="S793" s="8">
        <v>31</v>
      </c>
      <c r="T793" s="8">
        <f>SUM(DS_1_2_3_appended[[#This Row],[CasualRiders]], DS_1_2_3_appended[[#This Row],[RegisteredRiders]])</f>
        <v>34</v>
      </c>
    </row>
    <row r="794" spans="1:20">
      <c r="A794" s="16">
        <v>793</v>
      </c>
      <c r="B794" s="11">
        <v>40579</v>
      </c>
      <c r="C794" s="8" t="str" cm="1">
        <f t="array" ref="C794">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94" s="8">
        <f>YEAR(DS_1_2_3_appended[[#This Row],[DateOfEntry]])</f>
        <v>2011</v>
      </c>
      <c r="E794" s="8" t="str">
        <f>TEXT(DS_1_2_3_appended[[#This Row],[DateOfEntry]], "mmmm")</f>
        <v>February</v>
      </c>
      <c r="F794" s="15">
        <v>33</v>
      </c>
      <c r="G794" s="8" t="str">
        <f>IF(dataset_1!G794, "YES", "NO")</f>
        <v>NO</v>
      </c>
      <c r="H794" s="8" t="str">
        <f>CHOOSE(WEEKDAY(DS_1_2_3_appended[[#This Row],[DateOfEntry]]), "Sunday", "Monday", "Tuesday", "Wednesday", "Thursday", "Friday", "Saturday")</f>
        <v>Saturday</v>
      </c>
      <c r="I794" s="8">
        <v>3</v>
      </c>
      <c r="J794" s="8" t="str" cm="1">
        <f t="array" ref="J794">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Light Snow / Rain</v>
      </c>
      <c r="K794" s="8">
        <v>0.22</v>
      </c>
      <c r="L794" s="8" cm="1">
        <f t="array" ref="L794">_xlfn.IFS(
  AND(C794="Winter", J794="Clear Sky"), ROUND(10 + (K794 / 0.46) * (25 - 10), 1),
  AND(C794="Winter", J794="Foggy / Misty"), ROUND(0 + (K794 / 0.46) * (15 - 0), 1),
  AND(C794="Winter", J794="Light Snow / Rain"), ROUND(-5 + (K794 / 0.46) * (10 - (-5)), 1),
  AND(C794="Winter", J794="Western Disturbance"), ROUND(5 + (K794 / 0.46) * (20 - 5), 1),
  AND(C794="Summer", J794="Clear / Sunny"), ROUND(30 + (K794 / 0.46) * (53 - 30), 1),
  AND(C794="Summer", J794="Hot &amp; Humid"), ROUND(26 + (K794 / 0.46) * (45 - 26), 1),
  AND(C794="Summer", J794="Dust Storm / Loo Winds"), ROUND(35 + (K794 / 0.46) * (50 - 35), 1),
  AND(C794="Summer", J794="Pre-Monsoon Thunderstorm"), ROUND(28 + (K794 / 0.46) * (48 - 28), 1),
  AND(C794="Monsoon", J794="Heavy Rainfall"), ROUND(22 + (K794 / 0.46) * (28 - 22), 1),
  AND(C794="Monsoon", J794="Intermittent Showers"), ROUND(24 + (K794 / 0.46) * (32 - 24), 1),
  AND(C794="Monsoon", J794="Overcast &amp; Humid"), ROUND(25 + (K794 / 0.46) * (33 - 25), 1),
  AND(C794="Monsoon", J794="Thunderstorms with Rain"), ROUND(23 + (K794 / 0.46) * (30 - 23), 1),
  AND(C794="Autumn", J794="Clear"), ROUND(20 + (K794 / 0.46) * (30 - 20), 1),
  AND(C794="Autumn", J794="Dry &amp; Breezy"), ROUND(18 + (K794 / 0.46) * (28 - 18), 1),
  AND(C794="Autumn", J794="Atmospheric Haze"), ROUND(16 + (K794 / 0.46) * (26 - 16), 1),
  AND(C794="Autumn", J794="Chilly Dusk"), ROUND(15 + (K794 / 0.46) * (25 - 15), 1),
  TRUE, "No match found"
)</f>
        <v>2.2000000000000002</v>
      </c>
      <c r="M794" s="8">
        <v>1</v>
      </c>
      <c r="N794" s="8">
        <f>ROUND(DS_1_2_3_appended[[#This Row],[NormalizedHumidity]] * 100, 1)</f>
        <v>100</v>
      </c>
      <c r="O794" s="8" t="str" cm="1">
        <f t="array" ref="O794">_xlfn.IFS(
  N794&lt;=10, "Extremely Dry",
  N794&lt;=20, "Very Dry",
  N794&lt;=30, "Dry",
  N794&lt;=40, "Low Comfortable",
  N794&lt;=50, "Comfortable",
  N794&lt;=60, "Moderate Humid",
  N794&lt;=70, "Humid",
  N794&lt;=80, "Very Humid",
  N794&lt;=90, "Highly Humid",
  N794&lt;=100, "Saturated / Rain-Likely"
)</f>
        <v>Saturated / Rain-Likely</v>
      </c>
      <c r="P794" s="8">
        <v>0.1343</v>
      </c>
      <c r="Q794" s="8">
        <f>ROUND(DS_1_2_3_appended[[#This Row],[NormalizedWindspeed]]* 118, 1)</f>
        <v>15.8</v>
      </c>
      <c r="R794" s="8">
        <v>1</v>
      </c>
      <c r="S794" s="8">
        <v>46</v>
      </c>
      <c r="T794" s="8">
        <f>SUM(DS_1_2_3_appended[[#This Row],[CasualRiders]], DS_1_2_3_appended[[#This Row],[RegisteredRiders]])</f>
        <v>47</v>
      </c>
    </row>
    <row r="795" spans="1:20">
      <c r="A795" s="16">
        <v>794</v>
      </c>
      <c r="B795" s="11">
        <v>40579</v>
      </c>
      <c r="C795" s="8" t="str" cm="1">
        <f t="array" ref="C795">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95" s="8">
        <f>YEAR(DS_1_2_3_appended[[#This Row],[DateOfEntry]])</f>
        <v>2011</v>
      </c>
      <c r="E795" s="8" t="str">
        <f>TEXT(DS_1_2_3_appended[[#This Row],[DateOfEntry]], "mmmm")</f>
        <v>February</v>
      </c>
      <c r="F795" s="15">
        <v>33.0416666666667</v>
      </c>
      <c r="G795" s="8" t="str">
        <f>IF(dataset_1!G795, "YES", "NO")</f>
        <v>NO</v>
      </c>
      <c r="H795" s="8" t="str">
        <f>CHOOSE(WEEKDAY(DS_1_2_3_appended[[#This Row],[DateOfEntry]]), "Sunday", "Monday", "Tuesday", "Wednesday", "Thursday", "Friday", "Saturday")</f>
        <v>Saturday</v>
      </c>
      <c r="I795" s="8">
        <v>3</v>
      </c>
      <c r="J795" s="8" t="str" cm="1">
        <f t="array" ref="J795">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Light Snow / Rain</v>
      </c>
      <c r="K795" s="8">
        <v>0.22</v>
      </c>
      <c r="L795" s="8" cm="1">
        <f t="array" ref="L795">_xlfn.IFS(
  AND(C795="Winter", J795="Clear Sky"), ROUND(10 + (K795 / 0.46) * (25 - 10), 1),
  AND(C795="Winter", J795="Foggy / Misty"), ROUND(0 + (K795 / 0.46) * (15 - 0), 1),
  AND(C795="Winter", J795="Light Snow / Rain"), ROUND(-5 + (K795 / 0.46) * (10 - (-5)), 1),
  AND(C795="Winter", J795="Western Disturbance"), ROUND(5 + (K795 / 0.46) * (20 - 5), 1),
  AND(C795="Summer", J795="Clear / Sunny"), ROUND(30 + (K795 / 0.46) * (53 - 30), 1),
  AND(C795="Summer", J795="Hot &amp; Humid"), ROUND(26 + (K795 / 0.46) * (45 - 26), 1),
  AND(C795="Summer", J795="Dust Storm / Loo Winds"), ROUND(35 + (K795 / 0.46) * (50 - 35), 1),
  AND(C795="Summer", J795="Pre-Monsoon Thunderstorm"), ROUND(28 + (K795 / 0.46) * (48 - 28), 1),
  AND(C795="Monsoon", J795="Heavy Rainfall"), ROUND(22 + (K795 / 0.46) * (28 - 22), 1),
  AND(C795="Monsoon", J795="Intermittent Showers"), ROUND(24 + (K795 / 0.46) * (32 - 24), 1),
  AND(C795="Monsoon", J795="Overcast &amp; Humid"), ROUND(25 + (K795 / 0.46) * (33 - 25), 1),
  AND(C795="Monsoon", J795="Thunderstorms with Rain"), ROUND(23 + (K795 / 0.46) * (30 - 23), 1),
  AND(C795="Autumn", J795="Clear"), ROUND(20 + (K795 / 0.46) * (30 - 20), 1),
  AND(C795="Autumn", J795="Dry &amp; Breezy"), ROUND(18 + (K795 / 0.46) * (28 - 18), 1),
  AND(C795="Autumn", J795="Atmospheric Haze"), ROUND(16 + (K795 / 0.46) * (26 - 16), 1),
  AND(C795="Autumn", J795="Chilly Dusk"), ROUND(15 + (K795 / 0.46) * (25 - 15), 1),
  TRUE, "No match found"
)</f>
        <v>2.2000000000000002</v>
      </c>
      <c r="M795" s="8">
        <v>1</v>
      </c>
      <c r="N795" s="8">
        <f>ROUND(DS_1_2_3_appended[[#This Row],[NormalizedHumidity]] * 100, 1)</f>
        <v>100</v>
      </c>
      <c r="O795" s="8" t="str" cm="1">
        <f t="array" ref="O795">_xlfn.IFS(
  N795&lt;=10, "Extremely Dry",
  N795&lt;=20, "Very Dry",
  N795&lt;=30, "Dry",
  N795&lt;=40, "Low Comfortable",
  N795&lt;=50, "Comfortable",
  N795&lt;=60, "Moderate Humid",
  N795&lt;=70, "Humid",
  N795&lt;=80, "Very Humid",
  N795&lt;=90, "Highly Humid",
  N795&lt;=100, "Saturated / Rain-Likely"
)</f>
        <v>Saturated / Rain-Likely</v>
      </c>
      <c r="P795" s="8">
        <v>0.16420000000000001</v>
      </c>
      <c r="Q795" s="8">
        <f>ROUND(DS_1_2_3_appended[[#This Row],[NormalizedWindspeed]]* 118, 1)</f>
        <v>19.399999999999999</v>
      </c>
      <c r="R795" s="8">
        <v>10</v>
      </c>
      <c r="S795" s="8">
        <v>42</v>
      </c>
      <c r="T795" s="8">
        <f>SUM(DS_1_2_3_appended[[#This Row],[CasualRiders]], DS_1_2_3_appended[[#This Row],[RegisteredRiders]])</f>
        <v>52</v>
      </c>
    </row>
    <row r="796" spans="1:20">
      <c r="A796" s="16">
        <v>795</v>
      </c>
      <c r="B796" s="11">
        <v>40579</v>
      </c>
      <c r="C796" s="8" t="str" cm="1">
        <f t="array" ref="C796">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96" s="8">
        <f>YEAR(DS_1_2_3_appended[[#This Row],[DateOfEntry]])</f>
        <v>2011</v>
      </c>
      <c r="E796" s="8" t="str">
        <f>TEXT(DS_1_2_3_appended[[#This Row],[DateOfEntry]], "mmmm")</f>
        <v>February</v>
      </c>
      <c r="F796" s="15">
        <v>33.0833333333333</v>
      </c>
      <c r="G796" s="8" t="str">
        <f>IF(dataset_1!G796, "YES", "NO")</f>
        <v>NO</v>
      </c>
      <c r="H796" s="8" t="str">
        <f>CHOOSE(WEEKDAY(DS_1_2_3_appended[[#This Row],[DateOfEntry]]), "Sunday", "Monday", "Tuesday", "Wednesday", "Thursday", "Friday", "Saturday")</f>
        <v>Saturday</v>
      </c>
      <c r="I796" s="8">
        <v>3</v>
      </c>
      <c r="J796" s="8" t="str" cm="1">
        <f t="array" ref="J796">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Light Snow / Rain</v>
      </c>
      <c r="K796" s="8">
        <v>0.22</v>
      </c>
      <c r="L796" s="8" cm="1">
        <f t="array" ref="L796">_xlfn.IFS(
  AND(C796="Winter", J796="Clear Sky"), ROUND(10 + (K796 / 0.46) * (25 - 10), 1),
  AND(C796="Winter", J796="Foggy / Misty"), ROUND(0 + (K796 / 0.46) * (15 - 0), 1),
  AND(C796="Winter", J796="Light Snow / Rain"), ROUND(-5 + (K796 / 0.46) * (10 - (-5)), 1),
  AND(C796="Winter", J796="Western Disturbance"), ROUND(5 + (K796 / 0.46) * (20 - 5), 1),
  AND(C796="Summer", J796="Clear / Sunny"), ROUND(30 + (K796 / 0.46) * (53 - 30), 1),
  AND(C796="Summer", J796="Hot &amp; Humid"), ROUND(26 + (K796 / 0.46) * (45 - 26), 1),
  AND(C796="Summer", J796="Dust Storm / Loo Winds"), ROUND(35 + (K796 / 0.46) * (50 - 35), 1),
  AND(C796="Summer", J796="Pre-Monsoon Thunderstorm"), ROUND(28 + (K796 / 0.46) * (48 - 28), 1),
  AND(C796="Monsoon", J796="Heavy Rainfall"), ROUND(22 + (K796 / 0.46) * (28 - 22), 1),
  AND(C796="Monsoon", J796="Intermittent Showers"), ROUND(24 + (K796 / 0.46) * (32 - 24), 1),
  AND(C796="Monsoon", J796="Overcast &amp; Humid"), ROUND(25 + (K796 / 0.46) * (33 - 25), 1),
  AND(C796="Monsoon", J796="Thunderstorms with Rain"), ROUND(23 + (K796 / 0.46) * (30 - 23), 1),
  AND(C796="Autumn", J796="Clear"), ROUND(20 + (K796 / 0.46) * (30 - 20), 1),
  AND(C796="Autumn", J796="Dry &amp; Breezy"), ROUND(18 + (K796 / 0.46) * (28 - 18), 1),
  AND(C796="Autumn", J796="Atmospheric Haze"), ROUND(16 + (K796 / 0.46) * (26 - 16), 1),
  AND(C796="Autumn", J796="Chilly Dusk"), ROUND(15 + (K796 / 0.46) * (25 - 15), 1),
  TRUE, "No match found"
)</f>
        <v>2.2000000000000002</v>
      </c>
      <c r="M796" s="8">
        <v>1</v>
      </c>
      <c r="N796" s="8">
        <f>ROUND(DS_1_2_3_appended[[#This Row],[NormalizedHumidity]] * 100, 1)</f>
        <v>100</v>
      </c>
      <c r="O796" s="8" t="str" cm="1">
        <f t="array" ref="O796">_xlfn.IFS(
  N796&lt;=10, "Extremely Dry",
  N796&lt;=20, "Very Dry",
  N796&lt;=30, "Dry",
  N796&lt;=40, "Low Comfortable",
  N796&lt;=50, "Comfortable",
  N796&lt;=60, "Moderate Humid",
  N796&lt;=70, "Humid",
  N796&lt;=80, "Very Humid",
  N796&lt;=90, "Highly Humid",
  N796&lt;=100, "Saturated / Rain-Likely"
)</f>
        <v>Saturated / Rain-Likely</v>
      </c>
      <c r="P796" s="8">
        <v>0.16420000000000001</v>
      </c>
      <c r="Q796" s="8">
        <f>ROUND(DS_1_2_3_appended[[#This Row],[NormalizedWindspeed]]* 118, 1)</f>
        <v>19.399999999999999</v>
      </c>
      <c r="R796" s="8">
        <v>10</v>
      </c>
      <c r="S796" s="8">
        <v>62</v>
      </c>
      <c r="T796" s="8">
        <f>SUM(DS_1_2_3_appended[[#This Row],[CasualRiders]], DS_1_2_3_appended[[#This Row],[RegisteredRiders]])</f>
        <v>72</v>
      </c>
    </row>
    <row r="797" spans="1:20">
      <c r="A797" s="16">
        <v>796</v>
      </c>
      <c r="B797" s="11">
        <v>40579</v>
      </c>
      <c r="C797" s="8" t="str" cm="1">
        <f t="array" ref="C797">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97" s="8">
        <f>YEAR(DS_1_2_3_appended[[#This Row],[DateOfEntry]])</f>
        <v>2011</v>
      </c>
      <c r="E797" s="8" t="str">
        <f>TEXT(DS_1_2_3_appended[[#This Row],[DateOfEntry]], "mmmm")</f>
        <v>February</v>
      </c>
      <c r="F797" s="15">
        <v>33.125</v>
      </c>
      <c r="G797" s="8" t="str">
        <f>IF(dataset_1!G797, "YES", "NO")</f>
        <v>NO</v>
      </c>
      <c r="H797" s="8" t="str">
        <f>CHOOSE(WEEKDAY(DS_1_2_3_appended[[#This Row],[DateOfEntry]]), "Sunday", "Monday", "Tuesday", "Wednesday", "Thursday", "Friday", "Saturday")</f>
        <v>Saturday</v>
      </c>
      <c r="I797" s="8">
        <v>3</v>
      </c>
      <c r="J797" s="8" t="str" cm="1">
        <f t="array" ref="J797">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Light Snow / Rain</v>
      </c>
      <c r="K797" s="8">
        <v>0.22</v>
      </c>
      <c r="L797" s="8" cm="1">
        <f t="array" ref="L797">_xlfn.IFS(
  AND(C797="Winter", J797="Clear Sky"), ROUND(10 + (K797 / 0.46) * (25 - 10), 1),
  AND(C797="Winter", J797="Foggy / Misty"), ROUND(0 + (K797 / 0.46) * (15 - 0), 1),
  AND(C797="Winter", J797="Light Snow / Rain"), ROUND(-5 + (K797 / 0.46) * (10 - (-5)), 1),
  AND(C797="Winter", J797="Western Disturbance"), ROUND(5 + (K797 / 0.46) * (20 - 5), 1),
  AND(C797="Summer", J797="Clear / Sunny"), ROUND(30 + (K797 / 0.46) * (53 - 30), 1),
  AND(C797="Summer", J797="Hot &amp; Humid"), ROUND(26 + (K797 / 0.46) * (45 - 26), 1),
  AND(C797="Summer", J797="Dust Storm / Loo Winds"), ROUND(35 + (K797 / 0.46) * (50 - 35), 1),
  AND(C797="Summer", J797="Pre-Monsoon Thunderstorm"), ROUND(28 + (K797 / 0.46) * (48 - 28), 1),
  AND(C797="Monsoon", J797="Heavy Rainfall"), ROUND(22 + (K797 / 0.46) * (28 - 22), 1),
  AND(C797="Monsoon", J797="Intermittent Showers"), ROUND(24 + (K797 / 0.46) * (32 - 24), 1),
  AND(C797="Monsoon", J797="Overcast &amp; Humid"), ROUND(25 + (K797 / 0.46) * (33 - 25), 1),
  AND(C797="Monsoon", J797="Thunderstorms with Rain"), ROUND(23 + (K797 / 0.46) * (30 - 23), 1),
  AND(C797="Autumn", J797="Clear"), ROUND(20 + (K797 / 0.46) * (30 - 20), 1),
  AND(C797="Autumn", J797="Dry &amp; Breezy"), ROUND(18 + (K797 / 0.46) * (28 - 18), 1),
  AND(C797="Autumn", J797="Atmospheric Haze"), ROUND(16 + (K797 / 0.46) * (26 - 16), 1),
  AND(C797="Autumn", J797="Chilly Dusk"), ROUND(15 + (K797 / 0.46) * (25 - 15), 1),
  TRUE, "No match found"
)</f>
        <v>2.2000000000000002</v>
      </c>
      <c r="M797" s="8">
        <v>1</v>
      </c>
      <c r="N797" s="8">
        <f>ROUND(DS_1_2_3_appended[[#This Row],[NormalizedHumidity]] * 100, 1)</f>
        <v>100</v>
      </c>
      <c r="O797" s="8" t="str" cm="1">
        <f t="array" ref="O797">_xlfn.IFS(
  N797&lt;=10, "Extremely Dry",
  N797&lt;=20, "Very Dry",
  N797&lt;=30, "Dry",
  N797&lt;=40, "Low Comfortable",
  N797&lt;=50, "Comfortable",
  N797&lt;=60, "Moderate Humid",
  N797&lt;=70, "Humid",
  N797&lt;=80, "Very Humid",
  N797&lt;=90, "Highly Humid",
  N797&lt;=100, "Saturated / Rain-Likely"
)</f>
        <v>Saturated / Rain-Likely</v>
      </c>
      <c r="P797" s="8">
        <v>0</v>
      </c>
      <c r="Q797" s="8">
        <f>ROUND(DS_1_2_3_appended[[#This Row],[NormalizedWindspeed]]* 118, 1)</f>
        <v>0</v>
      </c>
      <c r="R797" s="8">
        <v>5</v>
      </c>
      <c r="S797" s="8">
        <v>50</v>
      </c>
      <c r="T797" s="8">
        <f>SUM(DS_1_2_3_appended[[#This Row],[CasualRiders]], DS_1_2_3_appended[[#This Row],[RegisteredRiders]])</f>
        <v>55</v>
      </c>
    </row>
    <row r="798" spans="1:20">
      <c r="A798" s="16">
        <v>797</v>
      </c>
      <c r="B798" s="11">
        <v>40579</v>
      </c>
      <c r="C798" s="8" t="str" cm="1">
        <f t="array" ref="C798">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98" s="8">
        <f>YEAR(DS_1_2_3_appended[[#This Row],[DateOfEntry]])</f>
        <v>2011</v>
      </c>
      <c r="E798" s="8" t="str">
        <f>TEXT(DS_1_2_3_appended[[#This Row],[DateOfEntry]], "mmmm")</f>
        <v>February</v>
      </c>
      <c r="F798" s="15">
        <v>33.1666666666667</v>
      </c>
      <c r="G798" s="8" t="str">
        <f>IF(dataset_1!G798, "YES", "NO")</f>
        <v>NO</v>
      </c>
      <c r="H798" s="8" t="str">
        <f>CHOOSE(WEEKDAY(DS_1_2_3_appended[[#This Row],[DateOfEntry]]), "Sunday", "Monday", "Tuesday", "Wednesday", "Thursday", "Friday", "Saturday")</f>
        <v>Saturday</v>
      </c>
      <c r="I798" s="8">
        <v>3</v>
      </c>
      <c r="J798" s="8" t="str" cm="1">
        <f t="array" ref="J798">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Light Snow / Rain</v>
      </c>
      <c r="K798" s="8">
        <v>0.22</v>
      </c>
      <c r="L798" s="8" cm="1">
        <f t="array" ref="L798">_xlfn.IFS(
  AND(C798="Winter", J798="Clear Sky"), ROUND(10 + (K798 / 0.46) * (25 - 10), 1),
  AND(C798="Winter", J798="Foggy / Misty"), ROUND(0 + (K798 / 0.46) * (15 - 0), 1),
  AND(C798="Winter", J798="Light Snow / Rain"), ROUND(-5 + (K798 / 0.46) * (10 - (-5)), 1),
  AND(C798="Winter", J798="Western Disturbance"), ROUND(5 + (K798 / 0.46) * (20 - 5), 1),
  AND(C798="Summer", J798="Clear / Sunny"), ROUND(30 + (K798 / 0.46) * (53 - 30), 1),
  AND(C798="Summer", J798="Hot &amp; Humid"), ROUND(26 + (K798 / 0.46) * (45 - 26), 1),
  AND(C798="Summer", J798="Dust Storm / Loo Winds"), ROUND(35 + (K798 / 0.46) * (50 - 35), 1),
  AND(C798="Summer", J798="Pre-Monsoon Thunderstorm"), ROUND(28 + (K798 / 0.46) * (48 - 28), 1),
  AND(C798="Monsoon", J798="Heavy Rainfall"), ROUND(22 + (K798 / 0.46) * (28 - 22), 1),
  AND(C798="Monsoon", J798="Intermittent Showers"), ROUND(24 + (K798 / 0.46) * (32 - 24), 1),
  AND(C798="Monsoon", J798="Overcast &amp; Humid"), ROUND(25 + (K798 / 0.46) * (33 - 25), 1),
  AND(C798="Monsoon", J798="Thunderstorms with Rain"), ROUND(23 + (K798 / 0.46) * (30 - 23), 1),
  AND(C798="Autumn", J798="Clear"), ROUND(20 + (K798 / 0.46) * (30 - 20), 1),
  AND(C798="Autumn", J798="Dry &amp; Breezy"), ROUND(18 + (K798 / 0.46) * (28 - 18), 1),
  AND(C798="Autumn", J798="Atmospheric Haze"), ROUND(16 + (K798 / 0.46) * (26 - 16), 1),
  AND(C798="Autumn", J798="Chilly Dusk"), ROUND(15 + (K798 / 0.46) * (25 - 15), 1),
  TRUE, "No match found"
)</f>
        <v>2.2000000000000002</v>
      </c>
      <c r="M798" s="8">
        <v>1</v>
      </c>
      <c r="N798" s="8">
        <f>ROUND(DS_1_2_3_appended[[#This Row],[NormalizedHumidity]] * 100, 1)</f>
        <v>100</v>
      </c>
      <c r="O798" s="8" t="str" cm="1">
        <f t="array" ref="O798">_xlfn.IFS(
  N798&lt;=10, "Extremely Dry",
  N798&lt;=20, "Very Dry",
  N798&lt;=30, "Dry",
  N798&lt;=40, "Low Comfortable",
  N798&lt;=50, "Comfortable",
  N798&lt;=60, "Moderate Humid",
  N798&lt;=70, "Humid",
  N798&lt;=80, "Very Humid",
  N798&lt;=90, "Highly Humid",
  N798&lt;=100, "Saturated / Rain-Likely"
)</f>
        <v>Saturated / Rain-Likely</v>
      </c>
      <c r="P798" s="8">
        <v>0</v>
      </c>
      <c r="Q798" s="8">
        <f>ROUND(DS_1_2_3_appended[[#This Row],[NormalizedWindspeed]]* 118, 1)</f>
        <v>0</v>
      </c>
      <c r="R798" s="8">
        <v>11</v>
      </c>
      <c r="S798" s="8">
        <v>49</v>
      </c>
      <c r="T798" s="8">
        <f>SUM(DS_1_2_3_appended[[#This Row],[CasualRiders]], DS_1_2_3_appended[[#This Row],[RegisteredRiders]])</f>
        <v>60</v>
      </c>
    </row>
    <row r="799" spans="1:20">
      <c r="A799" s="16">
        <v>798</v>
      </c>
      <c r="B799" s="11">
        <v>40579</v>
      </c>
      <c r="C799" s="8" t="str" cm="1">
        <f t="array" ref="C799">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799" s="8">
        <f>YEAR(DS_1_2_3_appended[[#This Row],[DateOfEntry]])</f>
        <v>2011</v>
      </c>
      <c r="E799" s="8" t="str">
        <f>TEXT(DS_1_2_3_appended[[#This Row],[DateOfEntry]], "mmmm")</f>
        <v>February</v>
      </c>
      <c r="F799" s="15">
        <v>33.2083333333333</v>
      </c>
      <c r="G799" s="8" t="str">
        <f>IF(dataset_1!G799, "YES", "NO")</f>
        <v>NO</v>
      </c>
      <c r="H799" s="8" t="str">
        <f>CHOOSE(WEEKDAY(DS_1_2_3_appended[[#This Row],[DateOfEntry]]), "Sunday", "Monday", "Tuesday", "Wednesday", "Thursday", "Friday", "Saturday")</f>
        <v>Saturday</v>
      </c>
      <c r="I799" s="8">
        <v>3</v>
      </c>
      <c r="J799" s="8" t="str" cm="1">
        <f t="array" ref="J799">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Light Snow / Rain</v>
      </c>
      <c r="K799" s="8">
        <v>0.22</v>
      </c>
      <c r="L799" s="8" cm="1">
        <f t="array" ref="L799">_xlfn.IFS(
  AND(C799="Winter", J799="Clear Sky"), ROUND(10 + (K799 / 0.46) * (25 - 10), 1),
  AND(C799="Winter", J799="Foggy / Misty"), ROUND(0 + (K799 / 0.46) * (15 - 0), 1),
  AND(C799="Winter", J799="Light Snow / Rain"), ROUND(-5 + (K799 / 0.46) * (10 - (-5)), 1),
  AND(C799="Winter", J799="Western Disturbance"), ROUND(5 + (K799 / 0.46) * (20 - 5), 1),
  AND(C799="Summer", J799="Clear / Sunny"), ROUND(30 + (K799 / 0.46) * (53 - 30), 1),
  AND(C799="Summer", J799="Hot &amp; Humid"), ROUND(26 + (K799 / 0.46) * (45 - 26), 1),
  AND(C799="Summer", J799="Dust Storm / Loo Winds"), ROUND(35 + (K799 / 0.46) * (50 - 35), 1),
  AND(C799="Summer", J799="Pre-Monsoon Thunderstorm"), ROUND(28 + (K799 / 0.46) * (48 - 28), 1),
  AND(C799="Monsoon", J799="Heavy Rainfall"), ROUND(22 + (K799 / 0.46) * (28 - 22), 1),
  AND(C799="Monsoon", J799="Intermittent Showers"), ROUND(24 + (K799 / 0.46) * (32 - 24), 1),
  AND(C799="Monsoon", J799="Overcast &amp; Humid"), ROUND(25 + (K799 / 0.46) * (33 - 25), 1),
  AND(C799="Monsoon", J799="Thunderstorms with Rain"), ROUND(23 + (K799 / 0.46) * (30 - 23), 1),
  AND(C799="Autumn", J799="Clear"), ROUND(20 + (K799 / 0.46) * (30 - 20), 1),
  AND(C799="Autumn", J799="Dry &amp; Breezy"), ROUND(18 + (K799 / 0.46) * (28 - 18), 1),
  AND(C799="Autumn", J799="Atmospheric Haze"), ROUND(16 + (K799 / 0.46) * (26 - 16), 1),
  AND(C799="Autumn", J799="Chilly Dusk"), ROUND(15 + (K799 / 0.46) * (25 - 15), 1),
  TRUE, "No match found"
)</f>
        <v>2.2000000000000002</v>
      </c>
      <c r="M799" s="8">
        <v>1</v>
      </c>
      <c r="N799" s="8">
        <f>ROUND(DS_1_2_3_appended[[#This Row],[NormalizedHumidity]] * 100, 1)</f>
        <v>100</v>
      </c>
      <c r="O799" s="8" t="str" cm="1">
        <f t="array" ref="O799">_xlfn.IFS(
  N799&lt;=10, "Extremely Dry",
  N799&lt;=20, "Very Dry",
  N799&lt;=30, "Dry",
  N799&lt;=40, "Low Comfortable",
  N799&lt;=50, "Comfortable",
  N799&lt;=60, "Moderate Humid",
  N799&lt;=70, "Humid",
  N799&lt;=80, "Very Humid",
  N799&lt;=90, "Highly Humid",
  N799&lt;=100, "Saturated / Rain-Likely"
)</f>
        <v>Saturated / Rain-Likely</v>
      </c>
      <c r="P799" s="8">
        <v>0.1343</v>
      </c>
      <c r="Q799" s="8">
        <f>ROUND(DS_1_2_3_appended[[#This Row],[NormalizedWindspeed]]* 118, 1)</f>
        <v>15.8</v>
      </c>
      <c r="R799" s="8">
        <v>8</v>
      </c>
      <c r="S799" s="8">
        <v>63</v>
      </c>
      <c r="T799" s="8">
        <f>SUM(DS_1_2_3_appended[[#This Row],[CasualRiders]], DS_1_2_3_appended[[#This Row],[RegisteredRiders]])</f>
        <v>71</v>
      </c>
    </row>
    <row r="800" spans="1:20">
      <c r="A800" s="16">
        <v>799</v>
      </c>
      <c r="B800" s="11">
        <v>40579</v>
      </c>
      <c r="C800" s="8" t="str" cm="1">
        <f t="array" ref="C800">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00" s="8">
        <f>YEAR(DS_1_2_3_appended[[#This Row],[DateOfEntry]])</f>
        <v>2011</v>
      </c>
      <c r="E800" s="8" t="str">
        <f>TEXT(DS_1_2_3_appended[[#This Row],[DateOfEntry]], "mmmm")</f>
        <v>February</v>
      </c>
      <c r="F800" s="15">
        <v>33.25</v>
      </c>
      <c r="G800" s="8" t="str">
        <f>IF(dataset_1!G800, "YES", "NO")</f>
        <v>NO</v>
      </c>
      <c r="H800" s="8" t="str">
        <f>CHOOSE(WEEKDAY(DS_1_2_3_appended[[#This Row],[DateOfEntry]]), "Sunday", "Monday", "Tuesday", "Wednesday", "Thursday", "Friday", "Saturday")</f>
        <v>Saturday</v>
      </c>
      <c r="I800" s="8">
        <v>2</v>
      </c>
      <c r="J800" s="8" t="str" cm="1">
        <f t="array" ref="J800">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800" s="8">
        <v>0.24</v>
      </c>
      <c r="L800" s="8" cm="1">
        <f t="array" ref="L800">_xlfn.IFS(
  AND(C800="Winter", J800="Clear Sky"), ROUND(10 + (K800 / 0.46) * (25 - 10), 1),
  AND(C800="Winter", J800="Foggy / Misty"), ROUND(0 + (K800 / 0.46) * (15 - 0), 1),
  AND(C800="Winter", J800="Light Snow / Rain"), ROUND(-5 + (K800 / 0.46) * (10 - (-5)), 1),
  AND(C800="Winter", J800="Western Disturbance"), ROUND(5 + (K800 / 0.46) * (20 - 5), 1),
  AND(C800="Summer", J800="Clear / Sunny"), ROUND(30 + (K800 / 0.46) * (53 - 30), 1),
  AND(C800="Summer", J800="Hot &amp; Humid"), ROUND(26 + (K800 / 0.46) * (45 - 26), 1),
  AND(C800="Summer", J800="Dust Storm / Loo Winds"), ROUND(35 + (K800 / 0.46) * (50 - 35), 1),
  AND(C800="Summer", J800="Pre-Monsoon Thunderstorm"), ROUND(28 + (K800 / 0.46) * (48 - 28), 1),
  AND(C800="Monsoon", J800="Heavy Rainfall"), ROUND(22 + (K800 / 0.46) * (28 - 22), 1),
  AND(C800="Monsoon", J800="Intermittent Showers"), ROUND(24 + (K800 / 0.46) * (32 - 24), 1),
  AND(C800="Monsoon", J800="Overcast &amp; Humid"), ROUND(25 + (K800 / 0.46) * (33 - 25), 1),
  AND(C800="Monsoon", J800="Thunderstorms with Rain"), ROUND(23 + (K800 / 0.46) * (30 - 23), 1),
  AND(C800="Autumn", J800="Clear"), ROUND(20 + (K800 / 0.46) * (30 - 20), 1),
  AND(C800="Autumn", J800="Dry &amp; Breezy"), ROUND(18 + (K800 / 0.46) * (28 - 18), 1),
  AND(C800="Autumn", J800="Atmospheric Haze"), ROUND(16 + (K800 / 0.46) * (26 - 16), 1),
  AND(C800="Autumn", J800="Chilly Dusk"), ROUND(15 + (K800 / 0.46) * (25 - 15), 1),
  TRUE, "No match found"
)</f>
        <v>7.8</v>
      </c>
      <c r="M800" s="8">
        <v>1</v>
      </c>
      <c r="N800" s="8">
        <f>ROUND(DS_1_2_3_appended[[#This Row],[NormalizedHumidity]] * 100, 1)</f>
        <v>100</v>
      </c>
      <c r="O800" s="8" t="str" cm="1">
        <f t="array" ref="O800">_xlfn.IFS(
  N800&lt;=10, "Extremely Dry",
  N800&lt;=20, "Very Dry",
  N800&lt;=30, "Dry",
  N800&lt;=40, "Low Comfortable",
  N800&lt;=50, "Comfortable",
  N800&lt;=60, "Moderate Humid",
  N800&lt;=70, "Humid",
  N800&lt;=80, "Very Humid",
  N800&lt;=90, "Highly Humid",
  N800&lt;=100, "Saturated / Rain-Likely"
)</f>
        <v>Saturated / Rain-Likely</v>
      </c>
      <c r="P800" s="8">
        <v>0.28360000000000002</v>
      </c>
      <c r="Q800" s="8">
        <f>ROUND(DS_1_2_3_appended[[#This Row],[NormalizedWindspeed]]* 118, 1)</f>
        <v>33.5</v>
      </c>
      <c r="R800" s="8">
        <v>14</v>
      </c>
      <c r="S800" s="8">
        <v>64</v>
      </c>
      <c r="T800" s="8">
        <f>SUM(DS_1_2_3_appended[[#This Row],[CasualRiders]], DS_1_2_3_appended[[#This Row],[RegisteredRiders]])</f>
        <v>78</v>
      </c>
    </row>
    <row r="801" spans="1:20">
      <c r="A801" s="16">
        <v>800</v>
      </c>
      <c r="B801" s="11">
        <v>40579</v>
      </c>
      <c r="C801" s="8" t="str" cm="1">
        <f t="array" ref="C801">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01" s="8">
        <f>YEAR(DS_1_2_3_appended[[#This Row],[DateOfEntry]])</f>
        <v>2011</v>
      </c>
      <c r="E801" s="8" t="str">
        <f>TEXT(DS_1_2_3_appended[[#This Row],[DateOfEntry]], "mmmm")</f>
        <v>February</v>
      </c>
      <c r="F801" s="15">
        <v>33.2916666666667</v>
      </c>
      <c r="G801" s="8" t="str">
        <f>IF(dataset_1!G801, "YES", "NO")</f>
        <v>NO</v>
      </c>
      <c r="H801" s="8" t="str">
        <f>CHOOSE(WEEKDAY(DS_1_2_3_appended[[#This Row],[DateOfEntry]]), "Sunday", "Monday", "Tuesday", "Wednesday", "Thursday", "Friday", "Saturday")</f>
        <v>Saturday</v>
      </c>
      <c r="I801" s="8">
        <v>2</v>
      </c>
      <c r="J801" s="8" t="str" cm="1">
        <f t="array" ref="J801">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801" s="8">
        <v>0.28000000000000003</v>
      </c>
      <c r="L801" s="8" cm="1">
        <f t="array" ref="L801">_xlfn.IFS(
  AND(C801="Winter", J801="Clear Sky"), ROUND(10 + (K801 / 0.46) * (25 - 10), 1),
  AND(C801="Winter", J801="Foggy / Misty"), ROUND(0 + (K801 / 0.46) * (15 - 0), 1),
  AND(C801="Winter", J801="Light Snow / Rain"), ROUND(-5 + (K801 / 0.46) * (10 - (-5)), 1),
  AND(C801="Winter", J801="Western Disturbance"), ROUND(5 + (K801 / 0.46) * (20 - 5), 1),
  AND(C801="Summer", J801="Clear / Sunny"), ROUND(30 + (K801 / 0.46) * (53 - 30), 1),
  AND(C801="Summer", J801="Hot &amp; Humid"), ROUND(26 + (K801 / 0.46) * (45 - 26), 1),
  AND(C801="Summer", J801="Dust Storm / Loo Winds"), ROUND(35 + (K801 / 0.46) * (50 - 35), 1),
  AND(C801="Summer", J801="Pre-Monsoon Thunderstorm"), ROUND(28 + (K801 / 0.46) * (48 - 28), 1),
  AND(C801="Monsoon", J801="Heavy Rainfall"), ROUND(22 + (K801 / 0.46) * (28 - 22), 1),
  AND(C801="Monsoon", J801="Intermittent Showers"), ROUND(24 + (K801 / 0.46) * (32 - 24), 1),
  AND(C801="Monsoon", J801="Overcast &amp; Humid"), ROUND(25 + (K801 / 0.46) * (33 - 25), 1),
  AND(C801="Monsoon", J801="Thunderstorms with Rain"), ROUND(23 + (K801 / 0.46) * (30 - 23), 1),
  AND(C801="Autumn", J801="Clear"), ROUND(20 + (K801 / 0.46) * (30 - 20), 1),
  AND(C801="Autumn", J801="Dry &amp; Breezy"), ROUND(18 + (K801 / 0.46) * (28 - 18), 1),
  AND(C801="Autumn", J801="Atmospheric Haze"), ROUND(16 + (K801 / 0.46) * (26 - 16), 1),
  AND(C801="Autumn", J801="Chilly Dusk"), ROUND(15 + (K801 / 0.46) * (25 - 15), 1),
  TRUE, "No match found"
)</f>
        <v>9.1</v>
      </c>
      <c r="M801" s="8">
        <v>0.93</v>
      </c>
      <c r="N801" s="8">
        <f>ROUND(DS_1_2_3_appended[[#This Row],[NormalizedHumidity]] * 100, 1)</f>
        <v>93</v>
      </c>
      <c r="O801" s="8" t="str" cm="1">
        <f t="array" ref="O801">_xlfn.IFS(
  N801&lt;=10, "Extremely Dry",
  N801&lt;=20, "Very Dry",
  N801&lt;=30, "Dry",
  N801&lt;=40, "Low Comfortable",
  N801&lt;=50, "Comfortable",
  N801&lt;=60, "Moderate Humid",
  N801&lt;=70, "Humid",
  N801&lt;=80, "Very Humid",
  N801&lt;=90, "Highly Humid",
  N801&lt;=100, "Saturated / Rain-Likely"
)</f>
        <v>Saturated / Rain-Likely</v>
      </c>
      <c r="P801" s="8">
        <v>0.44779999999999998</v>
      </c>
      <c r="Q801" s="8">
        <f>ROUND(DS_1_2_3_appended[[#This Row],[NormalizedWindspeed]]* 118, 1)</f>
        <v>52.8</v>
      </c>
      <c r="R801" s="8">
        <v>2</v>
      </c>
      <c r="S801" s="8">
        <v>81</v>
      </c>
      <c r="T801" s="8">
        <f>SUM(DS_1_2_3_appended[[#This Row],[CasualRiders]], DS_1_2_3_appended[[#This Row],[RegisteredRiders]])</f>
        <v>83</v>
      </c>
    </row>
    <row r="802" spans="1:20">
      <c r="A802" s="16">
        <v>801</v>
      </c>
      <c r="B802" s="11">
        <v>40579</v>
      </c>
      <c r="C802" s="8" t="str" cm="1">
        <f t="array" ref="C802">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02" s="8">
        <f>YEAR(DS_1_2_3_appended[[#This Row],[DateOfEntry]])</f>
        <v>2011</v>
      </c>
      <c r="E802" s="8" t="str">
        <f>TEXT(DS_1_2_3_appended[[#This Row],[DateOfEntry]], "mmmm")</f>
        <v>February</v>
      </c>
      <c r="F802" s="15">
        <v>33.3333333333333</v>
      </c>
      <c r="G802" s="8" t="str">
        <f>IF(dataset_1!G802, "YES", "NO")</f>
        <v>NO</v>
      </c>
      <c r="H802" s="8" t="str">
        <f>CHOOSE(WEEKDAY(DS_1_2_3_appended[[#This Row],[DateOfEntry]]), "Sunday", "Monday", "Tuesday", "Wednesday", "Thursday", "Friday", "Saturday")</f>
        <v>Saturday</v>
      </c>
      <c r="I802" s="8">
        <v>2</v>
      </c>
      <c r="J802" s="8" t="str" cm="1">
        <f t="array" ref="J802">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802" s="8">
        <v>0.28000000000000003</v>
      </c>
      <c r="L802" s="8" cm="1">
        <f t="array" ref="L802">_xlfn.IFS(
  AND(C802="Winter", J802="Clear Sky"), ROUND(10 + (K802 / 0.46) * (25 - 10), 1),
  AND(C802="Winter", J802="Foggy / Misty"), ROUND(0 + (K802 / 0.46) * (15 - 0), 1),
  AND(C802="Winter", J802="Light Snow / Rain"), ROUND(-5 + (K802 / 0.46) * (10 - (-5)), 1),
  AND(C802="Winter", J802="Western Disturbance"), ROUND(5 + (K802 / 0.46) * (20 - 5), 1),
  AND(C802="Summer", J802="Clear / Sunny"), ROUND(30 + (K802 / 0.46) * (53 - 30), 1),
  AND(C802="Summer", J802="Hot &amp; Humid"), ROUND(26 + (K802 / 0.46) * (45 - 26), 1),
  AND(C802="Summer", J802="Dust Storm / Loo Winds"), ROUND(35 + (K802 / 0.46) * (50 - 35), 1),
  AND(C802="Summer", J802="Pre-Monsoon Thunderstorm"), ROUND(28 + (K802 / 0.46) * (48 - 28), 1),
  AND(C802="Monsoon", J802="Heavy Rainfall"), ROUND(22 + (K802 / 0.46) * (28 - 22), 1),
  AND(C802="Monsoon", J802="Intermittent Showers"), ROUND(24 + (K802 / 0.46) * (32 - 24), 1),
  AND(C802="Monsoon", J802="Overcast &amp; Humid"), ROUND(25 + (K802 / 0.46) * (33 - 25), 1),
  AND(C802="Monsoon", J802="Thunderstorms with Rain"), ROUND(23 + (K802 / 0.46) * (30 - 23), 1),
  AND(C802="Autumn", J802="Clear"), ROUND(20 + (K802 / 0.46) * (30 - 20), 1),
  AND(C802="Autumn", J802="Dry &amp; Breezy"), ROUND(18 + (K802 / 0.46) * (28 - 18), 1),
  AND(C802="Autumn", J802="Atmospheric Haze"), ROUND(16 + (K802 / 0.46) * (26 - 16), 1),
  AND(C802="Autumn", J802="Chilly Dusk"), ROUND(15 + (K802 / 0.46) * (25 - 15), 1),
  TRUE, "No match found"
)</f>
        <v>9.1</v>
      </c>
      <c r="M802" s="8">
        <v>0.93</v>
      </c>
      <c r="N802" s="8">
        <f>ROUND(DS_1_2_3_appended[[#This Row],[NormalizedHumidity]] * 100, 1)</f>
        <v>93</v>
      </c>
      <c r="O802" s="8" t="str" cm="1">
        <f t="array" ref="O802">_xlfn.IFS(
  N802&lt;=10, "Extremely Dry",
  N802&lt;=20, "Very Dry",
  N802&lt;=30, "Dry",
  N802&lt;=40, "Low Comfortable",
  N802&lt;=50, "Comfortable",
  N802&lt;=60, "Moderate Humid",
  N802&lt;=70, "Humid",
  N802&lt;=80, "Very Humid",
  N802&lt;=90, "Highly Humid",
  N802&lt;=100, "Saturated / Rain-Likely"
)</f>
        <v>Saturated / Rain-Likely</v>
      </c>
      <c r="P802" s="8">
        <v>0.44779999999999998</v>
      </c>
      <c r="Q802" s="8">
        <f>ROUND(DS_1_2_3_appended[[#This Row],[NormalizedWindspeed]]* 118, 1)</f>
        <v>52.8</v>
      </c>
      <c r="R802" s="8">
        <v>6</v>
      </c>
      <c r="S802" s="8">
        <v>78</v>
      </c>
      <c r="T802" s="8">
        <f>SUM(DS_1_2_3_appended[[#This Row],[CasualRiders]], DS_1_2_3_appended[[#This Row],[RegisteredRiders]])</f>
        <v>84</v>
      </c>
    </row>
    <row r="803" spans="1:20">
      <c r="A803" s="16">
        <v>802</v>
      </c>
      <c r="B803" s="11">
        <v>40579</v>
      </c>
      <c r="C803" s="8" t="str" cm="1">
        <f t="array" ref="C803">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03" s="8">
        <f>YEAR(DS_1_2_3_appended[[#This Row],[DateOfEntry]])</f>
        <v>2011</v>
      </c>
      <c r="E803" s="8" t="str">
        <f>TEXT(DS_1_2_3_appended[[#This Row],[DateOfEntry]], "mmmm")</f>
        <v>February</v>
      </c>
      <c r="F803" s="15">
        <v>33.375</v>
      </c>
      <c r="G803" s="8" t="str">
        <f>IF(dataset_1!G803, "YES", "NO")</f>
        <v>NO</v>
      </c>
      <c r="H803" s="8" t="str">
        <f>CHOOSE(WEEKDAY(DS_1_2_3_appended[[#This Row],[DateOfEntry]]), "Sunday", "Monday", "Tuesday", "Wednesday", "Thursday", "Friday", "Saturday")</f>
        <v>Saturday</v>
      </c>
      <c r="I803" s="8">
        <v>1</v>
      </c>
      <c r="J803" s="8" t="str" cm="1">
        <f t="array" ref="J803">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803" s="8">
        <v>0.3</v>
      </c>
      <c r="L803" s="8" cm="1">
        <f t="array" ref="L803">_xlfn.IFS(
  AND(C803="Winter", J803="Clear Sky"), ROUND(10 + (K803 / 0.46) * (25 - 10), 1),
  AND(C803="Winter", J803="Foggy / Misty"), ROUND(0 + (K803 / 0.46) * (15 - 0), 1),
  AND(C803="Winter", J803="Light Snow / Rain"), ROUND(-5 + (K803 / 0.46) * (10 - (-5)), 1),
  AND(C803="Winter", J803="Western Disturbance"), ROUND(5 + (K803 / 0.46) * (20 - 5), 1),
  AND(C803="Summer", J803="Clear / Sunny"), ROUND(30 + (K803 / 0.46) * (53 - 30), 1),
  AND(C803="Summer", J803="Hot &amp; Humid"), ROUND(26 + (K803 / 0.46) * (45 - 26), 1),
  AND(C803="Summer", J803="Dust Storm / Loo Winds"), ROUND(35 + (K803 / 0.46) * (50 - 35), 1),
  AND(C803="Summer", J803="Pre-Monsoon Thunderstorm"), ROUND(28 + (K803 / 0.46) * (48 - 28), 1),
  AND(C803="Monsoon", J803="Heavy Rainfall"), ROUND(22 + (K803 / 0.46) * (28 - 22), 1),
  AND(C803="Monsoon", J803="Intermittent Showers"), ROUND(24 + (K803 / 0.46) * (32 - 24), 1),
  AND(C803="Monsoon", J803="Overcast &amp; Humid"), ROUND(25 + (K803 / 0.46) * (33 - 25), 1),
  AND(C803="Monsoon", J803="Thunderstorms with Rain"), ROUND(23 + (K803 / 0.46) * (30 - 23), 1),
  AND(C803="Autumn", J803="Clear"), ROUND(20 + (K803 / 0.46) * (30 - 20), 1),
  AND(C803="Autumn", J803="Dry &amp; Breezy"), ROUND(18 + (K803 / 0.46) * (28 - 18), 1),
  AND(C803="Autumn", J803="Atmospheric Haze"), ROUND(16 + (K803 / 0.46) * (26 - 16), 1),
  AND(C803="Autumn", J803="Chilly Dusk"), ROUND(15 + (K803 / 0.46) * (25 - 15), 1),
  TRUE, "No match found"
)</f>
        <v>19.8</v>
      </c>
      <c r="M803" s="8">
        <v>0.87</v>
      </c>
      <c r="N803" s="8">
        <f>ROUND(DS_1_2_3_appended[[#This Row],[NormalizedHumidity]] * 100, 1)</f>
        <v>87</v>
      </c>
      <c r="O803" s="8" t="str" cm="1">
        <f t="array" ref="O803">_xlfn.IFS(
  N803&lt;=10, "Extremely Dry",
  N803&lt;=20, "Very Dry",
  N803&lt;=30, "Dry",
  N803&lt;=40, "Low Comfortable",
  N803&lt;=50, "Comfortable",
  N803&lt;=60, "Moderate Humid",
  N803&lt;=70, "Humid",
  N803&lt;=80, "Very Humid",
  N803&lt;=90, "Highly Humid",
  N803&lt;=100, "Saturated / Rain-Likely"
)</f>
        <v>Highly Humid</v>
      </c>
      <c r="P803" s="8">
        <v>0.25369999999999998</v>
      </c>
      <c r="Q803" s="8">
        <f>ROUND(DS_1_2_3_appended[[#This Row],[NormalizedWindspeed]]* 118, 1)</f>
        <v>29.9</v>
      </c>
      <c r="R803" s="8">
        <v>5</v>
      </c>
      <c r="S803" s="8">
        <v>64</v>
      </c>
      <c r="T803" s="8">
        <f>SUM(DS_1_2_3_appended[[#This Row],[CasualRiders]], DS_1_2_3_appended[[#This Row],[RegisteredRiders]])</f>
        <v>69</v>
      </c>
    </row>
    <row r="804" spans="1:20">
      <c r="A804" s="16">
        <v>803</v>
      </c>
      <c r="B804" s="11">
        <v>40579</v>
      </c>
      <c r="C804" s="8" t="str" cm="1">
        <f t="array" ref="C804">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04" s="8">
        <f>YEAR(DS_1_2_3_appended[[#This Row],[DateOfEntry]])</f>
        <v>2011</v>
      </c>
      <c r="E804" s="8" t="str">
        <f>TEXT(DS_1_2_3_appended[[#This Row],[DateOfEntry]], "mmmm")</f>
        <v>February</v>
      </c>
      <c r="F804" s="15">
        <v>33.4166666666667</v>
      </c>
      <c r="G804" s="8" t="str">
        <f>IF(dataset_1!G804, "YES", "NO")</f>
        <v>NO</v>
      </c>
      <c r="H804" s="8" t="str">
        <f>CHOOSE(WEEKDAY(DS_1_2_3_appended[[#This Row],[DateOfEntry]]), "Sunday", "Monday", "Tuesday", "Wednesday", "Thursday", "Friday", "Saturday")</f>
        <v>Saturday</v>
      </c>
      <c r="I804" s="8">
        <v>1</v>
      </c>
      <c r="J804" s="8" t="str" cm="1">
        <f t="array" ref="J804">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804" s="8">
        <v>0.26</v>
      </c>
      <c r="L804" s="8" cm="1">
        <f t="array" ref="L804">_xlfn.IFS(
  AND(C804="Winter", J804="Clear Sky"), ROUND(10 + (K804 / 0.46) * (25 - 10), 1),
  AND(C804="Winter", J804="Foggy / Misty"), ROUND(0 + (K804 / 0.46) * (15 - 0), 1),
  AND(C804="Winter", J804="Light Snow / Rain"), ROUND(-5 + (K804 / 0.46) * (10 - (-5)), 1),
  AND(C804="Winter", J804="Western Disturbance"), ROUND(5 + (K804 / 0.46) * (20 - 5), 1),
  AND(C804="Summer", J804="Clear / Sunny"), ROUND(30 + (K804 / 0.46) * (53 - 30), 1),
  AND(C804="Summer", J804="Hot &amp; Humid"), ROUND(26 + (K804 / 0.46) * (45 - 26), 1),
  AND(C804="Summer", J804="Dust Storm / Loo Winds"), ROUND(35 + (K804 / 0.46) * (50 - 35), 1),
  AND(C804="Summer", J804="Pre-Monsoon Thunderstorm"), ROUND(28 + (K804 / 0.46) * (48 - 28), 1),
  AND(C804="Monsoon", J804="Heavy Rainfall"), ROUND(22 + (K804 / 0.46) * (28 - 22), 1),
  AND(C804="Monsoon", J804="Intermittent Showers"), ROUND(24 + (K804 / 0.46) * (32 - 24), 1),
  AND(C804="Monsoon", J804="Overcast &amp; Humid"), ROUND(25 + (K804 / 0.46) * (33 - 25), 1),
  AND(C804="Monsoon", J804="Thunderstorms with Rain"), ROUND(23 + (K804 / 0.46) * (30 - 23), 1),
  AND(C804="Autumn", J804="Clear"), ROUND(20 + (K804 / 0.46) * (30 - 20), 1),
  AND(C804="Autumn", J804="Dry &amp; Breezy"), ROUND(18 + (K804 / 0.46) * (28 - 18), 1),
  AND(C804="Autumn", J804="Atmospheric Haze"), ROUND(16 + (K804 / 0.46) * (26 - 16), 1),
  AND(C804="Autumn", J804="Chilly Dusk"), ROUND(15 + (K804 / 0.46) * (25 - 15), 1),
  TRUE, "No match found"
)</f>
        <v>18.5</v>
      </c>
      <c r="M804" s="8">
        <v>1</v>
      </c>
      <c r="N804" s="8">
        <f>ROUND(DS_1_2_3_appended[[#This Row],[NormalizedHumidity]] * 100, 1)</f>
        <v>100</v>
      </c>
      <c r="O804" s="8" t="str" cm="1">
        <f t="array" ref="O804">_xlfn.IFS(
  N804&lt;=10, "Extremely Dry",
  N804&lt;=20, "Very Dry",
  N804&lt;=30, "Dry",
  N804&lt;=40, "Low Comfortable",
  N804&lt;=50, "Comfortable",
  N804&lt;=60, "Moderate Humid",
  N804&lt;=70, "Humid",
  N804&lt;=80, "Very Humid",
  N804&lt;=90, "Highly Humid",
  N804&lt;=100, "Saturated / Rain-Likely"
)</f>
        <v>Saturated / Rain-Likely</v>
      </c>
      <c r="P804" s="8">
        <v>0.19400000000000001</v>
      </c>
      <c r="Q804" s="8">
        <f>ROUND(DS_1_2_3_appended[[#This Row],[NormalizedWindspeed]]* 118, 1)</f>
        <v>22.9</v>
      </c>
      <c r="R804" s="8">
        <v>3</v>
      </c>
      <c r="S804" s="8">
        <v>53</v>
      </c>
      <c r="T804" s="8">
        <f>SUM(DS_1_2_3_appended[[#This Row],[CasualRiders]], DS_1_2_3_appended[[#This Row],[RegisteredRiders]])</f>
        <v>56</v>
      </c>
    </row>
    <row r="805" spans="1:20">
      <c r="A805" s="16">
        <v>804</v>
      </c>
      <c r="B805" s="11">
        <v>40579</v>
      </c>
      <c r="C805" s="8" t="str" cm="1">
        <f t="array" ref="C805">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05" s="8">
        <f>YEAR(DS_1_2_3_appended[[#This Row],[DateOfEntry]])</f>
        <v>2011</v>
      </c>
      <c r="E805" s="8" t="str">
        <f>TEXT(DS_1_2_3_appended[[#This Row],[DateOfEntry]], "mmmm")</f>
        <v>February</v>
      </c>
      <c r="F805" s="15">
        <v>33.4583333333333</v>
      </c>
      <c r="G805" s="8" t="str">
        <f>IF(dataset_1!G805, "YES", "NO")</f>
        <v>NO</v>
      </c>
      <c r="H805" s="8" t="str">
        <f>CHOOSE(WEEKDAY(DS_1_2_3_appended[[#This Row],[DateOfEntry]]), "Sunday", "Monday", "Tuesday", "Wednesday", "Thursday", "Friday", "Saturday")</f>
        <v>Saturday</v>
      </c>
      <c r="I805" s="8">
        <v>1</v>
      </c>
      <c r="J805" s="8" t="str" cm="1">
        <f t="array" ref="J805">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805" s="8">
        <v>0.26</v>
      </c>
      <c r="L805" s="8" cm="1">
        <f t="array" ref="L805">_xlfn.IFS(
  AND(C805="Winter", J805="Clear Sky"), ROUND(10 + (K805 / 0.46) * (25 - 10), 1),
  AND(C805="Winter", J805="Foggy / Misty"), ROUND(0 + (K805 / 0.46) * (15 - 0), 1),
  AND(C805="Winter", J805="Light Snow / Rain"), ROUND(-5 + (K805 / 0.46) * (10 - (-5)), 1),
  AND(C805="Winter", J805="Western Disturbance"), ROUND(5 + (K805 / 0.46) * (20 - 5), 1),
  AND(C805="Summer", J805="Clear / Sunny"), ROUND(30 + (K805 / 0.46) * (53 - 30), 1),
  AND(C805="Summer", J805="Hot &amp; Humid"), ROUND(26 + (K805 / 0.46) * (45 - 26), 1),
  AND(C805="Summer", J805="Dust Storm / Loo Winds"), ROUND(35 + (K805 / 0.46) * (50 - 35), 1),
  AND(C805="Summer", J805="Pre-Monsoon Thunderstorm"), ROUND(28 + (K805 / 0.46) * (48 - 28), 1),
  AND(C805="Monsoon", J805="Heavy Rainfall"), ROUND(22 + (K805 / 0.46) * (28 - 22), 1),
  AND(C805="Monsoon", J805="Intermittent Showers"), ROUND(24 + (K805 / 0.46) * (32 - 24), 1),
  AND(C805="Monsoon", J805="Overcast &amp; Humid"), ROUND(25 + (K805 / 0.46) * (33 - 25), 1),
  AND(C805="Monsoon", J805="Thunderstorms with Rain"), ROUND(23 + (K805 / 0.46) * (30 - 23), 1),
  AND(C805="Autumn", J805="Clear"), ROUND(20 + (K805 / 0.46) * (30 - 20), 1),
  AND(C805="Autumn", J805="Dry &amp; Breezy"), ROUND(18 + (K805 / 0.46) * (28 - 18), 1),
  AND(C805="Autumn", J805="Atmospheric Haze"), ROUND(16 + (K805 / 0.46) * (26 - 16), 1),
  AND(C805="Autumn", J805="Chilly Dusk"), ROUND(15 + (K805 / 0.46) * (25 - 15), 1),
  TRUE, "No match found"
)</f>
        <v>18.5</v>
      </c>
      <c r="M805" s="8">
        <v>0.93</v>
      </c>
      <c r="N805" s="8">
        <f>ROUND(DS_1_2_3_appended[[#This Row],[NormalizedHumidity]] * 100, 1)</f>
        <v>93</v>
      </c>
      <c r="O805" s="8" t="str" cm="1">
        <f t="array" ref="O805">_xlfn.IFS(
  N805&lt;=10, "Extremely Dry",
  N805&lt;=20, "Very Dry",
  N805&lt;=30, "Dry",
  N805&lt;=40, "Low Comfortable",
  N805&lt;=50, "Comfortable",
  N805&lt;=60, "Moderate Humid",
  N805&lt;=70, "Humid",
  N805&lt;=80, "Very Humid",
  N805&lt;=90, "Highly Humid",
  N805&lt;=100, "Saturated / Rain-Likely"
)</f>
        <v>Saturated / Rain-Likely</v>
      </c>
      <c r="P805" s="8">
        <v>0.1343</v>
      </c>
      <c r="Q805" s="8">
        <f>ROUND(DS_1_2_3_appended[[#This Row],[NormalizedWindspeed]]* 118, 1)</f>
        <v>15.8</v>
      </c>
      <c r="R805" s="8">
        <v>2</v>
      </c>
      <c r="S805" s="8">
        <v>43</v>
      </c>
      <c r="T805" s="8">
        <f>SUM(DS_1_2_3_appended[[#This Row],[CasualRiders]], DS_1_2_3_appended[[#This Row],[RegisteredRiders]])</f>
        <v>45</v>
      </c>
    </row>
    <row r="806" spans="1:20">
      <c r="A806" s="16">
        <v>805</v>
      </c>
      <c r="B806" s="11">
        <v>40579</v>
      </c>
      <c r="C806" s="8" t="str" cm="1">
        <f t="array" ref="C806">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06" s="8">
        <f>YEAR(DS_1_2_3_appended[[#This Row],[DateOfEntry]])</f>
        <v>2011</v>
      </c>
      <c r="E806" s="8" t="str">
        <f>TEXT(DS_1_2_3_appended[[#This Row],[DateOfEntry]], "mmmm")</f>
        <v>February</v>
      </c>
      <c r="F806" s="15">
        <v>33.5</v>
      </c>
      <c r="G806" s="8" t="str">
        <f>IF(dataset_1!G806, "YES", "NO")</f>
        <v>NO</v>
      </c>
      <c r="H806" s="8" t="str">
        <f>CHOOSE(WEEKDAY(DS_1_2_3_appended[[#This Row],[DateOfEntry]]), "Sunday", "Monday", "Tuesday", "Wednesday", "Thursday", "Friday", "Saturday")</f>
        <v>Saturday</v>
      </c>
      <c r="I806" s="8">
        <v>1</v>
      </c>
      <c r="J806" s="8" t="str" cm="1">
        <f t="array" ref="J806">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806" s="8">
        <v>0.26</v>
      </c>
      <c r="L806" s="8" cm="1">
        <f t="array" ref="L806">_xlfn.IFS(
  AND(C806="Winter", J806="Clear Sky"), ROUND(10 + (K806 / 0.46) * (25 - 10), 1),
  AND(C806="Winter", J806="Foggy / Misty"), ROUND(0 + (K806 / 0.46) * (15 - 0), 1),
  AND(C806="Winter", J806="Light Snow / Rain"), ROUND(-5 + (K806 / 0.46) * (10 - (-5)), 1),
  AND(C806="Winter", J806="Western Disturbance"), ROUND(5 + (K806 / 0.46) * (20 - 5), 1),
  AND(C806="Summer", J806="Clear / Sunny"), ROUND(30 + (K806 / 0.46) * (53 - 30), 1),
  AND(C806="Summer", J806="Hot &amp; Humid"), ROUND(26 + (K806 / 0.46) * (45 - 26), 1),
  AND(C806="Summer", J806="Dust Storm / Loo Winds"), ROUND(35 + (K806 / 0.46) * (50 - 35), 1),
  AND(C806="Summer", J806="Pre-Monsoon Thunderstorm"), ROUND(28 + (K806 / 0.46) * (48 - 28), 1),
  AND(C806="Monsoon", J806="Heavy Rainfall"), ROUND(22 + (K806 / 0.46) * (28 - 22), 1),
  AND(C806="Monsoon", J806="Intermittent Showers"), ROUND(24 + (K806 / 0.46) * (32 - 24), 1),
  AND(C806="Monsoon", J806="Overcast &amp; Humid"), ROUND(25 + (K806 / 0.46) * (33 - 25), 1),
  AND(C806="Monsoon", J806="Thunderstorms with Rain"), ROUND(23 + (K806 / 0.46) * (30 - 23), 1),
  AND(C806="Autumn", J806="Clear"), ROUND(20 + (K806 / 0.46) * (30 - 20), 1),
  AND(C806="Autumn", J806="Dry &amp; Breezy"), ROUND(18 + (K806 / 0.46) * (28 - 18), 1),
  AND(C806="Autumn", J806="Atmospheric Haze"), ROUND(16 + (K806 / 0.46) * (26 - 16), 1),
  AND(C806="Autumn", J806="Chilly Dusk"), ROUND(15 + (K806 / 0.46) * (25 - 15), 1),
  TRUE, "No match found"
)</f>
        <v>18.5</v>
      </c>
      <c r="M806" s="8">
        <v>0.93</v>
      </c>
      <c r="N806" s="8">
        <f>ROUND(DS_1_2_3_appended[[#This Row],[NormalizedHumidity]] * 100, 1)</f>
        <v>93</v>
      </c>
      <c r="O806" s="8" t="str" cm="1">
        <f t="array" ref="O806">_xlfn.IFS(
  N806&lt;=10, "Extremely Dry",
  N806&lt;=20, "Very Dry",
  N806&lt;=30, "Dry",
  N806&lt;=40, "Low Comfortable",
  N806&lt;=50, "Comfortable",
  N806&lt;=60, "Moderate Humid",
  N806&lt;=70, "Humid",
  N806&lt;=80, "Very Humid",
  N806&lt;=90, "Highly Humid",
  N806&lt;=100, "Saturated / Rain-Likely"
)</f>
        <v>Saturated / Rain-Likely</v>
      </c>
      <c r="P806" s="8">
        <v>0.22389999999999999</v>
      </c>
      <c r="Q806" s="8">
        <f>ROUND(DS_1_2_3_appended[[#This Row],[NormalizedWindspeed]]* 118, 1)</f>
        <v>26.4</v>
      </c>
      <c r="R806" s="8">
        <v>7</v>
      </c>
      <c r="S806" s="8">
        <v>52</v>
      </c>
      <c r="T806" s="8">
        <f>SUM(DS_1_2_3_appended[[#This Row],[CasualRiders]], DS_1_2_3_appended[[#This Row],[RegisteredRiders]])</f>
        <v>59</v>
      </c>
    </row>
    <row r="807" spans="1:20">
      <c r="A807" s="16">
        <v>806</v>
      </c>
      <c r="B807" s="11">
        <v>40580</v>
      </c>
      <c r="C807" s="8" t="str" cm="1">
        <f t="array" ref="C807">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07" s="8">
        <f>YEAR(DS_1_2_3_appended[[#This Row],[DateOfEntry]])</f>
        <v>2011</v>
      </c>
      <c r="E807" s="8" t="str">
        <f>TEXT(DS_1_2_3_appended[[#This Row],[DateOfEntry]], "mmmm")</f>
        <v>February</v>
      </c>
      <c r="F807" s="15">
        <v>33.5416666666667</v>
      </c>
      <c r="G807" s="8" t="str">
        <f>IF(dataset_1!G807, "YES", "NO")</f>
        <v>NO</v>
      </c>
      <c r="H807" s="8" t="str">
        <f>CHOOSE(WEEKDAY(DS_1_2_3_appended[[#This Row],[DateOfEntry]]), "Sunday", "Monday", "Tuesday", "Wednesday", "Thursday", "Friday", "Saturday")</f>
        <v>Sunday</v>
      </c>
      <c r="I807" s="8">
        <v>1</v>
      </c>
      <c r="J807" s="8" t="str" cm="1">
        <f t="array" ref="J807">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807" s="8">
        <v>0.26</v>
      </c>
      <c r="L807" s="8" cm="1">
        <f t="array" ref="L807">_xlfn.IFS(
  AND(C807="Winter", J807="Clear Sky"), ROUND(10 + (K807 / 0.46) * (25 - 10), 1),
  AND(C807="Winter", J807="Foggy / Misty"), ROUND(0 + (K807 / 0.46) * (15 - 0), 1),
  AND(C807="Winter", J807="Light Snow / Rain"), ROUND(-5 + (K807 / 0.46) * (10 - (-5)), 1),
  AND(C807="Winter", J807="Western Disturbance"), ROUND(5 + (K807 / 0.46) * (20 - 5), 1),
  AND(C807="Summer", J807="Clear / Sunny"), ROUND(30 + (K807 / 0.46) * (53 - 30), 1),
  AND(C807="Summer", J807="Hot &amp; Humid"), ROUND(26 + (K807 / 0.46) * (45 - 26), 1),
  AND(C807="Summer", J807="Dust Storm / Loo Winds"), ROUND(35 + (K807 / 0.46) * (50 - 35), 1),
  AND(C807="Summer", J807="Pre-Monsoon Thunderstorm"), ROUND(28 + (K807 / 0.46) * (48 - 28), 1),
  AND(C807="Monsoon", J807="Heavy Rainfall"), ROUND(22 + (K807 / 0.46) * (28 - 22), 1),
  AND(C807="Monsoon", J807="Intermittent Showers"), ROUND(24 + (K807 / 0.46) * (32 - 24), 1),
  AND(C807="Monsoon", J807="Overcast &amp; Humid"), ROUND(25 + (K807 / 0.46) * (33 - 25), 1),
  AND(C807="Monsoon", J807="Thunderstorms with Rain"), ROUND(23 + (K807 / 0.46) * (30 - 23), 1),
  AND(C807="Autumn", J807="Clear"), ROUND(20 + (K807 / 0.46) * (30 - 20), 1),
  AND(C807="Autumn", J807="Dry &amp; Breezy"), ROUND(18 + (K807 / 0.46) * (28 - 18), 1),
  AND(C807="Autumn", J807="Atmospheric Haze"), ROUND(16 + (K807 / 0.46) * (26 - 16), 1),
  AND(C807="Autumn", J807="Chilly Dusk"), ROUND(15 + (K807 / 0.46) * (25 - 15), 1),
  TRUE, "No match found"
)</f>
        <v>18.5</v>
      </c>
      <c r="M807" s="8">
        <v>0.7</v>
      </c>
      <c r="N807" s="8">
        <f>ROUND(DS_1_2_3_appended[[#This Row],[NormalizedHumidity]] * 100, 1)</f>
        <v>70</v>
      </c>
      <c r="O807" s="8" t="str" cm="1">
        <f t="array" ref="O807">_xlfn.IFS(
  N807&lt;=10, "Extremely Dry",
  N807&lt;=20, "Very Dry",
  N807&lt;=30, "Dry",
  N807&lt;=40, "Low Comfortable",
  N807&lt;=50, "Comfortable",
  N807&lt;=60, "Moderate Humid",
  N807&lt;=70, "Humid",
  N807&lt;=80, "Very Humid",
  N807&lt;=90, "Highly Humid",
  N807&lt;=100, "Saturated / Rain-Likely"
)</f>
        <v>Humid</v>
      </c>
      <c r="P807" s="8">
        <v>0.19400000000000001</v>
      </c>
      <c r="Q807" s="8">
        <f>ROUND(DS_1_2_3_appended[[#This Row],[NormalizedWindspeed]]* 118, 1)</f>
        <v>22.9</v>
      </c>
      <c r="R807" s="8">
        <v>2</v>
      </c>
      <c r="S807" s="8">
        <v>37</v>
      </c>
      <c r="T807" s="8">
        <f>SUM(DS_1_2_3_appended[[#This Row],[CasualRiders]], DS_1_2_3_appended[[#This Row],[RegisteredRiders]])</f>
        <v>39</v>
      </c>
    </row>
    <row r="808" spans="1:20">
      <c r="A808" s="16">
        <v>807</v>
      </c>
      <c r="B808" s="11">
        <v>40580</v>
      </c>
      <c r="C808" s="8" t="str" cm="1">
        <f t="array" ref="C808">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08" s="8">
        <f>YEAR(DS_1_2_3_appended[[#This Row],[DateOfEntry]])</f>
        <v>2011</v>
      </c>
      <c r="E808" s="8" t="str">
        <f>TEXT(DS_1_2_3_appended[[#This Row],[DateOfEntry]], "mmmm")</f>
        <v>February</v>
      </c>
      <c r="F808" s="15">
        <v>33.5833333333333</v>
      </c>
      <c r="G808" s="8" t="str">
        <f>IF(dataset_1!G808, "YES", "NO")</f>
        <v>NO</v>
      </c>
      <c r="H808" s="8" t="str">
        <f>CHOOSE(WEEKDAY(DS_1_2_3_appended[[#This Row],[DateOfEntry]]), "Sunday", "Monday", "Tuesday", "Wednesday", "Thursday", "Friday", "Saturday")</f>
        <v>Sunday</v>
      </c>
      <c r="I808" s="8">
        <v>1</v>
      </c>
      <c r="J808" s="8" t="str" cm="1">
        <f t="array" ref="J808">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808" s="8">
        <v>0.26</v>
      </c>
      <c r="L808" s="8" cm="1">
        <f t="array" ref="L808">_xlfn.IFS(
  AND(C808="Winter", J808="Clear Sky"), ROUND(10 + (K808 / 0.46) * (25 - 10), 1),
  AND(C808="Winter", J808="Foggy / Misty"), ROUND(0 + (K808 / 0.46) * (15 - 0), 1),
  AND(C808="Winter", J808="Light Snow / Rain"), ROUND(-5 + (K808 / 0.46) * (10 - (-5)), 1),
  AND(C808="Winter", J808="Western Disturbance"), ROUND(5 + (K808 / 0.46) * (20 - 5), 1),
  AND(C808="Summer", J808="Clear / Sunny"), ROUND(30 + (K808 / 0.46) * (53 - 30), 1),
  AND(C808="Summer", J808="Hot &amp; Humid"), ROUND(26 + (K808 / 0.46) * (45 - 26), 1),
  AND(C808="Summer", J808="Dust Storm / Loo Winds"), ROUND(35 + (K808 / 0.46) * (50 - 35), 1),
  AND(C808="Summer", J808="Pre-Monsoon Thunderstorm"), ROUND(28 + (K808 / 0.46) * (48 - 28), 1),
  AND(C808="Monsoon", J808="Heavy Rainfall"), ROUND(22 + (K808 / 0.46) * (28 - 22), 1),
  AND(C808="Monsoon", J808="Intermittent Showers"), ROUND(24 + (K808 / 0.46) * (32 - 24), 1),
  AND(C808="Monsoon", J808="Overcast &amp; Humid"), ROUND(25 + (K808 / 0.46) * (33 - 25), 1),
  AND(C808="Monsoon", J808="Thunderstorms with Rain"), ROUND(23 + (K808 / 0.46) * (30 - 23), 1),
  AND(C808="Autumn", J808="Clear"), ROUND(20 + (K808 / 0.46) * (30 - 20), 1),
  AND(C808="Autumn", J808="Dry &amp; Breezy"), ROUND(18 + (K808 / 0.46) * (28 - 18), 1),
  AND(C808="Autumn", J808="Atmospheric Haze"), ROUND(16 + (K808 / 0.46) * (26 - 16), 1),
  AND(C808="Autumn", J808="Chilly Dusk"), ROUND(15 + (K808 / 0.46) * (25 - 15), 1),
  TRUE, "No match found"
)</f>
        <v>18.5</v>
      </c>
      <c r="M808" s="8">
        <v>0.65</v>
      </c>
      <c r="N808" s="8">
        <f>ROUND(DS_1_2_3_appended[[#This Row],[NormalizedHumidity]] * 100, 1)</f>
        <v>65</v>
      </c>
      <c r="O808" s="8" t="str" cm="1">
        <f t="array" ref="O808">_xlfn.IFS(
  N808&lt;=10, "Extremely Dry",
  N808&lt;=20, "Very Dry",
  N808&lt;=30, "Dry",
  N808&lt;=40, "Low Comfortable",
  N808&lt;=50, "Comfortable",
  N808&lt;=60, "Moderate Humid",
  N808&lt;=70, "Humid",
  N808&lt;=80, "Very Humid",
  N808&lt;=90, "Highly Humid",
  N808&lt;=100, "Saturated / Rain-Likely"
)</f>
        <v>Humid</v>
      </c>
      <c r="P808" s="8">
        <v>0.41789999999999999</v>
      </c>
      <c r="Q808" s="8">
        <f>ROUND(DS_1_2_3_appended[[#This Row],[NormalizedWindspeed]]* 118, 1)</f>
        <v>49.3</v>
      </c>
      <c r="R808" s="8">
        <v>4</v>
      </c>
      <c r="S808" s="8">
        <v>40</v>
      </c>
      <c r="T808" s="8">
        <f>SUM(DS_1_2_3_appended[[#This Row],[CasualRiders]], DS_1_2_3_appended[[#This Row],[RegisteredRiders]])</f>
        <v>44</v>
      </c>
    </row>
    <row r="809" spans="1:20">
      <c r="A809" s="16">
        <v>808</v>
      </c>
      <c r="B809" s="11">
        <v>40580</v>
      </c>
      <c r="C809" s="8" t="str" cm="1">
        <f t="array" ref="C809">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09" s="8">
        <f>YEAR(DS_1_2_3_appended[[#This Row],[DateOfEntry]])</f>
        <v>2011</v>
      </c>
      <c r="E809" s="8" t="str">
        <f>TEXT(DS_1_2_3_appended[[#This Row],[DateOfEntry]], "mmmm")</f>
        <v>February</v>
      </c>
      <c r="F809" s="15">
        <v>33.625</v>
      </c>
      <c r="G809" s="8" t="str">
        <f>IF(dataset_1!G809, "YES", "NO")</f>
        <v>NO</v>
      </c>
      <c r="H809" s="8" t="str">
        <f>CHOOSE(WEEKDAY(DS_1_2_3_appended[[#This Row],[DateOfEntry]]), "Sunday", "Monday", "Tuesday", "Wednesday", "Thursday", "Friday", "Saturday")</f>
        <v>Sunday</v>
      </c>
      <c r="I809" s="8">
        <v>1</v>
      </c>
      <c r="J809" s="8" t="str" cm="1">
        <f t="array" ref="J809">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809" s="8">
        <v>0.26</v>
      </c>
      <c r="L809" s="8" cm="1">
        <f t="array" ref="L809">_xlfn.IFS(
  AND(C809="Winter", J809="Clear Sky"), ROUND(10 + (K809 / 0.46) * (25 - 10), 1),
  AND(C809="Winter", J809="Foggy / Misty"), ROUND(0 + (K809 / 0.46) * (15 - 0), 1),
  AND(C809="Winter", J809="Light Snow / Rain"), ROUND(-5 + (K809 / 0.46) * (10 - (-5)), 1),
  AND(C809="Winter", J809="Western Disturbance"), ROUND(5 + (K809 / 0.46) * (20 - 5), 1),
  AND(C809="Summer", J809="Clear / Sunny"), ROUND(30 + (K809 / 0.46) * (53 - 30), 1),
  AND(C809="Summer", J809="Hot &amp; Humid"), ROUND(26 + (K809 / 0.46) * (45 - 26), 1),
  AND(C809="Summer", J809="Dust Storm / Loo Winds"), ROUND(35 + (K809 / 0.46) * (50 - 35), 1),
  AND(C809="Summer", J809="Pre-Monsoon Thunderstorm"), ROUND(28 + (K809 / 0.46) * (48 - 28), 1),
  AND(C809="Monsoon", J809="Heavy Rainfall"), ROUND(22 + (K809 / 0.46) * (28 - 22), 1),
  AND(C809="Monsoon", J809="Intermittent Showers"), ROUND(24 + (K809 / 0.46) * (32 - 24), 1),
  AND(C809="Monsoon", J809="Overcast &amp; Humid"), ROUND(25 + (K809 / 0.46) * (33 - 25), 1),
  AND(C809="Monsoon", J809="Thunderstorms with Rain"), ROUND(23 + (K809 / 0.46) * (30 - 23), 1),
  AND(C809="Autumn", J809="Clear"), ROUND(20 + (K809 / 0.46) * (30 - 20), 1),
  AND(C809="Autumn", J809="Dry &amp; Breezy"), ROUND(18 + (K809 / 0.46) * (28 - 18), 1),
  AND(C809="Autumn", J809="Atmospheric Haze"), ROUND(16 + (K809 / 0.46) * (26 - 16), 1),
  AND(C809="Autumn", J809="Chilly Dusk"), ROUND(15 + (K809 / 0.46) * (25 - 15), 1),
  TRUE, "No match found"
)</f>
        <v>18.5</v>
      </c>
      <c r="M809" s="8">
        <v>0.6</v>
      </c>
      <c r="N809" s="8">
        <f>ROUND(DS_1_2_3_appended[[#This Row],[NormalizedHumidity]] * 100, 1)</f>
        <v>60</v>
      </c>
      <c r="O809" s="8" t="str" cm="1">
        <f t="array" ref="O809">_xlfn.IFS(
  N809&lt;=10, "Extremely Dry",
  N809&lt;=20, "Very Dry",
  N809&lt;=30, "Dry",
  N809&lt;=40, "Low Comfortable",
  N809&lt;=50, "Comfortable",
  N809&lt;=60, "Moderate Humid",
  N809&lt;=70, "Humid",
  N809&lt;=80, "Very Humid",
  N809&lt;=90, "Highly Humid",
  N809&lt;=100, "Saturated / Rain-Likely"
)</f>
        <v>Moderate Humid</v>
      </c>
      <c r="P809" s="8">
        <v>0.32840000000000003</v>
      </c>
      <c r="Q809" s="8">
        <f>ROUND(DS_1_2_3_appended[[#This Row],[NormalizedWindspeed]]* 118, 1)</f>
        <v>38.799999999999997</v>
      </c>
      <c r="R809" s="8">
        <v>0</v>
      </c>
      <c r="S809" s="8">
        <v>20</v>
      </c>
      <c r="T809" s="8">
        <f>SUM(DS_1_2_3_appended[[#This Row],[CasualRiders]], DS_1_2_3_appended[[#This Row],[RegisteredRiders]])</f>
        <v>20</v>
      </c>
    </row>
    <row r="810" spans="1:20">
      <c r="A810" s="16">
        <v>809</v>
      </c>
      <c r="B810" s="11">
        <v>40580</v>
      </c>
      <c r="C810" s="8" t="str" cm="1">
        <f t="array" ref="C810">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10" s="8">
        <f>YEAR(DS_1_2_3_appended[[#This Row],[DateOfEntry]])</f>
        <v>2011</v>
      </c>
      <c r="E810" s="8" t="str">
        <f>TEXT(DS_1_2_3_appended[[#This Row],[DateOfEntry]], "mmmm")</f>
        <v>February</v>
      </c>
      <c r="F810" s="15">
        <v>33.6666666666667</v>
      </c>
      <c r="G810" s="8" t="str">
        <f>IF(dataset_1!G810, "YES", "NO")</f>
        <v>NO</v>
      </c>
      <c r="H810" s="8" t="str">
        <f>CHOOSE(WEEKDAY(DS_1_2_3_appended[[#This Row],[DateOfEntry]]), "Sunday", "Monday", "Tuesday", "Wednesday", "Thursday", "Friday", "Saturday")</f>
        <v>Sunday</v>
      </c>
      <c r="I810" s="8">
        <v>1</v>
      </c>
      <c r="J810" s="8" t="str" cm="1">
        <f t="array" ref="J810">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810" s="8">
        <v>0.26</v>
      </c>
      <c r="L810" s="8" cm="1">
        <f t="array" ref="L810">_xlfn.IFS(
  AND(C810="Winter", J810="Clear Sky"), ROUND(10 + (K810 / 0.46) * (25 - 10), 1),
  AND(C810="Winter", J810="Foggy / Misty"), ROUND(0 + (K810 / 0.46) * (15 - 0), 1),
  AND(C810="Winter", J810="Light Snow / Rain"), ROUND(-5 + (K810 / 0.46) * (10 - (-5)), 1),
  AND(C810="Winter", J810="Western Disturbance"), ROUND(5 + (K810 / 0.46) * (20 - 5), 1),
  AND(C810="Summer", J810="Clear / Sunny"), ROUND(30 + (K810 / 0.46) * (53 - 30), 1),
  AND(C810="Summer", J810="Hot &amp; Humid"), ROUND(26 + (K810 / 0.46) * (45 - 26), 1),
  AND(C810="Summer", J810="Dust Storm / Loo Winds"), ROUND(35 + (K810 / 0.46) * (50 - 35), 1),
  AND(C810="Summer", J810="Pre-Monsoon Thunderstorm"), ROUND(28 + (K810 / 0.46) * (48 - 28), 1),
  AND(C810="Monsoon", J810="Heavy Rainfall"), ROUND(22 + (K810 / 0.46) * (28 - 22), 1),
  AND(C810="Monsoon", J810="Intermittent Showers"), ROUND(24 + (K810 / 0.46) * (32 - 24), 1),
  AND(C810="Monsoon", J810="Overcast &amp; Humid"), ROUND(25 + (K810 / 0.46) * (33 - 25), 1),
  AND(C810="Monsoon", J810="Thunderstorms with Rain"), ROUND(23 + (K810 / 0.46) * (30 - 23), 1),
  AND(C810="Autumn", J810="Clear"), ROUND(20 + (K810 / 0.46) * (30 - 20), 1),
  AND(C810="Autumn", J810="Dry &amp; Breezy"), ROUND(18 + (K810 / 0.46) * (28 - 18), 1),
  AND(C810="Autumn", J810="Atmospheric Haze"), ROUND(16 + (K810 / 0.46) * (26 - 16), 1),
  AND(C810="Autumn", J810="Chilly Dusk"), ROUND(15 + (K810 / 0.46) * (25 - 15), 1),
  TRUE, "No match found"
)</f>
        <v>18.5</v>
      </c>
      <c r="M810" s="8">
        <v>0.6</v>
      </c>
      <c r="N810" s="8">
        <f>ROUND(DS_1_2_3_appended[[#This Row],[NormalizedHumidity]] * 100, 1)</f>
        <v>60</v>
      </c>
      <c r="O810" s="8" t="str" cm="1">
        <f t="array" ref="O810">_xlfn.IFS(
  N810&lt;=10, "Extremely Dry",
  N810&lt;=20, "Very Dry",
  N810&lt;=30, "Dry",
  N810&lt;=40, "Low Comfortable",
  N810&lt;=50, "Comfortable",
  N810&lt;=60, "Moderate Humid",
  N810&lt;=70, "Humid",
  N810&lt;=80, "Very Humid",
  N810&lt;=90, "Highly Humid",
  N810&lt;=100, "Saturated / Rain-Likely"
)</f>
        <v>Moderate Humid</v>
      </c>
      <c r="P810" s="8">
        <v>8.9599999999999999E-2</v>
      </c>
      <c r="Q810" s="8">
        <f>ROUND(DS_1_2_3_appended[[#This Row],[NormalizedWindspeed]]* 118, 1)</f>
        <v>10.6</v>
      </c>
      <c r="R810" s="8">
        <v>3</v>
      </c>
      <c r="S810" s="8">
        <v>10</v>
      </c>
      <c r="T810" s="8">
        <f>SUM(DS_1_2_3_appended[[#This Row],[CasualRiders]], DS_1_2_3_appended[[#This Row],[RegisteredRiders]])</f>
        <v>13</v>
      </c>
    </row>
    <row r="811" spans="1:20">
      <c r="A811" s="16">
        <v>810</v>
      </c>
      <c r="B811" s="11">
        <v>40580</v>
      </c>
      <c r="C811" s="8" t="str" cm="1">
        <f t="array" ref="C811">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11" s="8">
        <f>YEAR(DS_1_2_3_appended[[#This Row],[DateOfEntry]])</f>
        <v>2011</v>
      </c>
      <c r="E811" s="8" t="str">
        <f>TEXT(DS_1_2_3_appended[[#This Row],[DateOfEntry]], "mmmm")</f>
        <v>February</v>
      </c>
      <c r="F811" s="15">
        <v>33.7083333333333</v>
      </c>
      <c r="G811" s="8" t="str">
        <f>IF(dataset_1!G811, "YES", "NO")</f>
        <v>NO</v>
      </c>
      <c r="H811" s="8" t="str">
        <f>CHOOSE(WEEKDAY(DS_1_2_3_appended[[#This Row],[DateOfEntry]]), "Sunday", "Monday", "Tuesday", "Wednesday", "Thursday", "Friday", "Saturday")</f>
        <v>Sunday</v>
      </c>
      <c r="I811" s="8">
        <v>1</v>
      </c>
      <c r="J811" s="8" t="str" cm="1">
        <f t="array" ref="J811">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811" s="8">
        <v>0.26</v>
      </c>
      <c r="L811" s="8" cm="1">
        <f t="array" ref="L811">_xlfn.IFS(
  AND(C811="Winter", J811="Clear Sky"), ROUND(10 + (K811 / 0.46) * (25 - 10), 1),
  AND(C811="Winter", J811="Foggy / Misty"), ROUND(0 + (K811 / 0.46) * (15 - 0), 1),
  AND(C811="Winter", J811="Light Snow / Rain"), ROUND(-5 + (K811 / 0.46) * (10 - (-5)), 1),
  AND(C811="Winter", J811="Western Disturbance"), ROUND(5 + (K811 / 0.46) * (20 - 5), 1),
  AND(C811="Summer", J811="Clear / Sunny"), ROUND(30 + (K811 / 0.46) * (53 - 30), 1),
  AND(C811="Summer", J811="Hot &amp; Humid"), ROUND(26 + (K811 / 0.46) * (45 - 26), 1),
  AND(C811="Summer", J811="Dust Storm / Loo Winds"), ROUND(35 + (K811 / 0.46) * (50 - 35), 1),
  AND(C811="Summer", J811="Pre-Monsoon Thunderstorm"), ROUND(28 + (K811 / 0.46) * (48 - 28), 1),
  AND(C811="Monsoon", J811="Heavy Rainfall"), ROUND(22 + (K811 / 0.46) * (28 - 22), 1),
  AND(C811="Monsoon", J811="Intermittent Showers"), ROUND(24 + (K811 / 0.46) * (32 - 24), 1),
  AND(C811="Monsoon", J811="Overcast &amp; Humid"), ROUND(25 + (K811 / 0.46) * (33 - 25), 1),
  AND(C811="Monsoon", J811="Thunderstorms with Rain"), ROUND(23 + (K811 / 0.46) * (30 - 23), 1),
  AND(C811="Autumn", J811="Clear"), ROUND(20 + (K811 / 0.46) * (30 - 20), 1),
  AND(C811="Autumn", J811="Dry &amp; Breezy"), ROUND(18 + (K811 / 0.46) * (28 - 18), 1),
  AND(C811="Autumn", J811="Atmospheric Haze"), ROUND(16 + (K811 / 0.46) * (26 - 16), 1),
  AND(C811="Autumn", J811="Chilly Dusk"), ROUND(15 + (K811 / 0.46) * (25 - 15), 1),
  TRUE, "No match found"
)</f>
        <v>18.5</v>
      </c>
      <c r="M811" s="8">
        <v>0.6</v>
      </c>
      <c r="N811" s="8">
        <f>ROUND(DS_1_2_3_appended[[#This Row],[NormalizedHumidity]] * 100, 1)</f>
        <v>60</v>
      </c>
      <c r="O811" s="8" t="str" cm="1">
        <f t="array" ref="O811">_xlfn.IFS(
  N811&lt;=10, "Extremely Dry",
  N811&lt;=20, "Very Dry",
  N811&lt;=30, "Dry",
  N811&lt;=40, "Low Comfortable",
  N811&lt;=50, "Comfortable",
  N811&lt;=60, "Moderate Humid",
  N811&lt;=70, "Humid",
  N811&lt;=80, "Very Humid",
  N811&lt;=90, "Highly Humid",
  N811&lt;=100, "Saturated / Rain-Likely"
)</f>
        <v>Moderate Humid</v>
      </c>
      <c r="P811" s="8">
        <v>0.35820000000000002</v>
      </c>
      <c r="Q811" s="8">
        <f>ROUND(DS_1_2_3_appended[[#This Row],[NormalizedWindspeed]]* 118, 1)</f>
        <v>42.3</v>
      </c>
      <c r="R811" s="8">
        <v>0</v>
      </c>
      <c r="S811" s="8">
        <v>2</v>
      </c>
      <c r="T811" s="8">
        <f>SUM(DS_1_2_3_appended[[#This Row],[CasualRiders]], DS_1_2_3_appended[[#This Row],[RegisteredRiders]])</f>
        <v>2</v>
      </c>
    </row>
    <row r="812" spans="1:20">
      <c r="A812" s="16">
        <v>811</v>
      </c>
      <c r="B812" s="11">
        <v>40580</v>
      </c>
      <c r="C812" s="8" t="str" cm="1">
        <f t="array" ref="C812">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12" s="8">
        <f>YEAR(DS_1_2_3_appended[[#This Row],[DateOfEntry]])</f>
        <v>2011</v>
      </c>
      <c r="E812" s="8" t="str">
        <f>TEXT(DS_1_2_3_appended[[#This Row],[DateOfEntry]], "mmmm")</f>
        <v>February</v>
      </c>
      <c r="F812" s="15">
        <v>33.75</v>
      </c>
      <c r="G812" s="8" t="str">
        <f>IF(dataset_1!G812, "YES", "NO")</f>
        <v>NO</v>
      </c>
      <c r="H812" s="8" t="str">
        <f>CHOOSE(WEEKDAY(DS_1_2_3_appended[[#This Row],[DateOfEntry]]), "Sunday", "Monday", "Tuesday", "Wednesday", "Thursday", "Friday", "Saturday")</f>
        <v>Sunday</v>
      </c>
      <c r="I812" s="8">
        <v>1</v>
      </c>
      <c r="J812" s="8" t="str" cm="1">
        <f t="array" ref="J812">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812" s="8">
        <v>0.26</v>
      </c>
      <c r="L812" s="8" cm="1">
        <f t="array" ref="L812">_xlfn.IFS(
  AND(C812="Winter", J812="Clear Sky"), ROUND(10 + (K812 / 0.46) * (25 - 10), 1),
  AND(C812="Winter", J812="Foggy / Misty"), ROUND(0 + (K812 / 0.46) * (15 - 0), 1),
  AND(C812="Winter", J812="Light Snow / Rain"), ROUND(-5 + (K812 / 0.46) * (10 - (-5)), 1),
  AND(C812="Winter", J812="Western Disturbance"), ROUND(5 + (K812 / 0.46) * (20 - 5), 1),
  AND(C812="Summer", J812="Clear / Sunny"), ROUND(30 + (K812 / 0.46) * (53 - 30), 1),
  AND(C812="Summer", J812="Hot &amp; Humid"), ROUND(26 + (K812 / 0.46) * (45 - 26), 1),
  AND(C812="Summer", J812="Dust Storm / Loo Winds"), ROUND(35 + (K812 / 0.46) * (50 - 35), 1),
  AND(C812="Summer", J812="Pre-Monsoon Thunderstorm"), ROUND(28 + (K812 / 0.46) * (48 - 28), 1),
  AND(C812="Monsoon", J812="Heavy Rainfall"), ROUND(22 + (K812 / 0.46) * (28 - 22), 1),
  AND(C812="Monsoon", J812="Intermittent Showers"), ROUND(24 + (K812 / 0.46) * (32 - 24), 1),
  AND(C812="Monsoon", J812="Overcast &amp; Humid"), ROUND(25 + (K812 / 0.46) * (33 - 25), 1),
  AND(C812="Monsoon", J812="Thunderstorms with Rain"), ROUND(23 + (K812 / 0.46) * (30 - 23), 1),
  AND(C812="Autumn", J812="Clear"), ROUND(20 + (K812 / 0.46) * (30 - 20), 1),
  AND(C812="Autumn", J812="Dry &amp; Breezy"), ROUND(18 + (K812 / 0.46) * (28 - 18), 1),
  AND(C812="Autumn", J812="Atmospheric Haze"), ROUND(16 + (K812 / 0.46) * (26 - 16), 1),
  AND(C812="Autumn", J812="Chilly Dusk"), ROUND(15 + (K812 / 0.46) * (25 - 15), 1),
  TRUE, "No match found"
)</f>
        <v>18.5</v>
      </c>
      <c r="M812" s="8">
        <v>0.6</v>
      </c>
      <c r="N812" s="8">
        <f>ROUND(DS_1_2_3_appended[[#This Row],[NormalizedHumidity]] * 100, 1)</f>
        <v>60</v>
      </c>
      <c r="O812" s="8" t="str" cm="1">
        <f t="array" ref="O812">_xlfn.IFS(
  N812&lt;=10, "Extremely Dry",
  N812&lt;=20, "Very Dry",
  N812&lt;=30, "Dry",
  N812&lt;=40, "Low Comfortable",
  N812&lt;=50, "Comfortable",
  N812&lt;=60, "Moderate Humid",
  N812&lt;=70, "Humid",
  N812&lt;=80, "Very Humid",
  N812&lt;=90, "Highly Humid",
  N812&lt;=100, "Saturated / Rain-Likely"
)</f>
        <v>Moderate Humid</v>
      </c>
      <c r="P812" s="8">
        <v>0.22389999999999999</v>
      </c>
      <c r="Q812" s="8">
        <f>ROUND(DS_1_2_3_appended[[#This Row],[NormalizedWindspeed]]* 118, 1)</f>
        <v>26.4</v>
      </c>
      <c r="R812" s="8">
        <v>0</v>
      </c>
      <c r="S812" s="8">
        <v>1</v>
      </c>
      <c r="T812" s="8">
        <f>SUM(DS_1_2_3_appended[[#This Row],[CasualRiders]], DS_1_2_3_appended[[#This Row],[RegisteredRiders]])</f>
        <v>1</v>
      </c>
    </row>
    <row r="813" spans="1:20">
      <c r="A813" s="16">
        <v>812</v>
      </c>
      <c r="B813" s="11">
        <v>40580</v>
      </c>
      <c r="C813" s="8" t="str" cm="1">
        <f t="array" ref="C813">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13" s="8">
        <f>YEAR(DS_1_2_3_appended[[#This Row],[DateOfEntry]])</f>
        <v>2011</v>
      </c>
      <c r="E813" s="8" t="str">
        <f>TEXT(DS_1_2_3_appended[[#This Row],[DateOfEntry]], "mmmm")</f>
        <v>February</v>
      </c>
      <c r="F813" s="15">
        <v>33.7916666666667</v>
      </c>
      <c r="G813" s="8" t="str">
        <f>IF(dataset_1!G813, "YES", "NO")</f>
        <v>NO</v>
      </c>
      <c r="H813" s="8" t="str">
        <f>CHOOSE(WEEKDAY(DS_1_2_3_appended[[#This Row],[DateOfEntry]]), "Sunday", "Monday", "Tuesday", "Wednesday", "Thursday", "Friday", "Saturday")</f>
        <v>Sunday</v>
      </c>
      <c r="I813" s="8">
        <v>1</v>
      </c>
      <c r="J813" s="8" t="str" cm="1">
        <f t="array" ref="J813">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813" s="8">
        <v>0.26</v>
      </c>
      <c r="L813" s="8" cm="1">
        <f t="array" ref="L813">_xlfn.IFS(
  AND(C813="Winter", J813="Clear Sky"), ROUND(10 + (K813 / 0.46) * (25 - 10), 1),
  AND(C813="Winter", J813="Foggy / Misty"), ROUND(0 + (K813 / 0.46) * (15 - 0), 1),
  AND(C813="Winter", J813="Light Snow / Rain"), ROUND(-5 + (K813 / 0.46) * (10 - (-5)), 1),
  AND(C813="Winter", J813="Western Disturbance"), ROUND(5 + (K813 / 0.46) * (20 - 5), 1),
  AND(C813="Summer", J813="Clear / Sunny"), ROUND(30 + (K813 / 0.46) * (53 - 30), 1),
  AND(C813="Summer", J813="Hot &amp; Humid"), ROUND(26 + (K813 / 0.46) * (45 - 26), 1),
  AND(C813="Summer", J813="Dust Storm / Loo Winds"), ROUND(35 + (K813 / 0.46) * (50 - 35), 1),
  AND(C813="Summer", J813="Pre-Monsoon Thunderstorm"), ROUND(28 + (K813 / 0.46) * (48 - 28), 1),
  AND(C813="Monsoon", J813="Heavy Rainfall"), ROUND(22 + (K813 / 0.46) * (28 - 22), 1),
  AND(C813="Monsoon", J813="Intermittent Showers"), ROUND(24 + (K813 / 0.46) * (32 - 24), 1),
  AND(C813="Monsoon", J813="Overcast &amp; Humid"), ROUND(25 + (K813 / 0.46) * (33 - 25), 1),
  AND(C813="Monsoon", J813="Thunderstorms with Rain"), ROUND(23 + (K813 / 0.46) * (30 - 23), 1),
  AND(C813="Autumn", J813="Clear"), ROUND(20 + (K813 / 0.46) * (30 - 20), 1),
  AND(C813="Autumn", J813="Dry &amp; Breezy"), ROUND(18 + (K813 / 0.46) * (28 - 18), 1),
  AND(C813="Autumn", J813="Atmospheric Haze"), ROUND(16 + (K813 / 0.46) * (26 - 16), 1),
  AND(C813="Autumn", J813="Chilly Dusk"), ROUND(15 + (K813 / 0.46) * (25 - 15), 1),
  TRUE, "No match found"
)</f>
        <v>18.5</v>
      </c>
      <c r="M813" s="8">
        <v>0.6</v>
      </c>
      <c r="N813" s="8">
        <f>ROUND(DS_1_2_3_appended[[#This Row],[NormalizedHumidity]] * 100, 1)</f>
        <v>60</v>
      </c>
      <c r="O813" s="8" t="str" cm="1">
        <f t="array" ref="O813">_xlfn.IFS(
  N813&lt;=10, "Extremely Dry",
  N813&lt;=20, "Very Dry",
  N813&lt;=30, "Dry",
  N813&lt;=40, "Low Comfortable",
  N813&lt;=50, "Comfortable",
  N813&lt;=60, "Moderate Humid",
  N813&lt;=70, "Humid",
  N813&lt;=80, "Very Humid",
  N813&lt;=90, "Highly Humid",
  N813&lt;=100, "Saturated / Rain-Likely"
)</f>
        <v>Moderate Humid</v>
      </c>
      <c r="P813" s="8">
        <v>0.22389999999999999</v>
      </c>
      <c r="Q813" s="8">
        <f>ROUND(DS_1_2_3_appended[[#This Row],[NormalizedWindspeed]]* 118, 1)</f>
        <v>26.4</v>
      </c>
      <c r="R813" s="8">
        <v>0</v>
      </c>
      <c r="S813" s="8">
        <v>1</v>
      </c>
      <c r="T813" s="8">
        <f>SUM(DS_1_2_3_appended[[#This Row],[CasualRiders]], DS_1_2_3_appended[[#This Row],[RegisteredRiders]])</f>
        <v>1</v>
      </c>
    </row>
    <row r="814" spans="1:20">
      <c r="A814" s="16">
        <v>813</v>
      </c>
      <c r="B814" s="11">
        <v>40580</v>
      </c>
      <c r="C814" s="8" t="str" cm="1">
        <f t="array" ref="C814">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14" s="8">
        <f>YEAR(DS_1_2_3_appended[[#This Row],[DateOfEntry]])</f>
        <v>2011</v>
      </c>
      <c r="E814" s="8" t="str">
        <f>TEXT(DS_1_2_3_appended[[#This Row],[DateOfEntry]], "mmmm")</f>
        <v>February</v>
      </c>
      <c r="F814" s="15">
        <v>33.8333333333333</v>
      </c>
      <c r="G814" s="8" t="str">
        <f>IF(dataset_1!G814, "YES", "NO")</f>
        <v>NO</v>
      </c>
      <c r="H814" s="8" t="str">
        <f>CHOOSE(WEEKDAY(DS_1_2_3_appended[[#This Row],[DateOfEntry]]), "Sunday", "Monday", "Tuesday", "Wednesday", "Thursday", "Friday", "Saturday")</f>
        <v>Sunday</v>
      </c>
      <c r="I814" s="8">
        <v>1</v>
      </c>
      <c r="J814" s="8" t="str" cm="1">
        <f t="array" ref="J814">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814" s="8">
        <v>0.24</v>
      </c>
      <c r="L814" s="8" cm="1">
        <f t="array" ref="L814">_xlfn.IFS(
  AND(C814="Winter", J814="Clear Sky"), ROUND(10 + (K814 / 0.46) * (25 - 10), 1),
  AND(C814="Winter", J814="Foggy / Misty"), ROUND(0 + (K814 / 0.46) * (15 - 0), 1),
  AND(C814="Winter", J814="Light Snow / Rain"), ROUND(-5 + (K814 / 0.46) * (10 - (-5)), 1),
  AND(C814="Winter", J814="Western Disturbance"), ROUND(5 + (K814 / 0.46) * (20 - 5), 1),
  AND(C814="Summer", J814="Clear / Sunny"), ROUND(30 + (K814 / 0.46) * (53 - 30), 1),
  AND(C814="Summer", J814="Hot &amp; Humid"), ROUND(26 + (K814 / 0.46) * (45 - 26), 1),
  AND(C814="Summer", J814="Dust Storm / Loo Winds"), ROUND(35 + (K814 / 0.46) * (50 - 35), 1),
  AND(C814="Summer", J814="Pre-Monsoon Thunderstorm"), ROUND(28 + (K814 / 0.46) * (48 - 28), 1),
  AND(C814="Monsoon", J814="Heavy Rainfall"), ROUND(22 + (K814 / 0.46) * (28 - 22), 1),
  AND(C814="Monsoon", J814="Intermittent Showers"), ROUND(24 + (K814 / 0.46) * (32 - 24), 1),
  AND(C814="Monsoon", J814="Overcast &amp; Humid"), ROUND(25 + (K814 / 0.46) * (33 - 25), 1),
  AND(C814="Monsoon", J814="Thunderstorms with Rain"), ROUND(23 + (K814 / 0.46) * (30 - 23), 1),
  AND(C814="Autumn", J814="Clear"), ROUND(20 + (K814 / 0.46) * (30 - 20), 1),
  AND(C814="Autumn", J814="Dry &amp; Breezy"), ROUND(18 + (K814 / 0.46) * (28 - 18), 1),
  AND(C814="Autumn", J814="Atmospheric Haze"), ROUND(16 + (K814 / 0.46) * (26 - 16), 1),
  AND(C814="Autumn", J814="Chilly Dusk"), ROUND(15 + (K814 / 0.46) * (25 - 15), 1),
  TRUE, "No match found"
)</f>
        <v>17.8</v>
      </c>
      <c r="M814" s="8">
        <v>0.65</v>
      </c>
      <c r="N814" s="8">
        <f>ROUND(DS_1_2_3_appended[[#This Row],[NormalizedHumidity]] * 100, 1)</f>
        <v>65</v>
      </c>
      <c r="O814" s="8" t="str" cm="1">
        <f t="array" ref="O814">_xlfn.IFS(
  N814&lt;=10, "Extremely Dry",
  N814&lt;=20, "Very Dry",
  N814&lt;=30, "Dry",
  N814&lt;=40, "Low Comfortable",
  N814&lt;=50, "Comfortable",
  N814&lt;=60, "Moderate Humid",
  N814&lt;=70, "Humid",
  N814&lt;=80, "Very Humid",
  N814&lt;=90, "Highly Humid",
  N814&lt;=100, "Saturated / Rain-Likely"
)</f>
        <v>Humid</v>
      </c>
      <c r="P814" s="8">
        <v>0.16420000000000001</v>
      </c>
      <c r="Q814" s="8">
        <f>ROUND(DS_1_2_3_appended[[#This Row],[NormalizedWindspeed]]* 118, 1)</f>
        <v>19.399999999999999</v>
      </c>
      <c r="R814" s="8">
        <v>0</v>
      </c>
      <c r="S814" s="8">
        <v>8</v>
      </c>
      <c r="T814" s="8">
        <f>SUM(DS_1_2_3_appended[[#This Row],[CasualRiders]], DS_1_2_3_appended[[#This Row],[RegisteredRiders]])</f>
        <v>8</v>
      </c>
    </row>
    <row r="815" spans="1:20">
      <c r="A815" s="16">
        <v>814</v>
      </c>
      <c r="B815" s="11">
        <v>40580</v>
      </c>
      <c r="C815" s="8" t="str" cm="1">
        <f t="array" ref="C815">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15" s="8">
        <f>YEAR(DS_1_2_3_appended[[#This Row],[DateOfEntry]])</f>
        <v>2011</v>
      </c>
      <c r="E815" s="8" t="str">
        <f>TEXT(DS_1_2_3_appended[[#This Row],[DateOfEntry]], "mmmm")</f>
        <v>February</v>
      </c>
      <c r="F815" s="15">
        <v>33.875</v>
      </c>
      <c r="G815" s="8" t="str">
        <f>IF(dataset_1!G815, "YES", "NO")</f>
        <v>NO</v>
      </c>
      <c r="H815" s="8" t="str">
        <f>CHOOSE(WEEKDAY(DS_1_2_3_appended[[#This Row],[DateOfEntry]]), "Sunday", "Monday", "Tuesday", "Wednesday", "Thursday", "Friday", "Saturday")</f>
        <v>Sunday</v>
      </c>
      <c r="I815" s="8">
        <v>1</v>
      </c>
      <c r="J815" s="8" t="str" cm="1">
        <f t="array" ref="J815">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815" s="8">
        <v>0.24</v>
      </c>
      <c r="L815" s="8" cm="1">
        <f t="array" ref="L815">_xlfn.IFS(
  AND(C815="Winter", J815="Clear Sky"), ROUND(10 + (K815 / 0.46) * (25 - 10), 1),
  AND(C815="Winter", J815="Foggy / Misty"), ROUND(0 + (K815 / 0.46) * (15 - 0), 1),
  AND(C815="Winter", J815="Light Snow / Rain"), ROUND(-5 + (K815 / 0.46) * (10 - (-5)), 1),
  AND(C815="Winter", J815="Western Disturbance"), ROUND(5 + (K815 / 0.46) * (20 - 5), 1),
  AND(C815="Summer", J815="Clear / Sunny"), ROUND(30 + (K815 / 0.46) * (53 - 30), 1),
  AND(C815="Summer", J815="Hot &amp; Humid"), ROUND(26 + (K815 / 0.46) * (45 - 26), 1),
  AND(C815="Summer", J815="Dust Storm / Loo Winds"), ROUND(35 + (K815 / 0.46) * (50 - 35), 1),
  AND(C815="Summer", J815="Pre-Monsoon Thunderstorm"), ROUND(28 + (K815 / 0.46) * (48 - 28), 1),
  AND(C815="Monsoon", J815="Heavy Rainfall"), ROUND(22 + (K815 / 0.46) * (28 - 22), 1),
  AND(C815="Monsoon", J815="Intermittent Showers"), ROUND(24 + (K815 / 0.46) * (32 - 24), 1),
  AND(C815="Monsoon", J815="Overcast &amp; Humid"), ROUND(25 + (K815 / 0.46) * (33 - 25), 1),
  AND(C815="Monsoon", J815="Thunderstorms with Rain"), ROUND(23 + (K815 / 0.46) * (30 - 23), 1),
  AND(C815="Autumn", J815="Clear"), ROUND(20 + (K815 / 0.46) * (30 - 20), 1),
  AND(C815="Autumn", J815="Dry &amp; Breezy"), ROUND(18 + (K815 / 0.46) * (28 - 18), 1),
  AND(C815="Autumn", J815="Atmospheric Haze"), ROUND(16 + (K815 / 0.46) * (26 - 16), 1),
  AND(C815="Autumn", J815="Chilly Dusk"), ROUND(15 + (K815 / 0.46) * (25 - 15), 1),
  TRUE, "No match found"
)</f>
        <v>17.8</v>
      </c>
      <c r="M815" s="8">
        <v>0.65</v>
      </c>
      <c r="N815" s="8">
        <f>ROUND(DS_1_2_3_appended[[#This Row],[NormalizedHumidity]] * 100, 1)</f>
        <v>65</v>
      </c>
      <c r="O815" s="8" t="str" cm="1">
        <f t="array" ref="O815">_xlfn.IFS(
  N815&lt;=10, "Extremely Dry",
  N815&lt;=20, "Very Dry",
  N815&lt;=30, "Dry",
  N815&lt;=40, "Low Comfortable",
  N815&lt;=50, "Comfortable",
  N815&lt;=60, "Moderate Humid",
  N815&lt;=70, "Humid",
  N815&lt;=80, "Very Humid",
  N815&lt;=90, "Highly Humid",
  N815&lt;=100, "Saturated / Rain-Likely"
)</f>
        <v>Humid</v>
      </c>
      <c r="P815" s="8">
        <v>0.1045</v>
      </c>
      <c r="Q815" s="8">
        <f>ROUND(DS_1_2_3_appended[[#This Row],[NormalizedWindspeed]]* 118, 1)</f>
        <v>12.3</v>
      </c>
      <c r="R815" s="8">
        <v>2</v>
      </c>
      <c r="S815" s="8">
        <v>21</v>
      </c>
      <c r="T815" s="8">
        <f>SUM(DS_1_2_3_appended[[#This Row],[CasualRiders]], DS_1_2_3_appended[[#This Row],[RegisteredRiders]])</f>
        <v>23</v>
      </c>
    </row>
    <row r="816" spans="1:20">
      <c r="A816" s="16">
        <v>815</v>
      </c>
      <c r="B816" s="11">
        <v>40580</v>
      </c>
      <c r="C816" s="8" t="str" cm="1">
        <f t="array" ref="C816">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16" s="8">
        <f>YEAR(DS_1_2_3_appended[[#This Row],[DateOfEntry]])</f>
        <v>2011</v>
      </c>
      <c r="E816" s="8" t="str">
        <f>TEXT(DS_1_2_3_appended[[#This Row],[DateOfEntry]], "mmmm")</f>
        <v>February</v>
      </c>
      <c r="F816" s="15">
        <v>33.9166666666667</v>
      </c>
      <c r="G816" s="8" t="str">
        <f>IF(dataset_1!G816, "YES", "NO")</f>
        <v>NO</v>
      </c>
      <c r="H816" s="8" t="str">
        <f>CHOOSE(WEEKDAY(DS_1_2_3_appended[[#This Row],[DateOfEntry]]), "Sunday", "Monday", "Tuesday", "Wednesday", "Thursday", "Friday", "Saturday")</f>
        <v>Sunday</v>
      </c>
      <c r="I816" s="8">
        <v>1</v>
      </c>
      <c r="J816" s="8" t="str" cm="1">
        <f t="array" ref="J816">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816" s="8">
        <v>0.28000000000000003</v>
      </c>
      <c r="L816" s="8" cm="1">
        <f t="array" ref="L816">_xlfn.IFS(
  AND(C816="Winter", J816="Clear Sky"), ROUND(10 + (K816 / 0.46) * (25 - 10), 1),
  AND(C816="Winter", J816="Foggy / Misty"), ROUND(0 + (K816 / 0.46) * (15 - 0), 1),
  AND(C816="Winter", J816="Light Snow / Rain"), ROUND(-5 + (K816 / 0.46) * (10 - (-5)), 1),
  AND(C816="Winter", J816="Western Disturbance"), ROUND(5 + (K816 / 0.46) * (20 - 5), 1),
  AND(C816="Summer", J816="Clear / Sunny"), ROUND(30 + (K816 / 0.46) * (53 - 30), 1),
  AND(C816="Summer", J816="Hot &amp; Humid"), ROUND(26 + (K816 / 0.46) * (45 - 26), 1),
  AND(C816="Summer", J816="Dust Storm / Loo Winds"), ROUND(35 + (K816 / 0.46) * (50 - 35), 1),
  AND(C816="Summer", J816="Pre-Monsoon Thunderstorm"), ROUND(28 + (K816 / 0.46) * (48 - 28), 1),
  AND(C816="Monsoon", J816="Heavy Rainfall"), ROUND(22 + (K816 / 0.46) * (28 - 22), 1),
  AND(C816="Monsoon", J816="Intermittent Showers"), ROUND(24 + (K816 / 0.46) * (32 - 24), 1),
  AND(C816="Monsoon", J816="Overcast &amp; Humid"), ROUND(25 + (K816 / 0.46) * (33 - 25), 1),
  AND(C816="Monsoon", J816="Thunderstorms with Rain"), ROUND(23 + (K816 / 0.46) * (30 - 23), 1),
  AND(C816="Autumn", J816="Clear"), ROUND(20 + (K816 / 0.46) * (30 - 20), 1),
  AND(C816="Autumn", J816="Dry &amp; Breezy"), ROUND(18 + (K816 / 0.46) * (28 - 18), 1),
  AND(C816="Autumn", J816="Atmospheric Haze"), ROUND(16 + (K816 / 0.46) * (26 - 16), 1),
  AND(C816="Autumn", J816="Chilly Dusk"), ROUND(15 + (K816 / 0.46) * (25 - 15), 1),
  TRUE, "No match found"
)</f>
        <v>19.100000000000001</v>
      </c>
      <c r="M816" s="8">
        <v>0.56000000000000005</v>
      </c>
      <c r="N816" s="8">
        <f>ROUND(DS_1_2_3_appended[[#This Row],[NormalizedHumidity]] * 100, 1)</f>
        <v>56</v>
      </c>
      <c r="O816" s="8" t="str" cm="1">
        <f t="array" ref="O816">_xlfn.IFS(
  N816&lt;=10, "Extremely Dry",
  N816&lt;=20, "Very Dry",
  N816&lt;=30, "Dry",
  N816&lt;=40, "Low Comfortable",
  N816&lt;=50, "Comfortable",
  N816&lt;=60, "Moderate Humid",
  N816&lt;=70, "Humid",
  N816&lt;=80, "Very Humid",
  N816&lt;=90, "Highly Humid",
  N816&lt;=100, "Saturated / Rain-Likely"
)</f>
        <v>Moderate Humid</v>
      </c>
      <c r="P816" s="8">
        <v>0.1045</v>
      </c>
      <c r="Q816" s="8">
        <f>ROUND(DS_1_2_3_appended[[#This Row],[NormalizedWindspeed]]* 118, 1)</f>
        <v>12.3</v>
      </c>
      <c r="R816" s="8">
        <v>7</v>
      </c>
      <c r="S816" s="8">
        <v>38</v>
      </c>
      <c r="T816" s="8">
        <f>SUM(DS_1_2_3_appended[[#This Row],[CasualRiders]], DS_1_2_3_appended[[#This Row],[RegisteredRiders]])</f>
        <v>45</v>
      </c>
    </row>
    <row r="817" spans="1:20">
      <c r="A817" s="16">
        <v>816</v>
      </c>
      <c r="B817" s="11">
        <v>40580</v>
      </c>
      <c r="C817" s="8" t="str" cm="1">
        <f t="array" ref="C817">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17" s="8">
        <f>YEAR(DS_1_2_3_appended[[#This Row],[DateOfEntry]])</f>
        <v>2011</v>
      </c>
      <c r="E817" s="8" t="str">
        <f>TEXT(DS_1_2_3_appended[[#This Row],[DateOfEntry]], "mmmm")</f>
        <v>February</v>
      </c>
      <c r="F817" s="15">
        <v>33.9583333333333</v>
      </c>
      <c r="G817" s="8" t="str">
        <f>IF(dataset_1!G817, "YES", "NO")</f>
        <v>NO</v>
      </c>
      <c r="H817" s="8" t="str">
        <f>CHOOSE(WEEKDAY(DS_1_2_3_appended[[#This Row],[DateOfEntry]]), "Sunday", "Monday", "Tuesday", "Wednesday", "Thursday", "Friday", "Saturday")</f>
        <v>Sunday</v>
      </c>
      <c r="I817" s="8">
        <v>1</v>
      </c>
      <c r="J817" s="8" t="str" cm="1">
        <f t="array" ref="J817">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817" s="8">
        <v>0.3</v>
      </c>
      <c r="L817" s="8" cm="1">
        <f t="array" ref="L817">_xlfn.IFS(
  AND(C817="Winter", J817="Clear Sky"), ROUND(10 + (K817 / 0.46) * (25 - 10), 1),
  AND(C817="Winter", J817="Foggy / Misty"), ROUND(0 + (K817 / 0.46) * (15 - 0), 1),
  AND(C817="Winter", J817="Light Snow / Rain"), ROUND(-5 + (K817 / 0.46) * (10 - (-5)), 1),
  AND(C817="Winter", J817="Western Disturbance"), ROUND(5 + (K817 / 0.46) * (20 - 5), 1),
  AND(C817="Summer", J817="Clear / Sunny"), ROUND(30 + (K817 / 0.46) * (53 - 30), 1),
  AND(C817="Summer", J817="Hot &amp; Humid"), ROUND(26 + (K817 / 0.46) * (45 - 26), 1),
  AND(C817="Summer", J817="Dust Storm / Loo Winds"), ROUND(35 + (K817 / 0.46) * (50 - 35), 1),
  AND(C817="Summer", J817="Pre-Monsoon Thunderstorm"), ROUND(28 + (K817 / 0.46) * (48 - 28), 1),
  AND(C817="Monsoon", J817="Heavy Rainfall"), ROUND(22 + (K817 / 0.46) * (28 - 22), 1),
  AND(C817="Monsoon", J817="Intermittent Showers"), ROUND(24 + (K817 / 0.46) * (32 - 24), 1),
  AND(C817="Monsoon", J817="Overcast &amp; Humid"), ROUND(25 + (K817 / 0.46) * (33 - 25), 1),
  AND(C817="Monsoon", J817="Thunderstorms with Rain"), ROUND(23 + (K817 / 0.46) * (30 - 23), 1),
  AND(C817="Autumn", J817="Clear"), ROUND(20 + (K817 / 0.46) * (30 - 20), 1),
  AND(C817="Autumn", J817="Dry &amp; Breezy"), ROUND(18 + (K817 / 0.46) * (28 - 18), 1),
  AND(C817="Autumn", J817="Atmospheric Haze"), ROUND(16 + (K817 / 0.46) * (26 - 16), 1),
  AND(C817="Autumn", J817="Chilly Dusk"), ROUND(15 + (K817 / 0.46) * (25 - 15), 1),
  TRUE, "No match found"
)</f>
        <v>19.8</v>
      </c>
      <c r="M817" s="8">
        <v>0.52</v>
      </c>
      <c r="N817" s="8">
        <f>ROUND(DS_1_2_3_appended[[#This Row],[NormalizedHumidity]] * 100, 1)</f>
        <v>52</v>
      </c>
      <c r="O817" s="8" t="str" cm="1">
        <f t="array" ref="O817">_xlfn.IFS(
  N817&lt;=10, "Extremely Dry",
  N817&lt;=20, "Very Dry",
  N817&lt;=30, "Dry",
  N817&lt;=40, "Low Comfortable",
  N817&lt;=50, "Comfortable",
  N817&lt;=60, "Moderate Humid",
  N817&lt;=70, "Humid",
  N817&lt;=80, "Very Humid",
  N817&lt;=90, "Highly Humid",
  N817&lt;=100, "Saturated / Rain-Likely"
)</f>
        <v>Moderate Humid</v>
      </c>
      <c r="P817" s="8">
        <v>0.25369999999999998</v>
      </c>
      <c r="Q817" s="8">
        <f>ROUND(DS_1_2_3_appended[[#This Row],[NormalizedWindspeed]]* 118, 1)</f>
        <v>29.9</v>
      </c>
      <c r="R817" s="8">
        <v>15</v>
      </c>
      <c r="S817" s="8">
        <v>74</v>
      </c>
      <c r="T817" s="8">
        <f>SUM(DS_1_2_3_appended[[#This Row],[CasualRiders]], DS_1_2_3_appended[[#This Row],[RegisteredRiders]])</f>
        <v>89</v>
      </c>
    </row>
    <row r="818" spans="1:20">
      <c r="A818" s="16">
        <v>817</v>
      </c>
      <c r="B818" s="11">
        <v>40580</v>
      </c>
      <c r="C818" s="8" t="str" cm="1">
        <f t="array" ref="C818">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18" s="8">
        <f>YEAR(DS_1_2_3_appended[[#This Row],[DateOfEntry]])</f>
        <v>2011</v>
      </c>
      <c r="E818" s="8" t="str">
        <f>TEXT(DS_1_2_3_appended[[#This Row],[DateOfEntry]], "mmmm")</f>
        <v>February</v>
      </c>
      <c r="F818" s="15">
        <v>34</v>
      </c>
      <c r="G818" s="8" t="str">
        <f>IF(dataset_1!G818, "YES", "NO")</f>
        <v>NO</v>
      </c>
      <c r="H818" s="8" t="str">
        <f>CHOOSE(WEEKDAY(DS_1_2_3_appended[[#This Row],[DateOfEntry]]), "Sunday", "Monday", "Tuesday", "Wednesday", "Thursday", "Friday", "Saturday")</f>
        <v>Sunday</v>
      </c>
      <c r="I818" s="8">
        <v>1</v>
      </c>
      <c r="J818" s="8" t="str" cm="1">
        <f t="array" ref="J818">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818" s="8">
        <v>0.32</v>
      </c>
      <c r="L818" s="8" cm="1">
        <f t="array" ref="L818">_xlfn.IFS(
  AND(C818="Winter", J818="Clear Sky"), ROUND(10 + (K818 / 0.46) * (25 - 10), 1),
  AND(C818="Winter", J818="Foggy / Misty"), ROUND(0 + (K818 / 0.46) * (15 - 0), 1),
  AND(C818="Winter", J818="Light Snow / Rain"), ROUND(-5 + (K818 / 0.46) * (10 - (-5)), 1),
  AND(C818="Winter", J818="Western Disturbance"), ROUND(5 + (K818 / 0.46) * (20 - 5), 1),
  AND(C818="Summer", J818="Clear / Sunny"), ROUND(30 + (K818 / 0.46) * (53 - 30), 1),
  AND(C818="Summer", J818="Hot &amp; Humid"), ROUND(26 + (K818 / 0.46) * (45 - 26), 1),
  AND(C818="Summer", J818="Dust Storm / Loo Winds"), ROUND(35 + (K818 / 0.46) * (50 - 35), 1),
  AND(C818="Summer", J818="Pre-Monsoon Thunderstorm"), ROUND(28 + (K818 / 0.46) * (48 - 28), 1),
  AND(C818="Monsoon", J818="Heavy Rainfall"), ROUND(22 + (K818 / 0.46) * (28 - 22), 1),
  AND(C818="Monsoon", J818="Intermittent Showers"), ROUND(24 + (K818 / 0.46) * (32 - 24), 1),
  AND(C818="Monsoon", J818="Overcast &amp; Humid"), ROUND(25 + (K818 / 0.46) * (33 - 25), 1),
  AND(C818="Monsoon", J818="Thunderstorms with Rain"), ROUND(23 + (K818 / 0.46) * (30 - 23), 1),
  AND(C818="Autumn", J818="Clear"), ROUND(20 + (K818 / 0.46) * (30 - 20), 1),
  AND(C818="Autumn", J818="Dry &amp; Breezy"), ROUND(18 + (K818 / 0.46) * (28 - 18), 1),
  AND(C818="Autumn", J818="Atmospheric Haze"), ROUND(16 + (K818 / 0.46) * (26 - 16), 1),
  AND(C818="Autumn", J818="Chilly Dusk"), ROUND(15 + (K818 / 0.46) * (25 - 15), 1),
  TRUE, "No match found"
)</f>
        <v>20.399999999999999</v>
      </c>
      <c r="M818" s="8">
        <v>0.49</v>
      </c>
      <c r="N818" s="8">
        <f>ROUND(DS_1_2_3_appended[[#This Row],[NormalizedHumidity]] * 100, 1)</f>
        <v>49</v>
      </c>
      <c r="O818" s="8" t="str" cm="1">
        <f t="array" ref="O818">_xlfn.IFS(
  N818&lt;=10, "Extremely Dry",
  N818&lt;=20, "Very Dry",
  N818&lt;=30, "Dry",
  N818&lt;=40, "Low Comfortable",
  N818&lt;=50, "Comfortable",
  N818&lt;=60, "Moderate Humid",
  N818&lt;=70, "Humid",
  N818&lt;=80, "Very Humid",
  N818&lt;=90, "Highly Humid",
  N818&lt;=100, "Saturated / Rain-Likely"
)</f>
        <v>Comfortable</v>
      </c>
      <c r="P818" s="8">
        <v>0.25369999999999998</v>
      </c>
      <c r="Q818" s="8">
        <f>ROUND(DS_1_2_3_appended[[#This Row],[NormalizedWindspeed]]* 118, 1)</f>
        <v>29.9</v>
      </c>
      <c r="R818" s="8">
        <v>28</v>
      </c>
      <c r="S818" s="8">
        <v>89</v>
      </c>
      <c r="T818" s="8">
        <f>SUM(DS_1_2_3_appended[[#This Row],[CasualRiders]], DS_1_2_3_appended[[#This Row],[RegisteredRiders]])</f>
        <v>117</v>
      </c>
    </row>
    <row r="819" spans="1:20">
      <c r="A819" s="16">
        <v>818</v>
      </c>
      <c r="B819" s="11">
        <v>40580</v>
      </c>
      <c r="C819" s="8" t="str" cm="1">
        <f t="array" ref="C819">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19" s="8">
        <f>YEAR(DS_1_2_3_appended[[#This Row],[DateOfEntry]])</f>
        <v>2011</v>
      </c>
      <c r="E819" s="8" t="str">
        <f>TEXT(DS_1_2_3_appended[[#This Row],[DateOfEntry]], "mmmm")</f>
        <v>February</v>
      </c>
      <c r="F819" s="15">
        <v>34.0416666666667</v>
      </c>
      <c r="G819" s="8" t="str">
        <f>IF(dataset_1!G819, "YES", "NO")</f>
        <v>NO</v>
      </c>
      <c r="H819" s="8" t="str">
        <f>CHOOSE(WEEKDAY(DS_1_2_3_appended[[#This Row],[DateOfEntry]]), "Sunday", "Monday", "Tuesday", "Wednesday", "Thursday", "Friday", "Saturday")</f>
        <v>Sunday</v>
      </c>
      <c r="I819" s="8">
        <v>1</v>
      </c>
      <c r="J819" s="8" t="str" cm="1">
        <f t="array" ref="J819">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819" s="8">
        <v>0.34</v>
      </c>
      <c r="L819" s="8" cm="1">
        <f t="array" ref="L819">_xlfn.IFS(
  AND(C819="Winter", J819="Clear Sky"), ROUND(10 + (K819 / 0.46) * (25 - 10), 1),
  AND(C819="Winter", J819="Foggy / Misty"), ROUND(0 + (K819 / 0.46) * (15 - 0), 1),
  AND(C819="Winter", J819="Light Snow / Rain"), ROUND(-5 + (K819 / 0.46) * (10 - (-5)), 1),
  AND(C819="Winter", J819="Western Disturbance"), ROUND(5 + (K819 / 0.46) * (20 - 5), 1),
  AND(C819="Summer", J819="Clear / Sunny"), ROUND(30 + (K819 / 0.46) * (53 - 30), 1),
  AND(C819="Summer", J819="Hot &amp; Humid"), ROUND(26 + (K819 / 0.46) * (45 - 26), 1),
  AND(C819="Summer", J819="Dust Storm / Loo Winds"), ROUND(35 + (K819 / 0.46) * (50 - 35), 1),
  AND(C819="Summer", J819="Pre-Monsoon Thunderstorm"), ROUND(28 + (K819 / 0.46) * (48 - 28), 1),
  AND(C819="Monsoon", J819="Heavy Rainfall"), ROUND(22 + (K819 / 0.46) * (28 - 22), 1),
  AND(C819="Monsoon", J819="Intermittent Showers"), ROUND(24 + (K819 / 0.46) * (32 - 24), 1),
  AND(C819="Monsoon", J819="Overcast &amp; Humid"), ROUND(25 + (K819 / 0.46) * (33 - 25), 1),
  AND(C819="Monsoon", J819="Thunderstorms with Rain"), ROUND(23 + (K819 / 0.46) * (30 - 23), 1),
  AND(C819="Autumn", J819="Clear"), ROUND(20 + (K819 / 0.46) * (30 - 20), 1),
  AND(C819="Autumn", J819="Dry &amp; Breezy"), ROUND(18 + (K819 / 0.46) * (28 - 18), 1),
  AND(C819="Autumn", J819="Atmospheric Haze"), ROUND(16 + (K819 / 0.46) * (26 - 16), 1),
  AND(C819="Autumn", J819="Chilly Dusk"), ROUND(15 + (K819 / 0.46) * (25 - 15), 1),
  TRUE, "No match found"
)</f>
        <v>21.1</v>
      </c>
      <c r="M819" s="8">
        <v>0.46</v>
      </c>
      <c r="N819" s="8">
        <f>ROUND(DS_1_2_3_appended[[#This Row],[NormalizedHumidity]] * 100, 1)</f>
        <v>46</v>
      </c>
      <c r="O819" s="8" t="str" cm="1">
        <f t="array" ref="O819">_xlfn.IFS(
  N819&lt;=10, "Extremely Dry",
  N819&lt;=20, "Very Dry",
  N819&lt;=30, "Dry",
  N819&lt;=40, "Low Comfortable",
  N819&lt;=50, "Comfortable",
  N819&lt;=60, "Moderate Humid",
  N819&lt;=70, "Humid",
  N819&lt;=80, "Very Humid",
  N819&lt;=90, "Highly Humid",
  N819&lt;=100, "Saturated / Rain-Likely"
)</f>
        <v>Comfortable</v>
      </c>
      <c r="P819" s="8">
        <v>0</v>
      </c>
      <c r="Q819" s="8">
        <f>ROUND(DS_1_2_3_appended[[#This Row],[NormalizedWindspeed]]* 118, 1)</f>
        <v>0</v>
      </c>
      <c r="R819" s="8">
        <v>48</v>
      </c>
      <c r="S819" s="8">
        <v>126</v>
      </c>
      <c r="T819" s="8">
        <f>SUM(DS_1_2_3_appended[[#This Row],[CasualRiders]], DS_1_2_3_appended[[#This Row],[RegisteredRiders]])</f>
        <v>174</v>
      </c>
    </row>
    <row r="820" spans="1:20">
      <c r="A820" s="16">
        <v>819</v>
      </c>
      <c r="B820" s="11">
        <v>40580</v>
      </c>
      <c r="C820" s="8" t="str" cm="1">
        <f t="array" ref="C820">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20" s="8">
        <f>YEAR(DS_1_2_3_appended[[#This Row],[DateOfEntry]])</f>
        <v>2011</v>
      </c>
      <c r="E820" s="8" t="str">
        <f>TEXT(DS_1_2_3_appended[[#This Row],[DateOfEntry]], "mmmm")</f>
        <v>February</v>
      </c>
      <c r="F820" s="15">
        <v>34.0833333333333</v>
      </c>
      <c r="G820" s="8" t="str">
        <f>IF(dataset_1!G820, "YES", "NO")</f>
        <v>NO</v>
      </c>
      <c r="H820" s="8" t="str">
        <f>CHOOSE(WEEKDAY(DS_1_2_3_appended[[#This Row],[DateOfEntry]]), "Sunday", "Monday", "Tuesday", "Wednesday", "Thursday", "Friday", "Saturday")</f>
        <v>Sunday</v>
      </c>
      <c r="I820" s="8">
        <v>1</v>
      </c>
      <c r="J820" s="8" t="str" cm="1">
        <f t="array" ref="J820">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820" s="8">
        <v>0.34</v>
      </c>
      <c r="L820" s="8" cm="1">
        <f t="array" ref="L820">_xlfn.IFS(
  AND(C820="Winter", J820="Clear Sky"), ROUND(10 + (K820 / 0.46) * (25 - 10), 1),
  AND(C820="Winter", J820="Foggy / Misty"), ROUND(0 + (K820 / 0.46) * (15 - 0), 1),
  AND(C820="Winter", J820="Light Snow / Rain"), ROUND(-5 + (K820 / 0.46) * (10 - (-5)), 1),
  AND(C820="Winter", J820="Western Disturbance"), ROUND(5 + (K820 / 0.46) * (20 - 5), 1),
  AND(C820="Summer", J820="Clear / Sunny"), ROUND(30 + (K820 / 0.46) * (53 - 30), 1),
  AND(C820="Summer", J820="Hot &amp; Humid"), ROUND(26 + (K820 / 0.46) * (45 - 26), 1),
  AND(C820="Summer", J820="Dust Storm / Loo Winds"), ROUND(35 + (K820 / 0.46) * (50 - 35), 1),
  AND(C820="Summer", J820="Pre-Monsoon Thunderstorm"), ROUND(28 + (K820 / 0.46) * (48 - 28), 1),
  AND(C820="Monsoon", J820="Heavy Rainfall"), ROUND(22 + (K820 / 0.46) * (28 - 22), 1),
  AND(C820="Monsoon", J820="Intermittent Showers"), ROUND(24 + (K820 / 0.46) * (32 - 24), 1),
  AND(C820="Monsoon", J820="Overcast &amp; Humid"), ROUND(25 + (K820 / 0.46) * (33 - 25), 1),
  AND(C820="Monsoon", J820="Thunderstorms with Rain"), ROUND(23 + (K820 / 0.46) * (30 - 23), 1),
  AND(C820="Autumn", J820="Clear"), ROUND(20 + (K820 / 0.46) * (30 - 20), 1),
  AND(C820="Autumn", J820="Dry &amp; Breezy"), ROUND(18 + (K820 / 0.46) * (28 - 18), 1),
  AND(C820="Autumn", J820="Atmospheric Haze"), ROUND(16 + (K820 / 0.46) * (26 - 16), 1),
  AND(C820="Autumn", J820="Chilly Dusk"), ROUND(15 + (K820 / 0.46) * (25 - 15), 1),
  TRUE, "No match found"
)</f>
        <v>21.1</v>
      </c>
      <c r="M820" s="8">
        <v>0.46</v>
      </c>
      <c r="N820" s="8">
        <f>ROUND(DS_1_2_3_appended[[#This Row],[NormalizedHumidity]] * 100, 1)</f>
        <v>46</v>
      </c>
      <c r="O820" s="8" t="str" cm="1">
        <f t="array" ref="O820">_xlfn.IFS(
  N820&lt;=10, "Extremely Dry",
  N820&lt;=20, "Very Dry",
  N820&lt;=30, "Dry",
  N820&lt;=40, "Low Comfortable",
  N820&lt;=50, "Comfortable",
  N820&lt;=60, "Moderate Humid",
  N820&lt;=70, "Humid",
  N820&lt;=80, "Very Humid",
  N820&lt;=90, "Highly Humid",
  N820&lt;=100, "Saturated / Rain-Likely"
)</f>
        <v>Comfortable</v>
      </c>
      <c r="P820" s="8">
        <v>0</v>
      </c>
      <c r="Q820" s="8">
        <f>ROUND(DS_1_2_3_appended[[#This Row],[NormalizedWindspeed]]* 118, 1)</f>
        <v>0</v>
      </c>
      <c r="R820" s="8">
        <v>47</v>
      </c>
      <c r="S820" s="8">
        <v>135</v>
      </c>
      <c r="T820" s="8">
        <f>SUM(DS_1_2_3_appended[[#This Row],[CasualRiders]], DS_1_2_3_appended[[#This Row],[RegisteredRiders]])</f>
        <v>182</v>
      </c>
    </row>
    <row r="821" spans="1:20">
      <c r="A821" s="16">
        <v>820</v>
      </c>
      <c r="B821" s="11">
        <v>40580</v>
      </c>
      <c r="C821" s="8" t="str" cm="1">
        <f t="array" ref="C821">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21" s="8">
        <f>YEAR(DS_1_2_3_appended[[#This Row],[DateOfEntry]])</f>
        <v>2011</v>
      </c>
      <c r="E821" s="8" t="str">
        <f>TEXT(DS_1_2_3_appended[[#This Row],[DateOfEntry]], "mmmm")</f>
        <v>February</v>
      </c>
      <c r="F821" s="15">
        <v>34.125</v>
      </c>
      <c r="G821" s="8" t="str">
        <f>IF(dataset_1!G821, "YES", "NO")</f>
        <v>NO</v>
      </c>
      <c r="H821" s="8" t="str">
        <f>CHOOSE(WEEKDAY(DS_1_2_3_appended[[#This Row],[DateOfEntry]]), "Sunday", "Monday", "Tuesday", "Wednesday", "Thursday", "Friday", "Saturday")</f>
        <v>Sunday</v>
      </c>
      <c r="I821" s="8">
        <v>1</v>
      </c>
      <c r="J821" s="8" t="str" cm="1">
        <f t="array" ref="J821">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821" s="8">
        <v>0.34</v>
      </c>
      <c r="L821" s="8" cm="1">
        <f t="array" ref="L821">_xlfn.IFS(
  AND(C821="Winter", J821="Clear Sky"), ROUND(10 + (K821 / 0.46) * (25 - 10), 1),
  AND(C821="Winter", J821="Foggy / Misty"), ROUND(0 + (K821 / 0.46) * (15 - 0), 1),
  AND(C821="Winter", J821="Light Snow / Rain"), ROUND(-5 + (K821 / 0.46) * (10 - (-5)), 1),
  AND(C821="Winter", J821="Western Disturbance"), ROUND(5 + (K821 / 0.46) * (20 - 5), 1),
  AND(C821="Summer", J821="Clear / Sunny"), ROUND(30 + (K821 / 0.46) * (53 - 30), 1),
  AND(C821="Summer", J821="Hot &amp; Humid"), ROUND(26 + (K821 / 0.46) * (45 - 26), 1),
  AND(C821="Summer", J821="Dust Storm / Loo Winds"), ROUND(35 + (K821 / 0.46) * (50 - 35), 1),
  AND(C821="Summer", J821="Pre-Monsoon Thunderstorm"), ROUND(28 + (K821 / 0.46) * (48 - 28), 1),
  AND(C821="Monsoon", J821="Heavy Rainfall"), ROUND(22 + (K821 / 0.46) * (28 - 22), 1),
  AND(C821="Monsoon", J821="Intermittent Showers"), ROUND(24 + (K821 / 0.46) * (32 - 24), 1),
  AND(C821="Monsoon", J821="Overcast &amp; Humid"), ROUND(25 + (K821 / 0.46) * (33 - 25), 1),
  AND(C821="Monsoon", J821="Thunderstorms with Rain"), ROUND(23 + (K821 / 0.46) * (30 - 23), 1),
  AND(C821="Autumn", J821="Clear"), ROUND(20 + (K821 / 0.46) * (30 - 20), 1),
  AND(C821="Autumn", J821="Dry &amp; Breezy"), ROUND(18 + (K821 / 0.46) * (28 - 18), 1),
  AND(C821="Autumn", J821="Atmospheric Haze"), ROUND(16 + (K821 / 0.46) * (26 - 16), 1),
  AND(C821="Autumn", J821="Chilly Dusk"), ROUND(15 + (K821 / 0.46) * (25 - 15), 1),
  TRUE, "No match found"
)</f>
        <v>21.1</v>
      </c>
      <c r="M821" s="8">
        <v>0.46</v>
      </c>
      <c r="N821" s="8">
        <f>ROUND(DS_1_2_3_appended[[#This Row],[NormalizedHumidity]] * 100, 1)</f>
        <v>46</v>
      </c>
      <c r="O821" s="8" t="str" cm="1">
        <f t="array" ref="O821">_xlfn.IFS(
  N821&lt;=10, "Extremely Dry",
  N821&lt;=20, "Very Dry",
  N821&lt;=30, "Dry",
  N821&lt;=40, "Low Comfortable",
  N821&lt;=50, "Comfortable",
  N821&lt;=60, "Moderate Humid",
  N821&lt;=70, "Humid",
  N821&lt;=80, "Very Humid",
  N821&lt;=90, "Highly Humid",
  N821&lt;=100, "Saturated / Rain-Likely"
)</f>
        <v>Comfortable</v>
      </c>
      <c r="P821" s="8">
        <v>8.9599999999999999E-2</v>
      </c>
      <c r="Q821" s="8">
        <f>ROUND(DS_1_2_3_appended[[#This Row],[NormalizedWindspeed]]* 118, 1)</f>
        <v>10.6</v>
      </c>
      <c r="R821" s="8">
        <v>47</v>
      </c>
      <c r="S821" s="8">
        <v>114</v>
      </c>
      <c r="T821" s="8">
        <f>SUM(DS_1_2_3_appended[[#This Row],[CasualRiders]], DS_1_2_3_appended[[#This Row],[RegisteredRiders]])</f>
        <v>161</v>
      </c>
    </row>
    <row r="822" spans="1:20">
      <c r="A822" s="16">
        <v>821</v>
      </c>
      <c r="B822" s="11">
        <v>40580</v>
      </c>
      <c r="C822" s="8" t="str" cm="1">
        <f t="array" ref="C822">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22" s="8">
        <f>YEAR(DS_1_2_3_appended[[#This Row],[DateOfEntry]])</f>
        <v>2011</v>
      </c>
      <c r="E822" s="8" t="str">
        <f>TEXT(DS_1_2_3_appended[[#This Row],[DateOfEntry]], "mmmm")</f>
        <v>February</v>
      </c>
      <c r="F822" s="15">
        <v>34.1666666666667</v>
      </c>
      <c r="G822" s="8" t="str">
        <f>IF(dataset_1!G822, "YES", "NO")</f>
        <v>NO</v>
      </c>
      <c r="H822" s="8" t="str">
        <f>CHOOSE(WEEKDAY(DS_1_2_3_appended[[#This Row],[DateOfEntry]]), "Sunday", "Monday", "Tuesday", "Wednesday", "Thursday", "Friday", "Saturday")</f>
        <v>Sunday</v>
      </c>
      <c r="I822" s="8">
        <v>1</v>
      </c>
      <c r="J822" s="8" t="str" cm="1">
        <f t="array" ref="J822">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822" s="8">
        <v>0.34</v>
      </c>
      <c r="L822" s="8" cm="1">
        <f t="array" ref="L822">_xlfn.IFS(
  AND(C822="Winter", J822="Clear Sky"), ROUND(10 + (K822 / 0.46) * (25 - 10), 1),
  AND(C822="Winter", J822="Foggy / Misty"), ROUND(0 + (K822 / 0.46) * (15 - 0), 1),
  AND(C822="Winter", J822="Light Snow / Rain"), ROUND(-5 + (K822 / 0.46) * (10 - (-5)), 1),
  AND(C822="Winter", J822="Western Disturbance"), ROUND(5 + (K822 / 0.46) * (20 - 5), 1),
  AND(C822="Summer", J822="Clear / Sunny"), ROUND(30 + (K822 / 0.46) * (53 - 30), 1),
  AND(C822="Summer", J822="Hot &amp; Humid"), ROUND(26 + (K822 / 0.46) * (45 - 26), 1),
  AND(C822="Summer", J822="Dust Storm / Loo Winds"), ROUND(35 + (K822 / 0.46) * (50 - 35), 1),
  AND(C822="Summer", J822="Pre-Monsoon Thunderstorm"), ROUND(28 + (K822 / 0.46) * (48 - 28), 1),
  AND(C822="Monsoon", J822="Heavy Rainfall"), ROUND(22 + (K822 / 0.46) * (28 - 22), 1),
  AND(C822="Monsoon", J822="Intermittent Showers"), ROUND(24 + (K822 / 0.46) * (32 - 24), 1),
  AND(C822="Monsoon", J822="Overcast &amp; Humid"), ROUND(25 + (K822 / 0.46) * (33 - 25), 1),
  AND(C822="Monsoon", J822="Thunderstorms with Rain"), ROUND(23 + (K822 / 0.46) * (30 - 23), 1),
  AND(C822="Autumn", J822="Clear"), ROUND(20 + (K822 / 0.46) * (30 - 20), 1),
  AND(C822="Autumn", J822="Dry &amp; Breezy"), ROUND(18 + (K822 / 0.46) * (28 - 18), 1),
  AND(C822="Autumn", J822="Atmospheric Haze"), ROUND(16 + (K822 / 0.46) * (26 - 16), 1),
  AND(C822="Autumn", J822="Chilly Dusk"), ROUND(15 + (K822 / 0.46) * (25 - 15), 1),
  TRUE, "No match found"
)</f>
        <v>21.1</v>
      </c>
      <c r="M822" s="8">
        <v>0.46</v>
      </c>
      <c r="N822" s="8">
        <f>ROUND(DS_1_2_3_appended[[#This Row],[NormalizedHumidity]] * 100, 1)</f>
        <v>46</v>
      </c>
      <c r="O822" s="8" t="str" cm="1">
        <f t="array" ref="O822">_xlfn.IFS(
  N822&lt;=10, "Extremely Dry",
  N822&lt;=20, "Very Dry",
  N822&lt;=30, "Dry",
  N822&lt;=40, "Low Comfortable",
  N822&lt;=50, "Comfortable",
  N822&lt;=60, "Moderate Humid",
  N822&lt;=70, "Humid",
  N822&lt;=80, "Very Humid",
  N822&lt;=90, "Highly Humid",
  N822&lt;=100, "Saturated / Rain-Likely"
)</f>
        <v>Comfortable</v>
      </c>
      <c r="P822" s="8">
        <v>8.9599999999999999E-2</v>
      </c>
      <c r="Q822" s="8">
        <f>ROUND(DS_1_2_3_appended[[#This Row],[NormalizedWindspeed]]* 118, 1)</f>
        <v>10.6</v>
      </c>
      <c r="R822" s="8">
        <v>52</v>
      </c>
      <c r="S822" s="8">
        <v>130</v>
      </c>
      <c r="T822" s="8">
        <f>SUM(DS_1_2_3_appended[[#This Row],[CasualRiders]], DS_1_2_3_appended[[#This Row],[RegisteredRiders]])</f>
        <v>182</v>
      </c>
    </row>
    <row r="823" spans="1:20">
      <c r="A823" s="16">
        <v>822</v>
      </c>
      <c r="B823" s="11">
        <v>40580</v>
      </c>
      <c r="C823" s="8" t="str" cm="1">
        <f t="array" ref="C823">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23" s="8">
        <f>YEAR(DS_1_2_3_appended[[#This Row],[DateOfEntry]])</f>
        <v>2011</v>
      </c>
      <c r="E823" s="8" t="str">
        <f>TEXT(DS_1_2_3_appended[[#This Row],[DateOfEntry]], "mmmm")</f>
        <v>February</v>
      </c>
      <c r="F823" s="15">
        <v>34.2083333333333</v>
      </c>
      <c r="G823" s="8" t="str">
        <f>IF(dataset_1!G823, "YES", "NO")</f>
        <v>NO</v>
      </c>
      <c r="H823" s="8" t="str">
        <f>CHOOSE(WEEKDAY(DS_1_2_3_appended[[#This Row],[DateOfEntry]]), "Sunday", "Monday", "Tuesday", "Wednesday", "Thursday", "Friday", "Saturday")</f>
        <v>Sunday</v>
      </c>
      <c r="I823" s="8">
        <v>1</v>
      </c>
      <c r="J823" s="8" t="str" cm="1">
        <f t="array" ref="J823">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823" s="8">
        <v>0.34</v>
      </c>
      <c r="L823" s="8" cm="1">
        <f t="array" ref="L823">_xlfn.IFS(
  AND(C823="Winter", J823="Clear Sky"), ROUND(10 + (K823 / 0.46) * (25 - 10), 1),
  AND(C823="Winter", J823="Foggy / Misty"), ROUND(0 + (K823 / 0.46) * (15 - 0), 1),
  AND(C823="Winter", J823="Light Snow / Rain"), ROUND(-5 + (K823 / 0.46) * (10 - (-5)), 1),
  AND(C823="Winter", J823="Western Disturbance"), ROUND(5 + (K823 / 0.46) * (20 - 5), 1),
  AND(C823="Summer", J823="Clear / Sunny"), ROUND(30 + (K823 / 0.46) * (53 - 30), 1),
  AND(C823="Summer", J823="Hot &amp; Humid"), ROUND(26 + (K823 / 0.46) * (45 - 26), 1),
  AND(C823="Summer", J823="Dust Storm / Loo Winds"), ROUND(35 + (K823 / 0.46) * (50 - 35), 1),
  AND(C823="Summer", J823="Pre-Monsoon Thunderstorm"), ROUND(28 + (K823 / 0.46) * (48 - 28), 1),
  AND(C823="Monsoon", J823="Heavy Rainfall"), ROUND(22 + (K823 / 0.46) * (28 - 22), 1),
  AND(C823="Monsoon", J823="Intermittent Showers"), ROUND(24 + (K823 / 0.46) * (32 - 24), 1),
  AND(C823="Monsoon", J823="Overcast &amp; Humid"), ROUND(25 + (K823 / 0.46) * (33 - 25), 1),
  AND(C823="Monsoon", J823="Thunderstorms with Rain"), ROUND(23 + (K823 / 0.46) * (30 - 23), 1),
  AND(C823="Autumn", J823="Clear"), ROUND(20 + (K823 / 0.46) * (30 - 20), 1),
  AND(C823="Autumn", J823="Dry &amp; Breezy"), ROUND(18 + (K823 / 0.46) * (28 - 18), 1),
  AND(C823="Autumn", J823="Atmospheric Haze"), ROUND(16 + (K823 / 0.46) * (26 - 16), 1),
  AND(C823="Autumn", J823="Chilly Dusk"), ROUND(15 + (K823 / 0.46) * (25 - 15), 1),
  TRUE, "No match found"
)</f>
        <v>21.1</v>
      </c>
      <c r="M823" s="8">
        <v>0.49</v>
      </c>
      <c r="N823" s="8">
        <f>ROUND(DS_1_2_3_appended[[#This Row],[NormalizedHumidity]] * 100, 1)</f>
        <v>49</v>
      </c>
      <c r="O823" s="8" t="str" cm="1">
        <f t="array" ref="O823">_xlfn.IFS(
  N823&lt;=10, "Extremely Dry",
  N823&lt;=20, "Very Dry",
  N823&lt;=30, "Dry",
  N823&lt;=40, "Low Comfortable",
  N823&lt;=50, "Comfortable",
  N823&lt;=60, "Moderate Humid",
  N823&lt;=70, "Humid",
  N823&lt;=80, "Very Humid",
  N823&lt;=90, "Highly Humid",
  N823&lt;=100, "Saturated / Rain-Likely"
)</f>
        <v>Comfortable</v>
      </c>
      <c r="P823" s="8">
        <v>0.1045</v>
      </c>
      <c r="Q823" s="8">
        <f>ROUND(DS_1_2_3_appended[[#This Row],[NormalizedWindspeed]]* 118, 1)</f>
        <v>12.3</v>
      </c>
      <c r="R823" s="8">
        <v>42</v>
      </c>
      <c r="S823" s="8">
        <v>115</v>
      </c>
      <c r="T823" s="8">
        <f>SUM(DS_1_2_3_appended[[#This Row],[CasualRiders]], DS_1_2_3_appended[[#This Row],[RegisteredRiders]])</f>
        <v>157</v>
      </c>
    </row>
    <row r="824" spans="1:20">
      <c r="A824" s="16">
        <v>823</v>
      </c>
      <c r="B824" s="11">
        <v>40580</v>
      </c>
      <c r="C824" s="8" t="str" cm="1">
        <f t="array" ref="C824">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24" s="8">
        <f>YEAR(DS_1_2_3_appended[[#This Row],[DateOfEntry]])</f>
        <v>2011</v>
      </c>
      <c r="E824" s="8" t="str">
        <f>TEXT(DS_1_2_3_appended[[#This Row],[DateOfEntry]], "mmmm")</f>
        <v>February</v>
      </c>
      <c r="F824" s="15">
        <v>34.25</v>
      </c>
      <c r="G824" s="8" t="str">
        <f>IF(dataset_1!G824, "YES", "NO")</f>
        <v>NO</v>
      </c>
      <c r="H824" s="8" t="str">
        <f>CHOOSE(WEEKDAY(DS_1_2_3_appended[[#This Row],[DateOfEntry]]), "Sunday", "Monday", "Tuesday", "Wednesday", "Thursday", "Friday", "Saturday")</f>
        <v>Sunday</v>
      </c>
      <c r="I824" s="8">
        <v>1</v>
      </c>
      <c r="J824" s="8" t="str" cm="1">
        <f t="array" ref="J824">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824" s="8">
        <v>0.34</v>
      </c>
      <c r="L824" s="8" cm="1">
        <f t="array" ref="L824">_xlfn.IFS(
  AND(C824="Winter", J824="Clear Sky"), ROUND(10 + (K824 / 0.46) * (25 - 10), 1),
  AND(C824="Winter", J824="Foggy / Misty"), ROUND(0 + (K824 / 0.46) * (15 - 0), 1),
  AND(C824="Winter", J824="Light Snow / Rain"), ROUND(-5 + (K824 / 0.46) * (10 - (-5)), 1),
  AND(C824="Winter", J824="Western Disturbance"), ROUND(5 + (K824 / 0.46) * (20 - 5), 1),
  AND(C824="Summer", J824="Clear / Sunny"), ROUND(30 + (K824 / 0.46) * (53 - 30), 1),
  AND(C824="Summer", J824="Hot &amp; Humid"), ROUND(26 + (K824 / 0.46) * (45 - 26), 1),
  AND(C824="Summer", J824="Dust Storm / Loo Winds"), ROUND(35 + (K824 / 0.46) * (50 - 35), 1),
  AND(C824="Summer", J824="Pre-Monsoon Thunderstorm"), ROUND(28 + (K824 / 0.46) * (48 - 28), 1),
  AND(C824="Monsoon", J824="Heavy Rainfall"), ROUND(22 + (K824 / 0.46) * (28 - 22), 1),
  AND(C824="Monsoon", J824="Intermittent Showers"), ROUND(24 + (K824 / 0.46) * (32 - 24), 1),
  AND(C824="Monsoon", J824="Overcast &amp; Humid"), ROUND(25 + (K824 / 0.46) * (33 - 25), 1),
  AND(C824="Monsoon", J824="Thunderstorms with Rain"), ROUND(23 + (K824 / 0.46) * (30 - 23), 1),
  AND(C824="Autumn", J824="Clear"), ROUND(20 + (K824 / 0.46) * (30 - 20), 1),
  AND(C824="Autumn", J824="Dry &amp; Breezy"), ROUND(18 + (K824 / 0.46) * (28 - 18), 1),
  AND(C824="Autumn", J824="Atmospheric Haze"), ROUND(16 + (K824 / 0.46) * (26 - 16), 1),
  AND(C824="Autumn", J824="Chilly Dusk"), ROUND(15 + (K824 / 0.46) * (25 - 15), 1),
  TRUE, "No match found"
)</f>
        <v>21.1</v>
      </c>
      <c r="M824" s="8">
        <v>0.46</v>
      </c>
      <c r="N824" s="8">
        <f>ROUND(DS_1_2_3_appended[[#This Row],[NormalizedHumidity]] * 100, 1)</f>
        <v>46</v>
      </c>
      <c r="O824" s="8" t="str" cm="1">
        <f t="array" ref="O824">_xlfn.IFS(
  N824&lt;=10, "Extremely Dry",
  N824&lt;=20, "Very Dry",
  N824&lt;=30, "Dry",
  N824&lt;=40, "Low Comfortable",
  N824&lt;=50, "Comfortable",
  N824&lt;=60, "Moderate Humid",
  N824&lt;=70, "Humid",
  N824&lt;=80, "Very Humid",
  N824&lt;=90, "Highly Humid",
  N824&lt;=100, "Saturated / Rain-Likely"
)</f>
        <v>Comfortable</v>
      </c>
      <c r="P824" s="8">
        <v>0</v>
      </c>
      <c r="Q824" s="8">
        <f>ROUND(DS_1_2_3_appended[[#This Row],[NormalizedWindspeed]]* 118, 1)</f>
        <v>0</v>
      </c>
      <c r="R824" s="8">
        <v>24</v>
      </c>
      <c r="S824" s="8">
        <v>97</v>
      </c>
      <c r="T824" s="8">
        <f>SUM(DS_1_2_3_appended[[#This Row],[CasualRiders]], DS_1_2_3_appended[[#This Row],[RegisteredRiders]])</f>
        <v>121</v>
      </c>
    </row>
    <row r="825" spans="1:20">
      <c r="A825" s="16">
        <v>824</v>
      </c>
      <c r="B825" s="11">
        <v>40580</v>
      </c>
      <c r="C825" s="8" t="str" cm="1">
        <f t="array" ref="C825">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25" s="8">
        <f>YEAR(DS_1_2_3_appended[[#This Row],[DateOfEntry]])</f>
        <v>2011</v>
      </c>
      <c r="E825" s="8" t="str">
        <f>TEXT(DS_1_2_3_appended[[#This Row],[DateOfEntry]], "mmmm")</f>
        <v>February</v>
      </c>
      <c r="F825" s="15">
        <v>34.2916666666667</v>
      </c>
      <c r="G825" s="8" t="str">
        <f>IF(dataset_1!G825, "YES", "NO")</f>
        <v>NO</v>
      </c>
      <c r="H825" s="8" t="str">
        <f>CHOOSE(WEEKDAY(DS_1_2_3_appended[[#This Row],[DateOfEntry]]), "Sunday", "Monday", "Tuesday", "Wednesday", "Thursday", "Friday", "Saturday")</f>
        <v>Sunday</v>
      </c>
      <c r="I825" s="8">
        <v>1</v>
      </c>
      <c r="J825" s="8" t="str" cm="1">
        <f t="array" ref="J825">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825" s="8">
        <v>0.3</v>
      </c>
      <c r="L825" s="8" cm="1">
        <f t="array" ref="L825">_xlfn.IFS(
  AND(C825="Winter", J825="Clear Sky"), ROUND(10 + (K825 / 0.46) * (25 - 10), 1),
  AND(C825="Winter", J825="Foggy / Misty"), ROUND(0 + (K825 / 0.46) * (15 - 0), 1),
  AND(C825="Winter", J825="Light Snow / Rain"), ROUND(-5 + (K825 / 0.46) * (10 - (-5)), 1),
  AND(C825="Winter", J825="Western Disturbance"), ROUND(5 + (K825 / 0.46) * (20 - 5), 1),
  AND(C825="Summer", J825="Clear / Sunny"), ROUND(30 + (K825 / 0.46) * (53 - 30), 1),
  AND(C825="Summer", J825="Hot &amp; Humid"), ROUND(26 + (K825 / 0.46) * (45 - 26), 1),
  AND(C825="Summer", J825="Dust Storm / Loo Winds"), ROUND(35 + (K825 / 0.46) * (50 - 35), 1),
  AND(C825="Summer", J825="Pre-Monsoon Thunderstorm"), ROUND(28 + (K825 / 0.46) * (48 - 28), 1),
  AND(C825="Monsoon", J825="Heavy Rainfall"), ROUND(22 + (K825 / 0.46) * (28 - 22), 1),
  AND(C825="Monsoon", J825="Intermittent Showers"), ROUND(24 + (K825 / 0.46) * (32 - 24), 1),
  AND(C825="Monsoon", J825="Overcast &amp; Humid"), ROUND(25 + (K825 / 0.46) * (33 - 25), 1),
  AND(C825="Monsoon", J825="Thunderstorms with Rain"), ROUND(23 + (K825 / 0.46) * (30 - 23), 1),
  AND(C825="Autumn", J825="Clear"), ROUND(20 + (K825 / 0.46) * (30 - 20), 1),
  AND(C825="Autumn", J825="Dry &amp; Breezy"), ROUND(18 + (K825 / 0.46) * (28 - 18), 1),
  AND(C825="Autumn", J825="Atmospheric Haze"), ROUND(16 + (K825 / 0.46) * (26 - 16), 1),
  AND(C825="Autumn", J825="Chilly Dusk"), ROUND(15 + (K825 / 0.46) * (25 - 15), 1),
  TRUE, "No match found"
)</f>
        <v>19.8</v>
      </c>
      <c r="M825" s="8">
        <v>0.56000000000000005</v>
      </c>
      <c r="N825" s="8">
        <f>ROUND(DS_1_2_3_appended[[#This Row],[NormalizedHumidity]] * 100, 1)</f>
        <v>56</v>
      </c>
      <c r="O825" s="8" t="str" cm="1">
        <f t="array" ref="O825">_xlfn.IFS(
  N825&lt;=10, "Extremely Dry",
  N825&lt;=20, "Very Dry",
  N825&lt;=30, "Dry",
  N825&lt;=40, "Low Comfortable",
  N825&lt;=50, "Comfortable",
  N825&lt;=60, "Moderate Humid",
  N825&lt;=70, "Humid",
  N825&lt;=80, "Very Humid",
  N825&lt;=90, "Highly Humid",
  N825&lt;=100, "Saturated / Rain-Likely"
)</f>
        <v>Moderate Humid</v>
      </c>
      <c r="P825" s="8">
        <v>0.16420000000000001</v>
      </c>
      <c r="Q825" s="8">
        <f>ROUND(DS_1_2_3_appended[[#This Row],[NormalizedWindspeed]]* 118, 1)</f>
        <v>19.399999999999999</v>
      </c>
      <c r="R825" s="8">
        <v>13</v>
      </c>
      <c r="S825" s="8">
        <v>65</v>
      </c>
      <c r="T825" s="8">
        <f>SUM(DS_1_2_3_appended[[#This Row],[CasualRiders]], DS_1_2_3_appended[[#This Row],[RegisteredRiders]])</f>
        <v>78</v>
      </c>
    </row>
    <row r="826" spans="1:20">
      <c r="A826" s="16">
        <v>825</v>
      </c>
      <c r="B826" s="11">
        <v>40580</v>
      </c>
      <c r="C826" s="8" t="str" cm="1">
        <f t="array" ref="C826">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26" s="8">
        <f>YEAR(DS_1_2_3_appended[[#This Row],[DateOfEntry]])</f>
        <v>2011</v>
      </c>
      <c r="E826" s="8" t="str">
        <f>TEXT(DS_1_2_3_appended[[#This Row],[DateOfEntry]], "mmmm")</f>
        <v>February</v>
      </c>
      <c r="F826" s="15">
        <v>34.3333333333333</v>
      </c>
      <c r="G826" s="8" t="str">
        <f>IF(dataset_1!G826, "YES", "NO")</f>
        <v>NO</v>
      </c>
      <c r="H826" s="8" t="str">
        <f>CHOOSE(WEEKDAY(DS_1_2_3_appended[[#This Row],[DateOfEntry]]), "Sunday", "Monday", "Tuesday", "Wednesday", "Thursday", "Friday", "Saturday")</f>
        <v>Sunday</v>
      </c>
      <c r="I826" s="8">
        <v>1</v>
      </c>
      <c r="J826" s="8" t="str" cm="1">
        <f t="array" ref="J826">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826" s="8">
        <v>0.28000000000000003</v>
      </c>
      <c r="L826" s="8" cm="1">
        <f t="array" ref="L826">_xlfn.IFS(
  AND(C826="Winter", J826="Clear Sky"), ROUND(10 + (K826 / 0.46) * (25 - 10), 1),
  AND(C826="Winter", J826="Foggy / Misty"), ROUND(0 + (K826 / 0.46) * (15 - 0), 1),
  AND(C826="Winter", J826="Light Snow / Rain"), ROUND(-5 + (K826 / 0.46) * (10 - (-5)), 1),
  AND(C826="Winter", J826="Western Disturbance"), ROUND(5 + (K826 / 0.46) * (20 - 5), 1),
  AND(C826="Summer", J826="Clear / Sunny"), ROUND(30 + (K826 / 0.46) * (53 - 30), 1),
  AND(C826="Summer", J826="Hot &amp; Humid"), ROUND(26 + (K826 / 0.46) * (45 - 26), 1),
  AND(C826="Summer", J826="Dust Storm / Loo Winds"), ROUND(35 + (K826 / 0.46) * (50 - 35), 1),
  AND(C826="Summer", J826="Pre-Monsoon Thunderstorm"), ROUND(28 + (K826 / 0.46) * (48 - 28), 1),
  AND(C826="Monsoon", J826="Heavy Rainfall"), ROUND(22 + (K826 / 0.46) * (28 - 22), 1),
  AND(C826="Monsoon", J826="Intermittent Showers"), ROUND(24 + (K826 / 0.46) * (32 - 24), 1),
  AND(C826="Monsoon", J826="Overcast &amp; Humid"), ROUND(25 + (K826 / 0.46) * (33 - 25), 1),
  AND(C826="Monsoon", J826="Thunderstorms with Rain"), ROUND(23 + (K826 / 0.46) * (30 - 23), 1),
  AND(C826="Autumn", J826="Clear"), ROUND(20 + (K826 / 0.46) * (30 - 20), 1),
  AND(C826="Autumn", J826="Dry &amp; Breezy"), ROUND(18 + (K826 / 0.46) * (28 - 18), 1),
  AND(C826="Autumn", J826="Atmospheric Haze"), ROUND(16 + (K826 / 0.46) * (26 - 16), 1),
  AND(C826="Autumn", J826="Chilly Dusk"), ROUND(15 + (K826 / 0.46) * (25 - 15), 1),
  TRUE, "No match found"
)</f>
        <v>19.100000000000001</v>
      </c>
      <c r="M826" s="8">
        <v>0.61</v>
      </c>
      <c r="N826" s="8">
        <f>ROUND(DS_1_2_3_appended[[#This Row],[NormalizedHumidity]] * 100, 1)</f>
        <v>61</v>
      </c>
      <c r="O826" s="8" t="str" cm="1">
        <f t="array" ref="O826">_xlfn.IFS(
  N826&lt;=10, "Extremely Dry",
  N826&lt;=20, "Very Dry",
  N826&lt;=30, "Dry",
  N826&lt;=40, "Low Comfortable",
  N826&lt;=50, "Comfortable",
  N826&lt;=60, "Moderate Humid",
  N826&lt;=70, "Humid",
  N826&lt;=80, "Very Humid",
  N826&lt;=90, "Highly Humid",
  N826&lt;=100, "Saturated / Rain-Likely"
)</f>
        <v>Humid</v>
      </c>
      <c r="P826" s="8">
        <v>0.1343</v>
      </c>
      <c r="Q826" s="8">
        <f>ROUND(DS_1_2_3_appended[[#This Row],[NormalizedWindspeed]]* 118, 1)</f>
        <v>15.8</v>
      </c>
      <c r="R826" s="8">
        <v>1</v>
      </c>
      <c r="S826" s="8">
        <v>20</v>
      </c>
      <c r="T826" s="8">
        <f>SUM(DS_1_2_3_appended[[#This Row],[CasualRiders]], DS_1_2_3_appended[[#This Row],[RegisteredRiders]])</f>
        <v>21</v>
      </c>
    </row>
    <row r="827" spans="1:20">
      <c r="A827" s="16">
        <v>826</v>
      </c>
      <c r="B827" s="11">
        <v>40580</v>
      </c>
      <c r="C827" s="8" t="str" cm="1">
        <f t="array" ref="C827">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27" s="8">
        <f>YEAR(DS_1_2_3_appended[[#This Row],[DateOfEntry]])</f>
        <v>2011</v>
      </c>
      <c r="E827" s="8" t="str">
        <f>TEXT(DS_1_2_3_appended[[#This Row],[DateOfEntry]], "mmmm")</f>
        <v>February</v>
      </c>
      <c r="F827" s="15">
        <v>34.375</v>
      </c>
      <c r="G827" s="8" t="str">
        <f>IF(dataset_1!G827, "YES", "NO")</f>
        <v>NO</v>
      </c>
      <c r="H827" s="8" t="str">
        <f>CHOOSE(WEEKDAY(DS_1_2_3_appended[[#This Row],[DateOfEntry]]), "Sunday", "Monday", "Tuesday", "Wednesday", "Thursday", "Friday", "Saturday")</f>
        <v>Sunday</v>
      </c>
      <c r="I827" s="8">
        <v>1</v>
      </c>
      <c r="J827" s="8" t="str" cm="1">
        <f t="array" ref="J827">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827" s="8">
        <v>0.28000000000000003</v>
      </c>
      <c r="L827" s="8" cm="1">
        <f t="array" ref="L827">_xlfn.IFS(
  AND(C827="Winter", J827="Clear Sky"), ROUND(10 + (K827 / 0.46) * (25 - 10), 1),
  AND(C827="Winter", J827="Foggy / Misty"), ROUND(0 + (K827 / 0.46) * (15 - 0), 1),
  AND(C827="Winter", J827="Light Snow / Rain"), ROUND(-5 + (K827 / 0.46) * (10 - (-5)), 1),
  AND(C827="Winter", J827="Western Disturbance"), ROUND(5 + (K827 / 0.46) * (20 - 5), 1),
  AND(C827="Summer", J827="Clear / Sunny"), ROUND(30 + (K827 / 0.46) * (53 - 30), 1),
  AND(C827="Summer", J827="Hot &amp; Humid"), ROUND(26 + (K827 / 0.46) * (45 - 26), 1),
  AND(C827="Summer", J827="Dust Storm / Loo Winds"), ROUND(35 + (K827 / 0.46) * (50 - 35), 1),
  AND(C827="Summer", J827="Pre-Monsoon Thunderstorm"), ROUND(28 + (K827 / 0.46) * (48 - 28), 1),
  AND(C827="Monsoon", J827="Heavy Rainfall"), ROUND(22 + (K827 / 0.46) * (28 - 22), 1),
  AND(C827="Monsoon", J827="Intermittent Showers"), ROUND(24 + (K827 / 0.46) * (32 - 24), 1),
  AND(C827="Monsoon", J827="Overcast &amp; Humid"), ROUND(25 + (K827 / 0.46) * (33 - 25), 1),
  AND(C827="Monsoon", J827="Thunderstorms with Rain"), ROUND(23 + (K827 / 0.46) * (30 - 23), 1),
  AND(C827="Autumn", J827="Clear"), ROUND(20 + (K827 / 0.46) * (30 - 20), 1),
  AND(C827="Autumn", J827="Dry &amp; Breezy"), ROUND(18 + (K827 / 0.46) * (28 - 18), 1),
  AND(C827="Autumn", J827="Atmospheric Haze"), ROUND(16 + (K827 / 0.46) * (26 - 16), 1),
  AND(C827="Autumn", J827="Chilly Dusk"), ROUND(15 + (K827 / 0.46) * (25 - 15), 1),
  TRUE, "No match found"
)</f>
        <v>19.100000000000001</v>
      </c>
      <c r="M827" s="8">
        <v>0.61</v>
      </c>
      <c r="N827" s="8">
        <f>ROUND(DS_1_2_3_appended[[#This Row],[NormalizedHumidity]] * 100, 1)</f>
        <v>61</v>
      </c>
      <c r="O827" s="8" t="str" cm="1">
        <f t="array" ref="O827">_xlfn.IFS(
  N827&lt;=10, "Extremely Dry",
  N827&lt;=20, "Very Dry",
  N827&lt;=30, "Dry",
  N827&lt;=40, "Low Comfortable",
  N827&lt;=50, "Comfortable",
  N827&lt;=60, "Moderate Humid",
  N827&lt;=70, "Humid",
  N827&lt;=80, "Very Humid",
  N827&lt;=90, "Highly Humid",
  N827&lt;=100, "Saturated / Rain-Likely"
)</f>
        <v>Humid</v>
      </c>
      <c r="P827" s="8">
        <v>0.1045</v>
      </c>
      <c r="Q827" s="8">
        <f>ROUND(DS_1_2_3_appended[[#This Row],[NormalizedWindspeed]]* 118, 1)</f>
        <v>12.3</v>
      </c>
      <c r="R827" s="8">
        <v>5</v>
      </c>
      <c r="S827" s="8">
        <v>21</v>
      </c>
      <c r="T827" s="8">
        <f>SUM(DS_1_2_3_appended[[#This Row],[CasualRiders]], DS_1_2_3_appended[[#This Row],[RegisteredRiders]])</f>
        <v>26</v>
      </c>
    </row>
    <row r="828" spans="1:20">
      <c r="A828" s="16">
        <v>827</v>
      </c>
      <c r="B828" s="11">
        <v>40580</v>
      </c>
      <c r="C828" s="8" t="str" cm="1">
        <f t="array" ref="C828">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28" s="8">
        <f>YEAR(DS_1_2_3_appended[[#This Row],[DateOfEntry]])</f>
        <v>2011</v>
      </c>
      <c r="E828" s="8" t="str">
        <f>TEXT(DS_1_2_3_appended[[#This Row],[DateOfEntry]], "mmmm")</f>
        <v>February</v>
      </c>
      <c r="F828" s="15">
        <v>34.4166666666667</v>
      </c>
      <c r="G828" s="8" t="str">
        <f>IF(dataset_1!G828, "YES", "NO")</f>
        <v>NO</v>
      </c>
      <c r="H828" s="8" t="str">
        <f>CHOOSE(WEEKDAY(DS_1_2_3_appended[[#This Row],[DateOfEntry]]), "Sunday", "Monday", "Tuesday", "Wednesday", "Thursday", "Friday", "Saturday")</f>
        <v>Sunday</v>
      </c>
      <c r="I828" s="8">
        <v>1</v>
      </c>
      <c r="J828" s="8" t="str" cm="1">
        <f t="array" ref="J828">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828" s="8">
        <v>0.26</v>
      </c>
      <c r="L828" s="8" cm="1">
        <f t="array" ref="L828">_xlfn.IFS(
  AND(C828="Winter", J828="Clear Sky"), ROUND(10 + (K828 / 0.46) * (25 - 10), 1),
  AND(C828="Winter", J828="Foggy / Misty"), ROUND(0 + (K828 / 0.46) * (15 - 0), 1),
  AND(C828="Winter", J828="Light Snow / Rain"), ROUND(-5 + (K828 / 0.46) * (10 - (-5)), 1),
  AND(C828="Winter", J828="Western Disturbance"), ROUND(5 + (K828 / 0.46) * (20 - 5), 1),
  AND(C828="Summer", J828="Clear / Sunny"), ROUND(30 + (K828 / 0.46) * (53 - 30), 1),
  AND(C828="Summer", J828="Hot &amp; Humid"), ROUND(26 + (K828 / 0.46) * (45 - 26), 1),
  AND(C828="Summer", J828="Dust Storm / Loo Winds"), ROUND(35 + (K828 / 0.46) * (50 - 35), 1),
  AND(C828="Summer", J828="Pre-Monsoon Thunderstorm"), ROUND(28 + (K828 / 0.46) * (48 - 28), 1),
  AND(C828="Monsoon", J828="Heavy Rainfall"), ROUND(22 + (K828 / 0.46) * (28 - 22), 1),
  AND(C828="Monsoon", J828="Intermittent Showers"), ROUND(24 + (K828 / 0.46) * (32 - 24), 1),
  AND(C828="Monsoon", J828="Overcast &amp; Humid"), ROUND(25 + (K828 / 0.46) * (33 - 25), 1),
  AND(C828="Monsoon", J828="Thunderstorms with Rain"), ROUND(23 + (K828 / 0.46) * (30 - 23), 1),
  AND(C828="Autumn", J828="Clear"), ROUND(20 + (K828 / 0.46) * (30 - 20), 1),
  AND(C828="Autumn", J828="Dry &amp; Breezy"), ROUND(18 + (K828 / 0.46) * (28 - 18), 1),
  AND(C828="Autumn", J828="Atmospheric Haze"), ROUND(16 + (K828 / 0.46) * (26 - 16), 1),
  AND(C828="Autumn", J828="Chilly Dusk"), ROUND(15 + (K828 / 0.46) * (25 - 15), 1),
  TRUE, "No match found"
)</f>
        <v>18.5</v>
      </c>
      <c r="M828" s="8">
        <v>0.6</v>
      </c>
      <c r="N828" s="8">
        <f>ROUND(DS_1_2_3_appended[[#This Row],[NormalizedHumidity]] * 100, 1)</f>
        <v>60</v>
      </c>
      <c r="O828" s="8" t="str" cm="1">
        <f t="array" ref="O828">_xlfn.IFS(
  N828&lt;=10, "Extremely Dry",
  N828&lt;=20, "Very Dry",
  N828&lt;=30, "Dry",
  N828&lt;=40, "Low Comfortable",
  N828&lt;=50, "Comfortable",
  N828&lt;=60, "Moderate Humid",
  N828&lt;=70, "Humid",
  N828&lt;=80, "Very Humid",
  N828&lt;=90, "Highly Humid",
  N828&lt;=100, "Saturated / Rain-Likely"
)</f>
        <v>Moderate Humid</v>
      </c>
      <c r="P828" s="8">
        <v>0</v>
      </c>
      <c r="Q828" s="8">
        <f>ROUND(DS_1_2_3_appended[[#This Row],[NormalizedWindspeed]]* 118, 1)</f>
        <v>0</v>
      </c>
      <c r="R828" s="8">
        <v>5</v>
      </c>
      <c r="S828" s="8">
        <v>22</v>
      </c>
      <c r="T828" s="8">
        <f>SUM(DS_1_2_3_appended[[#This Row],[CasualRiders]], DS_1_2_3_appended[[#This Row],[RegisteredRiders]])</f>
        <v>27</v>
      </c>
    </row>
    <row r="829" spans="1:20">
      <c r="A829" s="16">
        <v>828</v>
      </c>
      <c r="B829" s="11">
        <v>40580</v>
      </c>
      <c r="C829" s="8" t="str" cm="1">
        <f t="array" ref="C829">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29" s="8">
        <f>YEAR(DS_1_2_3_appended[[#This Row],[DateOfEntry]])</f>
        <v>2011</v>
      </c>
      <c r="E829" s="8" t="str">
        <f>TEXT(DS_1_2_3_appended[[#This Row],[DateOfEntry]], "mmmm")</f>
        <v>February</v>
      </c>
      <c r="F829" s="15">
        <v>34.4583333333333</v>
      </c>
      <c r="G829" s="8" t="str">
        <f>IF(dataset_1!G829, "YES", "NO")</f>
        <v>NO</v>
      </c>
      <c r="H829" s="8" t="str">
        <f>CHOOSE(WEEKDAY(DS_1_2_3_appended[[#This Row],[DateOfEntry]]), "Sunday", "Monday", "Tuesday", "Wednesday", "Thursday", "Friday", "Saturday")</f>
        <v>Sunday</v>
      </c>
      <c r="I829" s="8">
        <v>1</v>
      </c>
      <c r="J829" s="8" t="str" cm="1">
        <f t="array" ref="J829">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829" s="8">
        <v>0.26</v>
      </c>
      <c r="L829" s="8" cm="1">
        <f t="array" ref="L829">_xlfn.IFS(
  AND(C829="Winter", J829="Clear Sky"), ROUND(10 + (K829 / 0.46) * (25 - 10), 1),
  AND(C829="Winter", J829="Foggy / Misty"), ROUND(0 + (K829 / 0.46) * (15 - 0), 1),
  AND(C829="Winter", J829="Light Snow / Rain"), ROUND(-5 + (K829 / 0.46) * (10 - (-5)), 1),
  AND(C829="Winter", J829="Western Disturbance"), ROUND(5 + (K829 / 0.46) * (20 - 5), 1),
  AND(C829="Summer", J829="Clear / Sunny"), ROUND(30 + (K829 / 0.46) * (53 - 30), 1),
  AND(C829="Summer", J829="Hot &amp; Humid"), ROUND(26 + (K829 / 0.46) * (45 - 26), 1),
  AND(C829="Summer", J829="Dust Storm / Loo Winds"), ROUND(35 + (K829 / 0.46) * (50 - 35), 1),
  AND(C829="Summer", J829="Pre-Monsoon Thunderstorm"), ROUND(28 + (K829 / 0.46) * (48 - 28), 1),
  AND(C829="Monsoon", J829="Heavy Rainfall"), ROUND(22 + (K829 / 0.46) * (28 - 22), 1),
  AND(C829="Monsoon", J829="Intermittent Showers"), ROUND(24 + (K829 / 0.46) * (32 - 24), 1),
  AND(C829="Monsoon", J829="Overcast &amp; Humid"), ROUND(25 + (K829 / 0.46) * (33 - 25), 1),
  AND(C829="Monsoon", J829="Thunderstorms with Rain"), ROUND(23 + (K829 / 0.46) * (30 - 23), 1),
  AND(C829="Autumn", J829="Clear"), ROUND(20 + (K829 / 0.46) * (30 - 20), 1),
  AND(C829="Autumn", J829="Dry &amp; Breezy"), ROUND(18 + (K829 / 0.46) * (28 - 18), 1),
  AND(C829="Autumn", J829="Atmospheric Haze"), ROUND(16 + (K829 / 0.46) * (26 - 16), 1),
  AND(C829="Autumn", J829="Chilly Dusk"), ROUND(15 + (K829 / 0.46) * (25 - 15), 1),
  TRUE, "No match found"
)</f>
        <v>18.5</v>
      </c>
      <c r="M829" s="8">
        <v>0.6</v>
      </c>
      <c r="N829" s="8">
        <f>ROUND(DS_1_2_3_appended[[#This Row],[NormalizedHumidity]] * 100, 1)</f>
        <v>60</v>
      </c>
      <c r="O829" s="8" t="str" cm="1">
        <f t="array" ref="O829">_xlfn.IFS(
  N829&lt;=10, "Extremely Dry",
  N829&lt;=20, "Very Dry",
  N829&lt;=30, "Dry",
  N829&lt;=40, "Low Comfortable",
  N829&lt;=50, "Comfortable",
  N829&lt;=60, "Moderate Humid",
  N829&lt;=70, "Humid",
  N829&lt;=80, "Very Humid",
  N829&lt;=90, "Highly Humid",
  N829&lt;=100, "Saturated / Rain-Likely"
)</f>
        <v>Moderate Humid</v>
      </c>
      <c r="P829" s="8">
        <v>0</v>
      </c>
      <c r="Q829" s="8">
        <f>ROUND(DS_1_2_3_appended[[#This Row],[NormalizedWindspeed]]* 118, 1)</f>
        <v>0</v>
      </c>
      <c r="R829" s="8">
        <v>5</v>
      </c>
      <c r="S829" s="8">
        <v>57</v>
      </c>
      <c r="T829" s="8">
        <f>SUM(DS_1_2_3_appended[[#This Row],[CasualRiders]], DS_1_2_3_appended[[#This Row],[RegisteredRiders]])</f>
        <v>62</v>
      </c>
    </row>
    <row r="830" spans="1:20">
      <c r="A830" s="16">
        <v>829</v>
      </c>
      <c r="B830" s="11">
        <v>40580</v>
      </c>
      <c r="C830" s="8" t="str" cm="1">
        <f t="array" ref="C830">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30" s="8">
        <f>YEAR(DS_1_2_3_appended[[#This Row],[DateOfEntry]])</f>
        <v>2011</v>
      </c>
      <c r="E830" s="8" t="str">
        <f>TEXT(DS_1_2_3_appended[[#This Row],[DateOfEntry]], "mmmm")</f>
        <v>February</v>
      </c>
      <c r="F830" s="15">
        <v>34.5</v>
      </c>
      <c r="G830" s="8" t="str">
        <f>IF(dataset_1!G830, "YES", "NO")</f>
        <v>NO</v>
      </c>
      <c r="H830" s="8" t="str">
        <f>CHOOSE(WEEKDAY(DS_1_2_3_appended[[#This Row],[DateOfEntry]]), "Sunday", "Monday", "Tuesday", "Wednesday", "Thursday", "Friday", "Saturday")</f>
        <v>Sunday</v>
      </c>
      <c r="I830" s="8">
        <v>1</v>
      </c>
      <c r="J830" s="8" t="str" cm="1">
        <f t="array" ref="J830">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830" s="8">
        <v>0.24</v>
      </c>
      <c r="L830" s="8" cm="1">
        <f t="array" ref="L830">_xlfn.IFS(
  AND(C830="Winter", J830="Clear Sky"), ROUND(10 + (K830 / 0.46) * (25 - 10), 1),
  AND(C830="Winter", J830="Foggy / Misty"), ROUND(0 + (K830 / 0.46) * (15 - 0), 1),
  AND(C830="Winter", J830="Light Snow / Rain"), ROUND(-5 + (K830 / 0.46) * (10 - (-5)), 1),
  AND(C830="Winter", J830="Western Disturbance"), ROUND(5 + (K830 / 0.46) * (20 - 5), 1),
  AND(C830="Summer", J830="Clear / Sunny"), ROUND(30 + (K830 / 0.46) * (53 - 30), 1),
  AND(C830="Summer", J830="Hot &amp; Humid"), ROUND(26 + (K830 / 0.46) * (45 - 26), 1),
  AND(C830="Summer", J830="Dust Storm / Loo Winds"), ROUND(35 + (K830 / 0.46) * (50 - 35), 1),
  AND(C830="Summer", J830="Pre-Monsoon Thunderstorm"), ROUND(28 + (K830 / 0.46) * (48 - 28), 1),
  AND(C830="Monsoon", J830="Heavy Rainfall"), ROUND(22 + (K830 / 0.46) * (28 - 22), 1),
  AND(C830="Monsoon", J830="Intermittent Showers"), ROUND(24 + (K830 / 0.46) * (32 - 24), 1),
  AND(C830="Monsoon", J830="Overcast &amp; Humid"), ROUND(25 + (K830 / 0.46) * (33 - 25), 1),
  AND(C830="Monsoon", J830="Thunderstorms with Rain"), ROUND(23 + (K830 / 0.46) * (30 - 23), 1),
  AND(C830="Autumn", J830="Clear"), ROUND(20 + (K830 / 0.46) * (30 - 20), 1),
  AND(C830="Autumn", J830="Dry &amp; Breezy"), ROUND(18 + (K830 / 0.46) * (28 - 18), 1),
  AND(C830="Autumn", J830="Atmospheric Haze"), ROUND(16 + (K830 / 0.46) * (26 - 16), 1),
  AND(C830="Autumn", J830="Chilly Dusk"), ROUND(15 + (K830 / 0.46) * (25 - 15), 1),
  TRUE, "No match found"
)</f>
        <v>17.8</v>
      </c>
      <c r="M830" s="8">
        <v>0.65</v>
      </c>
      <c r="N830" s="8">
        <f>ROUND(DS_1_2_3_appended[[#This Row],[NormalizedHumidity]] * 100, 1)</f>
        <v>65</v>
      </c>
      <c r="O830" s="8" t="str" cm="1">
        <f t="array" ref="O830">_xlfn.IFS(
  N830&lt;=10, "Extremely Dry",
  N830&lt;=20, "Very Dry",
  N830&lt;=30, "Dry",
  N830&lt;=40, "Low Comfortable",
  N830&lt;=50, "Comfortable",
  N830&lt;=60, "Moderate Humid",
  N830&lt;=70, "Humid",
  N830&lt;=80, "Very Humid",
  N830&lt;=90, "Highly Humid",
  N830&lt;=100, "Saturated / Rain-Likely"
)</f>
        <v>Humid</v>
      </c>
      <c r="P830" s="8">
        <v>0</v>
      </c>
      <c r="Q830" s="8">
        <f>ROUND(DS_1_2_3_appended[[#This Row],[NormalizedWindspeed]]* 118, 1)</f>
        <v>0</v>
      </c>
      <c r="R830" s="8">
        <v>4</v>
      </c>
      <c r="S830" s="8">
        <v>26</v>
      </c>
      <c r="T830" s="8">
        <f>SUM(DS_1_2_3_appended[[#This Row],[CasualRiders]], DS_1_2_3_appended[[#This Row],[RegisteredRiders]])</f>
        <v>30</v>
      </c>
    </row>
    <row r="831" spans="1:20">
      <c r="A831" s="16">
        <v>830</v>
      </c>
      <c r="B831" s="11">
        <v>40581</v>
      </c>
      <c r="C831" s="8" t="str" cm="1">
        <f t="array" ref="C831">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31" s="8">
        <f>YEAR(DS_1_2_3_appended[[#This Row],[DateOfEntry]])</f>
        <v>2011</v>
      </c>
      <c r="E831" s="8" t="str">
        <f>TEXT(DS_1_2_3_appended[[#This Row],[DateOfEntry]], "mmmm")</f>
        <v>February</v>
      </c>
      <c r="F831" s="15">
        <v>34.5416666666667</v>
      </c>
      <c r="G831" s="8" t="str">
        <f>IF(dataset_1!G831, "YES", "NO")</f>
        <v>NO</v>
      </c>
      <c r="H831" s="8" t="str">
        <f>CHOOSE(WEEKDAY(DS_1_2_3_appended[[#This Row],[DateOfEntry]]), "Sunday", "Monday", "Tuesday", "Wednesday", "Thursday", "Friday", "Saturday")</f>
        <v>Monday</v>
      </c>
      <c r="I831" s="8">
        <v>1</v>
      </c>
      <c r="J831" s="8" t="str" cm="1">
        <f t="array" ref="J831">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831" s="8">
        <v>0.24</v>
      </c>
      <c r="L831" s="8" cm="1">
        <f t="array" ref="L831">_xlfn.IFS(
  AND(C831="Winter", J831="Clear Sky"), ROUND(10 + (K831 / 0.46) * (25 - 10), 1),
  AND(C831="Winter", J831="Foggy / Misty"), ROUND(0 + (K831 / 0.46) * (15 - 0), 1),
  AND(C831="Winter", J831="Light Snow / Rain"), ROUND(-5 + (K831 / 0.46) * (10 - (-5)), 1),
  AND(C831="Winter", J831="Western Disturbance"), ROUND(5 + (K831 / 0.46) * (20 - 5), 1),
  AND(C831="Summer", J831="Clear / Sunny"), ROUND(30 + (K831 / 0.46) * (53 - 30), 1),
  AND(C831="Summer", J831="Hot &amp; Humid"), ROUND(26 + (K831 / 0.46) * (45 - 26), 1),
  AND(C831="Summer", J831="Dust Storm / Loo Winds"), ROUND(35 + (K831 / 0.46) * (50 - 35), 1),
  AND(C831="Summer", J831="Pre-Monsoon Thunderstorm"), ROUND(28 + (K831 / 0.46) * (48 - 28), 1),
  AND(C831="Monsoon", J831="Heavy Rainfall"), ROUND(22 + (K831 / 0.46) * (28 - 22), 1),
  AND(C831="Monsoon", J831="Intermittent Showers"), ROUND(24 + (K831 / 0.46) * (32 - 24), 1),
  AND(C831="Monsoon", J831="Overcast &amp; Humid"), ROUND(25 + (K831 / 0.46) * (33 - 25), 1),
  AND(C831="Monsoon", J831="Thunderstorms with Rain"), ROUND(23 + (K831 / 0.46) * (30 - 23), 1),
  AND(C831="Autumn", J831="Clear"), ROUND(20 + (K831 / 0.46) * (30 - 20), 1),
  AND(C831="Autumn", J831="Dry &amp; Breezy"), ROUND(18 + (K831 / 0.46) * (28 - 18), 1),
  AND(C831="Autumn", J831="Atmospheric Haze"), ROUND(16 + (K831 / 0.46) * (26 - 16), 1),
  AND(C831="Autumn", J831="Chilly Dusk"), ROUND(15 + (K831 / 0.46) * (25 - 15), 1),
  TRUE, "No match found"
)</f>
        <v>17.8</v>
      </c>
      <c r="M831" s="8">
        <v>0.65</v>
      </c>
      <c r="N831" s="8">
        <f>ROUND(DS_1_2_3_appended[[#This Row],[NormalizedHumidity]] * 100, 1)</f>
        <v>65</v>
      </c>
      <c r="O831" s="8" t="str" cm="1">
        <f t="array" ref="O831">_xlfn.IFS(
  N831&lt;=10, "Extremely Dry",
  N831&lt;=20, "Very Dry",
  N831&lt;=30, "Dry",
  N831&lt;=40, "Low Comfortable",
  N831&lt;=50, "Comfortable",
  N831&lt;=60, "Moderate Humid",
  N831&lt;=70, "Humid",
  N831&lt;=80, "Very Humid",
  N831&lt;=90, "Highly Humid",
  N831&lt;=100, "Saturated / Rain-Likely"
)</f>
        <v>Humid</v>
      </c>
      <c r="P831" s="8">
        <v>0</v>
      </c>
      <c r="Q831" s="8">
        <f>ROUND(DS_1_2_3_appended[[#This Row],[NormalizedWindspeed]]* 118, 1)</f>
        <v>0</v>
      </c>
      <c r="R831" s="8">
        <v>1</v>
      </c>
      <c r="S831" s="8">
        <v>14</v>
      </c>
      <c r="T831" s="8">
        <f>SUM(DS_1_2_3_appended[[#This Row],[CasualRiders]], DS_1_2_3_appended[[#This Row],[RegisteredRiders]])</f>
        <v>15</v>
      </c>
    </row>
    <row r="832" spans="1:20">
      <c r="A832" s="16">
        <v>831</v>
      </c>
      <c r="B832" s="11">
        <v>40581</v>
      </c>
      <c r="C832" s="8" t="str" cm="1">
        <f t="array" ref="C832">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32" s="8">
        <f>YEAR(DS_1_2_3_appended[[#This Row],[DateOfEntry]])</f>
        <v>2011</v>
      </c>
      <c r="E832" s="8" t="str">
        <f>TEXT(DS_1_2_3_appended[[#This Row],[DateOfEntry]], "mmmm")</f>
        <v>February</v>
      </c>
      <c r="F832" s="15">
        <v>34.5833333333333</v>
      </c>
      <c r="G832" s="8" t="str">
        <f>IF(dataset_1!G832, "YES", "NO")</f>
        <v>NO</v>
      </c>
      <c r="H832" s="8" t="str">
        <f>CHOOSE(WEEKDAY(DS_1_2_3_appended[[#This Row],[DateOfEntry]]), "Sunday", "Monday", "Tuesday", "Wednesday", "Thursday", "Friday", "Saturday")</f>
        <v>Monday</v>
      </c>
      <c r="I832" s="8">
        <v>1</v>
      </c>
      <c r="J832" s="8" t="str" cm="1">
        <f t="array" ref="J832">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832" s="8">
        <v>0.22</v>
      </c>
      <c r="L832" s="8" cm="1">
        <f t="array" ref="L832">_xlfn.IFS(
  AND(C832="Winter", J832="Clear Sky"), ROUND(10 + (K832 / 0.46) * (25 - 10), 1),
  AND(C832="Winter", J832="Foggy / Misty"), ROUND(0 + (K832 / 0.46) * (15 - 0), 1),
  AND(C832="Winter", J832="Light Snow / Rain"), ROUND(-5 + (K832 / 0.46) * (10 - (-5)), 1),
  AND(C832="Winter", J832="Western Disturbance"), ROUND(5 + (K832 / 0.46) * (20 - 5), 1),
  AND(C832="Summer", J832="Clear / Sunny"), ROUND(30 + (K832 / 0.46) * (53 - 30), 1),
  AND(C832="Summer", J832="Hot &amp; Humid"), ROUND(26 + (K832 / 0.46) * (45 - 26), 1),
  AND(C832="Summer", J832="Dust Storm / Loo Winds"), ROUND(35 + (K832 / 0.46) * (50 - 35), 1),
  AND(C832="Summer", J832="Pre-Monsoon Thunderstorm"), ROUND(28 + (K832 / 0.46) * (48 - 28), 1),
  AND(C832="Monsoon", J832="Heavy Rainfall"), ROUND(22 + (K832 / 0.46) * (28 - 22), 1),
  AND(C832="Monsoon", J832="Intermittent Showers"), ROUND(24 + (K832 / 0.46) * (32 - 24), 1),
  AND(C832="Monsoon", J832="Overcast &amp; Humid"), ROUND(25 + (K832 / 0.46) * (33 - 25), 1),
  AND(C832="Monsoon", J832="Thunderstorms with Rain"), ROUND(23 + (K832 / 0.46) * (30 - 23), 1),
  AND(C832="Autumn", J832="Clear"), ROUND(20 + (K832 / 0.46) * (30 - 20), 1),
  AND(C832="Autumn", J832="Dry &amp; Breezy"), ROUND(18 + (K832 / 0.46) * (28 - 18), 1),
  AND(C832="Autumn", J832="Atmospheric Haze"), ROUND(16 + (K832 / 0.46) * (26 - 16), 1),
  AND(C832="Autumn", J832="Chilly Dusk"), ROUND(15 + (K832 / 0.46) * (25 - 15), 1),
  TRUE, "No match found"
)</f>
        <v>17.2</v>
      </c>
      <c r="M832" s="8">
        <v>0.75</v>
      </c>
      <c r="N832" s="8">
        <f>ROUND(DS_1_2_3_appended[[#This Row],[NormalizedHumidity]] * 100, 1)</f>
        <v>75</v>
      </c>
      <c r="O832" s="8" t="str" cm="1">
        <f t="array" ref="O832">_xlfn.IFS(
  N832&lt;=10, "Extremely Dry",
  N832&lt;=20, "Very Dry",
  N832&lt;=30, "Dry",
  N832&lt;=40, "Low Comfortable",
  N832&lt;=50, "Comfortable",
  N832&lt;=60, "Moderate Humid",
  N832&lt;=70, "Humid",
  N832&lt;=80, "Very Humid",
  N832&lt;=90, "Highly Humid",
  N832&lt;=100, "Saturated / Rain-Likely"
)</f>
        <v>Very Humid</v>
      </c>
      <c r="P832" s="8">
        <v>0</v>
      </c>
      <c r="Q832" s="8">
        <f>ROUND(DS_1_2_3_appended[[#This Row],[NormalizedWindspeed]]* 118, 1)</f>
        <v>0</v>
      </c>
      <c r="R832" s="8">
        <v>1</v>
      </c>
      <c r="S832" s="8">
        <v>4</v>
      </c>
      <c r="T832" s="8">
        <f>SUM(DS_1_2_3_appended[[#This Row],[CasualRiders]], DS_1_2_3_appended[[#This Row],[RegisteredRiders]])</f>
        <v>5</v>
      </c>
    </row>
    <row r="833" spans="1:20">
      <c r="A833" s="16">
        <v>832</v>
      </c>
      <c r="B833" s="11">
        <v>40581</v>
      </c>
      <c r="C833" s="8" t="str" cm="1">
        <f t="array" ref="C833">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33" s="8">
        <f>YEAR(DS_1_2_3_appended[[#This Row],[DateOfEntry]])</f>
        <v>2011</v>
      </c>
      <c r="E833" s="8" t="str">
        <f>TEXT(DS_1_2_3_appended[[#This Row],[DateOfEntry]], "mmmm")</f>
        <v>February</v>
      </c>
      <c r="F833" s="15">
        <v>34.625</v>
      </c>
      <c r="G833" s="8" t="str">
        <f>IF(dataset_1!G833, "YES", "NO")</f>
        <v>NO</v>
      </c>
      <c r="H833" s="8" t="str">
        <f>CHOOSE(WEEKDAY(DS_1_2_3_appended[[#This Row],[DateOfEntry]]), "Sunday", "Monday", "Tuesday", "Wednesday", "Thursday", "Friday", "Saturday")</f>
        <v>Monday</v>
      </c>
      <c r="I833" s="8">
        <v>1</v>
      </c>
      <c r="J833" s="8" t="str" cm="1">
        <f t="array" ref="J833">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833" s="8">
        <v>0.2</v>
      </c>
      <c r="L833" s="8" cm="1">
        <f t="array" ref="L833">_xlfn.IFS(
  AND(C833="Winter", J833="Clear Sky"), ROUND(10 + (K833 / 0.46) * (25 - 10), 1),
  AND(C833="Winter", J833="Foggy / Misty"), ROUND(0 + (K833 / 0.46) * (15 - 0), 1),
  AND(C833="Winter", J833="Light Snow / Rain"), ROUND(-5 + (K833 / 0.46) * (10 - (-5)), 1),
  AND(C833="Winter", J833="Western Disturbance"), ROUND(5 + (K833 / 0.46) * (20 - 5), 1),
  AND(C833="Summer", J833="Clear / Sunny"), ROUND(30 + (K833 / 0.46) * (53 - 30), 1),
  AND(C833="Summer", J833="Hot &amp; Humid"), ROUND(26 + (K833 / 0.46) * (45 - 26), 1),
  AND(C833="Summer", J833="Dust Storm / Loo Winds"), ROUND(35 + (K833 / 0.46) * (50 - 35), 1),
  AND(C833="Summer", J833="Pre-Monsoon Thunderstorm"), ROUND(28 + (K833 / 0.46) * (48 - 28), 1),
  AND(C833="Monsoon", J833="Heavy Rainfall"), ROUND(22 + (K833 / 0.46) * (28 - 22), 1),
  AND(C833="Monsoon", J833="Intermittent Showers"), ROUND(24 + (K833 / 0.46) * (32 - 24), 1),
  AND(C833="Monsoon", J833="Overcast &amp; Humid"), ROUND(25 + (K833 / 0.46) * (33 - 25), 1),
  AND(C833="Monsoon", J833="Thunderstorms with Rain"), ROUND(23 + (K833 / 0.46) * (30 - 23), 1),
  AND(C833="Autumn", J833="Clear"), ROUND(20 + (K833 / 0.46) * (30 - 20), 1),
  AND(C833="Autumn", J833="Dry &amp; Breezy"), ROUND(18 + (K833 / 0.46) * (28 - 18), 1),
  AND(C833="Autumn", J833="Atmospheric Haze"), ROUND(16 + (K833 / 0.46) * (26 - 16), 1),
  AND(C833="Autumn", J833="Chilly Dusk"), ROUND(15 + (K833 / 0.46) * (25 - 15), 1),
  TRUE, "No match found"
)</f>
        <v>16.5</v>
      </c>
      <c r="M833" s="8">
        <v>0.8</v>
      </c>
      <c r="N833" s="8">
        <f>ROUND(DS_1_2_3_appended[[#This Row],[NormalizedHumidity]] * 100, 1)</f>
        <v>80</v>
      </c>
      <c r="O833" s="8" t="str" cm="1">
        <f t="array" ref="O833">_xlfn.IFS(
  N833&lt;=10, "Extremely Dry",
  N833&lt;=20, "Very Dry",
  N833&lt;=30, "Dry",
  N833&lt;=40, "Low Comfortable",
  N833&lt;=50, "Comfortable",
  N833&lt;=60, "Moderate Humid",
  N833&lt;=70, "Humid",
  N833&lt;=80, "Very Humid",
  N833&lt;=90, "Highly Humid",
  N833&lt;=100, "Saturated / Rain-Likely"
)</f>
        <v>Very Humid</v>
      </c>
      <c r="P833" s="8">
        <v>0</v>
      </c>
      <c r="Q833" s="8">
        <f>ROUND(DS_1_2_3_appended[[#This Row],[NormalizedWindspeed]]* 118, 1)</f>
        <v>0</v>
      </c>
      <c r="R833" s="8">
        <v>0</v>
      </c>
      <c r="S833" s="8">
        <v>3</v>
      </c>
      <c r="T833" s="8">
        <f>SUM(DS_1_2_3_appended[[#This Row],[CasualRiders]], DS_1_2_3_appended[[#This Row],[RegisteredRiders]])</f>
        <v>3</v>
      </c>
    </row>
    <row r="834" spans="1:20">
      <c r="A834" s="16">
        <v>833</v>
      </c>
      <c r="B834" s="11">
        <v>40581</v>
      </c>
      <c r="C834" s="8" t="str" cm="1">
        <f t="array" ref="C834">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34" s="8">
        <f>YEAR(DS_1_2_3_appended[[#This Row],[DateOfEntry]])</f>
        <v>2011</v>
      </c>
      <c r="E834" s="8" t="str">
        <f>TEXT(DS_1_2_3_appended[[#This Row],[DateOfEntry]], "mmmm")</f>
        <v>February</v>
      </c>
      <c r="F834" s="15">
        <v>34.6666666666667</v>
      </c>
      <c r="G834" s="8" t="str">
        <f>IF(dataset_1!G834, "YES", "NO")</f>
        <v>NO</v>
      </c>
      <c r="H834" s="8" t="str">
        <f>CHOOSE(WEEKDAY(DS_1_2_3_appended[[#This Row],[DateOfEntry]]), "Sunday", "Monday", "Tuesday", "Wednesday", "Thursday", "Friday", "Saturday")</f>
        <v>Monday</v>
      </c>
      <c r="I834" s="8">
        <v>1</v>
      </c>
      <c r="J834" s="8" t="str" cm="1">
        <f t="array" ref="J834">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834" s="8">
        <v>0.2</v>
      </c>
      <c r="L834" s="8" cm="1">
        <f t="array" ref="L834">_xlfn.IFS(
  AND(C834="Winter", J834="Clear Sky"), ROUND(10 + (K834 / 0.46) * (25 - 10), 1),
  AND(C834="Winter", J834="Foggy / Misty"), ROUND(0 + (K834 / 0.46) * (15 - 0), 1),
  AND(C834="Winter", J834="Light Snow / Rain"), ROUND(-5 + (K834 / 0.46) * (10 - (-5)), 1),
  AND(C834="Winter", J834="Western Disturbance"), ROUND(5 + (K834 / 0.46) * (20 - 5), 1),
  AND(C834="Summer", J834="Clear / Sunny"), ROUND(30 + (K834 / 0.46) * (53 - 30), 1),
  AND(C834="Summer", J834="Hot &amp; Humid"), ROUND(26 + (K834 / 0.46) * (45 - 26), 1),
  AND(C834="Summer", J834="Dust Storm / Loo Winds"), ROUND(35 + (K834 / 0.46) * (50 - 35), 1),
  AND(C834="Summer", J834="Pre-Monsoon Thunderstorm"), ROUND(28 + (K834 / 0.46) * (48 - 28), 1),
  AND(C834="Monsoon", J834="Heavy Rainfall"), ROUND(22 + (K834 / 0.46) * (28 - 22), 1),
  AND(C834="Monsoon", J834="Intermittent Showers"), ROUND(24 + (K834 / 0.46) * (32 - 24), 1),
  AND(C834="Monsoon", J834="Overcast &amp; Humid"), ROUND(25 + (K834 / 0.46) * (33 - 25), 1),
  AND(C834="Monsoon", J834="Thunderstorms with Rain"), ROUND(23 + (K834 / 0.46) * (30 - 23), 1),
  AND(C834="Autumn", J834="Clear"), ROUND(20 + (K834 / 0.46) * (30 - 20), 1),
  AND(C834="Autumn", J834="Dry &amp; Breezy"), ROUND(18 + (K834 / 0.46) * (28 - 18), 1),
  AND(C834="Autumn", J834="Atmospheric Haze"), ROUND(16 + (K834 / 0.46) * (26 - 16), 1),
  AND(C834="Autumn", J834="Chilly Dusk"), ROUND(15 + (K834 / 0.46) * (25 - 15), 1),
  TRUE, "No match found"
)</f>
        <v>16.5</v>
      </c>
      <c r="M834" s="8">
        <v>0.86</v>
      </c>
      <c r="N834" s="8">
        <f>ROUND(DS_1_2_3_appended[[#This Row],[NormalizedHumidity]] * 100, 1)</f>
        <v>86</v>
      </c>
      <c r="O834" s="8" t="str" cm="1">
        <f t="array" ref="O834">_xlfn.IFS(
  N834&lt;=10, "Extremely Dry",
  N834&lt;=20, "Very Dry",
  N834&lt;=30, "Dry",
  N834&lt;=40, "Low Comfortable",
  N834&lt;=50, "Comfortable",
  N834&lt;=60, "Moderate Humid",
  N834&lt;=70, "Humid",
  N834&lt;=80, "Very Humid",
  N834&lt;=90, "Highly Humid",
  N834&lt;=100, "Saturated / Rain-Likely"
)</f>
        <v>Highly Humid</v>
      </c>
      <c r="P834" s="8">
        <v>0</v>
      </c>
      <c r="Q834" s="8">
        <f>ROUND(DS_1_2_3_appended[[#This Row],[NormalizedWindspeed]]* 118, 1)</f>
        <v>0</v>
      </c>
      <c r="R834" s="8">
        <v>0</v>
      </c>
      <c r="S834" s="8">
        <v>1</v>
      </c>
      <c r="T834" s="8">
        <f>SUM(DS_1_2_3_appended[[#This Row],[CasualRiders]], DS_1_2_3_appended[[#This Row],[RegisteredRiders]])</f>
        <v>1</v>
      </c>
    </row>
    <row r="835" spans="1:20">
      <c r="A835" s="16">
        <v>834</v>
      </c>
      <c r="B835" s="11">
        <v>40581</v>
      </c>
      <c r="C835" s="8" t="str" cm="1">
        <f t="array" ref="C835">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35" s="8">
        <f>YEAR(DS_1_2_3_appended[[#This Row],[DateOfEntry]])</f>
        <v>2011</v>
      </c>
      <c r="E835" s="8" t="str">
        <f>TEXT(DS_1_2_3_appended[[#This Row],[DateOfEntry]], "mmmm")</f>
        <v>February</v>
      </c>
      <c r="F835" s="15">
        <v>34.7083333333333</v>
      </c>
      <c r="G835" s="8" t="str">
        <f>IF(dataset_1!G835, "YES", "NO")</f>
        <v>NO</v>
      </c>
      <c r="H835" s="8" t="str">
        <f>CHOOSE(WEEKDAY(DS_1_2_3_appended[[#This Row],[DateOfEntry]]), "Sunday", "Monday", "Tuesday", "Wednesday", "Thursday", "Friday", "Saturday")</f>
        <v>Monday</v>
      </c>
      <c r="I835" s="8">
        <v>1</v>
      </c>
      <c r="J835" s="8" t="str" cm="1">
        <f t="array" ref="J835">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835" s="8">
        <v>0.2</v>
      </c>
      <c r="L835" s="8" cm="1">
        <f t="array" ref="L835">_xlfn.IFS(
  AND(C835="Winter", J835="Clear Sky"), ROUND(10 + (K835 / 0.46) * (25 - 10), 1),
  AND(C835="Winter", J835="Foggy / Misty"), ROUND(0 + (K835 / 0.46) * (15 - 0), 1),
  AND(C835="Winter", J835="Light Snow / Rain"), ROUND(-5 + (K835 / 0.46) * (10 - (-5)), 1),
  AND(C835="Winter", J835="Western Disturbance"), ROUND(5 + (K835 / 0.46) * (20 - 5), 1),
  AND(C835="Summer", J835="Clear / Sunny"), ROUND(30 + (K835 / 0.46) * (53 - 30), 1),
  AND(C835="Summer", J835="Hot &amp; Humid"), ROUND(26 + (K835 / 0.46) * (45 - 26), 1),
  AND(C835="Summer", J835="Dust Storm / Loo Winds"), ROUND(35 + (K835 / 0.46) * (50 - 35), 1),
  AND(C835="Summer", J835="Pre-Monsoon Thunderstorm"), ROUND(28 + (K835 / 0.46) * (48 - 28), 1),
  AND(C835="Monsoon", J835="Heavy Rainfall"), ROUND(22 + (K835 / 0.46) * (28 - 22), 1),
  AND(C835="Monsoon", J835="Intermittent Showers"), ROUND(24 + (K835 / 0.46) * (32 - 24), 1),
  AND(C835="Monsoon", J835="Overcast &amp; Humid"), ROUND(25 + (K835 / 0.46) * (33 - 25), 1),
  AND(C835="Monsoon", J835="Thunderstorms with Rain"), ROUND(23 + (K835 / 0.46) * (30 - 23), 1),
  AND(C835="Autumn", J835="Clear"), ROUND(20 + (K835 / 0.46) * (30 - 20), 1),
  AND(C835="Autumn", J835="Dry &amp; Breezy"), ROUND(18 + (K835 / 0.46) * (28 - 18), 1),
  AND(C835="Autumn", J835="Atmospheric Haze"), ROUND(16 + (K835 / 0.46) * (26 - 16), 1),
  AND(C835="Autumn", J835="Chilly Dusk"), ROUND(15 + (K835 / 0.46) * (25 - 15), 1),
  TRUE, "No match found"
)</f>
        <v>16.5</v>
      </c>
      <c r="M835" s="8">
        <v>0.86</v>
      </c>
      <c r="N835" s="8">
        <f>ROUND(DS_1_2_3_appended[[#This Row],[NormalizedHumidity]] * 100, 1)</f>
        <v>86</v>
      </c>
      <c r="O835" s="8" t="str" cm="1">
        <f t="array" ref="O835">_xlfn.IFS(
  N835&lt;=10, "Extremely Dry",
  N835&lt;=20, "Very Dry",
  N835&lt;=30, "Dry",
  N835&lt;=40, "Low Comfortable",
  N835&lt;=50, "Comfortable",
  N835&lt;=60, "Moderate Humid",
  N835&lt;=70, "Humid",
  N835&lt;=80, "Very Humid",
  N835&lt;=90, "Highly Humid",
  N835&lt;=100, "Saturated / Rain-Likely"
)</f>
        <v>Highly Humid</v>
      </c>
      <c r="P835" s="8">
        <v>0</v>
      </c>
      <c r="Q835" s="8">
        <f>ROUND(DS_1_2_3_appended[[#This Row],[NormalizedWindspeed]]* 118, 1)</f>
        <v>0</v>
      </c>
      <c r="R835" s="8">
        <v>1</v>
      </c>
      <c r="S835" s="8">
        <v>1</v>
      </c>
      <c r="T835" s="8">
        <f>SUM(DS_1_2_3_appended[[#This Row],[CasualRiders]], DS_1_2_3_appended[[#This Row],[RegisteredRiders]])</f>
        <v>2</v>
      </c>
    </row>
    <row r="836" spans="1:20">
      <c r="A836" s="16">
        <v>835</v>
      </c>
      <c r="B836" s="11">
        <v>40581</v>
      </c>
      <c r="C836" s="8" t="str" cm="1">
        <f t="array" ref="C836">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36" s="8">
        <f>YEAR(DS_1_2_3_appended[[#This Row],[DateOfEntry]])</f>
        <v>2011</v>
      </c>
      <c r="E836" s="8" t="str">
        <f>TEXT(DS_1_2_3_appended[[#This Row],[DateOfEntry]], "mmmm")</f>
        <v>February</v>
      </c>
      <c r="F836" s="15">
        <v>34.75</v>
      </c>
      <c r="G836" s="8" t="str">
        <f>IF(dataset_1!G836, "YES", "NO")</f>
        <v>NO</v>
      </c>
      <c r="H836" s="8" t="str">
        <f>CHOOSE(WEEKDAY(DS_1_2_3_appended[[#This Row],[DateOfEntry]]), "Sunday", "Monday", "Tuesday", "Wednesday", "Thursday", "Friday", "Saturday")</f>
        <v>Monday</v>
      </c>
      <c r="I836" s="8">
        <v>1</v>
      </c>
      <c r="J836" s="8" t="str" cm="1">
        <f t="array" ref="J836">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836" s="8">
        <v>0.2</v>
      </c>
      <c r="L836" s="8" cm="1">
        <f t="array" ref="L836">_xlfn.IFS(
  AND(C836="Winter", J836="Clear Sky"), ROUND(10 + (K836 / 0.46) * (25 - 10), 1),
  AND(C836="Winter", J836="Foggy / Misty"), ROUND(0 + (K836 / 0.46) * (15 - 0), 1),
  AND(C836="Winter", J836="Light Snow / Rain"), ROUND(-5 + (K836 / 0.46) * (10 - (-5)), 1),
  AND(C836="Winter", J836="Western Disturbance"), ROUND(5 + (K836 / 0.46) * (20 - 5), 1),
  AND(C836="Summer", J836="Clear / Sunny"), ROUND(30 + (K836 / 0.46) * (53 - 30), 1),
  AND(C836="Summer", J836="Hot &amp; Humid"), ROUND(26 + (K836 / 0.46) * (45 - 26), 1),
  AND(C836="Summer", J836="Dust Storm / Loo Winds"), ROUND(35 + (K836 / 0.46) * (50 - 35), 1),
  AND(C836="Summer", J836="Pre-Monsoon Thunderstorm"), ROUND(28 + (K836 / 0.46) * (48 - 28), 1),
  AND(C836="Monsoon", J836="Heavy Rainfall"), ROUND(22 + (K836 / 0.46) * (28 - 22), 1),
  AND(C836="Monsoon", J836="Intermittent Showers"), ROUND(24 + (K836 / 0.46) * (32 - 24), 1),
  AND(C836="Monsoon", J836="Overcast &amp; Humid"), ROUND(25 + (K836 / 0.46) * (33 - 25), 1),
  AND(C836="Monsoon", J836="Thunderstorms with Rain"), ROUND(23 + (K836 / 0.46) * (30 - 23), 1),
  AND(C836="Autumn", J836="Clear"), ROUND(20 + (K836 / 0.46) * (30 - 20), 1),
  AND(C836="Autumn", J836="Dry &amp; Breezy"), ROUND(18 + (K836 / 0.46) * (28 - 18), 1),
  AND(C836="Autumn", J836="Atmospheric Haze"), ROUND(16 + (K836 / 0.46) * (26 - 16), 1),
  AND(C836="Autumn", J836="Chilly Dusk"), ROUND(15 + (K836 / 0.46) * (25 - 15), 1),
  TRUE, "No match found"
)</f>
        <v>16.5</v>
      </c>
      <c r="M836" s="8">
        <v>0.86</v>
      </c>
      <c r="N836" s="8">
        <f>ROUND(DS_1_2_3_appended[[#This Row],[NormalizedHumidity]] * 100, 1)</f>
        <v>86</v>
      </c>
      <c r="O836" s="8" t="str" cm="1">
        <f t="array" ref="O836">_xlfn.IFS(
  N836&lt;=10, "Extremely Dry",
  N836&lt;=20, "Very Dry",
  N836&lt;=30, "Dry",
  N836&lt;=40, "Low Comfortable",
  N836&lt;=50, "Comfortable",
  N836&lt;=60, "Moderate Humid",
  N836&lt;=70, "Humid",
  N836&lt;=80, "Very Humid",
  N836&lt;=90, "Highly Humid",
  N836&lt;=100, "Saturated / Rain-Likely"
)</f>
        <v>Highly Humid</v>
      </c>
      <c r="P836" s="8">
        <v>0</v>
      </c>
      <c r="Q836" s="8">
        <f>ROUND(DS_1_2_3_appended[[#This Row],[NormalizedWindspeed]]* 118, 1)</f>
        <v>0</v>
      </c>
      <c r="R836" s="8">
        <v>1</v>
      </c>
      <c r="S836" s="8">
        <v>9</v>
      </c>
      <c r="T836" s="8">
        <f>SUM(DS_1_2_3_appended[[#This Row],[CasualRiders]], DS_1_2_3_appended[[#This Row],[RegisteredRiders]])</f>
        <v>10</v>
      </c>
    </row>
    <row r="837" spans="1:20">
      <c r="A837" s="16">
        <v>836</v>
      </c>
      <c r="B837" s="11">
        <v>40581</v>
      </c>
      <c r="C837" s="8" t="str" cm="1">
        <f t="array" ref="C837">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37" s="8">
        <f>YEAR(DS_1_2_3_appended[[#This Row],[DateOfEntry]])</f>
        <v>2011</v>
      </c>
      <c r="E837" s="8" t="str">
        <f>TEXT(DS_1_2_3_appended[[#This Row],[DateOfEntry]], "mmmm")</f>
        <v>February</v>
      </c>
      <c r="F837" s="15">
        <v>34.7916666666667</v>
      </c>
      <c r="G837" s="8" t="str">
        <f>IF(dataset_1!G837, "YES", "NO")</f>
        <v>NO</v>
      </c>
      <c r="H837" s="8" t="str">
        <f>CHOOSE(WEEKDAY(DS_1_2_3_appended[[#This Row],[DateOfEntry]]), "Sunday", "Monday", "Tuesday", "Wednesday", "Thursday", "Friday", "Saturday")</f>
        <v>Monday</v>
      </c>
      <c r="I837" s="8">
        <v>1</v>
      </c>
      <c r="J837" s="8" t="str" cm="1">
        <f t="array" ref="J837">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837" s="8">
        <v>0.18</v>
      </c>
      <c r="L837" s="8" cm="1">
        <f t="array" ref="L837">_xlfn.IFS(
  AND(C837="Winter", J837="Clear Sky"), ROUND(10 + (K837 / 0.46) * (25 - 10), 1),
  AND(C837="Winter", J837="Foggy / Misty"), ROUND(0 + (K837 / 0.46) * (15 - 0), 1),
  AND(C837="Winter", J837="Light Snow / Rain"), ROUND(-5 + (K837 / 0.46) * (10 - (-5)), 1),
  AND(C837="Winter", J837="Western Disturbance"), ROUND(5 + (K837 / 0.46) * (20 - 5), 1),
  AND(C837="Summer", J837="Clear / Sunny"), ROUND(30 + (K837 / 0.46) * (53 - 30), 1),
  AND(C837="Summer", J837="Hot &amp; Humid"), ROUND(26 + (K837 / 0.46) * (45 - 26), 1),
  AND(C837="Summer", J837="Dust Storm / Loo Winds"), ROUND(35 + (K837 / 0.46) * (50 - 35), 1),
  AND(C837="Summer", J837="Pre-Monsoon Thunderstorm"), ROUND(28 + (K837 / 0.46) * (48 - 28), 1),
  AND(C837="Monsoon", J837="Heavy Rainfall"), ROUND(22 + (K837 / 0.46) * (28 - 22), 1),
  AND(C837="Monsoon", J837="Intermittent Showers"), ROUND(24 + (K837 / 0.46) * (32 - 24), 1),
  AND(C837="Monsoon", J837="Overcast &amp; Humid"), ROUND(25 + (K837 / 0.46) * (33 - 25), 1),
  AND(C837="Monsoon", J837="Thunderstorms with Rain"), ROUND(23 + (K837 / 0.46) * (30 - 23), 1),
  AND(C837="Autumn", J837="Clear"), ROUND(20 + (K837 / 0.46) * (30 - 20), 1),
  AND(C837="Autumn", J837="Dry &amp; Breezy"), ROUND(18 + (K837 / 0.46) * (28 - 18), 1),
  AND(C837="Autumn", J837="Atmospheric Haze"), ROUND(16 + (K837 / 0.46) * (26 - 16), 1),
  AND(C837="Autumn", J837="Chilly Dusk"), ROUND(15 + (K837 / 0.46) * (25 - 15), 1),
  TRUE, "No match found"
)</f>
        <v>15.9</v>
      </c>
      <c r="M837" s="8">
        <v>0.93</v>
      </c>
      <c r="N837" s="8">
        <f>ROUND(DS_1_2_3_appended[[#This Row],[NormalizedHumidity]] * 100, 1)</f>
        <v>93</v>
      </c>
      <c r="O837" s="8" t="str" cm="1">
        <f t="array" ref="O837">_xlfn.IFS(
  N837&lt;=10, "Extremely Dry",
  N837&lt;=20, "Very Dry",
  N837&lt;=30, "Dry",
  N837&lt;=40, "Low Comfortable",
  N837&lt;=50, "Comfortable",
  N837&lt;=60, "Moderate Humid",
  N837&lt;=70, "Humid",
  N837&lt;=80, "Very Humid",
  N837&lt;=90, "Highly Humid",
  N837&lt;=100, "Saturated / Rain-Likely"
)</f>
        <v>Saturated / Rain-Likely</v>
      </c>
      <c r="P837" s="8">
        <v>0</v>
      </c>
      <c r="Q837" s="8">
        <f>ROUND(DS_1_2_3_appended[[#This Row],[NormalizedWindspeed]]* 118, 1)</f>
        <v>0</v>
      </c>
      <c r="R837" s="8">
        <v>1</v>
      </c>
      <c r="S837" s="8">
        <v>29</v>
      </c>
      <c r="T837" s="8">
        <f>SUM(DS_1_2_3_appended[[#This Row],[CasualRiders]], DS_1_2_3_appended[[#This Row],[RegisteredRiders]])</f>
        <v>30</v>
      </c>
    </row>
    <row r="838" spans="1:20">
      <c r="A838" s="16">
        <v>837</v>
      </c>
      <c r="B838" s="11">
        <v>40581</v>
      </c>
      <c r="C838" s="8" t="str" cm="1">
        <f t="array" ref="C838">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38" s="8">
        <f>YEAR(DS_1_2_3_appended[[#This Row],[DateOfEntry]])</f>
        <v>2011</v>
      </c>
      <c r="E838" s="8" t="str">
        <f>TEXT(DS_1_2_3_appended[[#This Row],[DateOfEntry]], "mmmm")</f>
        <v>February</v>
      </c>
      <c r="F838" s="15">
        <v>34.8333333333333</v>
      </c>
      <c r="G838" s="8" t="str">
        <f>IF(dataset_1!G838, "YES", "NO")</f>
        <v>NO</v>
      </c>
      <c r="H838" s="8" t="str">
        <f>CHOOSE(WEEKDAY(DS_1_2_3_appended[[#This Row],[DateOfEntry]]), "Sunday", "Monday", "Tuesday", "Wednesday", "Thursday", "Friday", "Saturday")</f>
        <v>Monday</v>
      </c>
      <c r="I838" s="8">
        <v>1</v>
      </c>
      <c r="J838" s="8" t="str" cm="1">
        <f t="array" ref="J838">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838" s="8">
        <v>0.18</v>
      </c>
      <c r="L838" s="8" cm="1">
        <f t="array" ref="L838">_xlfn.IFS(
  AND(C838="Winter", J838="Clear Sky"), ROUND(10 + (K838 / 0.46) * (25 - 10), 1),
  AND(C838="Winter", J838="Foggy / Misty"), ROUND(0 + (K838 / 0.46) * (15 - 0), 1),
  AND(C838="Winter", J838="Light Snow / Rain"), ROUND(-5 + (K838 / 0.46) * (10 - (-5)), 1),
  AND(C838="Winter", J838="Western Disturbance"), ROUND(5 + (K838 / 0.46) * (20 - 5), 1),
  AND(C838="Summer", J838="Clear / Sunny"), ROUND(30 + (K838 / 0.46) * (53 - 30), 1),
  AND(C838="Summer", J838="Hot &amp; Humid"), ROUND(26 + (K838 / 0.46) * (45 - 26), 1),
  AND(C838="Summer", J838="Dust Storm / Loo Winds"), ROUND(35 + (K838 / 0.46) * (50 - 35), 1),
  AND(C838="Summer", J838="Pre-Monsoon Thunderstorm"), ROUND(28 + (K838 / 0.46) * (48 - 28), 1),
  AND(C838="Monsoon", J838="Heavy Rainfall"), ROUND(22 + (K838 / 0.46) * (28 - 22), 1),
  AND(C838="Monsoon", J838="Intermittent Showers"), ROUND(24 + (K838 / 0.46) * (32 - 24), 1),
  AND(C838="Monsoon", J838="Overcast &amp; Humid"), ROUND(25 + (K838 / 0.46) * (33 - 25), 1),
  AND(C838="Monsoon", J838="Thunderstorms with Rain"), ROUND(23 + (K838 / 0.46) * (30 - 23), 1),
  AND(C838="Autumn", J838="Clear"), ROUND(20 + (K838 / 0.46) * (30 - 20), 1),
  AND(C838="Autumn", J838="Dry &amp; Breezy"), ROUND(18 + (K838 / 0.46) * (28 - 18), 1),
  AND(C838="Autumn", J838="Atmospheric Haze"), ROUND(16 + (K838 / 0.46) * (26 - 16), 1),
  AND(C838="Autumn", J838="Chilly Dusk"), ROUND(15 + (K838 / 0.46) * (25 - 15), 1),
  TRUE, "No match found"
)</f>
        <v>15.9</v>
      </c>
      <c r="M838" s="8">
        <v>0.86</v>
      </c>
      <c r="N838" s="8">
        <f>ROUND(DS_1_2_3_appended[[#This Row],[NormalizedHumidity]] * 100, 1)</f>
        <v>86</v>
      </c>
      <c r="O838" s="8" t="str" cm="1">
        <f t="array" ref="O838">_xlfn.IFS(
  N838&lt;=10, "Extremely Dry",
  N838&lt;=20, "Very Dry",
  N838&lt;=30, "Dry",
  N838&lt;=40, "Low Comfortable",
  N838&lt;=50, "Comfortable",
  N838&lt;=60, "Moderate Humid",
  N838&lt;=70, "Humid",
  N838&lt;=80, "Very Humid",
  N838&lt;=90, "Highly Humid",
  N838&lt;=100, "Saturated / Rain-Likely"
)</f>
        <v>Highly Humid</v>
      </c>
      <c r="P838" s="8">
        <v>0</v>
      </c>
      <c r="Q838" s="8">
        <f>ROUND(DS_1_2_3_appended[[#This Row],[NormalizedWindspeed]]* 118, 1)</f>
        <v>0</v>
      </c>
      <c r="R838" s="8">
        <v>6</v>
      </c>
      <c r="S838" s="8">
        <v>89</v>
      </c>
      <c r="T838" s="8">
        <f>SUM(DS_1_2_3_appended[[#This Row],[CasualRiders]], DS_1_2_3_appended[[#This Row],[RegisteredRiders]])</f>
        <v>95</v>
      </c>
    </row>
    <row r="839" spans="1:20">
      <c r="A839" s="16">
        <v>838</v>
      </c>
      <c r="B839" s="11">
        <v>40581</v>
      </c>
      <c r="C839" s="8" t="str" cm="1">
        <f t="array" ref="C839">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39" s="8">
        <f>YEAR(DS_1_2_3_appended[[#This Row],[DateOfEntry]])</f>
        <v>2011</v>
      </c>
      <c r="E839" s="8" t="str">
        <f>TEXT(DS_1_2_3_appended[[#This Row],[DateOfEntry]], "mmmm")</f>
        <v>February</v>
      </c>
      <c r="F839" s="15">
        <v>34.875</v>
      </c>
      <c r="G839" s="8" t="str">
        <f>IF(dataset_1!G839, "YES", "NO")</f>
        <v>NO</v>
      </c>
      <c r="H839" s="8" t="str">
        <f>CHOOSE(WEEKDAY(DS_1_2_3_appended[[#This Row],[DateOfEntry]]), "Sunday", "Monday", "Tuesday", "Wednesday", "Thursday", "Friday", "Saturday")</f>
        <v>Monday</v>
      </c>
      <c r="I839" s="8">
        <v>2</v>
      </c>
      <c r="J839" s="8" t="str" cm="1">
        <f t="array" ref="J839">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839" s="8">
        <v>0.16</v>
      </c>
      <c r="L839" s="8" cm="1">
        <f t="array" ref="L839">_xlfn.IFS(
  AND(C839="Winter", J839="Clear Sky"), ROUND(10 + (K839 / 0.46) * (25 - 10), 1),
  AND(C839="Winter", J839="Foggy / Misty"), ROUND(0 + (K839 / 0.46) * (15 - 0), 1),
  AND(C839="Winter", J839="Light Snow / Rain"), ROUND(-5 + (K839 / 0.46) * (10 - (-5)), 1),
  AND(C839="Winter", J839="Western Disturbance"), ROUND(5 + (K839 / 0.46) * (20 - 5), 1),
  AND(C839="Summer", J839="Clear / Sunny"), ROUND(30 + (K839 / 0.46) * (53 - 30), 1),
  AND(C839="Summer", J839="Hot &amp; Humid"), ROUND(26 + (K839 / 0.46) * (45 - 26), 1),
  AND(C839="Summer", J839="Dust Storm / Loo Winds"), ROUND(35 + (K839 / 0.46) * (50 - 35), 1),
  AND(C839="Summer", J839="Pre-Monsoon Thunderstorm"), ROUND(28 + (K839 / 0.46) * (48 - 28), 1),
  AND(C839="Monsoon", J839="Heavy Rainfall"), ROUND(22 + (K839 / 0.46) * (28 - 22), 1),
  AND(C839="Monsoon", J839="Intermittent Showers"), ROUND(24 + (K839 / 0.46) * (32 - 24), 1),
  AND(C839="Monsoon", J839="Overcast &amp; Humid"), ROUND(25 + (K839 / 0.46) * (33 - 25), 1),
  AND(C839="Monsoon", J839="Thunderstorms with Rain"), ROUND(23 + (K839 / 0.46) * (30 - 23), 1),
  AND(C839="Autumn", J839="Clear"), ROUND(20 + (K839 / 0.46) * (30 - 20), 1),
  AND(C839="Autumn", J839="Dry &amp; Breezy"), ROUND(18 + (K839 / 0.46) * (28 - 18), 1),
  AND(C839="Autumn", J839="Atmospheric Haze"), ROUND(16 + (K839 / 0.46) * (26 - 16), 1),
  AND(C839="Autumn", J839="Chilly Dusk"), ROUND(15 + (K839 / 0.46) * (25 - 15), 1),
  TRUE, "No match found"
)</f>
        <v>5.2</v>
      </c>
      <c r="M839" s="8">
        <v>1</v>
      </c>
      <c r="N839" s="8">
        <f>ROUND(DS_1_2_3_appended[[#This Row],[NormalizedHumidity]] * 100, 1)</f>
        <v>100</v>
      </c>
      <c r="O839" s="8" t="str" cm="1">
        <f t="array" ref="O839">_xlfn.IFS(
  N839&lt;=10, "Extremely Dry",
  N839&lt;=20, "Very Dry",
  N839&lt;=30, "Dry",
  N839&lt;=40, "Low Comfortable",
  N839&lt;=50, "Comfortable",
  N839&lt;=60, "Moderate Humid",
  N839&lt;=70, "Humid",
  N839&lt;=80, "Very Humid",
  N839&lt;=90, "Highly Humid",
  N839&lt;=100, "Saturated / Rain-Likely"
)</f>
        <v>Saturated / Rain-Likely</v>
      </c>
      <c r="P839" s="8">
        <v>0</v>
      </c>
      <c r="Q839" s="8">
        <f>ROUND(DS_1_2_3_appended[[#This Row],[NormalizedWindspeed]]* 118, 1)</f>
        <v>0</v>
      </c>
      <c r="R839" s="8">
        <v>7</v>
      </c>
      <c r="S839" s="8">
        <v>223</v>
      </c>
      <c r="T839" s="8">
        <f>SUM(DS_1_2_3_appended[[#This Row],[CasualRiders]], DS_1_2_3_appended[[#This Row],[RegisteredRiders]])</f>
        <v>230</v>
      </c>
    </row>
    <row r="840" spans="1:20">
      <c r="A840" s="16">
        <v>839</v>
      </c>
      <c r="B840" s="11">
        <v>40581</v>
      </c>
      <c r="C840" s="8" t="str" cm="1">
        <f t="array" ref="C840">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40" s="8">
        <f>YEAR(DS_1_2_3_appended[[#This Row],[DateOfEntry]])</f>
        <v>2011</v>
      </c>
      <c r="E840" s="8" t="str">
        <f>TEXT(DS_1_2_3_appended[[#This Row],[DateOfEntry]], "mmmm")</f>
        <v>February</v>
      </c>
      <c r="F840" s="15">
        <v>34.9166666666667</v>
      </c>
      <c r="G840" s="8" t="str">
        <f>IF(dataset_1!G840, "YES", "NO")</f>
        <v>NO</v>
      </c>
      <c r="H840" s="8" t="str">
        <f>CHOOSE(WEEKDAY(DS_1_2_3_appended[[#This Row],[DateOfEntry]]), "Sunday", "Monday", "Tuesday", "Wednesday", "Thursday", "Friday", "Saturday")</f>
        <v>Monday</v>
      </c>
      <c r="I840" s="8">
        <v>1</v>
      </c>
      <c r="J840" s="8" t="str" cm="1">
        <f t="array" ref="J840">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840" s="8">
        <v>0.22</v>
      </c>
      <c r="L840" s="8" cm="1">
        <f t="array" ref="L840">_xlfn.IFS(
  AND(C840="Winter", J840="Clear Sky"), ROUND(10 + (K840 / 0.46) * (25 - 10), 1),
  AND(C840="Winter", J840="Foggy / Misty"), ROUND(0 + (K840 / 0.46) * (15 - 0), 1),
  AND(C840="Winter", J840="Light Snow / Rain"), ROUND(-5 + (K840 / 0.46) * (10 - (-5)), 1),
  AND(C840="Winter", J840="Western Disturbance"), ROUND(5 + (K840 / 0.46) * (20 - 5), 1),
  AND(C840="Summer", J840="Clear / Sunny"), ROUND(30 + (K840 / 0.46) * (53 - 30), 1),
  AND(C840="Summer", J840="Hot &amp; Humid"), ROUND(26 + (K840 / 0.46) * (45 - 26), 1),
  AND(C840="Summer", J840="Dust Storm / Loo Winds"), ROUND(35 + (K840 / 0.46) * (50 - 35), 1),
  AND(C840="Summer", J840="Pre-Monsoon Thunderstorm"), ROUND(28 + (K840 / 0.46) * (48 - 28), 1),
  AND(C840="Monsoon", J840="Heavy Rainfall"), ROUND(22 + (K840 / 0.46) * (28 - 22), 1),
  AND(C840="Monsoon", J840="Intermittent Showers"), ROUND(24 + (K840 / 0.46) * (32 - 24), 1),
  AND(C840="Monsoon", J840="Overcast &amp; Humid"), ROUND(25 + (K840 / 0.46) * (33 - 25), 1),
  AND(C840="Monsoon", J840="Thunderstorms with Rain"), ROUND(23 + (K840 / 0.46) * (30 - 23), 1),
  AND(C840="Autumn", J840="Clear"), ROUND(20 + (K840 / 0.46) * (30 - 20), 1),
  AND(C840="Autumn", J840="Dry &amp; Breezy"), ROUND(18 + (K840 / 0.46) * (28 - 18), 1),
  AND(C840="Autumn", J840="Atmospheric Haze"), ROUND(16 + (K840 / 0.46) * (26 - 16), 1),
  AND(C840="Autumn", J840="Chilly Dusk"), ROUND(15 + (K840 / 0.46) * (25 - 15), 1),
  TRUE, "No match found"
)</f>
        <v>17.2</v>
      </c>
      <c r="M840" s="8">
        <v>0.8</v>
      </c>
      <c r="N840" s="8">
        <f>ROUND(DS_1_2_3_appended[[#This Row],[NormalizedHumidity]] * 100, 1)</f>
        <v>80</v>
      </c>
      <c r="O840" s="8" t="str" cm="1">
        <f t="array" ref="O840">_xlfn.IFS(
  N840&lt;=10, "Extremely Dry",
  N840&lt;=20, "Very Dry",
  N840&lt;=30, "Dry",
  N840&lt;=40, "Low Comfortable",
  N840&lt;=50, "Comfortable",
  N840&lt;=60, "Moderate Humid",
  N840&lt;=70, "Humid",
  N840&lt;=80, "Very Humid",
  N840&lt;=90, "Highly Humid",
  N840&lt;=100, "Saturated / Rain-Likely"
)</f>
        <v>Very Humid</v>
      </c>
      <c r="P840" s="8">
        <v>0</v>
      </c>
      <c r="Q840" s="8">
        <f>ROUND(DS_1_2_3_appended[[#This Row],[NormalizedWindspeed]]* 118, 1)</f>
        <v>0</v>
      </c>
      <c r="R840" s="8">
        <v>3</v>
      </c>
      <c r="S840" s="8">
        <v>115</v>
      </c>
      <c r="T840" s="8">
        <f>SUM(DS_1_2_3_appended[[#This Row],[CasualRiders]], DS_1_2_3_appended[[#This Row],[RegisteredRiders]])</f>
        <v>118</v>
      </c>
    </row>
    <row r="841" spans="1:20">
      <c r="A841" s="16">
        <v>840</v>
      </c>
      <c r="B841" s="11">
        <v>40581</v>
      </c>
      <c r="C841" s="8" t="str" cm="1">
        <f t="array" ref="C841">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41" s="8">
        <f>YEAR(DS_1_2_3_appended[[#This Row],[DateOfEntry]])</f>
        <v>2011</v>
      </c>
      <c r="E841" s="8" t="str">
        <f>TEXT(DS_1_2_3_appended[[#This Row],[DateOfEntry]], "mmmm")</f>
        <v>February</v>
      </c>
      <c r="F841" s="15">
        <v>34.9583333333333</v>
      </c>
      <c r="G841" s="8" t="str">
        <f>IF(dataset_1!G841, "YES", "NO")</f>
        <v>NO</v>
      </c>
      <c r="H841" s="8" t="str">
        <f>CHOOSE(WEEKDAY(DS_1_2_3_appended[[#This Row],[DateOfEntry]]), "Sunday", "Monday", "Tuesday", "Wednesday", "Thursday", "Friday", "Saturday")</f>
        <v>Monday</v>
      </c>
      <c r="I841" s="8">
        <v>1</v>
      </c>
      <c r="J841" s="8" t="str" cm="1">
        <f t="array" ref="J841">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841" s="8">
        <v>0.24</v>
      </c>
      <c r="L841" s="8" cm="1">
        <f t="array" ref="L841">_xlfn.IFS(
  AND(C841="Winter", J841="Clear Sky"), ROUND(10 + (K841 / 0.46) * (25 - 10), 1),
  AND(C841="Winter", J841="Foggy / Misty"), ROUND(0 + (K841 / 0.46) * (15 - 0), 1),
  AND(C841="Winter", J841="Light Snow / Rain"), ROUND(-5 + (K841 / 0.46) * (10 - (-5)), 1),
  AND(C841="Winter", J841="Western Disturbance"), ROUND(5 + (K841 / 0.46) * (20 - 5), 1),
  AND(C841="Summer", J841="Clear / Sunny"), ROUND(30 + (K841 / 0.46) * (53 - 30), 1),
  AND(C841="Summer", J841="Hot &amp; Humid"), ROUND(26 + (K841 / 0.46) * (45 - 26), 1),
  AND(C841="Summer", J841="Dust Storm / Loo Winds"), ROUND(35 + (K841 / 0.46) * (50 - 35), 1),
  AND(C841="Summer", J841="Pre-Monsoon Thunderstorm"), ROUND(28 + (K841 / 0.46) * (48 - 28), 1),
  AND(C841="Monsoon", J841="Heavy Rainfall"), ROUND(22 + (K841 / 0.46) * (28 - 22), 1),
  AND(C841="Monsoon", J841="Intermittent Showers"), ROUND(24 + (K841 / 0.46) * (32 - 24), 1),
  AND(C841="Monsoon", J841="Overcast &amp; Humid"), ROUND(25 + (K841 / 0.46) * (33 - 25), 1),
  AND(C841="Monsoon", J841="Thunderstorms with Rain"), ROUND(23 + (K841 / 0.46) * (30 - 23), 1),
  AND(C841="Autumn", J841="Clear"), ROUND(20 + (K841 / 0.46) * (30 - 20), 1),
  AND(C841="Autumn", J841="Dry &amp; Breezy"), ROUND(18 + (K841 / 0.46) * (28 - 18), 1),
  AND(C841="Autumn", J841="Atmospheric Haze"), ROUND(16 + (K841 / 0.46) * (26 - 16), 1),
  AND(C841="Autumn", J841="Chilly Dusk"), ROUND(15 + (K841 / 0.46) * (25 - 15), 1),
  TRUE, "No match found"
)</f>
        <v>17.8</v>
      </c>
      <c r="M841" s="8">
        <v>0.75</v>
      </c>
      <c r="N841" s="8">
        <f>ROUND(DS_1_2_3_appended[[#This Row],[NormalizedHumidity]] * 100, 1)</f>
        <v>75</v>
      </c>
      <c r="O841" s="8" t="str" cm="1">
        <f t="array" ref="O841">_xlfn.IFS(
  N841&lt;=10, "Extremely Dry",
  N841&lt;=20, "Very Dry",
  N841&lt;=30, "Dry",
  N841&lt;=40, "Low Comfortable",
  N841&lt;=50, "Comfortable",
  N841&lt;=60, "Moderate Humid",
  N841&lt;=70, "Humid",
  N841&lt;=80, "Very Humid",
  N841&lt;=90, "Highly Humid",
  N841&lt;=100, "Saturated / Rain-Likely"
)</f>
        <v>Very Humid</v>
      </c>
      <c r="P841" s="8">
        <v>0.1045</v>
      </c>
      <c r="Q841" s="8">
        <f>ROUND(DS_1_2_3_appended[[#This Row],[NormalizedWindspeed]]* 118, 1)</f>
        <v>12.3</v>
      </c>
      <c r="R841" s="8">
        <v>6</v>
      </c>
      <c r="S841" s="8">
        <v>49</v>
      </c>
      <c r="T841" s="8">
        <f>SUM(DS_1_2_3_appended[[#This Row],[CasualRiders]], DS_1_2_3_appended[[#This Row],[RegisteredRiders]])</f>
        <v>55</v>
      </c>
    </row>
    <row r="842" spans="1:20">
      <c r="A842" s="16">
        <v>841</v>
      </c>
      <c r="B842" s="11">
        <v>40581</v>
      </c>
      <c r="C842" s="8" t="str" cm="1">
        <f t="array" ref="C842">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42" s="8">
        <f>YEAR(DS_1_2_3_appended[[#This Row],[DateOfEntry]])</f>
        <v>2011</v>
      </c>
      <c r="E842" s="8" t="str">
        <f>TEXT(DS_1_2_3_appended[[#This Row],[DateOfEntry]], "mmmm")</f>
        <v>February</v>
      </c>
      <c r="F842" s="15">
        <v>35</v>
      </c>
      <c r="G842" s="8" t="str">
        <f>IF(dataset_1!G842, "YES", "NO")</f>
        <v>NO</v>
      </c>
      <c r="H842" s="8" t="str">
        <f>CHOOSE(WEEKDAY(DS_1_2_3_appended[[#This Row],[DateOfEntry]]), "Sunday", "Monday", "Tuesday", "Wednesday", "Thursday", "Friday", "Saturday")</f>
        <v>Monday</v>
      </c>
      <c r="I842" s="8">
        <v>1</v>
      </c>
      <c r="J842" s="8" t="str" cm="1">
        <f t="array" ref="J842">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842" s="8">
        <v>0.3</v>
      </c>
      <c r="L842" s="8" cm="1">
        <f t="array" ref="L842">_xlfn.IFS(
  AND(C842="Winter", J842="Clear Sky"), ROUND(10 + (K842 / 0.46) * (25 - 10), 1),
  AND(C842="Winter", J842="Foggy / Misty"), ROUND(0 + (K842 / 0.46) * (15 - 0), 1),
  AND(C842="Winter", J842="Light Snow / Rain"), ROUND(-5 + (K842 / 0.46) * (10 - (-5)), 1),
  AND(C842="Winter", J842="Western Disturbance"), ROUND(5 + (K842 / 0.46) * (20 - 5), 1),
  AND(C842="Summer", J842="Clear / Sunny"), ROUND(30 + (K842 / 0.46) * (53 - 30), 1),
  AND(C842="Summer", J842="Hot &amp; Humid"), ROUND(26 + (K842 / 0.46) * (45 - 26), 1),
  AND(C842="Summer", J842="Dust Storm / Loo Winds"), ROUND(35 + (K842 / 0.46) * (50 - 35), 1),
  AND(C842="Summer", J842="Pre-Monsoon Thunderstorm"), ROUND(28 + (K842 / 0.46) * (48 - 28), 1),
  AND(C842="Monsoon", J842="Heavy Rainfall"), ROUND(22 + (K842 / 0.46) * (28 - 22), 1),
  AND(C842="Monsoon", J842="Intermittent Showers"), ROUND(24 + (K842 / 0.46) * (32 - 24), 1),
  AND(C842="Monsoon", J842="Overcast &amp; Humid"), ROUND(25 + (K842 / 0.46) * (33 - 25), 1),
  AND(C842="Monsoon", J842="Thunderstorms with Rain"), ROUND(23 + (K842 / 0.46) * (30 - 23), 1),
  AND(C842="Autumn", J842="Clear"), ROUND(20 + (K842 / 0.46) * (30 - 20), 1),
  AND(C842="Autumn", J842="Dry &amp; Breezy"), ROUND(18 + (K842 / 0.46) * (28 - 18), 1),
  AND(C842="Autumn", J842="Atmospheric Haze"), ROUND(16 + (K842 / 0.46) * (26 - 16), 1),
  AND(C842="Autumn", J842="Chilly Dusk"), ROUND(15 + (K842 / 0.46) * (25 - 15), 1),
  TRUE, "No match found"
)</f>
        <v>19.8</v>
      </c>
      <c r="M842" s="8">
        <v>0.65</v>
      </c>
      <c r="N842" s="8">
        <f>ROUND(DS_1_2_3_appended[[#This Row],[NormalizedHumidity]] * 100, 1)</f>
        <v>65</v>
      </c>
      <c r="O842" s="8" t="str" cm="1">
        <f t="array" ref="O842">_xlfn.IFS(
  N842&lt;=10, "Extremely Dry",
  N842&lt;=20, "Very Dry",
  N842&lt;=30, "Dry",
  N842&lt;=40, "Low Comfortable",
  N842&lt;=50, "Comfortable",
  N842&lt;=60, "Moderate Humid",
  N842&lt;=70, "Humid",
  N842&lt;=80, "Very Humid",
  N842&lt;=90, "Highly Humid",
  N842&lt;=100, "Saturated / Rain-Likely"
)</f>
        <v>Humid</v>
      </c>
      <c r="P842" s="8">
        <v>8.9599999999999999E-2</v>
      </c>
      <c r="Q842" s="8">
        <f>ROUND(DS_1_2_3_appended[[#This Row],[NormalizedWindspeed]]* 118, 1)</f>
        <v>10.6</v>
      </c>
      <c r="R842" s="8">
        <v>11</v>
      </c>
      <c r="S842" s="8">
        <v>36</v>
      </c>
      <c r="T842" s="8">
        <f>SUM(DS_1_2_3_appended[[#This Row],[CasualRiders]], DS_1_2_3_appended[[#This Row],[RegisteredRiders]])</f>
        <v>47</v>
      </c>
    </row>
    <row r="843" spans="1:20">
      <c r="A843" s="16">
        <v>842</v>
      </c>
      <c r="B843" s="11">
        <v>40581</v>
      </c>
      <c r="C843" s="8" t="str" cm="1">
        <f t="array" ref="C843">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43" s="8">
        <f>YEAR(DS_1_2_3_appended[[#This Row],[DateOfEntry]])</f>
        <v>2011</v>
      </c>
      <c r="E843" s="8" t="str">
        <f>TEXT(DS_1_2_3_appended[[#This Row],[DateOfEntry]], "mmmm")</f>
        <v>February</v>
      </c>
      <c r="F843" s="15">
        <v>35.0416666666667</v>
      </c>
      <c r="G843" s="8" t="str">
        <f>IF(dataset_1!G843, "YES", "NO")</f>
        <v>NO</v>
      </c>
      <c r="H843" s="8" t="str">
        <f>CHOOSE(WEEKDAY(DS_1_2_3_appended[[#This Row],[DateOfEntry]]), "Sunday", "Monday", "Tuesday", "Wednesday", "Thursday", "Friday", "Saturday")</f>
        <v>Monday</v>
      </c>
      <c r="I843" s="8">
        <v>2</v>
      </c>
      <c r="J843" s="8" t="str" cm="1">
        <f t="array" ref="J843">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843" s="8">
        <v>0.32</v>
      </c>
      <c r="L843" s="8" cm="1">
        <f t="array" ref="L843">_xlfn.IFS(
  AND(C843="Winter", J843="Clear Sky"), ROUND(10 + (K843 / 0.46) * (25 - 10), 1),
  AND(C843="Winter", J843="Foggy / Misty"), ROUND(0 + (K843 / 0.46) * (15 - 0), 1),
  AND(C843="Winter", J843="Light Snow / Rain"), ROUND(-5 + (K843 / 0.46) * (10 - (-5)), 1),
  AND(C843="Winter", J843="Western Disturbance"), ROUND(5 + (K843 / 0.46) * (20 - 5), 1),
  AND(C843="Summer", J843="Clear / Sunny"), ROUND(30 + (K843 / 0.46) * (53 - 30), 1),
  AND(C843="Summer", J843="Hot &amp; Humid"), ROUND(26 + (K843 / 0.46) * (45 - 26), 1),
  AND(C843="Summer", J843="Dust Storm / Loo Winds"), ROUND(35 + (K843 / 0.46) * (50 - 35), 1),
  AND(C843="Summer", J843="Pre-Monsoon Thunderstorm"), ROUND(28 + (K843 / 0.46) * (48 - 28), 1),
  AND(C843="Monsoon", J843="Heavy Rainfall"), ROUND(22 + (K843 / 0.46) * (28 - 22), 1),
  AND(C843="Monsoon", J843="Intermittent Showers"), ROUND(24 + (K843 / 0.46) * (32 - 24), 1),
  AND(C843="Monsoon", J843="Overcast &amp; Humid"), ROUND(25 + (K843 / 0.46) * (33 - 25), 1),
  AND(C843="Monsoon", J843="Thunderstorms with Rain"), ROUND(23 + (K843 / 0.46) * (30 - 23), 1),
  AND(C843="Autumn", J843="Clear"), ROUND(20 + (K843 / 0.46) * (30 - 20), 1),
  AND(C843="Autumn", J843="Dry &amp; Breezy"), ROUND(18 + (K843 / 0.46) * (28 - 18), 1),
  AND(C843="Autumn", J843="Atmospheric Haze"), ROUND(16 + (K843 / 0.46) * (26 - 16), 1),
  AND(C843="Autumn", J843="Chilly Dusk"), ROUND(15 + (K843 / 0.46) * (25 - 15), 1),
  TRUE, "No match found"
)</f>
        <v>10.4</v>
      </c>
      <c r="M843" s="8">
        <v>0.62</v>
      </c>
      <c r="N843" s="8">
        <f>ROUND(DS_1_2_3_appended[[#This Row],[NormalizedHumidity]] * 100, 1)</f>
        <v>62</v>
      </c>
      <c r="O843" s="8" t="str" cm="1">
        <f t="array" ref="O843">_xlfn.IFS(
  N843&lt;=10, "Extremely Dry",
  N843&lt;=20, "Very Dry",
  N843&lt;=30, "Dry",
  N843&lt;=40, "Low Comfortable",
  N843&lt;=50, "Comfortable",
  N843&lt;=60, "Moderate Humid",
  N843&lt;=70, "Humid",
  N843&lt;=80, "Very Humid",
  N843&lt;=90, "Highly Humid",
  N843&lt;=100, "Saturated / Rain-Likely"
)</f>
        <v>Humid</v>
      </c>
      <c r="P843" s="8">
        <v>0</v>
      </c>
      <c r="Q843" s="8">
        <f>ROUND(DS_1_2_3_appended[[#This Row],[NormalizedWindspeed]]* 118, 1)</f>
        <v>0</v>
      </c>
      <c r="R843" s="8">
        <v>7</v>
      </c>
      <c r="S843" s="8">
        <v>59</v>
      </c>
      <c r="T843" s="8">
        <f>SUM(DS_1_2_3_appended[[#This Row],[CasualRiders]], DS_1_2_3_appended[[#This Row],[RegisteredRiders]])</f>
        <v>66</v>
      </c>
    </row>
    <row r="844" spans="1:20">
      <c r="A844" s="16">
        <v>843</v>
      </c>
      <c r="B844" s="11">
        <v>40581</v>
      </c>
      <c r="C844" s="8" t="str" cm="1">
        <f t="array" ref="C844">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44" s="8">
        <f>YEAR(DS_1_2_3_appended[[#This Row],[DateOfEntry]])</f>
        <v>2011</v>
      </c>
      <c r="E844" s="8" t="str">
        <f>TEXT(DS_1_2_3_appended[[#This Row],[DateOfEntry]], "mmmm")</f>
        <v>February</v>
      </c>
      <c r="F844" s="15">
        <v>35.0833333333333</v>
      </c>
      <c r="G844" s="8" t="str">
        <f>IF(dataset_1!G844, "YES", "NO")</f>
        <v>NO</v>
      </c>
      <c r="H844" s="8" t="str">
        <f>CHOOSE(WEEKDAY(DS_1_2_3_appended[[#This Row],[DateOfEntry]]), "Sunday", "Monday", "Tuesday", "Wednesday", "Thursday", "Friday", "Saturday")</f>
        <v>Monday</v>
      </c>
      <c r="I844" s="8">
        <v>2</v>
      </c>
      <c r="J844" s="8" t="str" cm="1">
        <f t="array" ref="J844">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844" s="8">
        <v>0.36</v>
      </c>
      <c r="L844" s="8" cm="1">
        <f t="array" ref="L844">_xlfn.IFS(
  AND(C844="Winter", J844="Clear Sky"), ROUND(10 + (K844 / 0.46) * (25 - 10), 1),
  AND(C844="Winter", J844="Foggy / Misty"), ROUND(0 + (K844 / 0.46) * (15 - 0), 1),
  AND(C844="Winter", J844="Light Snow / Rain"), ROUND(-5 + (K844 / 0.46) * (10 - (-5)), 1),
  AND(C844="Winter", J844="Western Disturbance"), ROUND(5 + (K844 / 0.46) * (20 - 5), 1),
  AND(C844="Summer", J844="Clear / Sunny"), ROUND(30 + (K844 / 0.46) * (53 - 30), 1),
  AND(C844="Summer", J844="Hot &amp; Humid"), ROUND(26 + (K844 / 0.46) * (45 - 26), 1),
  AND(C844="Summer", J844="Dust Storm / Loo Winds"), ROUND(35 + (K844 / 0.46) * (50 - 35), 1),
  AND(C844="Summer", J844="Pre-Monsoon Thunderstorm"), ROUND(28 + (K844 / 0.46) * (48 - 28), 1),
  AND(C844="Monsoon", J844="Heavy Rainfall"), ROUND(22 + (K844 / 0.46) * (28 - 22), 1),
  AND(C844="Monsoon", J844="Intermittent Showers"), ROUND(24 + (K844 / 0.46) * (32 - 24), 1),
  AND(C844="Monsoon", J844="Overcast &amp; Humid"), ROUND(25 + (K844 / 0.46) * (33 - 25), 1),
  AND(C844="Monsoon", J844="Thunderstorms with Rain"), ROUND(23 + (K844 / 0.46) * (30 - 23), 1),
  AND(C844="Autumn", J844="Clear"), ROUND(20 + (K844 / 0.46) * (30 - 20), 1),
  AND(C844="Autumn", J844="Dry &amp; Breezy"), ROUND(18 + (K844 / 0.46) * (28 - 18), 1),
  AND(C844="Autumn", J844="Atmospheric Haze"), ROUND(16 + (K844 / 0.46) * (26 - 16), 1),
  AND(C844="Autumn", J844="Chilly Dusk"), ROUND(15 + (K844 / 0.46) * (25 - 15), 1),
  TRUE, "No match found"
)</f>
        <v>11.7</v>
      </c>
      <c r="M844" s="8">
        <v>0.56999999999999995</v>
      </c>
      <c r="N844" s="8">
        <f>ROUND(DS_1_2_3_appended[[#This Row],[NormalizedHumidity]] * 100, 1)</f>
        <v>57</v>
      </c>
      <c r="O844" s="8" t="str" cm="1">
        <f t="array" ref="O844">_xlfn.IFS(
  N844&lt;=10, "Extremely Dry",
  N844&lt;=20, "Very Dry",
  N844&lt;=30, "Dry",
  N844&lt;=40, "Low Comfortable",
  N844&lt;=50, "Comfortable",
  N844&lt;=60, "Moderate Humid",
  N844&lt;=70, "Humid",
  N844&lt;=80, "Very Humid",
  N844&lt;=90, "Highly Humid",
  N844&lt;=100, "Saturated / Rain-Likely"
)</f>
        <v>Moderate Humid</v>
      </c>
      <c r="P844" s="8">
        <v>8.9599999999999999E-2</v>
      </c>
      <c r="Q844" s="8">
        <f>ROUND(DS_1_2_3_appended[[#This Row],[NormalizedWindspeed]]* 118, 1)</f>
        <v>10.6</v>
      </c>
      <c r="R844" s="8">
        <v>10</v>
      </c>
      <c r="S844" s="8">
        <v>54</v>
      </c>
      <c r="T844" s="8">
        <f>SUM(DS_1_2_3_appended[[#This Row],[CasualRiders]], DS_1_2_3_appended[[#This Row],[RegisteredRiders]])</f>
        <v>64</v>
      </c>
    </row>
    <row r="845" spans="1:20">
      <c r="A845" s="16">
        <v>844</v>
      </c>
      <c r="B845" s="11">
        <v>40581</v>
      </c>
      <c r="C845" s="8" t="str" cm="1">
        <f t="array" ref="C845">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45" s="8">
        <f>YEAR(DS_1_2_3_appended[[#This Row],[DateOfEntry]])</f>
        <v>2011</v>
      </c>
      <c r="E845" s="8" t="str">
        <f>TEXT(DS_1_2_3_appended[[#This Row],[DateOfEntry]], "mmmm")</f>
        <v>February</v>
      </c>
      <c r="F845" s="15">
        <v>35.125</v>
      </c>
      <c r="G845" s="8" t="str">
        <f>IF(dataset_1!G845, "YES", "NO")</f>
        <v>NO</v>
      </c>
      <c r="H845" s="8" t="str">
        <f>CHOOSE(WEEKDAY(DS_1_2_3_appended[[#This Row],[DateOfEntry]]), "Sunday", "Monday", "Tuesday", "Wednesday", "Thursday", "Friday", "Saturday")</f>
        <v>Monday</v>
      </c>
      <c r="I845" s="8">
        <v>2</v>
      </c>
      <c r="J845" s="8" t="str" cm="1">
        <f t="array" ref="J845">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845" s="8">
        <v>0.36</v>
      </c>
      <c r="L845" s="8" cm="1">
        <f t="array" ref="L845">_xlfn.IFS(
  AND(C845="Winter", J845="Clear Sky"), ROUND(10 + (K845 / 0.46) * (25 - 10), 1),
  AND(C845="Winter", J845="Foggy / Misty"), ROUND(0 + (K845 / 0.46) * (15 - 0), 1),
  AND(C845="Winter", J845="Light Snow / Rain"), ROUND(-5 + (K845 / 0.46) * (10 - (-5)), 1),
  AND(C845="Winter", J845="Western Disturbance"), ROUND(5 + (K845 / 0.46) * (20 - 5), 1),
  AND(C845="Summer", J845="Clear / Sunny"), ROUND(30 + (K845 / 0.46) * (53 - 30), 1),
  AND(C845="Summer", J845="Hot &amp; Humid"), ROUND(26 + (K845 / 0.46) * (45 - 26), 1),
  AND(C845="Summer", J845="Dust Storm / Loo Winds"), ROUND(35 + (K845 / 0.46) * (50 - 35), 1),
  AND(C845="Summer", J845="Pre-Monsoon Thunderstorm"), ROUND(28 + (K845 / 0.46) * (48 - 28), 1),
  AND(C845="Monsoon", J845="Heavy Rainfall"), ROUND(22 + (K845 / 0.46) * (28 - 22), 1),
  AND(C845="Monsoon", J845="Intermittent Showers"), ROUND(24 + (K845 / 0.46) * (32 - 24), 1),
  AND(C845="Monsoon", J845="Overcast &amp; Humid"), ROUND(25 + (K845 / 0.46) * (33 - 25), 1),
  AND(C845="Monsoon", J845="Thunderstorms with Rain"), ROUND(23 + (K845 / 0.46) * (30 - 23), 1),
  AND(C845="Autumn", J845="Clear"), ROUND(20 + (K845 / 0.46) * (30 - 20), 1),
  AND(C845="Autumn", J845="Dry &amp; Breezy"), ROUND(18 + (K845 / 0.46) * (28 - 18), 1),
  AND(C845="Autumn", J845="Atmospheric Haze"), ROUND(16 + (K845 / 0.46) * (26 - 16), 1),
  AND(C845="Autumn", J845="Chilly Dusk"), ROUND(15 + (K845 / 0.46) * (25 - 15), 1),
  TRUE, "No match found"
)</f>
        <v>11.7</v>
      </c>
      <c r="M845" s="8">
        <v>0.56999999999999995</v>
      </c>
      <c r="N845" s="8">
        <f>ROUND(DS_1_2_3_appended[[#This Row],[NormalizedHumidity]] * 100, 1)</f>
        <v>57</v>
      </c>
      <c r="O845" s="8" t="str" cm="1">
        <f t="array" ref="O845">_xlfn.IFS(
  N845&lt;=10, "Extremely Dry",
  N845&lt;=20, "Very Dry",
  N845&lt;=30, "Dry",
  N845&lt;=40, "Low Comfortable",
  N845&lt;=50, "Comfortable",
  N845&lt;=60, "Moderate Humid",
  N845&lt;=70, "Humid",
  N845&lt;=80, "Very Humid",
  N845&lt;=90, "Highly Humid",
  N845&lt;=100, "Saturated / Rain-Likely"
)</f>
        <v>Moderate Humid</v>
      </c>
      <c r="P845" s="8">
        <v>8.9599999999999999E-2</v>
      </c>
      <c r="Q845" s="8">
        <f>ROUND(DS_1_2_3_appended[[#This Row],[NormalizedWindspeed]]* 118, 1)</f>
        <v>10.6</v>
      </c>
      <c r="R845" s="8">
        <v>8</v>
      </c>
      <c r="S845" s="8">
        <v>52</v>
      </c>
      <c r="T845" s="8">
        <f>SUM(DS_1_2_3_appended[[#This Row],[CasualRiders]], DS_1_2_3_appended[[#This Row],[RegisteredRiders]])</f>
        <v>60</v>
      </c>
    </row>
    <row r="846" spans="1:20">
      <c r="A846" s="16">
        <v>845</v>
      </c>
      <c r="B846" s="11">
        <v>40581</v>
      </c>
      <c r="C846" s="8" t="str" cm="1">
        <f t="array" ref="C846">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46" s="8">
        <f>YEAR(DS_1_2_3_appended[[#This Row],[DateOfEntry]])</f>
        <v>2011</v>
      </c>
      <c r="E846" s="8" t="str">
        <f>TEXT(DS_1_2_3_appended[[#This Row],[DateOfEntry]], "mmmm")</f>
        <v>February</v>
      </c>
      <c r="F846" s="15">
        <v>35.1666666666667</v>
      </c>
      <c r="G846" s="8" t="str">
        <f>IF(dataset_1!G846, "YES", "NO")</f>
        <v>NO</v>
      </c>
      <c r="H846" s="8" t="str">
        <f>CHOOSE(WEEKDAY(DS_1_2_3_appended[[#This Row],[DateOfEntry]]), "Sunday", "Monday", "Tuesday", "Wednesday", "Thursday", "Friday", "Saturday")</f>
        <v>Monday</v>
      </c>
      <c r="I846" s="8">
        <v>2</v>
      </c>
      <c r="J846" s="8" t="str" cm="1">
        <f t="array" ref="J846">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846" s="8">
        <v>0.38</v>
      </c>
      <c r="L846" s="8" cm="1">
        <f t="array" ref="L846">_xlfn.IFS(
  AND(C846="Winter", J846="Clear Sky"), ROUND(10 + (K846 / 0.46) * (25 - 10), 1),
  AND(C846="Winter", J846="Foggy / Misty"), ROUND(0 + (K846 / 0.46) * (15 - 0), 1),
  AND(C846="Winter", J846="Light Snow / Rain"), ROUND(-5 + (K846 / 0.46) * (10 - (-5)), 1),
  AND(C846="Winter", J846="Western Disturbance"), ROUND(5 + (K846 / 0.46) * (20 - 5), 1),
  AND(C846="Summer", J846="Clear / Sunny"), ROUND(30 + (K846 / 0.46) * (53 - 30), 1),
  AND(C846="Summer", J846="Hot &amp; Humid"), ROUND(26 + (K846 / 0.46) * (45 - 26), 1),
  AND(C846="Summer", J846="Dust Storm / Loo Winds"), ROUND(35 + (K846 / 0.46) * (50 - 35), 1),
  AND(C846="Summer", J846="Pre-Monsoon Thunderstorm"), ROUND(28 + (K846 / 0.46) * (48 - 28), 1),
  AND(C846="Monsoon", J846="Heavy Rainfall"), ROUND(22 + (K846 / 0.46) * (28 - 22), 1),
  AND(C846="Monsoon", J846="Intermittent Showers"), ROUND(24 + (K846 / 0.46) * (32 - 24), 1),
  AND(C846="Monsoon", J846="Overcast &amp; Humid"), ROUND(25 + (K846 / 0.46) * (33 - 25), 1),
  AND(C846="Monsoon", J846="Thunderstorms with Rain"), ROUND(23 + (K846 / 0.46) * (30 - 23), 1),
  AND(C846="Autumn", J846="Clear"), ROUND(20 + (K846 / 0.46) * (30 - 20), 1),
  AND(C846="Autumn", J846="Dry &amp; Breezy"), ROUND(18 + (K846 / 0.46) * (28 - 18), 1),
  AND(C846="Autumn", J846="Atmospheric Haze"), ROUND(16 + (K846 / 0.46) * (26 - 16), 1),
  AND(C846="Autumn", J846="Chilly Dusk"), ROUND(15 + (K846 / 0.46) * (25 - 15), 1),
  TRUE, "No match found"
)</f>
        <v>12.4</v>
      </c>
      <c r="M846" s="8">
        <v>0.54</v>
      </c>
      <c r="N846" s="8">
        <f>ROUND(DS_1_2_3_appended[[#This Row],[NormalizedHumidity]] * 100, 1)</f>
        <v>54</v>
      </c>
      <c r="O846" s="8" t="str" cm="1">
        <f t="array" ref="O846">_xlfn.IFS(
  N846&lt;=10, "Extremely Dry",
  N846&lt;=20, "Very Dry",
  N846&lt;=30, "Dry",
  N846&lt;=40, "Low Comfortable",
  N846&lt;=50, "Comfortable",
  N846&lt;=60, "Moderate Humid",
  N846&lt;=70, "Humid",
  N846&lt;=80, "Very Humid",
  N846&lt;=90, "Highly Humid",
  N846&lt;=100, "Saturated / Rain-Likely"
)</f>
        <v>Moderate Humid</v>
      </c>
      <c r="P846" s="8">
        <v>8.9599999999999999E-2</v>
      </c>
      <c r="Q846" s="8">
        <f>ROUND(DS_1_2_3_appended[[#This Row],[NormalizedWindspeed]]* 118, 1)</f>
        <v>10.6</v>
      </c>
      <c r="R846" s="8">
        <v>4</v>
      </c>
      <c r="S846" s="8">
        <v>46</v>
      </c>
      <c r="T846" s="8">
        <f>SUM(DS_1_2_3_appended[[#This Row],[CasualRiders]], DS_1_2_3_appended[[#This Row],[RegisteredRiders]])</f>
        <v>50</v>
      </c>
    </row>
    <row r="847" spans="1:20">
      <c r="A847" s="16">
        <v>846</v>
      </c>
      <c r="B847" s="11">
        <v>40581</v>
      </c>
      <c r="C847" s="8" t="str" cm="1">
        <f t="array" ref="C847">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47" s="8">
        <f>YEAR(DS_1_2_3_appended[[#This Row],[DateOfEntry]])</f>
        <v>2011</v>
      </c>
      <c r="E847" s="8" t="str">
        <f>TEXT(DS_1_2_3_appended[[#This Row],[DateOfEntry]], "mmmm")</f>
        <v>February</v>
      </c>
      <c r="F847" s="15">
        <v>35.2083333333333</v>
      </c>
      <c r="G847" s="8" t="str">
        <f>IF(dataset_1!G847, "YES", "NO")</f>
        <v>NO</v>
      </c>
      <c r="H847" s="8" t="str">
        <f>CHOOSE(WEEKDAY(DS_1_2_3_appended[[#This Row],[DateOfEntry]]), "Sunday", "Monday", "Tuesday", "Wednesday", "Thursday", "Friday", "Saturday")</f>
        <v>Monday</v>
      </c>
      <c r="I847" s="8">
        <v>2</v>
      </c>
      <c r="J847" s="8" t="str" cm="1">
        <f t="array" ref="J847">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847" s="8">
        <v>0.36</v>
      </c>
      <c r="L847" s="8" cm="1">
        <f t="array" ref="L847">_xlfn.IFS(
  AND(C847="Winter", J847="Clear Sky"), ROUND(10 + (K847 / 0.46) * (25 - 10), 1),
  AND(C847="Winter", J847="Foggy / Misty"), ROUND(0 + (K847 / 0.46) * (15 - 0), 1),
  AND(C847="Winter", J847="Light Snow / Rain"), ROUND(-5 + (K847 / 0.46) * (10 - (-5)), 1),
  AND(C847="Winter", J847="Western Disturbance"), ROUND(5 + (K847 / 0.46) * (20 - 5), 1),
  AND(C847="Summer", J847="Clear / Sunny"), ROUND(30 + (K847 / 0.46) * (53 - 30), 1),
  AND(C847="Summer", J847="Hot &amp; Humid"), ROUND(26 + (K847 / 0.46) * (45 - 26), 1),
  AND(C847="Summer", J847="Dust Storm / Loo Winds"), ROUND(35 + (K847 / 0.46) * (50 - 35), 1),
  AND(C847="Summer", J847="Pre-Monsoon Thunderstorm"), ROUND(28 + (K847 / 0.46) * (48 - 28), 1),
  AND(C847="Monsoon", J847="Heavy Rainfall"), ROUND(22 + (K847 / 0.46) * (28 - 22), 1),
  AND(C847="Monsoon", J847="Intermittent Showers"), ROUND(24 + (K847 / 0.46) * (32 - 24), 1),
  AND(C847="Monsoon", J847="Overcast &amp; Humid"), ROUND(25 + (K847 / 0.46) * (33 - 25), 1),
  AND(C847="Monsoon", J847="Thunderstorms with Rain"), ROUND(23 + (K847 / 0.46) * (30 - 23), 1),
  AND(C847="Autumn", J847="Clear"), ROUND(20 + (K847 / 0.46) * (30 - 20), 1),
  AND(C847="Autumn", J847="Dry &amp; Breezy"), ROUND(18 + (K847 / 0.46) * (28 - 18), 1),
  AND(C847="Autumn", J847="Atmospheric Haze"), ROUND(16 + (K847 / 0.46) * (26 - 16), 1),
  AND(C847="Autumn", J847="Chilly Dusk"), ROUND(15 + (K847 / 0.46) * (25 - 15), 1),
  TRUE, "No match found"
)</f>
        <v>11.7</v>
      </c>
      <c r="M847" s="8">
        <v>0.56999999999999995</v>
      </c>
      <c r="N847" s="8">
        <f>ROUND(DS_1_2_3_appended[[#This Row],[NormalizedHumidity]] * 100, 1)</f>
        <v>57</v>
      </c>
      <c r="O847" s="8" t="str" cm="1">
        <f t="array" ref="O847">_xlfn.IFS(
  N847&lt;=10, "Extremely Dry",
  N847&lt;=20, "Very Dry",
  N847&lt;=30, "Dry",
  N847&lt;=40, "Low Comfortable",
  N847&lt;=50, "Comfortable",
  N847&lt;=60, "Moderate Humid",
  N847&lt;=70, "Humid",
  N847&lt;=80, "Very Humid",
  N847&lt;=90, "Highly Humid",
  N847&lt;=100, "Saturated / Rain-Likely"
)</f>
        <v>Moderate Humid</v>
      </c>
      <c r="P847" s="8">
        <v>0.1343</v>
      </c>
      <c r="Q847" s="8">
        <f>ROUND(DS_1_2_3_appended[[#This Row],[NormalizedWindspeed]]* 118, 1)</f>
        <v>15.8</v>
      </c>
      <c r="R847" s="8">
        <v>16</v>
      </c>
      <c r="S847" s="8">
        <v>98</v>
      </c>
      <c r="T847" s="8">
        <f>SUM(DS_1_2_3_appended[[#This Row],[CasualRiders]], DS_1_2_3_appended[[#This Row],[RegisteredRiders]])</f>
        <v>114</v>
      </c>
    </row>
    <row r="848" spans="1:20">
      <c r="A848" s="16">
        <v>847</v>
      </c>
      <c r="B848" s="11">
        <v>40581</v>
      </c>
      <c r="C848" s="8" t="str" cm="1">
        <f t="array" ref="C848">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48" s="8">
        <f>YEAR(DS_1_2_3_appended[[#This Row],[DateOfEntry]])</f>
        <v>2011</v>
      </c>
      <c r="E848" s="8" t="str">
        <f>TEXT(DS_1_2_3_appended[[#This Row],[DateOfEntry]], "mmmm")</f>
        <v>February</v>
      </c>
      <c r="F848" s="15">
        <v>35.25</v>
      </c>
      <c r="G848" s="8" t="str">
        <f>IF(dataset_1!G848, "YES", "NO")</f>
        <v>NO</v>
      </c>
      <c r="H848" s="8" t="str">
        <f>CHOOSE(WEEKDAY(DS_1_2_3_appended[[#This Row],[DateOfEntry]]), "Sunday", "Monday", "Tuesday", "Wednesday", "Thursday", "Friday", "Saturday")</f>
        <v>Monday</v>
      </c>
      <c r="I848" s="8">
        <v>2</v>
      </c>
      <c r="J848" s="8" t="str" cm="1">
        <f t="array" ref="J848">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848" s="8">
        <v>0.32</v>
      </c>
      <c r="L848" s="8" cm="1">
        <f t="array" ref="L848">_xlfn.IFS(
  AND(C848="Winter", J848="Clear Sky"), ROUND(10 + (K848 / 0.46) * (25 - 10), 1),
  AND(C848="Winter", J848="Foggy / Misty"), ROUND(0 + (K848 / 0.46) * (15 - 0), 1),
  AND(C848="Winter", J848="Light Snow / Rain"), ROUND(-5 + (K848 / 0.46) * (10 - (-5)), 1),
  AND(C848="Winter", J848="Western Disturbance"), ROUND(5 + (K848 / 0.46) * (20 - 5), 1),
  AND(C848="Summer", J848="Clear / Sunny"), ROUND(30 + (K848 / 0.46) * (53 - 30), 1),
  AND(C848="Summer", J848="Hot &amp; Humid"), ROUND(26 + (K848 / 0.46) * (45 - 26), 1),
  AND(C848="Summer", J848="Dust Storm / Loo Winds"), ROUND(35 + (K848 / 0.46) * (50 - 35), 1),
  AND(C848="Summer", J848="Pre-Monsoon Thunderstorm"), ROUND(28 + (K848 / 0.46) * (48 - 28), 1),
  AND(C848="Monsoon", J848="Heavy Rainfall"), ROUND(22 + (K848 / 0.46) * (28 - 22), 1),
  AND(C848="Monsoon", J848="Intermittent Showers"), ROUND(24 + (K848 / 0.46) * (32 - 24), 1),
  AND(C848="Monsoon", J848="Overcast &amp; Humid"), ROUND(25 + (K848 / 0.46) * (33 - 25), 1),
  AND(C848="Monsoon", J848="Thunderstorms with Rain"), ROUND(23 + (K848 / 0.46) * (30 - 23), 1),
  AND(C848="Autumn", J848="Clear"), ROUND(20 + (K848 / 0.46) * (30 - 20), 1),
  AND(C848="Autumn", J848="Dry &amp; Breezy"), ROUND(18 + (K848 / 0.46) * (28 - 18), 1),
  AND(C848="Autumn", J848="Atmospheric Haze"), ROUND(16 + (K848 / 0.46) * (26 - 16), 1),
  AND(C848="Autumn", J848="Chilly Dusk"), ROUND(15 + (K848 / 0.46) * (25 - 15), 1),
  TRUE, "No match found"
)</f>
        <v>10.4</v>
      </c>
      <c r="M848" s="8">
        <v>0.7</v>
      </c>
      <c r="N848" s="8">
        <f>ROUND(DS_1_2_3_appended[[#This Row],[NormalizedHumidity]] * 100, 1)</f>
        <v>70</v>
      </c>
      <c r="O848" s="8" t="str" cm="1">
        <f t="array" ref="O848">_xlfn.IFS(
  N848&lt;=10, "Extremely Dry",
  N848&lt;=20, "Very Dry",
  N848&lt;=30, "Dry",
  N848&lt;=40, "Low Comfortable",
  N848&lt;=50, "Comfortable",
  N848&lt;=60, "Moderate Humid",
  N848&lt;=70, "Humid",
  N848&lt;=80, "Very Humid",
  N848&lt;=90, "Highly Humid",
  N848&lt;=100, "Saturated / Rain-Likely"
)</f>
        <v>Humid</v>
      </c>
      <c r="P848" s="8">
        <v>0.16420000000000001</v>
      </c>
      <c r="Q848" s="8">
        <f>ROUND(DS_1_2_3_appended[[#This Row],[NormalizedWindspeed]]* 118, 1)</f>
        <v>19.399999999999999</v>
      </c>
      <c r="R848" s="8">
        <v>9</v>
      </c>
      <c r="S848" s="8">
        <v>207</v>
      </c>
      <c r="T848" s="8">
        <f>SUM(DS_1_2_3_appended[[#This Row],[CasualRiders]], DS_1_2_3_appended[[#This Row],[RegisteredRiders]])</f>
        <v>216</v>
      </c>
    </row>
    <row r="849" spans="1:20">
      <c r="A849" s="16">
        <v>848</v>
      </c>
      <c r="B849" s="11">
        <v>40581</v>
      </c>
      <c r="C849" s="8" t="str" cm="1">
        <f t="array" ref="C849">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49" s="8">
        <f>YEAR(DS_1_2_3_appended[[#This Row],[DateOfEntry]])</f>
        <v>2011</v>
      </c>
      <c r="E849" s="8" t="str">
        <f>TEXT(DS_1_2_3_appended[[#This Row],[DateOfEntry]], "mmmm")</f>
        <v>February</v>
      </c>
      <c r="F849" s="15">
        <v>35.2916666666667</v>
      </c>
      <c r="G849" s="8" t="str">
        <f>IF(dataset_1!G849, "YES", "NO")</f>
        <v>NO</v>
      </c>
      <c r="H849" s="8" t="str">
        <f>CHOOSE(WEEKDAY(DS_1_2_3_appended[[#This Row],[DateOfEntry]]), "Sunday", "Monday", "Tuesday", "Wednesday", "Thursday", "Friday", "Saturday")</f>
        <v>Monday</v>
      </c>
      <c r="I849" s="8">
        <v>2</v>
      </c>
      <c r="J849" s="8" t="str" cm="1">
        <f t="array" ref="J849">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849" s="8">
        <v>0.34</v>
      </c>
      <c r="L849" s="8" cm="1">
        <f t="array" ref="L849">_xlfn.IFS(
  AND(C849="Winter", J849="Clear Sky"), ROUND(10 + (K849 / 0.46) * (25 - 10), 1),
  AND(C849="Winter", J849="Foggy / Misty"), ROUND(0 + (K849 / 0.46) * (15 - 0), 1),
  AND(C849="Winter", J849="Light Snow / Rain"), ROUND(-5 + (K849 / 0.46) * (10 - (-5)), 1),
  AND(C849="Winter", J849="Western Disturbance"), ROUND(5 + (K849 / 0.46) * (20 - 5), 1),
  AND(C849="Summer", J849="Clear / Sunny"), ROUND(30 + (K849 / 0.46) * (53 - 30), 1),
  AND(C849="Summer", J849="Hot &amp; Humid"), ROUND(26 + (K849 / 0.46) * (45 - 26), 1),
  AND(C849="Summer", J849="Dust Storm / Loo Winds"), ROUND(35 + (K849 / 0.46) * (50 - 35), 1),
  AND(C849="Summer", J849="Pre-Monsoon Thunderstorm"), ROUND(28 + (K849 / 0.46) * (48 - 28), 1),
  AND(C849="Monsoon", J849="Heavy Rainfall"), ROUND(22 + (K849 / 0.46) * (28 - 22), 1),
  AND(C849="Monsoon", J849="Intermittent Showers"), ROUND(24 + (K849 / 0.46) * (32 - 24), 1),
  AND(C849="Monsoon", J849="Overcast &amp; Humid"), ROUND(25 + (K849 / 0.46) * (33 - 25), 1),
  AND(C849="Monsoon", J849="Thunderstorms with Rain"), ROUND(23 + (K849 / 0.46) * (30 - 23), 1),
  AND(C849="Autumn", J849="Clear"), ROUND(20 + (K849 / 0.46) * (30 - 20), 1),
  AND(C849="Autumn", J849="Dry &amp; Breezy"), ROUND(18 + (K849 / 0.46) * (28 - 18), 1),
  AND(C849="Autumn", J849="Atmospheric Haze"), ROUND(16 + (K849 / 0.46) * (26 - 16), 1),
  AND(C849="Autumn", J849="Chilly Dusk"), ROUND(15 + (K849 / 0.46) * (25 - 15), 1),
  TRUE, "No match found"
)</f>
        <v>11.1</v>
      </c>
      <c r="M849" s="8">
        <v>0.66</v>
      </c>
      <c r="N849" s="8">
        <f>ROUND(DS_1_2_3_appended[[#This Row],[NormalizedHumidity]] * 100, 1)</f>
        <v>66</v>
      </c>
      <c r="O849" s="8" t="str" cm="1">
        <f t="array" ref="O849">_xlfn.IFS(
  N849&lt;=10, "Extremely Dry",
  N849&lt;=20, "Very Dry",
  N849&lt;=30, "Dry",
  N849&lt;=40, "Low Comfortable",
  N849&lt;=50, "Comfortable",
  N849&lt;=60, "Moderate Humid",
  N849&lt;=70, "Humid",
  N849&lt;=80, "Very Humid",
  N849&lt;=90, "Highly Humid",
  N849&lt;=100, "Saturated / Rain-Likely"
)</f>
        <v>Humid</v>
      </c>
      <c r="P849" s="8">
        <v>0.1343</v>
      </c>
      <c r="Q849" s="8">
        <f>ROUND(DS_1_2_3_appended[[#This Row],[NormalizedWindspeed]]* 118, 1)</f>
        <v>15.8</v>
      </c>
      <c r="R849" s="8">
        <v>5</v>
      </c>
      <c r="S849" s="8">
        <v>170</v>
      </c>
      <c r="T849" s="8">
        <f>SUM(DS_1_2_3_appended[[#This Row],[CasualRiders]], DS_1_2_3_appended[[#This Row],[RegisteredRiders]])</f>
        <v>175</v>
      </c>
    </row>
    <row r="850" spans="1:20">
      <c r="A850" s="16">
        <v>849</v>
      </c>
      <c r="B850" s="11">
        <v>40581</v>
      </c>
      <c r="C850" s="8" t="str" cm="1">
        <f t="array" ref="C850">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50" s="8">
        <f>YEAR(DS_1_2_3_appended[[#This Row],[DateOfEntry]])</f>
        <v>2011</v>
      </c>
      <c r="E850" s="8" t="str">
        <f>TEXT(DS_1_2_3_appended[[#This Row],[DateOfEntry]], "mmmm")</f>
        <v>February</v>
      </c>
      <c r="F850" s="15">
        <v>35.3333333333333</v>
      </c>
      <c r="G850" s="8" t="str">
        <f>IF(dataset_1!G850, "YES", "NO")</f>
        <v>NO</v>
      </c>
      <c r="H850" s="8" t="str">
        <f>CHOOSE(WEEKDAY(DS_1_2_3_appended[[#This Row],[DateOfEntry]]), "Sunday", "Monday", "Tuesday", "Wednesday", "Thursday", "Friday", "Saturday")</f>
        <v>Monday</v>
      </c>
      <c r="I850" s="8">
        <v>2</v>
      </c>
      <c r="J850" s="8" t="str" cm="1">
        <f t="array" ref="J850">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850" s="8">
        <v>0.32</v>
      </c>
      <c r="L850" s="8" cm="1">
        <f t="array" ref="L850">_xlfn.IFS(
  AND(C850="Winter", J850="Clear Sky"), ROUND(10 + (K850 / 0.46) * (25 - 10), 1),
  AND(C850="Winter", J850="Foggy / Misty"), ROUND(0 + (K850 / 0.46) * (15 - 0), 1),
  AND(C850="Winter", J850="Light Snow / Rain"), ROUND(-5 + (K850 / 0.46) * (10 - (-5)), 1),
  AND(C850="Winter", J850="Western Disturbance"), ROUND(5 + (K850 / 0.46) * (20 - 5), 1),
  AND(C850="Summer", J850="Clear / Sunny"), ROUND(30 + (K850 / 0.46) * (53 - 30), 1),
  AND(C850="Summer", J850="Hot &amp; Humid"), ROUND(26 + (K850 / 0.46) * (45 - 26), 1),
  AND(C850="Summer", J850="Dust Storm / Loo Winds"), ROUND(35 + (K850 / 0.46) * (50 - 35), 1),
  AND(C850="Summer", J850="Pre-Monsoon Thunderstorm"), ROUND(28 + (K850 / 0.46) * (48 - 28), 1),
  AND(C850="Monsoon", J850="Heavy Rainfall"), ROUND(22 + (K850 / 0.46) * (28 - 22), 1),
  AND(C850="Monsoon", J850="Intermittent Showers"), ROUND(24 + (K850 / 0.46) * (32 - 24), 1),
  AND(C850="Monsoon", J850="Overcast &amp; Humid"), ROUND(25 + (K850 / 0.46) * (33 - 25), 1),
  AND(C850="Monsoon", J850="Thunderstorms with Rain"), ROUND(23 + (K850 / 0.46) * (30 - 23), 1),
  AND(C850="Autumn", J850="Clear"), ROUND(20 + (K850 / 0.46) * (30 - 20), 1),
  AND(C850="Autumn", J850="Dry &amp; Breezy"), ROUND(18 + (K850 / 0.46) * (28 - 18), 1),
  AND(C850="Autumn", J850="Atmospheric Haze"), ROUND(16 + (K850 / 0.46) * (26 - 16), 1),
  AND(C850="Autumn", J850="Chilly Dusk"), ROUND(15 + (K850 / 0.46) * (25 - 15), 1),
  TRUE, "No match found"
)</f>
        <v>10.4</v>
      </c>
      <c r="M850" s="8">
        <v>0.7</v>
      </c>
      <c r="N850" s="8">
        <f>ROUND(DS_1_2_3_appended[[#This Row],[NormalizedHumidity]] * 100, 1)</f>
        <v>70</v>
      </c>
      <c r="O850" s="8" t="str" cm="1">
        <f t="array" ref="O850">_xlfn.IFS(
  N850&lt;=10, "Extremely Dry",
  N850&lt;=20, "Very Dry",
  N850&lt;=30, "Dry",
  N850&lt;=40, "Low Comfortable",
  N850&lt;=50, "Comfortable",
  N850&lt;=60, "Moderate Humid",
  N850&lt;=70, "Humid",
  N850&lt;=80, "Very Humid",
  N850&lt;=90, "Highly Humid",
  N850&lt;=100, "Saturated / Rain-Likely"
)</f>
        <v>Humid</v>
      </c>
      <c r="P850" s="8">
        <v>0</v>
      </c>
      <c r="Q850" s="8">
        <f>ROUND(DS_1_2_3_appended[[#This Row],[NormalizedWindspeed]]* 118, 1)</f>
        <v>0</v>
      </c>
      <c r="R850" s="8">
        <v>5</v>
      </c>
      <c r="S850" s="8">
        <v>123</v>
      </c>
      <c r="T850" s="8">
        <f>SUM(DS_1_2_3_appended[[#This Row],[CasualRiders]], DS_1_2_3_appended[[#This Row],[RegisteredRiders]])</f>
        <v>128</v>
      </c>
    </row>
    <row r="851" spans="1:20">
      <c r="A851" s="16">
        <v>850</v>
      </c>
      <c r="B851" s="11">
        <v>40581</v>
      </c>
      <c r="C851" s="8" t="str" cm="1">
        <f t="array" ref="C851">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51" s="8">
        <f>YEAR(DS_1_2_3_appended[[#This Row],[DateOfEntry]])</f>
        <v>2011</v>
      </c>
      <c r="E851" s="8" t="str">
        <f>TEXT(DS_1_2_3_appended[[#This Row],[DateOfEntry]], "mmmm")</f>
        <v>February</v>
      </c>
      <c r="F851" s="15">
        <v>35.375</v>
      </c>
      <c r="G851" s="8" t="str">
        <f>IF(dataset_1!G851, "YES", "NO")</f>
        <v>NO</v>
      </c>
      <c r="H851" s="8" t="str">
        <f>CHOOSE(WEEKDAY(DS_1_2_3_appended[[#This Row],[DateOfEntry]]), "Sunday", "Monday", "Tuesday", "Wednesday", "Thursday", "Friday", "Saturday")</f>
        <v>Monday</v>
      </c>
      <c r="I851" s="8">
        <v>2</v>
      </c>
      <c r="J851" s="8" t="str" cm="1">
        <f t="array" ref="J851">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851" s="8">
        <v>0.32</v>
      </c>
      <c r="L851" s="8" cm="1">
        <f t="array" ref="L851">_xlfn.IFS(
  AND(C851="Winter", J851="Clear Sky"), ROUND(10 + (K851 / 0.46) * (25 - 10), 1),
  AND(C851="Winter", J851="Foggy / Misty"), ROUND(0 + (K851 / 0.46) * (15 - 0), 1),
  AND(C851="Winter", J851="Light Snow / Rain"), ROUND(-5 + (K851 / 0.46) * (10 - (-5)), 1),
  AND(C851="Winter", J851="Western Disturbance"), ROUND(5 + (K851 / 0.46) * (20 - 5), 1),
  AND(C851="Summer", J851="Clear / Sunny"), ROUND(30 + (K851 / 0.46) * (53 - 30), 1),
  AND(C851="Summer", J851="Hot &amp; Humid"), ROUND(26 + (K851 / 0.46) * (45 - 26), 1),
  AND(C851="Summer", J851="Dust Storm / Loo Winds"), ROUND(35 + (K851 / 0.46) * (50 - 35), 1),
  AND(C851="Summer", J851="Pre-Monsoon Thunderstorm"), ROUND(28 + (K851 / 0.46) * (48 - 28), 1),
  AND(C851="Monsoon", J851="Heavy Rainfall"), ROUND(22 + (K851 / 0.46) * (28 - 22), 1),
  AND(C851="Monsoon", J851="Intermittent Showers"), ROUND(24 + (K851 / 0.46) * (32 - 24), 1),
  AND(C851="Monsoon", J851="Overcast &amp; Humid"), ROUND(25 + (K851 / 0.46) * (33 - 25), 1),
  AND(C851="Monsoon", J851="Thunderstorms with Rain"), ROUND(23 + (K851 / 0.46) * (30 - 23), 1),
  AND(C851="Autumn", J851="Clear"), ROUND(20 + (K851 / 0.46) * (30 - 20), 1),
  AND(C851="Autumn", J851="Dry &amp; Breezy"), ROUND(18 + (K851 / 0.46) * (28 - 18), 1),
  AND(C851="Autumn", J851="Atmospheric Haze"), ROUND(16 + (K851 / 0.46) * (26 - 16), 1),
  AND(C851="Autumn", J851="Chilly Dusk"), ROUND(15 + (K851 / 0.46) * (25 - 15), 1),
  TRUE, "No match found"
)</f>
        <v>10.4</v>
      </c>
      <c r="M851" s="8">
        <v>0.7</v>
      </c>
      <c r="N851" s="8">
        <f>ROUND(DS_1_2_3_appended[[#This Row],[NormalizedHumidity]] * 100, 1)</f>
        <v>70</v>
      </c>
      <c r="O851" s="8" t="str" cm="1">
        <f t="array" ref="O851">_xlfn.IFS(
  N851&lt;=10, "Extremely Dry",
  N851&lt;=20, "Very Dry",
  N851&lt;=30, "Dry",
  N851&lt;=40, "Low Comfortable",
  N851&lt;=50, "Comfortable",
  N851&lt;=60, "Moderate Humid",
  N851&lt;=70, "Humid",
  N851&lt;=80, "Very Humid",
  N851&lt;=90, "Highly Humid",
  N851&lt;=100, "Saturated / Rain-Likely"
)</f>
        <v>Humid</v>
      </c>
      <c r="P851" s="8">
        <v>0.1045</v>
      </c>
      <c r="Q851" s="8">
        <f>ROUND(DS_1_2_3_appended[[#This Row],[NormalizedWindspeed]]* 118, 1)</f>
        <v>12.3</v>
      </c>
      <c r="R851" s="8">
        <v>6</v>
      </c>
      <c r="S851" s="8">
        <v>82</v>
      </c>
      <c r="T851" s="8">
        <f>SUM(DS_1_2_3_appended[[#This Row],[CasualRiders]], DS_1_2_3_appended[[#This Row],[RegisteredRiders]])</f>
        <v>88</v>
      </c>
    </row>
    <row r="852" spans="1:20">
      <c r="A852" s="16">
        <v>851</v>
      </c>
      <c r="B852" s="11">
        <v>40581</v>
      </c>
      <c r="C852" s="8" t="str" cm="1">
        <f t="array" ref="C852">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52" s="8">
        <f>YEAR(DS_1_2_3_appended[[#This Row],[DateOfEntry]])</f>
        <v>2011</v>
      </c>
      <c r="E852" s="8" t="str">
        <f>TEXT(DS_1_2_3_appended[[#This Row],[DateOfEntry]], "mmmm")</f>
        <v>February</v>
      </c>
      <c r="F852" s="15">
        <v>35.4166666666667</v>
      </c>
      <c r="G852" s="8" t="str">
        <f>IF(dataset_1!G852, "YES", "NO")</f>
        <v>NO</v>
      </c>
      <c r="H852" s="8" t="str">
        <f>CHOOSE(WEEKDAY(DS_1_2_3_appended[[#This Row],[DateOfEntry]]), "Sunday", "Monday", "Tuesday", "Wednesday", "Thursday", "Friday", "Saturday")</f>
        <v>Monday</v>
      </c>
      <c r="I852" s="8">
        <v>1</v>
      </c>
      <c r="J852" s="8" t="str" cm="1">
        <f t="array" ref="J852">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852" s="8">
        <v>0.32</v>
      </c>
      <c r="L852" s="8" cm="1">
        <f t="array" ref="L852">_xlfn.IFS(
  AND(C852="Winter", J852="Clear Sky"), ROUND(10 + (K852 / 0.46) * (25 - 10), 1),
  AND(C852="Winter", J852="Foggy / Misty"), ROUND(0 + (K852 / 0.46) * (15 - 0), 1),
  AND(C852="Winter", J852="Light Snow / Rain"), ROUND(-5 + (K852 / 0.46) * (10 - (-5)), 1),
  AND(C852="Winter", J852="Western Disturbance"), ROUND(5 + (K852 / 0.46) * (20 - 5), 1),
  AND(C852="Summer", J852="Clear / Sunny"), ROUND(30 + (K852 / 0.46) * (53 - 30), 1),
  AND(C852="Summer", J852="Hot &amp; Humid"), ROUND(26 + (K852 / 0.46) * (45 - 26), 1),
  AND(C852="Summer", J852="Dust Storm / Loo Winds"), ROUND(35 + (K852 / 0.46) * (50 - 35), 1),
  AND(C852="Summer", J852="Pre-Monsoon Thunderstorm"), ROUND(28 + (K852 / 0.46) * (48 - 28), 1),
  AND(C852="Monsoon", J852="Heavy Rainfall"), ROUND(22 + (K852 / 0.46) * (28 - 22), 1),
  AND(C852="Monsoon", J852="Intermittent Showers"), ROUND(24 + (K852 / 0.46) * (32 - 24), 1),
  AND(C852="Monsoon", J852="Overcast &amp; Humid"), ROUND(25 + (K852 / 0.46) * (33 - 25), 1),
  AND(C852="Monsoon", J852="Thunderstorms with Rain"), ROUND(23 + (K852 / 0.46) * (30 - 23), 1),
  AND(C852="Autumn", J852="Clear"), ROUND(20 + (K852 / 0.46) * (30 - 20), 1),
  AND(C852="Autumn", J852="Dry &amp; Breezy"), ROUND(18 + (K852 / 0.46) * (28 - 18), 1),
  AND(C852="Autumn", J852="Atmospheric Haze"), ROUND(16 + (K852 / 0.46) * (26 - 16), 1),
  AND(C852="Autumn", J852="Chilly Dusk"), ROUND(15 + (K852 / 0.46) * (25 - 15), 1),
  TRUE, "No match found"
)</f>
        <v>20.399999999999999</v>
      </c>
      <c r="M852" s="8">
        <v>0.7</v>
      </c>
      <c r="N852" s="8">
        <f>ROUND(DS_1_2_3_appended[[#This Row],[NormalizedHumidity]] * 100, 1)</f>
        <v>70</v>
      </c>
      <c r="O852" s="8" t="str" cm="1">
        <f t="array" ref="O852">_xlfn.IFS(
  N852&lt;=10, "Extremely Dry",
  N852&lt;=20, "Very Dry",
  N852&lt;=30, "Dry",
  N852&lt;=40, "Low Comfortable",
  N852&lt;=50, "Comfortable",
  N852&lt;=60, "Moderate Humid",
  N852&lt;=70, "Humid",
  N852&lt;=80, "Very Humid",
  N852&lt;=90, "Highly Humid",
  N852&lt;=100, "Saturated / Rain-Likely"
)</f>
        <v>Humid</v>
      </c>
      <c r="P852" s="8">
        <v>0</v>
      </c>
      <c r="Q852" s="8">
        <f>ROUND(DS_1_2_3_appended[[#This Row],[NormalizedWindspeed]]* 118, 1)</f>
        <v>0</v>
      </c>
      <c r="R852" s="8">
        <v>3</v>
      </c>
      <c r="S852" s="8">
        <v>75</v>
      </c>
      <c r="T852" s="8">
        <f>SUM(DS_1_2_3_appended[[#This Row],[CasualRiders]], DS_1_2_3_appended[[#This Row],[RegisteredRiders]])</f>
        <v>78</v>
      </c>
    </row>
    <row r="853" spans="1:20">
      <c r="A853" s="16">
        <v>852</v>
      </c>
      <c r="B853" s="11">
        <v>40581</v>
      </c>
      <c r="C853" s="8" t="str" cm="1">
        <f t="array" ref="C853">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53" s="8">
        <f>YEAR(DS_1_2_3_appended[[#This Row],[DateOfEntry]])</f>
        <v>2011</v>
      </c>
      <c r="E853" s="8" t="str">
        <f>TEXT(DS_1_2_3_appended[[#This Row],[DateOfEntry]], "mmmm")</f>
        <v>February</v>
      </c>
      <c r="F853" s="15">
        <v>35.4583333333333</v>
      </c>
      <c r="G853" s="8" t="str">
        <f>IF(dataset_1!G853, "YES", "NO")</f>
        <v>NO</v>
      </c>
      <c r="H853" s="8" t="str">
        <f>CHOOSE(WEEKDAY(DS_1_2_3_appended[[#This Row],[DateOfEntry]]), "Sunday", "Monday", "Tuesday", "Wednesday", "Thursday", "Friday", "Saturday")</f>
        <v>Monday</v>
      </c>
      <c r="I853" s="8">
        <v>1</v>
      </c>
      <c r="J853" s="8" t="str" cm="1">
        <f t="array" ref="J853">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853" s="8">
        <v>0.28000000000000003</v>
      </c>
      <c r="L853" s="8" cm="1">
        <f t="array" ref="L853">_xlfn.IFS(
  AND(C853="Winter", J853="Clear Sky"), ROUND(10 + (K853 / 0.46) * (25 - 10), 1),
  AND(C853="Winter", J853="Foggy / Misty"), ROUND(0 + (K853 / 0.46) * (15 - 0), 1),
  AND(C853="Winter", J853="Light Snow / Rain"), ROUND(-5 + (K853 / 0.46) * (10 - (-5)), 1),
  AND(C853="Winter", J853="Western Disturbance"), ROUND(5 + (K853 / 0.46) * (20 - 5), 1),
  AND(C853="Summer", J853="Clear / Sunny"), ROUND(30 + (K853 / 0.46) * (53 - 30), 1),
  AND(C853="Summer", J853="Hot &amp; Humid"), ROUND(26 + (K853 / 0.46) * (45 - 26), 1),
  AND(C853="Summer", J853="Dust Storm / Loo Winds"), ROUND(35 + (K853 / 0.46) * (50 - 35), 1),
  AND(C853="Summer", J853="Pre-Monsoon Thunderstorm"), ROUND(28 + (K853 / 0.46) * (48 - 28), 1),
  AND(C853="Monsoon", J853="Heavy Rainfall"), ROUND(22 + (K853 / 0.46) * (28 - 22), 1),
  AND(C853="Monsoon", J853="Intermittent Showers"), ROUND(24 + (K853 / 0.46) * (32 - 24), 1),
  AND(C853="Monsoon", J853="Overcast &amp; Humid"), ROUND(25 + (K853 / 0.46) * (33 - 25), 1),
  AND(C853="Monsoon", J853="Thunderstorms with Rain"), ROUND(23 + (K853 / 0.46) * (30 - 23), 1),
  AND(C853="Autumn", J853="Clear"), ROUND(20 + (K853 / 0.46) * (30 - 20), 1),
  AND(C853="Autumn", J853="Dry &amp; Breezy"), ROUND(18 + (K853 / 0.46) * (28 - 18), 1),
  AND(C853="Autumn", J853="Atmospheric Haze"), ROUND(16 + (K853 / 0.46) * (26 - 16), 1),
  AND(C853="Autumn", J853="Chilly Dusk"), ROUND(15 + (K853 / 0.46) * (25 - 15), 1),
  TRUE, "No match found"
)</f>
        <v>19.100000000000001</v>
      </c>
      <c r="M853" s="8">
        <v>0.81</v>
      </c>
      <c r="N853" s="8">
        <f>ROUND(DS_1_2_3_appended[[#This Row],[NormalizedHumidity]] * 100, 1)</f>
        <v>81</v>
      </c>
      <c r="O853" s="8" t="str" cm="1">
        <f t="array" ref="O853">_xlfn.IFS(
  N853&lt;=10, "Extremely Dry",
  N853&lt;=20, "Very Dry",
  N853&lt;=30, "Dry",
  N853&lt;=40, "Low Comfortable",
  N853&lt;=50, "Comfortable",
  N853&lt;=60, "Moderate Humid",
  N853&lt;=70, "Humid",
  N853&lt;=80, "Very Humid",
  N853&lt;=90, "Highly Humid",
  N853&lt;=100, "Saturated / Rain-Likely"
)</f>
        <v>Highly Humid</v>
      </c>
      <c r="P853" s="8">
        <v>8.9599999999999999E-2</v>
      </c>
      <c r="Q853" s="8">
        <f>ROUND(DS_1_2_3_appended[[#This Row],[NormalizedWindspeed]]* 118, 1)</f>
        <v>10.6</v>
      </c>
      <c r="R853" s="8">
        <v>3</v>
      </c>
      <c r="S853" s="8">
        <v>34</v>
      </c>
      <c r="T853" s="8">
        <f>SUM(DS_1_2_3_appended[[#This Row],[CasualRiders]], DS_1_2_3_appended[[#This Row],[RegisteredRiders]])</f>
        <v>37</v>
      </c>
    </row>
    <row r="854" spans="1:20">
      <c r="A854" s="16">
        <v>853</v>
      </c>
      <c r="B854" s="11">
        <v>40581</v>
      </c>
      <c r="C854" s="8" t="str" cm="1">
        <f t="array" ref="C854">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54" s="8">
        <f>YEAR(DS_1_2_3_appended[[#This Row],[DateOfEntry]])</f>
        <v>2011</v>
      </c>
      <c r="E854" s="8" t="str">
        <f>TEXT(DS_1_2_3_appended[[#This Row],[DateOfEntry]], "mmmm")</f>
        <v>February</v>
      </c>
      <c r="F854" s="15">
        <v>35.5</v>
      </c>
      <c r="G854" s="8" t="str">
        <f>IF(dataset_1!G854, "YES", "NO")</f>
        <v>NO</v>
      </c>
      <c r="H854" s="8" t="str">
        <f>CHOOSE(WEEKDAY(DS_1_2_3_appended[[#This Row],[DateOfEntry]]), "Sunday", "Monday", "Tuesday", "Wednesday", "Thursday", "Friday", "Saturday")</f>
        <v>Monday</v>
      </c>
      <c r="I854" s="8">
        <v>2</v>
      </c>
      <c r="J854" s="8" t="str" cm="1">
        <f t="array" ref="J854">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854" s="8">
        <v>0.3</v>
      </c>
      <c r="L854" s="8" cm="1">
        <f t="array" ref="L854">_xlfn.IFS(
  AND(C854="Winter", J854="Clear Sky"), ROUND(10 + (K854 / 0.46) * (25 - 10), 1),
  AND(C854="Winter", J854="Foggy / Misty"), ROUND(0 + (K854 / 0.46) * (15 - 0), 1),
  AND(C854="Winter", J854="Light Snow / Rain"), ROUND(-5 + (K854 / 0.46) * (10 - (-5)), 1),
  AND(C854="Winter", J854="Western Disturbance"), ROUND(5 + (K854 / 0.46) * (20 - 5), 1),
  AND(C854="Summer", J854="Clear / Sunny"), ROUND(30 + (K854 / 0.46) * (53 - 30), 1),
  AND(C854="Summer", J854="Hot &amp; Humid"), ROUND(26 + (K854 / 0.46) * (45 - 26), 1),
  AND(C854="Summer", J854="Dust Storm / Loo Winds"), ROUND(35 + (K854 / 0.46) * (50 - 35), 1),
  AND(C854="Summer", J854="Pre-Monsoon Thunderstorm"), ROUND(28 + (K854 / 0.46) * (48 - 28), 1),
  AND(C854="Monsoon", J854="Heavy Rainfall"), ROUND(22 + (K854 / 0.46) * (28 - 22), 1),
  AND(C854="Monsoon", J854="Intermittent Showers"), ROUND(24 + (K854 / 0.46) * (32 - 24), 1),
  AND(C854="Monsoon", J854="Overcast &amp; Humid"), ROUND(25 + (K854 / 0.46) * (33 - 25), 1),
  AND(C854="Monsoon", J854="Thunderstorms with Rain"), ROUND(23 + (K854 / 0.46) * (30 - 23), 1),
  AND(C854="Autumn", J854="Clear"), ROUND(20 + (K854 / 0.46) * (30 - 20), 1),
  AND(C854="Autumn", J854="Dry &amp; Breezy"), ROUND(18 + (K854 / 0.46) * (28 - 18), 1),
  AND(C854="Autumn", J854="Atmospheric Haze"), ROUND(16 + (K854 / 0.46) * (26 - 16), 1),
  AND(C854="Autumn", J854="Chilly Dusk"), ROUND(15 + (K854 / 0.46) * (25 - 15), 1),
  TRUE, "No match found"
)</f>
        <v>9.8000000000000007</v>
      </c>
      <c r="M854" s="8">
        <v>0.81</v>
      </c>
      <c r="N854" s="8">
        <f>ROUND(DS_1_2_3_appended[[#This Row],[NormalizedHumidity]] * 100, 1)</f>
        <v>81</v>
      </c>
      <c r="O854" s="8" t="str" cm="1">
        <f t="array" ref="O854">_xlfn.IFS(
  N854&lt;=10, "Extremely Dry",
  N854&lt;=20, "Very Dry",
  N854&lt;=30, "Dry",
  N854&lt;=40, "Low Comfortable",
  N854&lt;=50, "Comfortable",
  N854&lt;=60, "Moderate Humid",
  N854&lt;=70, "Humid",
  N854&lt;=80, "Very Humid",
  N854&lt;=90, "Highly Humid",
  N854&lt;=100, "Saturated / Rain-Likely"
)</f>
        <v>Highly Humid</v>
      </c>
      <c r="P854" s="8">
        <v>0</v>
      </c>
      <c r="Q854" s="8">
        <f>ROUND(DS_1_2_3_appended[[#This Row],[NormalizedWindspeed]]* 118, 1)</f>
        <v>0</v>
      </c>
      <c r="R854" s="8">
        <v>6</v>
      </c>
      <c r="S854" s="8">
        <v>19</v>
      </c>
      <c r="T854" s="8">
        <f>SUM(DS_1_2_3_appended[[#This Row],[CasualRiders]], DS_1_2_3_appended[[#This Row],[RegisteredRiders]])</f>
        <v>25</v>
      </c>
    </row>
    <row r="855" spans="1:20">
      <c r="A855" s="16">
        <v>854</v>
      </c>
      <c r="B855" s="11">
        <v>40582</v>
      </c>
      <c r="C855" s="8" t="str" cm="1">
        <f t="array" ref="C855">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55" s="8">
        <f>YEAR(DS_1_2_3_appended[[#This Row],[DateOfEntry]])</f>
        <v>2011</v>
      </c>
      <c r="E855" s="8" t="str">
        <f>TEXT(DS_1_2_3_appended[[#This Row],[DateOfEntry]], "mmmm")</f>
        <v>February</v>
      </c>
      <c r="F855" s="15">
        <v>35.5416666666667</v>
      </c>
      <c r="G855" s="8" t="str">
        <f>IF(dataset_1!G855, "YES", "NO")</f>
        <v>NO</v>
      </c>
      <c r="H855" s="8" t="str">
        <f>CHOOSE(WEEKDAY(DS_1_2_3_appended[[#This Row],[DateOfEntry]]), "Sunday", "Monday", "Tuesday", "Wednesday", "Thursday", "Friday", "Saturday")</f>
        <v>Tuesday</v>
      </c>
      <c r="I855" s="8">
        <v>2</v>
      </c>
      <c r="J855" s="8" t="str" cm="1">
        <f t="array" ref="J855">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855" s="8">
        <v>0.28000000000000003</v>
      </c>
      <c r="L855" s="8" cm="1">
        <f t="array" ref="L855">_xlfn.IFS(
  AND(C855="Winter", J855="Clear Sky"), ROUND(10 + (K855 / 0.46) * (25 - 10), 1),
  AND(C855="Winter", J855="Foggy / Misty"), ROUND(0 + (K855 / 0.46) * (15 - 0), 1),
  AND(C855="Winter", J855="Light Snow / Rain"), ROUND(-5 + (K855 / 0.46) * (10 - (-5)), 1),
  AND(C855="Winter", J855="Western Disturbance"), ROUND(5 + (K855 / 0.46) * (20 - 5), 1),
  AND(C855="Summer", J855="Clear / Sunny"), ROUND(30 + (K855 / 0.46) * (53 - 30), 1),
  AND(C855="Summer", J855="Hot &amp; Humid"), ROUND(26 + (K855 / 0.46) * (45 - 26), 1),
  AND(C855="Summer", J855="Dust Storm / Loo Winds"), ROUND(35 + (K855 / 0.46) * (50 - 35), 1),
  AND(C855="Summer", J855="Pre-Monsoon Thunderstorm"), ROUND(28 + (K855 / 0.46) * (48 - 28), 1),
  AND(C855="Monsoon", J855="Heavy Rainfall"), ROUND(22 + (K855 / 0.46) * (28 - 22), 1),
  AND(C855="Monsoon", J855="Intermittent Showers"), ROUND(24 + (K855 / 0.46) * (32 - 24), 1),
  AND(C855="Monsoon", J855="Overcast &amp; Humid"), ROUND(25 + (K855 / 0.46) * (33 - 25), 1),
  AND(C855="Monsoon", J855="Thunderstorms with Rain"), ROUND(23 + (K855 / 0.46) * (30 - 23), 1),
  AND(C855="Autumn", J855="Clear"), ROUND(20 + (K855 / 0.46) * (30 - 20), 1),
  AND(C855="Autumn", J855="Dry &amp; Breezy"), ROUND(18 + (K855 / 0.46) * (28 - 18), 1),
  AND(C855="Autumn", J855="Atmospheric Haze"), ROUND(16 + (K855 / 0.46) * (26 - 16), 1),
  AND(C855="Autumn", J855="Chilly Dusk"), ROUND(15 + (K855 / 0.46) * (25 - 15), 1),
  TRUE, "No match found"
)</f>
        <v>9.1</v>
      </c>
      <c r="M855" s="8">
        <v>0.87</v>
      </c>
      <c r="N855" s="8">
        <f>ROUND(DS_1_2_3_appended[[#This Row],[NormalizedHumidity]] * 100, 1)</f>
        <v>87</v>
      </c>
      <c r="O855" s="8" t="str" cm="1">
        <f t="array" ref="O855">_xlfn.IFS(
  N855&lt;=10, "Extremely Dry",
  N855&lt;=20, "Very Dry",
  N855&lt;=30, "Dry",
  N855&lt;=40, "Low Comfortable",
  N855&lt;=50, "Comfortable",
  N855&lt;=60, "Moderate Humid",
  N855&lt;=70, "Humid",
  N855&lt;=80, "Very Humid",
  N855&lt;=90, "Highly Humid",
  N855&lt;=100, "Saturated / Rain-Likely"
)</f>
        <v>Highly Humid</v>
      </c>
      <c r="P855" s="8">
        <v>0</v>
      </c>
      <c r="Q855" s="8">
        <f>ROUND(DS_1_2_3_appended[[#This Row],[NormalizedWindspeed]]* 118, 1)</f>
        <v>0</v>
      </c>
      <c r="R855" s="8">
        <v>4</v>
      </c>
      <c r="S855" s="8">
        <v>6</v>
      </c>
      <c r="T855" s="8">
        <f>SUM(DS_1_2_3_appended[[#This Row],[CasualRiders]], DS_1_2_3_appended[[#This Row],[RegisteredRiders]])</f>
        <v>10</v>
      </c>
    </row>
    <row r="856" spans="1:20">
      <c r="A856" s="16">
        <v>855</v>
      </c>
      <c r="B856" s="11">
        <v>40582</v>
      </c>
      <c r="C856" s="8" t="str" cm="1">
        <f t="array" ref="C856">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56" s="8">
        <f>YEAR(DS_1_2_3_appended[[#This Row],[DateOfEntry]])</f>
        <v>2011</v>
      </c>
      <c r="E856" s="8" t="str">
        <f>TEXT(DS_1_2_3_appended[[#This Row],[DateOfEntry]], "mmmm")</f>
        <v>February</v>
      </c>
      <c r="F856" s="15">
        <v>35.5833333333333</v>
      </c>
      <c r="G856" s="8" t="str">
        <f>IF(dataset_1!G856, "YES", "NO")</f>
        <v>NO</v>
      </c>
      <c r="H856" s="8" t="str">
        <f>CHOOSE(WEEKDAY(DS_1_2_3_appended[[#This Row],[DateOfEntry]]), "Sunday", "Monday", "Tuesday", "Wednesday", "Thursday", "Friday", "Saturday")</f>
        <v>Tuesday</v>
      </c>
      <c r="I856" s="8">
        <v>2</v>
      </c>
      <c r="J856" s="8" t="str" cm="1">
        <f t="array" ref="J856">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856" s="8">
        <v>0.28000000000000003</v>
      </c>
      <c r="L856" s="8" cm="1">
        <f t="array" ref="L856">_xlfn.IFS(
  AND(C856="Winter", J856="Clear Sky"), ROUND(10 + (K856 / 0.46) * (25 - 10), 1),
  AND(C856="Winter", J856="Foggy / Misty"), ROUND(0 + (K856 / 0.46) * (15 - 0), 1),
  AND(C856="Winter", J856="Light Snow / Rain"), ROUND(-5 + (K856 / 0.46) * (10 - (-5)), 1),
  AND(C856="Winter", J856="Western Disturbance"), ROUND(5 + (K856 / 0.46) * (20 - 5), 1),
  AND(C856="Summer", J856="Clear / Sunny"), ROUND(30 + (K856 / 0.46) * (53 - 30), 1),
  AND(C856="Summer", J856="Hot &amp; Humid"), ROUND(26 + (K856 / 0.46) * (45 - 26), 1),
  AND(C856="Summer", J856="Dust Storm / Loo Winds"), ROUND(35 + (K856 / 0.46) * (50 - 35), 1),
  AND(C856="Summer", J856="Pre-Monsoon Thunderstorm"), ROUND(28 + (K856 / 0.46) * (48 - 28), 1),
  AND(C856="Monsoon", J856="Heavy Rainfall"), ROUND(22 + (K856 / 0.46) * (28 - 22), 1),
  AND(C856="Monsoon", J856="Intermittent Showers"), ROUND(24 + (K856 / 0.46) * (32 - 24), 1),
  AND(C856="Monsoon", J856="Overcast &amp; Humid"), ROUND(25 + (K856 / 0.46) * (33 - 25), 1),
  AND(C856="Monsoon", J856="Thunderstorms with Rain"), ROUND(23 + (K856 / 0.46) * (30 - 23), 1),
  AND(C856="Autumn", J856="Clear"), ROUND(20 + (K856 / 0.46) * (30 - 20), 1),
  AND(C856="Autumn", J856="Dry &amp; Breezy"), ROUND(18 + (K856 / 0.46) * (28 - 18), 1),
  AND(C856="Autumn", J856="Atmospheric Haze"), ROUND(16 + (K856 / 0.46) * (26 - 16), 1),
  AND(C856="Autumn", J856="Chilly Dusk"), ROUND(15 + (K856 / 0.46) * (25 - 15), 1),
  TRUE, "No match found"
)</f>
        <v>9.1</v>
      </c>
      <c r="M856" s="8">
        <v>0.87</v>
      </c>
      <c r="N856" s="8">
        <f>ROUND(DS_1_2_3_appended[[#This Row],[NormalizedHumidity]] * 100, 1)</f>
        <v>87</v>
      </c>
      <c r="O856" s="8" t="str" cm="1">
        <f t="array" ref="O856">_xlfn.IFS(
  N856&lt;=10, "Extremely Dry",
  N856&lt;=20, "Very Dry",
  N856&lt;=30, "Dry",
  N856&lt;=40, "Low Comfortable",
  N856&lt;=50, "Comfortable",
  N856&lt;=60, "Moderate Humid",
  N856&lt;=70, "Humid",
  N856&lt;=80, "Very Humid",
  N856&lt;=90, "Highly Humid",
  N856&lt;=100, "Saturated / Rain-Likely"
)</f>
        <v>Highly Humid</v>
      </c>
      <c r="P856" s="8">
        <v>0</v>
      </c>
      <c r="Q856" s="8">
        <f>ROUND(DS_1_2_3_appended[[#This Row],[NormalizedWindspeed]]* 118, 1)</f>
        <v>0</v>
      </c>
      <c r="R856" s="8">
        <v>0</v>
      </c>
      <c r="S856" s="8">
        <v>4</v>
      </c>
      <c r="T856" s="8">
        <f>SUM(DS_1_2_3_appended[[#This Row],[CasualRiders]], DS_1_2_3_appended[[#This Row],[RegisteredRiders]])</f>
        <v>4</v>
      </c>
    </row>
    <row r="857" spans="1:20">
      <c r="A857" s="16">
        <v>856</v>
      </c>
      <c r="B857" s="11">
        <v>40582</v>
      </c>
      <c r="C857" s="8" t="str" cm="1">
        <f t="array" ref="C857">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57" s="8">
        <f>YEAR(DS_1_2_3_appended[[#This Row],[DateOfEntry]])</f>
        <v>2011</v>
      </c>
      <c r="E857" s="8" t="str">
        <f>TEXT(DS_1_2_3_appended[[#This Row],[DateOfEntry]], "mmmm")</f>
        <v>February</v>
      </c>
      <c r="F857" s="15">
        <v>35.625</v>
      </c>
      <c r="G857" s="8" t="str">
        <f>IF(dataset_1!G857, "YES", "NO")</f>
        <v>NO</v>
      </c>
      <c r="H857" s="8" t="str">
        <f>CHOOSE(WEEKDAY(DS_1_2_3_appended[[#This Row],[DateOfEntry]]), "Sunday", "Monday", "Tuesday", "Wednesday", "Thursday", "Friday", "Saturday")</f>
        <v>Tuesday</v>
      </c>
      <c r="I857" s="8">
        <v>2</v>
      </c>
      <c r="J857" s="8" t="str" cm="1">
        <f t="array" ref="J857">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857" s="8">
        <v>0.26</v>
      </c>
      <c r="L857" s="8" cm="1">
        <f t="array" ref="L857">_xlfn.IFS(
  AND(C857="Winter", J857="Clear Sky"), ROUND(10 + (K857 / 0.46) * (25 - 10), 1),
  AND(C857="Winter", J857="Foggy / Misty"), ROUND(0 + (K857 / 0.46) * (15 - 0), 1),
  AND(C857="Winter", J857="Light Snow / Rain"), ROUND(-5 + (K857 / 0.46) * (10 - (-5)), 1),
  AND(C857="Winter", J857="Western Disturbance"), ROUND(5 + (K857 / 0.46) * (20 - 5), 1),
  AND(C857="Summer", J857="Clear / Sunny"), ROUND(30 + (K857 / 0.46) * (53 - 30), 1),
  AND(C857="Summer", J857="Hot &amp; Humid"), ROUND(26 + (K857 / 0.46) * (45 - 26), 1),
  AND(C857="Summer", J857="Dust Storm / Loo Winds"), ROUND(35 + (K857 / 0.46) * (50 - 35), 1),
  AND(C857="Summer", J857="Pre-Monsoon Thunderstorm"), ROUND(28 + (K857 / 0.46) * (48 - 28), 1),
  AND(C857="Monsoon", J857="Heavy Rainfall"), ROUND(22 + (K857 / 0.46) * (28 - 22), 1),
  AND(C857="Monsoon", J857="Intermittent Showers"), ROUND(24 + (K857 / 0.46) * (32 - 24), 1),
  AND(C857="Monsoon", J857="Overcast &amp; Humid"), ROUND(25 + (K857 / 0.46) * (33 - 25), 1),
  AND(C857="Monsoon", J857="Thunderstorms with Rain"), ROUND(23 + (K857 / 0.46) * (30 - 23), 1),
  AND(C857="Autumn", J857="Clear"), ROUND(20 + (K857 / 0.46) * (30 - 20), 1),
  AND(C857="Autumn", J857="Dry &amp; Breezy"), ROUND(18 + (K857 / 0.46) * (28 - 18), 1),
  AND(C857="Autumn", J857="Atmospheric Haze"), ROUND(16 + (K857 / 0.46) * (26 - 16), 1),
  AND(C857="Autumn", J857="Chilly Dusk"), ROUND(15 + (K857 / 0.46) * (25 - 15), 1),
  TRUE, "No match found"
)</f>
        <v>8.5</v>
      </c>
      <c r="M857" s="8">
        <v>0.93</v>
      </c>
      <c r="N857" s="8">
        <f>ROUND(DS_1_2_3_appended[[#This Row],[NormalizedHumidity]] * 100, 1)</f>
        <v>93</v>
      </c>
      <c r="O857" s="8" t="str" cm="1">
        <f t="array" ref="O857">_xlfn.IFS(
  N857&lt;=10, "Extremely Dry",
  N857&lt;=20, "Very Dry",
  N857&lt;=30, "Dry",
  N857&lt;=40, "Low Comfortable",
  N857&lt;=50, "Comfortable",
  N857&lt;=60, "Moderate Humid",
  N857&lt;=70, "Humid",
  N857&lt;=80, "Very Humid",
  N857&lt;=90, "Highly Humid",
  N857&lt;=100, "Saturated / Rain-Likely"
)</f>
        <v>Saturated / Rain-Likely</v>
      </c>
      <c r="P857" s="8">
        <v>0.1045</v>
      </c>
      <c r="Q857" s="8">
        <f>ROUND(DS_1_2_3_appended[[#This Row],[NormalizedWindspeed]]* 118, 1)</f>
        <v>12.3</v>
      </c>
      <c r="R857" s="8">
        <v>1</v>
      </c>
      <c r="S857" s="8">
        <v>1</v>
      </c>
      <c r="T857" s="8">
        <f>SUM(DS_1_2_3_appended[[#This Row],[CasualRiders]], DS_1_2_3_appended[[#This Row],[RegisteredRiders]])</f>
        <v>2</v>
      </c>
    </row>
    <row r="858" spans="1:20">
      <c r="A858" s="16">
        <v>857</v>
      </c>
      <c r="B858" s="11">
        <v>40582</v>
      </c>
      <c r="C858" s="8" t="str" cm="1">
        <f t="array" ref="C858">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58" s="8">
        <f>YEAR(DS_1_2_3_appended[[#This Row],[DateOfEntry]])</f>
        <v>2011</v>
      </c>
      <c r="E858" s="8" t="str">
        <f>TEXT(DS_1_2_3_appended[[#This Row],[DateOfEntry]], "mmmm")</f>
        <v>February</v>
      </c>
      <c r="F858" s="15">
        <v>35.6666666666667</v>
      </c>
      <c r="G858" s="8" t="str">
        <f>IF(dataset_1!G858, "YES", "NO")</f>
        <v>NO</v>
      </c>
      <c r="H858" s="8" t="str">
        <f>CHOOSE(WEEKDAY(DS_1_2_3_appended[[#This Row],[DateOfEntry]]), "Sunday", "Monday", "Tuesday", "Wednesday", "Thursday", "Friday", "Saturday")</f>
        <v>Tuesday</v>
      </c>
      <c r="I858" s="8">
        <v>3</v>
      </c>
      <c r="J858" s="8" t="str" cm="1">
        <f t="array" ref="J858">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Light Snow / Rain</v>
      </c>
      <c r="K858" s="8">
        <v>0.28000000000000003</v>
      </c>
      <c r="L858" s="8" cm="1">
        <f t="array" ref="L858">_xlfn.IFS(
  AND(C858="Winter", J858="Clear Sky"), ROUND(10 + (K858 / 0.46) * (25 - 10), 1),
  AND(C858="Winter", J858="Foggy / Misty"), ROUND(0 + (K858 / 0.46) * (15 - 0), 1),
  AND(C858="Winter", J858="Light Snow / Rain"), ROUND(-5 + (K858 / 0.46) * (10 - (-5)), 1),
  AND(C858="Winter", J858="Western Disturbance"), ROUND(5 + (K858 / 0.46) * (20 - 5), 1),
  AND(C858="Summer", J858="Clear / Sunny"), ROUND(30 + (K858 / 0.46) * (53 - 30), 1),
  AND(C858="Summer", J858="Hot &amp; Humid"), ROUND(26 + (K858 / 0.46) * (45 - 26), 1),
  AND(C858="Summer", J858="Dust Storm / Loo Winds"), ROUND(35 + (K858 / 0.46) * (50 - 35), 1),
  AND(C858="Summer", J858="Pre-Monsoon Thunderstorm"), ROUND(28 + (K858 / 0.46) * (48 - 28), 1),
  AND(C858="Monsoon", J858="Heavy Rainfall"), ROUND(22 + (K858 / 0.46) * (28 - 22), 1),
  AND(C858="Monsoon", J858="Intermittent Showers"), ROUND(24 + (K858 / 0.46) * (32 - 24), 1),
  AND(C858="Monsoon", J858="Overcast &amp; Humid"), ROUND(25 + (K858 / 0.46) * (33 - 25), 1),
  AND(C858="Monsoon", J858="Thunderstorms with Rain"), ROUND(23 + (K858 / 0.46) * (30 - 23), 1),
  AND(C858="Autumn", J858="Clear"), ROUND(20 + (K858 / 0.46) * (30 - 20), 1),
  AND(C858="Autumn", J858="Dry &amp; Breezy"), ROUND(18 + (K858 / 0.46) * (28 - 18), 1),
  AND(C858="Autumn", J858="Atmospheric Haze"), ROUND(16 + (K858 / 0.46) * (26 - 16), 1),
  AND(C858="Autumn", J858="Chilly Dusk"), ROUND(15 + (K858 / 0.46) * (25 - 15), 1),
  TRUE, "No match found"
)</f>
        <v>4.0999999999999996</v>
      </c>
      <c r="M858" s="8">
        <v>0.93</v>
      </c>
      <c r="N858" s="8">
        <f>ROUND(DS_1_2_3_appended[[#This Row],[NormalizedHumidity]] * 100, 1)</f>
        <v>93</v>
      </c>
      <c r="O858" s="8" t="str" cm="1">
        <f t="array" ref="O858">_xlfn.IFS(
  N858&lt;=10, "Extremely Dry",
  N858&lt;=20, "Very Dry",
  N858&lt;=30, "Dry",
  N858&lt;=40, "Low Comfortable",
  N858&lt;=50, "Comfortable",
  N858&lt;=60, "Moderate Humid",
  N858&lt;=70, "Humid",
  N858&lt;=80, "Very Humid",
  N858&lt;=90, "Highly Humid",
  N858&lt;=100, "Saturated / Rain-Likely"
)</f>
        <v>Saturated / Rain-Likely</v>
      </c>
      <c r="P858" s="8">
        <v>0.16420000000000001</v>
      </c>
      <c r="Q858" s="8">
        <f>ROUND(DS_1_2_3_appended[[#This Row],[NormalizedWindspeed]]* 118, 1)</f>
        <v>19.399999999999999</v>
      </c>
      <c r="R858" s="8">
        <v>0</v>
      </c>
      <c r="S858" s="8">
        <v>1</v>
      </c>
      <c r="T858" s="8">
        <f>SUM(DS_1_2_3_appended[[#This Row],[CasualRiders]], DS_1_2_3_appended[[#This Row],[RegisteredRiders]])</f>
        <v>1</v>
      </c>
    </row>
    <row r="859" spans="1:20">
      <c r="A859" s="16">
        <v>858</v>
      </c>
      <c r="B859" s="11">
        <v>40582</v>
      </c>
      <c r="C859" s="8" t="str" cm="1">
        <f t="array" ref="C859">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59" s="8">
        <f>YEAR(DS_1_2_3_appended[[#This Row],[DateOfEntry]])</f>
        <v>2011</v>
      </c>
      <c r="E859" s="8" t="str">
        <f>TEXT(DS_1_2_3_appended[[#This Row],[DateOfEntry]], "mmmm")</f>
        <v>February</v>
      </c>
      <c r="F859" s="15">
        <v>35.7083333333333</v>
      </c>
      <c r="G859" s="8" t="str">
        <f>IF(dataset_1!G859, "YES", "NO")</f>
        <v>NO</v>
      </c>
      <c r="H859" s="8" t="str">
        <f>CHOOSE(WEEKDAY(DS_1_2_3_appended[[#This Row],[DateOfEntry]]), "Sunday", "Monday", "Tuesday", "Wednesday", "Thursday", "Friday", "Saturday")</f>
        <v>Tuesday</v>
      </c>
      <c r="I859" s="8">
        <v>1</v>
      </c>
      <c r="J859" s="8" t="str" cm="1">
        <f t="array" ref="J859">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859" s="8">
        <v>0.26</v>
      </c>
      <c r="L859" s="8" cm="1">
        <f t="array" ref="L859">_xlfn.IFS(
  AND(C859="Winter", J859="Clear Sky"), ROUND(10 + (K859 / 0.46) * (25 - 10), 1),
  AND(C859="Winter", J859="Foggy / Misty"), ROUND(0 + (K859 / 0.46) * (15 - 0), 1),
  AND(C859="Winter", J859="Light Snow / Rain"), ROUND(-5 + (K859 / 0.46) * (10 - (-5)), 1),
  AND(C859="Winter", J859="Western Disturbance"), ROUND(5 + (K859 / 0.46) * (20 - 5), 1),
  AND(C859="Summer", J859="Clear / Sunny"), ROUND(30 + (K859 / 0.46) * (53 - 30), 1),
  AND(C859="Summer", J859="Hot &amp; Humid"), ROUND(26 + (K859 / 0.46) * (45 - 26), 1),
  AND(C859="Summer", J859="Dust Storm / Loo Winds"), ROUND(35 + (K859 / 0.46) * (50 - 35), 1),
  AND(C859="Summer", J859="Pre-Monsoon Thunderstorm"), ROUND(28 + (K859 / 0.46) * (48 - 28), 1),
  AND(C859="Monsoon", J859="Heavy Rainfall"), ROUND(22 + (K859 / 0.46) * (28 - 22), 1),
  AND(C859="Monsoon", J859="Intermittent Showers"), ROUND(24 + (K859 / 0.46) * (32 - 24), 1),
  AND(C859="Monsoon", J859="Overcast &amp; Humid"), ROUND(25 + (K859 / 0.46) * (33 - 25), 1),
  AND(C859="Monsoon", J859="Thunderstorms with Rain"), ROUND(23 + (K859 / 0.46) * (30 - 23), 1),
  AND(C859="Autumn", J859="Clear"), ROUND(20 + (K859 / 0.46) * (30 - 20), 1),
  AND(C859="Autumn", J859="Dry &amp; Breezy"), ROUND(18 + (K859 / 0.46) * (28 - 18), 1),
  AND(C859="Autumn", J859="Atmospheric Haze"), ROUND(16 + (K859 / 0.46) * (26 - 16), 1),
  AND(C859="Autumn", J859="Chilly Dusk"), ROUND(15 + (K859 / 0.46) * (25 - 15), 1),
  TRUE, "No match found"
)</f>
        <v>18.5</v>
      </c>
      <c r="M859" s="8">
        <v>0.93</v>
      </c>
      <c r="N859" s="8">
        <f>ROUND(DS_1_2_3_appended[[#This Row],[NormalizedHumidity]] * 100, 1)</f>
        <v>93</v>
      </c>
      <c r="O859" s="8" t="str" cm="1">
        <f t="array" ref="O859">_xlfn.IFS(
  N859&lt;=10, "Extremely Dry",
  N859&lt;=20, "Very Dry",
  N859&lt;=30, "Dry",
  N859&lt;=40, "Low Comfortable",
  N859&lt;=50, "Comfortable",
  N859&lt;=60, "Moderate Humid",
  N859&lt;=70, "Humid",
  N859&lt;=80, "Very Humid",
  N859&lt;=90, "Highly Humid",
  N859&lt;=100, "Saturated / Rain-Likely"
)</f>
        <v>Saturated / Rain-Likely</v>
      </c>
      <c r="P859" s="8">
        <v>0.16420000000000001</v>
      </c>
      <c r="Q859" s="8">
        <f>ROUND(DS_1_2_3_appended[[#This Row],[NormalizedWindspeed]]* 118, 1)</f>
        <v>19.399999999999999</v>
      </c>
      <c r="R859" s="8">
        <v>0</v>
      </c>
      <c r="S859" s="8">
        <v>3</v>
      </c>
      <c r="T859" s="8">
        <f>SUM(DS_1_2_3_appended[[#This Row],[CasualRiders]], DS_1_2_3_appended[[#This Row],[RegisteredRiders]])</f>
        <v>3</v>
      </c>
    </row>
    <row r="860" spans="1:20">
      <c r="A860" s="16">
        <v>859</v>
      </c>
      <c r="B860" s="11">
        <v>40582</v>
      </c>
      <c r="C860" s="8" t="str" cm="1">
        <f t="array" ref="C860">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60" s="8">
        <f>YEAR(DS_1_2_3_appended[[#This Row],[DateOfEntry]])</f>
        <v>2011</v>
      </c>
      <c r="E860" s="8" t="str">
        <f>TEXT(DS_1_2_3_appended[[#This Row],[DateOfEntry]], "mmmm")</f>
        <v>February</v>
      </c>
      <c r="F860" s="15">
        <v>35.75</v>
      </c>
      <c r="G860" s="8" t="str">
        <f>IF(dataset_1!G860, "YES", "NO")</f>
        <v>NO</v>
      </c>
      <c r="H860" s="8" t="str">
        <f>CHOOSE(WEEKDAY(DS_1_2_3_appended[[#This Row],[DateOfEntry]]), "Sunday", "Monday", "Tuesday", "Wednesday", "Thursday", "Friday", "Saturday")</f>
        <v>Tuesday</v>
      </c>
      <c r="I860" s="8">
        <v>1</v>
      </c>
      <c r="J860" s="8" t="str" cm="1">
        <f t="array" ref="J860">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860" s="8">
        <v>0.26</v>
      </c>
      <c r="L860" s="8" cm="1">
        <f t="array" ref="L860">_xlfn.IFS(
  AND(C860="Winter", J860="Clear Sky"), ROUND(10 + (K860 / 0.46) * (25 - 10), 1),
  AND(C860="Winter", J860="Foggy / Misty"), ROUND(0 + (K860 / 0.46) * (15 - 0), 1),
  AND(C860="Winter", J860="Light Snow / Rain"), ROUND(-5 + (K860 / 0.46) * (10 - (-5)), 1),
  AND(C860="Winter", J860="Western Disturbance"), ROUND(5 + (K860 / 0.46) * (20 - 5), 1),
  AND(C860="Summer", J860="Clear / Sunny"), ROUND(30 + (K860 / 0.46) * (53 - 30), 1),
  AND(C860="Summer", J860="Hot &amp; Humid"), ROUND(26 + (K860 / 0.46) * (45 - 26), 1),
  AND(C860="Summer", J860="Dust Storm / Loo Winds"), ROUND(35 + (K860 / 0.46) * (50 - 35), 1),
  AND(C860="Summer", J860="Pre-Monsoon Thunderstorm"), ROUND(28 + (K860 / 0.46) * (48 - 28), 1),
  AND(C860="Monsoon", J860="Heavy Rainfall"), ROUND(22 + (K860 / 0.46) * (28 - 22), 1),
  AND(C860="Monsoon", J860="Intermittent Showers"), ROUND(24 + (K860 / 0.46) * (32 - 24), 1),
  AND(C860="Monsoon", J860="Overcast &amp; Humid"), ROUND(25 + (K860 / 0.46) * (33 - 25), 1),
  AND(C860="Monsoon", J860="Thunderstorms with Rain"), ROUND(23 + (K860 / 0.46) * (30 - 23), 1),
  AND(C860="Autumn", J860="Clear"), ROUND(20 + (K860 / 0.46) * (30 - 20), 1),
  AND(C860="Autumn", J860="Dry &amp; Breezy"), ROUND(18 + (K860 / 0.46) * (28 - 18), 1),
  AND(C860="Autumn", J860="Atmospheric Haze"), ROUND(16 + (K860 / 0.46) * (26 - 16), 1),
  AND(C860="Autumn", J860="Chilly Dusk"), ROUND(15 + (K860 / 0.46) * (25 - 15), 1),
  TRUE, "No match found"
)</f>
        <v>18.5</v>
      </c>
      <c r="M860" s="8">
        <v>0.81</v>
      </c>
      <c r="N860" s="8">
        <f>ROUND(DS_1_2_3_appended[[#This Row],[NormalizedHumidity]] * 100, 1)</f>
        <v>81</v>
      </c>
      <c r="O860" s="8" t="str" cm="1">
        <f t="array" ref="O860">_xlfn.IFS(
  N860&lt;=10, "Extremely Dry",
  N860&lt;=20, "Very Dry",
  N860&lt;=30, "Dry",
  N860&lt;=40, "Low Comfortable",
  N860&lt;=50, "Comfortable",
  N860&lt;=60, "Moderate Humid",
  N860&lt;=70, "Humid",
  N860&lt;=80, "Very Humid",
  N860&lt;=90, "Highly Humid",
  N860&lt;=100, "Saturated / Rain-Likely"
)</f>
        <v>Highly Humid</v>
      </c>
      <c r="P860" s="8">
        <v>0.32840000000000003</v>
      </c>
      <c r="Q860" s="8">
        <f>ROUND(DS_1_2_3_appended[[#This Row],[NormalizedWindspeed]]* 118, 1)</f>
        <v>38.799999999999997</v>
      </c>
      <c r="R860" s="8">
        <v>0</v>
      </c>
      <c r="S860" s="8">
        <v>2</v>
      </c>
      <c r="T860" s="8">
        <f>SUM(DS_1_2_3_appended[[#This Row],[CasualRiders]], DS_1_2_3_appended[[#This Row],[RegisteredRiders]])</f>
        <v>2</v>
      </c>
    </row>
    <row r="861" spans="1:20">
      <c r="A861" s="16">
        <v>860</v>
      </c>
      <c r="B861" s="11">
        <v>40582</v>
      </c>
      <c r="C861" s="8" t="str" cm="1">
        <f t="array" ref="C861">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61" s="8">
        <f>YEAR(DS_1_2_3_appended[[#This Row],[DateOfEntry]])</f>
        <v>2011</v>
      </c>
      <c r="E861" s="8" t="str">
        <f>TEXT(DS_1_2_3_appended[[#This Row],[DateOfEntry]], "mmmm")</f>
        <v>February</v>
      </c>
      <c r="F861" s="15">
        <v>35.7916666666667</v>
      </c>
      <c r="G861" s="8" t="str">
        <f>IF(dataset_1!G861, "YES", "NO")</f>
        <v>NO</v>
      </c>
      <c r="H861" s="8" t="str">
        <f>CHOOSE(WEEKDAY(DS_1_2_3_appended[[#This Row],[DateOfEntry]]), "Sunday", "Monday", "Tuesday", "Wednesday", "Thursday", "Friday", "Saturday")</f>
        <v>Tuesday</v>
      </c>
      <c r="I861" s="8">
        <v>1</v>
      </c>
      <c r="J861" s="8" t="str" cm="1">
        <f t="array" ref="J861">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861" s="8">
        <v>0.26</v>
      </c>
      <c r="L861" s="8" cm="1">
        <f t="array" ref="L861">_xlfn.IFS(
  AND(C861="Winter", J861="Clear Sky"), ROUND(10 + (K861 / 0.46) * (25 - 10), 1),
  AND(C861="Winter", J861="Foggy / Misty"), ROUND(0 + (K861 / 0.46) * (15 - 0), 1),
  AND(C861="Winter", J861="Light Snow / Rain"), ROUND(-5 + (K861 / 0.46) * (10 - (-5)), 1),
  AND(C861="Winter", J861="Western Disturbance"), ROUND(5 + (K861 / 0.46) * (20 - 5), 1),
  AND(C861="Summer", J861="Clear / Sunny"), ROUND(30 + (K861 / 0.46) * (53 - 30), 1),
  AND(C861="Summer", J861="Hot &amp; Humid"), ROUND(26 + (K861 / 0.46) * (45 - 26), 1),
  AND(C861="Summer", J861="Dust Storm / Loo Winds"), ROUND(35 + (K861 / 0.46) * (50 - 35), 1),
  AND(C861="Summer", J861="Pre-Monsoon Thunderstorm"), ROUND(28 + (K861 / 0.46) * (48 - 28), 1),
  AND(C861="Monsoon", J861="Heavy Rainfall"), ROUND(22 + (K861 / 0.46) * (28 - 22), 1),
  AND(C861="Monsoon", J861="Intermittent Showers"), ROUND(24 + (K861 / 0.46) * (32 - 24), 1),
  AND(C861="Monsoon", J861="Overcast &amp; Humid"), ROUND(25 + (K861 / 0.46) * (33 - 25), 1),
  AND(C861="Monsoon", J861="Thunderstorms with Rain"), ROUND(23 + (K861 / 0.46) * (30 - 23), 1),
  AND(C861="Autumn", J861="Clear"), ROUND(20 + (K861 / 0.46) * (30 - 20), 1),
  AND(C861="Autumn", J861="Dry &amp; Breezy"), ROUND(18 + (K861 / 0.46) * (28 - 18), 1),
  AND(C861="Autumn", J861="Atmospheric Haze"), ROUND(16 + (K861 / 0.46) * (26 - 16), 1),
  AND(C861="Autumn", J861="Chilly Dusk"), ROUND(15 + (K861 / 0.46) * (25 - 15), 1),
  TRUE, "No match found"
)</f>
        <v>18.5</v>
      </c>
      <c r="M861" s="8">
        <v>0.7</v>
      </c>
      <c r="N861" s="8">
        <f>ROUND(DS_1_2_3_appended[[#This Row],[NormalizedHumidity]] * 100, 1)</f>
        <v>70</v>
      </c>
      <c r="O861" s="8" t="str" cm="1">
        <f t="array" ref="O861">_xlfn.IFS(
  N861&lt;=10, "Extremely Dry",
  N861&lt;=20, "Very Dry",
  N861&lt;=30, "Dry",
  N861&lt;=40, "Low Comfortable",
  N861&lt;=50, "Comfortable",
  N861&lt;=60, "Moderate Humid",
  N861&lt;=70, "Humid",
  N861&lt;=80, "Very Humid",
  N861&lt;=90, "Highly Humid",
  N861&lt;=100, "Saturated / Rain-Likely"
)</f>
        <v>Humid</v>
      </c>
      <c r="P861" s="8">
        <v>0.32840000000000003</v>
      </c>
      <c r="Q861" s="8">
        <f>ROUND(DS_1_2_3_appended[[#This Row],[NormalizedWindspeed]]* 118, 1)</f>
        <v>38.799999999999997</v>
      </c>
      <c r="R861" s="8">
        <v>0</v>
      </c>
      <c r="S861" s="8">
        <v>39</v>
      </c>
      <c r="T861" s="8">
        <f>SUM(DS_1_2_3_appended[[#This Row],[CasualRiders]], DS_1_2_3_appended[[#This Row],[RegisteredRiders]])</f>
        <v>39</v>
      </c>
    </row>
    <row r="862" spans="1:20">
      <c r="A862" s="16">
        <v>861</v>
      </c>
      <c r="B862" s="11">
        <v>40582</v>
      </c>
      <c r="C862" s="8" t="str" cm="1">
        <f t="array" ref="C862">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62" s="8">
        <f>YEAR(DS_1_2_3_appended[[#This Row],[DateOfEntry]])</f>
        <v>2011</v>
      </c>
      <c r="E862" s="8" t="str">
        <f>TEXT(DS_1_2_3_appended[[#This Row],[DateOfEntry]], "mmmm")</f>
        <v>February</v>
      </c>
      <c r="F862" s="15">
        <v>35.8333333333333</v>
      </c>
      <c r="G862" s="8" t="str">
        <f>IF(dataset_1!G862, "YES", "NO")</f>
        <v>NO</v>
      </c>
      <c r="H862" s="8" t="str">
        <f>CHOOSE(WEEKDAY(DS_1_2_3_appended[[#This Row],[DateOfEntry]]), "Sunday", "Monday", "Tuesday", "Wednesday", "Thursday", "Friday", "Saturday")</f>
        <v>Tuesday</v>
      </c>
      <c r="I862" s="8">
        <v>1</v>
      </c>
      <c r="J862" s="8" t="str" cm="1">
        <f t="array" ref="J862">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862" s="8">
        <v>0.24</v>
      </c>
      <c r="L862" s="8" cm="1">
        <f t="array" ref="L862">_xlfn.IFS(
  AND(C862="Winter", J862="Clear Sky"), ROUND(10 + (K862 / 0.46) * (25 - 10), 1),
  AND(C862="Winter", J862="Foggy / Misty"), ROUND(0 + (K862 / 0.46) * (15 - 0), 1),
  AND(C862="Winter", J862="Light Snow / Rain"), ROUND(-5 + (K862 / 0.46) * (10 - (-5)), 1),
  AND(C862="Winter", J862="Western Disturbance"), ROUND(5 + (K862 / 0.46) * (20 - 5), 1),
  AND(C862="Summer", J862="Clear / Sunny"), ROUND(30 + (K862 / 0.46) * (53 - 30), 1),
  AND(C862="Summer", J862="Hot &amp; Humid"), ROUND(26 + (K862 / 0.46) * (45 - 26), 1),
  AND(C862="Summer", J862="Dust Storm / Loo Winds"), ROUND(35 + (K862 / 0.46) * (50 - 35), 1),
  AND(C862="Summer", J862="Pre-Monsoon Thunderstorm"), ROUND(28 + (K862 / 0.46) * (48 - 28), 1),
  AND(C862="Monsoon", J862="Heavy Rainfall"), ROUND(22 + (K862 / 0.46) * (28 - 22), 1),
  AND(C862="Monsoon", J862="Intermittent Showers"), ROUND(24 + (K862 / 0.46) * (32 - 24), 1),
  AND(C862="Monsoon", J862="Overcast &amp; Humid"), ROUND(25 + (K862 / 0.46) * (33 - 25), 1),
  AND(C862="Monsoon", J862="Thunderstorms with Rain"), ROUND(23 + (K862 / 0.46) * (30 - 23), 1),
  AND(C862="Autumn", J862="Clear"), ROUND(20 + (K862 / 0.46) * (30 - 20), 1),
  AND(C862="Autumn", J862="Dry &amp; Breezy"), ROUND(18 + (K862 / 0.46) * (28 - 18), 1),
  AND(C862="Autumn", J862="Atmospheric Haze"), ROUND(16 + (K862 / 0.46) * (26 - 16), 1),
  AND(C862="Autumn", J862="Chilly Dusk"), ROUND(15 + (K862 / 0.46) * (25 - 15), 1),
  TRUE, "No match found"
)</f>
        <v>17.8</v>
      </c>
      <c r="M862" s="8">
        <v>0.65</v>
      </c>
      <c r="N862" s="8">
        <f>ROUND(DS_1_2_3_appended[[#This Row],[NormalizedHumidity]] * 100, 1)</f>
        <v>65</v>
      </c>
      <c r="O862" s="8" t="str" cm="1">
        <f t="array" ref="O862">_xlfn.IFS(
  N862&lt;=10, "Extremely Dry",
  N862&lt;=20, "Very Dry",
  N862&lt;=30, "Dry",
  N862&lt;=40, "Low Comfortable",
  N862&lt;=50, "Comfortable",
  N862&lt;=60, "Moderate Humid",
  N862&lt;=70, "Humid",
  N862&lt;=80, "Very Humid",
  N862&lt;=90, "Highly Humid",
  N862&lt;=100, "Saturated / Rain-Likely"
)</f>
        <v>Humid</v>
      </c>
      <c r="P862" s="8">
        <v>0.41789999999999999</v>
      </c>
      <c r="Q862" s="8">
        <f>ROUND(DS_1_2_3_appended[[#This Row],[NormalizedWindspeed]]* 118, 1)</f>
        <v>49.3</v>
      </c>
      <c r="R862" s="8">
        <v>3</v>
      </c>
      <c r="S862" s="8">
        <v>97</v>
      </c>
      <c r="T862" s="8">
        <f>SUM(DS_1_2_3_appended[[#This Row],[CasualRiders]], DS_1_2_3_appended[[#This Row],[RegisteredRiders]])</f>
        <v>100</v>
      </c>
    </row>
    <row r="863" spans="1:20">
      <c r="A863" s="16">
        <v>862</v>
      </c>
      <c r="B863" s="11">
        <v>40582</v>
      </c>
      <c r="C863" s="8" t="str" cm="1">
        <f t="array" ref="C863">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63" s="8">
        <f>YEAR(DS_1_2_3_appended[[#This Row],[DateOfEntry]])</f>
        <v>2011</v>
      </c>
      <c r="E863" s="8" t="str">
        <f>TEXT(DS_1_2_3_appended[[#This Row],[DateOfEntry]], "mmmm")</f>
        <v>February</v>
      </c>
      <c r="F863" s="15">
        <v>35.875</v>
      </c>
      <c r="G863" s="8" t="str">
        <f>IF(dataset_1!G863, "YES", "NO")</f>
        <v>NO</v>
      </c>
      <c r="H863" s="8" t="str">
        <f>CHOOSE(WEEKDAY(DS_1_2_3_appended[[#This Row],[DateOfEntry]]), "Sunday", "Monday", "Tuesday", "Wednesday", "Thursday", "Friday", "Saturday")</f>
        <v>Tuesday</v>
      </c>
      <c r="I863" s="8">
        <v>1</v>
      </c>
      <c r="J863" s="8" t="str" cm="1">
        <f t="array" ref="J863">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863" s="8">
        <v>0.24</v>
      </c>
      <c r="L863" s="8" cm="1">
        <f t="array" ref="L863">_xlfn.IFS(
  AND(C863="Winter", J863="Clear Sky"), ROUND(10 + (K863 / 0.46) * (25 - 10), 1),
  AND(C863="Winter", J863="Foggy / Misty"), ROUND(0 + (K863 / 0.46) * (15 - 0), 1),
  AND(C863="Winter", J863="Light Snow / Rain"), ROUND(-5 + (K863 / 0.46) * (10 - (-5)), 1),
  AND(C863="Winter", J863="Western Disturbance"), ROUND(5 + (K863 / 0.46) * (20 - 5), 1),
  AND(C863="Summer", J863="Clear / Sunny"), ROUND(30 + (K863 / 0.46) * (53 - 30), 1),
  AND(C863="Summer", J863="Hot &amp; Humid"), ROUND(26 + (K863 / 0.46) * (45 - 26), 1),
  AND(C863="Summer", J863="Dust Storm / Loo Winds"), ROUND(35 + (K863 / 0.46) * (50 - 35), 1),
  AND(C863="Summer", J863="Pre-Monsoon Thunderstorm"), ROUND(28 + (K863 / 0.46) * (48 - 28), 1),
  AND(C863="Monsoon", J863="Heavy Rainfall"), ROUND(22 + (K863 / 0.46) * (28 - 22), 1),
  AND(C863="Monsoon", J863="Intermittent Showers"), ROUND(24 + (K863 / 0.46) * (32 - 24), 1),
  AND(C863="Monsoon", J863="Overcast &amp; Humid"), ROUND(25 + (K863 / 0.46) * (33 - 25), 1),
  AND(C863="Monsoon", J863="Thunderstorms with Rain"), ROUND(23 + (K863 / 0.46) * (30 - 23), 1),
  AND(C863="Autumn", J863="Clear"), ROUND(20 + (K863 / 0.46) * (30 - 20), 1),
  AND(C863="Autumn", J863="Dry &amp; Breezy"), ROUND(18 + (K863 / 0.46) * (28 - 18), 1),
  AND(C863="Autumn", J863="Atmospheric Haze"), ROUND(16 + (K863 / 0.46) * (26 - 16), 1),
  AND(C863="Autumn", J863="Chilly Dusk"), ROUND(15 + (K863 / 0.46) * (25 - 15), 1),
  TRUE, "No match found"
)</f>
        <v>17.8</v>
      </c>
      <c r="M863" s="8">
        <v>0.56000000000000005</v>
      </c>
      <c r="N863" s="8">
        <f>ROUND(DS_1_2_3_appended[[#This Row],[NormalizedHumidity]] * 100, 1)</f>
        <v>56</v>
      </c>
      <c r="O863" s="8" t="str" cm="1">
        <f t="array" ref="O863">_xlfn.IFS(
  N863&lt;=10, "Extremely Dry",
  N863&lt;=20, "Very Dry",
  N863&lt;=30, "Dry",
  N863&lt;=40, "Low Comfortable",
  N863&lt;=50, "Comfortable",
  N863&lt;=60, "Moderate Humid",
  N863&lt;=70, "Humid",
  N863&lt;=80, "Very Humid",
  N863&lt;=90, "Highly Humid",
  N863&lt;=100, "Saturated / Rain-Likely"
)</f>
        <v>Moderate Humid</v>
      </c>
      <c r="P863" s="8">
        <v>0.49249999999999999</v>
      </c>
      <c r="Q863" s="8">
        <f>ROUND(DS_1_2_3_appended[[#This Row],[NormalizedWindspeed]]* 118, 1)</f>
        <v>58.1</v>
      </c>
      <c r="R863" s="8">
        <v>7</v>
      </c>
      <c r="S863" s="8">
        <v>236</v>
      </c>
      <c r="T863" s="8">
        <f>SUM(DS_1_2_3_appended[[#This Row],[CasualRiders]], DS_1_2_3_appended[[#This Row],[RegisteredRiders]])</f>
        <v>243</v>
      </c>
    </row>
    <row r="864" spans="1:20">
      <c r="A864" s="16">
        <v>863</v>
      </c>
      <c r="B864" s="11">
        <v>40582</v>
      </c>
      <c r="C864" s="8" t="str" cm="1">
        <f t="array" ref="C864">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64" s="8">
        <f>YEAR(DS_1_2_3_appended[[#This Row],[DateOfEntry]])</f>
        <v>2011</v>
      </c>
      <c r="E864" s="8" t="str">
        <f>TEXT(DS_1_2_3_appended[[#This Row],[DateOfEntry]], "mmmm")</f>
        <v>February</v>
      </c>
      <c r="F864" s="15">
        <v>35.9166666666667</v>
      </c>
      <c r="G864" s="8" t="str">
        <f>IF(dataset_1!G864, "YES", "NO")</f>
        <v>NO</v>
      </c>
      <c r="H864" s="8" t="str">
        <f>CHOOSE(WEEKDAY(DS_1_2_3_appended[[#This Row],[DateOfEntry]]), "Sunday", "Monday", "Tuesday", "Wednesday", "Thursday", "Friday", "Saturday")</f>
        <v>Tuesday</v>
      </c>
      <c r="I864" s="8">
        <v>1</v>
      </c>
      <c r="J864" s="8" t="str" cm="1">
        <f t="array" ref="J864">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864" s="8">
        <v>0.24</v>
      </c>
      <c r="L864" s="8" cm="1">
        <f t="array" ref="L864">_xlfn.IFS(
  AND(C864="Winter", J864="Clear Sky"), ROUND(10 + (K864 / 0.46) * (25 - 10), 1),
  AND(C864="Winter", J864="Foggy / Misty"), ROUND(0 + (K864 / 0.46) * (15 - 0), 1),
  AND(C864="Winter", J864="Light Snow / Rain"), ROUND(-5 + (K864 / 0.46) * (10 - (-5)), 1),
  AND(C864="Winter", J864="Western Disturbance"), ROUND(5 + (K864 / 0.46) * (20 - 5), 1),
  AND(C864="Summer", J864="Clear / Sunny"), ROUND(30 + (K864 / 0.46) * (53 - 30), 1),
  AND(C864="Summer", J864="Hot &amp; Humid"), ROUND(26 + (K864 / 0.46) * (45 - 26), 1),
  AND(C864="Summer", J864="Dust Storm / Loo Winds"), ROUND(35 + (K864 / 0.46) * (50 - 35), 1),
  AND(C864="Summer", J864="Pre-Monsoon Thunderstorm"), ROUND(28 + (K864 / 0.46) * (48 - 28), 1),
  AND(C864="Monsoon", J864="Heavy Rainfall"), ROUND(22 + (K864 / 0.46) * (28 - 22), 1),
  AND(C864="Monsoon", J864="Intermittent Showers"), ROUND(24 + (K864 / 0.46) * (32 - 24), 1),
  AND(C864="Monsoon", J864="Overcast &amp; Humid"), ROUND(25 + (K864 / 0.46) * (33 - 25), 1),
  AND(C864="Monsoon", J864="Thunderstorms with Rain"), ROUND(23 + (K864 / 0.46) * (30 - 23), 1),
  AND(C864="Autumn", J864="Clear"), ROUND(20 + (K864 / 0.46) * (30 - 20), 1),
  AND(C864="Autumn", J864="Dry &amp; Breezy"), ROUND(18 + (K864 / 0.46) * (28 - 18), 1),
  AND(C864="Autumn", J864="Atmospheric Haze"), ROUND(16 + (K864 / 0.46) * (26 - 16), 1),
  AND(C864="Autumn", J864="Chilly Dusk"), ROUND(15 + (K864 / 0.46) * (25 - 15), 1),
  TRUE, "No match found"
)</f>
        <v>17.8</v>
      </c>
      <c r="M864" s="8">
        <v>0.52</v>
      </c>
      <c r="N864" s="8">
        <f>ROUND(DS_1_2_3_appended[[#This Row],[NormalizedHumidity]] * 100, 1)</f>
        <v>52</v>
      </c>
      <c r="O864" s="8" t="str" cm="1">
        <f t="array" ref="O864">_xlfn.IFS(
  N864&lt;=10, "Extremely Dry",
  N864&lt;=20, "Very Dry",
  N864&lt;=30, "Dry",
  N864&lt;=40, "Low Comfortable",
  N864&lt;=50, "Comfortable",
  N864&lt;=60, "Moderate Humid",
  N864&lt;=70, "Humid",
  N864&lt;=80, "Very Humid",
  N864&lt;=90, "Highly Humid",
  N864&lt;=100, "Saturated / Rain-Likely"
)</f>
        <v>Moderate Humid</v>
      </c>
      <c r="P864" s="8">
        <v>0.49249999999999999</v>
      </c>
      <c r="Q864" s="8">
        <f>ROUND(DS_1_2_3_appended[[#This Row],[NormalizedWindspeed]]* 118, 1)</f>
        <v>58.1</v>
      </c>
      <c r="R864" s="8">
        <v>7</v>
      </c>
      <c r="S864" s="8">
        <v>128</v>
      </c>
      <c r="T864" s="8">
        <f>SUM(DS_1_2_3_appended[[#This Row],[CasualRiders]], DS_1_2_3_appended[[#This Row],[RegisteredRiders]])</f>
        <v>135</v>
      </c>
    </row>
    <row r="865" spans="1:20">
      <c r="A865" s="16">
        <v>864</v>
      </c>
      <c r="B865" s="11">
        <v>40582</v>
      </c>
      <c r="C865" s="8" t="str" cm="1">
        <f t="array" ref="C865">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65" s="8">
        <f>YEAR(DS_1_2_3_appended[[#This Row],[DateOfEntry]])</f>
        <v>2011</v>
      </c>
      <c r="E865" s="8" t="str">
        <f>TEXT(DS_1_2_3_appended[[#This Row],[DateOfEntry]], "mmmm")</f>
        <v>February</v>
      </c>
      <c r="F865" s="15">
        <v>35.9583333333333</v>
      </c>
      <c r="G865" s="8" t="str">
        <f>IF(dataset_1!G865, "YES", "NO")</f>
        <v>NO</v>
      </c>
      <c r="H865" s="8" t="str">
        <f>CHOOSE(WEEKDAY(DS_1_2_3_appended[[#This Row],[DateOfEntry]]), "Sunday", "Monday", "Tuesday", "Wednesday", "Thursday", "Friday", "Saturday")</f>
        <v>Tuesday</v>
      </c>
      <c r="I865" s="8">
        <v>1</v>
      </c>
      <c r="J865" s="8" t="str" cm="1">
        <f t="array" ref="J865">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865" s="8">
        <v>0.22</v>
      </c>
      <c r="L865" s="8" cm="1">
        <f t="array" ref="L865">_xlfn.IFS(
  AND(C865="Winter", J865="Clear Sky"), ROUND(10 + (K865 / 0.46) * (25 - 10), 1),
  AND(C865="Winter", J865="Foggy / Misty"), ROUND(0 + (K865 / 0.46) * (15 - 0), 1),
  AND(C865="Winter", J865="Light Snow / Rain"), ROUND(-5 + (K865 / 0.46) * (10 - (-5)), 1),
  AND(C865="Winter", J865="Western Disturbance"), ROUND(5 + (K865 / 0.46) * (20 - 5), 1),
  AND(C865="Summer", J865="Clear / Sunny"), ROUND(30 + (K865 / 0.46) * (53 - 30), 1),
  AND(C865="Summer", J865="Hot &amp; Humid"), ROUND(26 + (K865 / 0.46) * (45 - 26), 1),
  AND(C865="Summer", J865="Dust Storm / Loo Winds"), ROUND(35 + (K865 / 0.46) * (50 - 35), 1),
  AND(C865="Summer", J865="Pre-Monsoon Thunderstorm"), ROUND(28 + (K865 / 0.46) * (48 - 28), 1),
  AND(C865="Monsoon", J865="Heavy Rainfall"), ROUND(22 + (K865 / 0.46) * (28 - 22), 1),
  AND(C865="Monsoon", J865="Intermittent Showers"), ROUND(24 + (K865 / 0.46) * (32 - 24), 1),
  AND(C865="Monsoon", J865="Overcast &amp; Humid"), ROUND(25 + (K865 / 0.46) * (33 - 25), 1),
  AND(C865="Monsoon", J865="Thunderstorms with Rain"), ROUND(23 + (K865 / 0.46) * (30 - 23), 1),
  AND(C865="Autumn", J865="Clear"), ROUND(20 + (K865 / 0.46) * (30 - 20), 1),
  AND(C865="Autumn", J865="Dry &amp; Breezy"), ROUND(18 + (K865 / 0.46) * (28 - 18), 1),
  AND(C865="Autumn", J865="Atmospheric Haze"), ROUND(16 + (K865 / 0.46) * (26 - 16), 1),
  AND(C865="Autumn", J865="Chilly Dusk"), ROUND(15 + (K865 / 0.46) * (25 - 15), 1),
  TRUE, "No match found"
)</f>
        <v>17.2</v>
      </c>
      <c r="M865" s="8">
        <v>0.47</v>
      </c>
      <c r="N865" s="8">
        <f>ROUND(DS_1_2_3_appended[[#This Row],[NormalizedHumidity]] * 100, 1)</f>
        <v>47</v>
      </c>
      <c r="O865" s="8" t="str" cm="1">
        <f t="array" ref="O865">_xlfn.IFS(
  N865&lt;=10, "Extremely Dry",
  N865&lt;=20, "Very Dry",
  N865&lt;=30, "Dry",
  N865&lt;=40, "Low Comfortable",
  N865&lt;=50, "Comfortable",
  N865&lt;=60, "Moderate Humid",
  N865&lt;=70, "Humid",
  N865&lt;=80, "Very Humid",
  N865&lt;=90, "Highly Humid",
  N865&lt;=100, "Saturated / Rain-Likely"
)</f>
        <v>Comfortable</v>
      </c>
      <c r="P865" s="8">
        <v>0.55220000000000002</v>
      </c>
      <c r="Q865" s="8">
        <f>ROUND(DS_1_2_3_appended[[#This Row],[NormalizedWindspeed]]* 118, 1)</f>
        <v>65.2</v>
      </c>
      <c r="R865" s="8">
        <v>4</v>
      </c>
      <c r="S865" s="8">
        <v>44</v>
      </c>
      <c r="T865" s="8">
        <f>SUM(DS_1_2_3_appended[[#This Row],[CasualRiders]], DS_1_2_3_appended[[#This Row],[RegisteredRiders]])</f>
        <v>48</v>
      </c>
    </row>
    <row r="866" spans="1:20">
      <c r="A866" s="16">
        <v>865</v>
      </c>
      <c r="B866" s="11">
        <v>40582</v>
      </c>
      <c r="C866" s="8" t="str" cm="1">
        <f t="array" ref="C866">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66" s="8">
        <f>YEAR(DS_1_2_3_appended[[#This Row],[DateOfEntry]])</f>
        <v>2011</v>
      </c>
      <c r="E866" s="8" t="str">
        <f>TEXT(DS_1_2_3_appended[[#This Row],[DateOfEntry]], "mmmm")</f>
        <v>February</v>
      </c>
      <c r="F866" s="15">
        <v>36</v>
      </c>
      <c r="G866" s="8" t="str">
        <f>IF(dataset_1!G866, "YES", "NO")</f>
        <v>NO</v>
      </c>
      <c r="H866" s="8" t="str">
        <f>CHOOSE(WEEKDAY(DS_1_2_3_appended[[#This Row],[DateOfEntry]]), "Sunday", "Monday", "Tuesday", "Wednesday", "Thursday", "Friday", "Saturday")</f>
        <v>Tuesday</v>
      </c>
      <c r="I866" s="8">
        <v>1</v>
      </c>
      <c r="J866" s="8" t="str" cm="1">
        <f t="array" ref="J866">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866" s="8">
        <v>0.22</v>
      </c>
      <c r="L866" s="8" cm="1">
        <f t="array" ref="L866">_xlfn.IFS(
  AND(C866="Winter", J866="Clear Sky"), ROUND(10 + (K866 / 0.46) * (25 - 10), 1),
  AND(C866="Winter", J866="Foggy / Misty"), ROUND(0 + (K866 / 0.46) * (15 - 0), 1),
  AND(C866="Winter", J866="Light Snow / Rain"), ROUND(-5 + (K866 / 0.46) * (10 - (-5)), 1),
  AND(C866="Winter", J866="Western Disturbance"), ROUND(5 + (K866 / 0.46) * (20 - 5), 1),
  AND(C866="Summer", J866="Clear / Sunny"), ROUND(30 + (K866 / 0.46) * (53 - 30), 1),
  AND(C866="Summer", J866="Hot &amp; Humid"), ROUND(26 + (K866 / 0.46) * (45 - 26), 1),
  AND(C866="Summer", J866="Dust Storm / Loo Winds"), ROUND(35 + (K866 / 0.46) * (50 - 35), 1),
  AND(C866="Summer", J866="Pre-Monsoon Thunderstorm"), ROUND(28 + (K866 / 0.46) * (48 - 28), 1),
  AND(C866="Monsoon", J866="Heavy Rainfall"), ROUND(22 + (K866 / 0.46) * (28 - 22), 1),
  AND(C866="Monsoon", J866="Intermittent Showers"), ROUND(24 + (K866 / 0.46) * (32 - 24), 1),
  AND(C866="Monsoon", J866="Overcast &amp; Humid"), ROUND(25 + (K866 / 0.46) * (33 - 25), 1),
  AND(C866="Monsoon", J866="Thunderstorms with Rain"), ROUND(23 + (K866 / 0.46) * (30 - 23), 1),
  AND(C866="Autumn", J866="Clear"), ROUND(20 + (K866 / 0.46) * (30 - 20), 1),
  AND(C866="Autumn", J866="Dry &amp; Breezy"), ROUND(18 + (K866 / 0.46) * (28 - 18), 1),
  AND(C866="Autumn", J866="Atmospheric Haze"), ROUND(16 + (K866 / 0.46) * (26 - 16), 1),
  AND(C866="Autumn", J866="Chilly Dusk"), ROUND(15 + (K866 / 0.46) * (25 - 15), 1),
  TRUE, "No match found"
)</f>
        <v>17.2</v>
      </c>
      <c r="M866" s="8">
        <v>0.47</v>
      </c>
      <c r="N866" s="8">
        <f>ROUND(DS_1_2_3_appended[[#This Row],[NormalizedHumidity]] * 100, 1)</f>
        <v>47</v>
      </c>
      <c r="O866" s="8" t="str" cm="1">
        <f t="array" ref="O866">_xlfn.IFS(
  N866&lt;=10, "Extremely Dry",
  N866&lt;=20, "Very Dry",
  N866&lt;=30, "Dry",
  N866&lt;=40, "Low Comfortable",
  N866&lt;=50, "Comfortable",
  N866&lt;=60, "Moderate Humid",
  N866&lt;=70, "Humid",
  N866&lt;=80, "Very Humid",
  N866&lt;=90, "Highly Humid",
  N866&lt;=100, "Saturated / Rain-Likely"
)</f>
        <v>Comfortable</v>
      </c>
      <c r="P866" s="8">
        <v>0.4627</v>
      </c>
      <c r="Q866" s="8">
        <f>ROUND(DS_1_2_3_appended[[#This Row],[NormalizedWindspeed]]* 118, 1)</f>
        <v>54.6</v>
      </c>
      <c r="R866" s="8">
        <v>1</v>
      </c>
      <c r="S866" s="8">
        <v>49</v>
      </c>
      <c r="T866" s="8">
        <f>SUM(DS_1_2_3_appended[[#This Row],[CasualRiders]], DS_1_2_3_appended[[#This Row],[RegisteredRiders]])</f>
        <v>50</v>
      </c>
    </row>
    <row r="867" spans="1:20">
      <c r="A867" s="16">
        <v>866</v>
      </c>
      <c r="B867" s="11">
        <v>40582</v>
      </c>
      <c r="C867" s="8" t="str" cm="1">
        <f t="array" ref="C867">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67" s="8">
        <f>YEAR(DS_1_2_3_appended[[#This Row],[DateOfEntry]])</f>
        <v>2011</v>
      </c>
      <c r="E867" s="8" t="str">
        <f>TEXT(DS_1_2_3_appended[[#This Row],[DateOfEntry]], "mmmm")</f>
        <v>February</v>
      </c>
      <c r="F867" s="15">
        <v>36.0416666666667</v>
      </c>
      <c r="G867" s="8" t="str">
        <f>IF(dataset_1!G867, "YES", "NO")</f>
        <v>NO</v>
      </c>
      <c r="H867" s="8" t="str">
        <f>CHOOSE(WEEKDAY(DS_1_2_3_appended[[#This Row],[DateOfEntry]]), "Sunday", "Monday", "Tuesday", "Wednesday", "Thursday", "Friday", "Saturday")</f>
        <v>Tuesday</v>
      </c>
      <c r="I867" s="8">
        <v>1</v>
      </c>
      <c r="J867" s="8" t="str" cm="1">
        <f t="array" ref="J867">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867" s="8">
        <v>0.24</v>
      </c>
      <c r="L867" s="8" cm="1">
        <f t="array" ref="L867">_xlfn.IFS(
  AND(C867="Winter", J867="Clear Sky"), ROUND(10 + (K867 / 0.46) * (25 - 10), 1),
  AND(C867="Winter", J867="Foggy / Misty"), ROUND(0 + (K867 / 0.46) * (15 - 0), 1),
  AND(C867="Winter", J867="Light Snow / Rain"), ROUND(-5 + (K867 / 0.46) * (10 - (-5)), 1),
  AND(C867="Winter", J867="Western Disturbance"), ROUND(5 + (K867 / 0.46) * (20 - 5), 1),
  AND(C867="Summer", J867="Clear / Sunny"), ROUND(30 + (K867 / 0.46) * (53 - 30), 1),
  AND(C867="Summer", J867="Hot &amp; Humid"), ROUND(26 + (K867 / 0.46) * (45 - 26), 1),
  AND(C867="Summer", J867="Dust Storm / Loo Winds"), ROUND(35 + (K867 / 0.46) * (50 - 35), 1),
  AND(C867="Summer", J867="Pre-Monsoon Thunderstorm"), ROUND(28 + (K867 / 0.46) * (48 - 28), 1),
  AND(C867="Monsoon", J867="Heavy Rainfall"), ROUND(22 + (K867 / 0.46) * (28 - 22), 1),
  AND(C867="Monsoon", J867="Intermittent Showers"), ROUND(24 + (K867 / 0.46) * (32 - 24), 1),
  AND(C867="Monsoon", J867="Overcast &amp; Humid"), ROUND(25 + (K867 / 0.46) * (33 - 25), 1),
  AND(C867="Monsoon", J867="Thunderstorms with Rain"), ROUND(23 + (K867 / 0.46) * (30 - 23), 1),
  AND(C867="Autumn", J867="Clear"), ROUND(20 + (K867 / 0.46) * (30 - 20), 1),
  AND(C867="Autumn", J867="Dry &amp; Breezy"), ROUND(18 + (K867 / 0.46) * (28 - 18), 1),
  AND(C867="Autumn", J867="Atmospheric Haze"), ROUND(16 + (K867 / 0.46) * (26 - 16), 1),
  AND(C867="Autumn", J867="Chilly Dusk"), ROUND(15 + (K867 / 0.46) * (25 - 15), 1),
  TRUE, "No match found"
)</f>
        <v>17.8</v>
      </c>
      <c r="M867" s="8">
        <v>0.38</v>
      </c>
      <c r="N867" s="8">
        <f>ROUND(DS_1_2_3_appended[[#This Row],[NormalizedHumidity]] * 100, 1)</f>
        <v>38</v>
      </c>
      <c r="O867" s="8" t="str" cm="1">
        <f t="array" ref="O867">_xlfn.IFS(
  N867&lt;=10, "Extremely Dry",
  N867&lt;=20, "Very Dry",
  N867&lt;=30, "Dry",
  N867&lt;=40, "Low Comfortable",
  N867&lt;=50, "Comfortable",
  N867&lt;=60, "Moderate Humid",
  N867&lt;=70, "Humid",
  N867&lt;=80, "Very Humid",
  N867&lt;=90, "Highly Humid",
  N867&lt;=100, "Saturated / Rain-Likely"
)</f>
        <v>Low Comfortable</v>
      </c>
      <c r="P867" s="8">
        <v>0.49249999999999999</v>
      </c>
      <c r="Q867" s="8">
        <f>ROUND(DS_1_2_3_appended[[#This Row],[NormalizedWindspeed]]* 118, 1)</f>
        <v>58.1</v>
      </c>
      <c r="R867" s="8">
        <v>2</v>
      </c>
      <c r="S867" s="8">
        <v>63</v>
      </c>
      <c r="T867" s="8">
        <f>SUM(DS_1_2_3_appended[[#This Row],[CasualRiders]], DS_1_2_3_appended[[#This Row],[RegisteredRiders]])</f>
        <v>65</v>
      </c>
    </row>
    <row r="868" spans="1:20">
      <c r="A868" s="16">
        <v>867</v>
      </c>
      <c r="B868" s="11">
        <v>40582</v>
      </c>
      <c r="C868" s="8" t="str" cm="1">
        <f t="array" ref="C868">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68" s="8">
        <f>YEAR(DS_1_2_3_appended[[#This Row],[DateOfEntry]])</f>
        <v>2011</v>
      </c>
      <c r="E868" s="8" t="str">
        <f>TEXT(DS_1_2_3_appended[[#This Row],[DateOfEntry]], "mmmm")</f>
        <v>February</v>
      </c>
      <c r="F868" s="15">
        <v>36.0833333333333</v>
      </c>
      <c r="G868" s="8" t="str">
        <f>IF(dataset_1!G868, "YES", "NO")</f>
        <v>NO</v>
      </c>
      <c r="H868" s="8" t="str">
        <f>CHOOSE(WEEKDAY(DS_1_2_3_appended[[#This Row],[DateOfEntry]]), "Sunday", "Monday", "Tuesday", "Wednesday", "Thursday", "Friday", "Saturday")</f>
        <v>Tuesday</v>
      </c>
      <c r="I868" s="8">
        <v>2</v>
      </c>
      <c r="J868" s="8" t="str" cm="1">
        <f t="array" ref="J868">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868" s="8">
        <v>0.24</v>
      </c>
      <c r="L868" s="8" cm="1">
        <f t="array" ref="L868">_xlfn.IFS(
  AND(C868="Winter", J868="Clear Sky"), ROUND(10 + (K868 / 0.46) * (25 - 10), 1),
  AND(C868="Winter", J868="Foggy / Misty"), ROUND(0 + (K868 / 0.46) * (15 - 0), 1),
  AND(C868="Winter", J868="Light Snow / Rain"), ROUND(-5 + (K868 / 0.46) * (10 - (-5)), 1),
  AND(C868="Winter", J868="Western Disturbance"), ROUND(5 + (K868 / 0.46) * (20 - 5), 1),
  AND(C868="Summer", J868="Clear / Sunny"), ROUND(30 + (K868 / 0.46) * (53 - 30), 1),
  AND(C868="Summer", J868="Hot &amp; Humid"), ROUND(26 + (K868 / 0.46) * (45 - 26), 1),
  AND(C868="Summer", J868="Dust Storm / Loo Winds"), ROUND(35 + (K868 / 0.46) * (50 - 35), 1),
  AND(C868="Summer", J868="Pre-Monsoon Thunderstorm"), ROUND(28 + (K868 / 0.46) * (48 - 28), 1),
  AND(C868="Monsoon", J868="Heavy Rainfall"), ROUND(22 + (K868 / 0.46) * (28 - 22), 1),
  AND(C868="Monsoon", J868="Intermittent Showers"), ROUND(24 + (K868 / 0.46) * (32 - 24), 1),
  AND(C868="Monsoon", J868="Overcast &amp; Humid"), ROUND(25 + (K868 / 0.46) * (33 - 25), 1),
  AND(C868="Monsoon", J868="Thunderstorms with Rain"), ROUND(23 + (K868 / 0.46) * (30 - 23), 1),
  AND(C868="Autumn", J868="Clear"), ROUND(20 + (K868 / 0.46) * (30 - 20), 1),
  AND(C868="Autumn", J868="Dry &amp; Breezy"), ROUND(18 + (K868 / 0.46) * (28 - 18), 1),
  AND(C868="Autumn", J868="Atmospheric Haze"), ROUND(16 + (K868 / 0.46) * (26 - 16), 1),
  AND(C868="Autumn", J868="Chilly Dusk"), ROUND(15 + (K868 / 0.46) * (25 - 15), 1),
  TRUE, "No match found"
)</f>
        <v>7.8</v>
      </c>
      <c r="M868" s="8">
        <v>0.32</v>
      </c>
      <c r="N868" s="8">
        <f>ROUND(DS_1_2_3_appended[[#This Row],[NormalizedHumidity]] * 100, 1)</f>
        <v>32</v>
      </c>
      <c r="O868" s="8" t="str" cm="1">
        <f t="array" ref="O868">_xlfn.IFS(
  N868&lt;=10, "Extremely Dry",
  N868&lt;=20, "Very Dry",
  N868&lt;=30, "Dry",
  N868&lt;=40, "Low Comfortable",
  N868&lt;=50, "Comfortable",
  N868&lt;=60, "Moderate Humid",
  N868&lt;=70, "Humid",
  N868&lt;=80, "Very Humid",
  N868&lt;=90, "Highly Humid",
  N868&lt;=100, "Saturated / Rain-Likely"
)</f>
        <v>Low Comfortable</v>
      </c>
      <c r="P868" s="8">
        <v>0.44779999999999998</v>
      </c>
      <c r="Q868" s="8">
        <f>ROUND(DS_1_2_3_appended[[#This Row],[NormalizedWindspeed]]* 118, 1)</f>
        <v>52.8</v>
      </c>
      <c r="R868" s="8">
        <v>2</v>
      </c>
      <c r="S868" s="8">
        <v>48</v>
      </c>
      <c r="T868" s="8">
        <f>SUM(DS_1_2_3_appended[[#This Row],[CasualRiders]], DS_1_2_3_appended[[#This Row],[RegisteredRiders]])</f>
        <v>50</v>
      </c>
    </row>
    <row r="869" spans="1:20">
      <c r="A869" s="16">
        <v>868</v>
      </c>
      <c r="B869" s="11">
        <v>40582</v>
      </c>
      <c r="C869" s="8" t="str" cm="1">
        <f t="array" ref="C869">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69" s="8">
        <f>YEAR(DS_1_2_3_appended[[#This Row],[DateOfEntry]])</f>
        <v>2011</v>
      </c>
      <c r="E869" s="8" t="str">
        <f>TEXT(DS_1_2_3_appended[[#This Row],[DateOfEntry]], "mmmm")</f>
        <v>February</v>
      </c>
      <c r="F869" s="15">
        <v>36.125</v>
      </c>
      <c r="G869" s="8" t="str">
        <f>IF(dataset_1!G869, "YES", "NO")</f>
        <v>NO</v>
      </c>
      <c r="H869" s="8" t="str">
        <f>CHOOSE(WEEKDAY(DS_1_2_3_appended[[#This Row],[DateOfEntry]]), "Sunday", "Monday", "Tuesday", "Wednesday", "Thursday", "Friday", "Saturday")</f>
        <v>Tuesday</v>
      </c>
      <c r="I869" s="8">
        <v>1</v>
      </c>
      <c r="J869" s="8" t="str" cm="1">
        <f t="array" ref="J869">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869" s="8">
        <v>0.22</v>
      </c>
      <c r="L869" s="8" cm="1">
        <f t="array" ref="L869">_xlfn.IFS(
  AND(C869="Winter", J869="Clear Sky"), ROUND(10 + (K869 / 0.46) * (25 - 10), 1),
  AND(C869="Winter", J869="Foggy / Misty"), ROUND(0 + (K869 / 0.46) * (15 - 0), 1),
  AND(C869="Winter", J869="Light Snow / Rain"), ROUND(-5 + (K869 / 0.46) * (10 - (-5)), 1),
  AND(C869="Winter", J869="Western Disturbance"), ROUND(5 + (K869 / 0.46) * (20 - 5), 1),
  AND(C869="Summer", J869="Clear / Sunny"), ROUND(30 + (K869 / 0.46) * (53 - 30), 1),
  AND(C869="Summer", J869="Hot &amp; Humid"), ROUND(26 + (K869 / 0.46) * (45 - 26), 1),
  AND(C869="Summer", J869="Dust Storm / Loo Winds"), ROUND(35 + (K869 / 0.46) * (50 - 35), 1),
  AND(C869="Summer", J869="Pre-Monsoon Thunderstorm"), ROUND(28 + (K869 / 0.46) * (48 - 28), 1),
  AND(C869="Monsoon", J869="Heavy Rainfall"), ROUND(22 + (K869 / 0.46) * (28 - 22), 1),
  AND(C869="Monsoon", J869="Intermittent Showers"), ROUND(24 + (K869 / 0.46) * (32 - 24), 1),
  AND(C869="Monsoon", J869="Overcast &amp; Humid"), ROUND(25 + (K869 / 0.46) * (33 - 25), 1),
  AND(C869="Monsoon", J869="Thunderstorms with Rain"), ROUND(23 + (K869 / 0.46) * (30 - 23), 1),
  AND(C869="Autumn", J869="Clear"), ROUND(20 + (K869 / 0.46) * (30 - 20), 1),
  AND(C869="Autumn", J869="Dry &amp; Breezy"), ROUND(18 + (K869 / 0.46) * (28 - 18), 1),
  AND(C869="Autumn", J869="Atmospheric Haze"), ROUND(16 + (K869 / 0.46) * (26 - 16), 1),
  AND(C869="Autumn", J869="Chilly Dusk"), ROUND(15 + (K869 / 0.46) * (25 - 15), 1),
  TRUE, "No match found"
)</f>
        <v>17.2</v>
      </c>
      <c r="M869" s="8">
        <v>0.37</v>
      </c>
      <c r="N869" s="8">
        <f>ROUND(DS_1_2_3_appended[[#This Row],[NormalizedHumidity]] * 100, 1)</f>
        <v>37</v>
      </c>
      <c r="O869" s="8" t="str" cm="1">
        <f t="array" ref="O869">_xlfn.IFS(
  N869&lt;=10, "Extremely Dry",
  N869&lt;=20, "Very Dry",
  N869&lt;=30, "Dry",
  N869&lt;=40, "Low Comfortable",
  N869&lt;=50, "Comfortable",
  N869&lt;=60, "Moderate Humid",
  N869&lt;=70, "Humid",
  N869&lt;=80, "Very Humid",
  N869&lt;=90, "Highly Humid",
  N869&lt;=100, "Saturated / Rain-Likely"
)</f>
        <v>Low Comfortable</v>
      </c>
      <c r="P869" s="8">
        <v>0.41789999999999999</v>
      </c>
      <c r="Q869" s="8">
        <f>ROUND(DS_1_2_3_appended[[#This Row],[NormalizedWindspeed]]* 118, 1)</f>
        <v>49.3</v>
      </c>
      <c r="R869" s="8">
        <v>3</v>
      </c>
      <c r="S869" s="8">
        <v>61</v>
      </c>
      <c r="T869" s="8">
        <f>SUM(DS_1_2_3_appended[[#This Row],[CasualRiders]], DS_1_2_3_appended[[#This Row],[RegisteredRiders]])</f>
        <v>64</v>
      </c>
    </row>
    <row r="870" spans="1:20">
      <c r="A870" s="16">
        <v>869</v>
      </c>
      <c r="B870" s="11">
        <v>40582</v>
      </c>
      <c r="C870" s="8" t="str" cm="1">
        <f t="array" ref="C870">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70" s="8">
        <f>YEAR(DS_1_2_3_appended[[#This Row],[DateOfEntry]])</f>
        <v>2011</v>
      </c>
      <c r="E870" s="8" t="str">
        <f>TEXT(DS_1_2_3_appended[[#This Row],[DateOfEntry]], "mmmm")</f>
        <v>February</v>
      </c>
      <c r="F870" s="15">
        <v>36.1666666666667</v>
      </c>
      <c r="G870" s="8" t="str">
        <f>IF(dataset_1!G870, "YES", "NO")</f>
        <v>NO</v>
      </c>
      <c r="H870" s="8" t="str">
        <f>CHOOSE(WEEKDAY(DS_1_2_3_appended[[#This Row],[DateOfEntry]]), "Sunday", "Monday", "Tuesday", "Wednesday", "Thursday", "Friday", "Saturday")</f>
        <v>Tuesday</v>
      </c>
      <c r="I870" s="8">
        <v>1</v>
      </c>
      <c r="J870" s="8" t="str" cm="1">
        <f t="array" ref="J870">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870" s="8">
        <v>0.22</v>
      </c>
      <c r="L870" s="8" cm="1">
        <f t="array" ref="L870">_xlfn.IFS(
  AND(C870="Winter", J870="Clear Sky"), ROUND(10 + (K870 / 0.46) * (25 - 10), 1),
  AND(C870="Winter", J870="Foggy / Misty"), ROUND(0 + (K870 / 0.46) * (15 - 0), 1),
  AND(C870="Winter", J870="Light Snow / Rain"), ROUND(-5 + (K870 / 0.46) * (10 - (-5)), 1),
  AND(C870="Winter", J870="Western Disturbance"), ROUND(5 + (K870 / 0.46) * (20 - 5), 1),
  AND(C870="Summer", J870="Clear / Sunny"), ROUND(30 + (K870 / 0.46) * (53 - 30), 1),
  AND(C870="Summer", J870="Hot &amp; Humid"), ROUND(26 + (K870 / 0.46) * (45 - 26), 1),
  AND(C870="Summer", J870="Dust Storm / Loo Winds"), ROUND(35 + (K870 / 0.46) * (50 - 35), 1),
  AND(C870="Summer", J870="Pre-Monsoon Thunderstorm"), ROUND(28 + (K870 / 0.46) * (48 - 28), 1),
  AND(C870="Monsoon", J870="Heavy Rainfall"), ROUND(22 + (K870 / 0.46) * (28 - 22), 1),
  AND(C870="Monsoon", J870="Intermittent Showers"), ROUND(24 + (K870 / 0.46) * (32 - 24), 1),
  AND(C870="Monsoon", J870="Overcast &amp; Humid"), ROUND(25 + (K870 / 0.46) * (33 - 25), 1),
  AND(C870="Monsoon", J870="Thunderstorms with Rain"), ROUND(23 + (K870 / 0.46) * (30 - 23), 1),
  AND(C870="Autumn", J870="Clear"), ROUND(20 + (K870 / 0.46) * (30 - 20), 1),
  AND(C870="Autumn", J870="Dry &amp; Breezy"), ROUND(18 + (K870 / 0.46) * (28 - 18), 1),
  AND(C870="Autumn", J870="Atmospheric Haze"), ROUND(16 + (K870 / 0.46) * (26 - 16), 1),
  AND(C870="Autumn", J870="Chilly Dusk"), ROUND(15 + (K870 / 0.46) * (25 - 15), 1),
  TRUE, "No match found"
)</f>
        <v>17.2</v>
      </c>
      <c r="M870" s="8">
        <v>0.35</v>
      </c>
      <c r="N870" s="8">
        <f>ROUND(DS_1_2_3_appended[[#This Row],[NormalizedHumidity]] * 100, 1)</f>
        <v>35</v>
      </c>
      <c r="O870" s="8" t="str" cm="1">
        <f t="array" ref="O870">_xlfn.IFS(
  N870&lt;=10, "Extremely Dry",
  N870&lt;=20, "Very Dry",
  N870&lt;=30, "Dry",
  N870&lt;=40, "Low Comfortable",
  N870&lt;=50, "Comfortable",
  N870&lt;=60, "Moderate Humid",
  N870&lt;=70, "Humid",
  N870&lt;=80, "Very Humid",
  N870&lt;=90, "Highly Humid",
  N870&lt;=100, "Saturated / Rain-Likely"
)</f>
        <v>Low Comfortable</v>
      </c>
      <c r="P870" s="8">
        <v>0.3881</v>
      </c>
      <c r="Q870" s="8">
        <f>ROUND(DS_1_2_3_appended[[#This Row],[NormalizedWindspeed]]* 118, 1)</f>
        <v>45.8</v>
      </c>
      <c r="R870" s="8">
        <v>6</v>
      </c>
      <c r="S870" s="8">
        <v>45</v>
      </c>
      <c r="T870" s="8">
        <f>SUM(DS_1_2_3_appended[[#This Row],[CasualRiders]], DS_1_2_3_appended[[#This Row],[RegisteredRiders]])</f>
        <v>51</v>
      </c>
    </row>
    <row r="871" spans="1:20">
      <c r="A871" s="16">
        <v>870</v>
      </c>
      <c r="B871" s="11">
        <v>40582</v>
      </c>
      <c r="C871" s="8" t="str" cm="1">
        <f t="array" ref="C871">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71" s="8">
        <f>YEAR(DS_1_2_3_appended[[#This Row],[DateOfEntry]])</f>
        <v>2011</v>
      </c>
      <c r="E871" s="8" t="str">
        <f>TEXT(DS_1_2_3_appended[[#This Row],[DateOfEntry]], "mmmm")</f>
        <v>February</v>
      </c>
      <c r="F871" s="15">
        <v>36.2083333333333</v>
      </c>
      <c r="G871" s="8" t="str">
        <f>IF(dataset_1!G871, "YES", "NO")</f>
        <v>NO</v>
      </c>
      <c r="H871" s="8" t="str">
        <f>CHOOSE(WEEKDAY(DS_1_2_3_appended[[#This Row],[DateOfEntry]]), "Sunday", "Monday", "Tuesday", "Wednesday", "Thursday", "Friday", "Saturday")</f>
        <v>Tuesday</v>
      </c>
      <c r="I871" s="8">
        <v>1</v>
      </c>
      <c r="J871" s="8" t="str" cm="1">
        <f t="array" ref="J871">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871" s="8">
        <v>0.22</v>
      </c>
      <c r="L871" s="8" cm="1">
        <f t="array" ref="L871">_xlfn.IFS(
  AND(C871="Winter", J871="Clear Sky"), ROUND(10 + (K871 / 0.46) * (25 - 10), 1),
  AND(C871="Winter", J871="Foggy / Misty"), ROUND(0 + (K871 / 0.46) * (15 - 0), 1),
  AND(C871="Winter", J871="Light Snow / Rain"), ROUND(-5 + (K871 / 0.46) * (10 - (-5)), 1),
  AND(C871="Winter", J871="Western Disturbance"), ROUND(5 + (K871 / 0.46) * (20 - 5), 1),
  AND(C871="Summer", J871="Clear / Sunny"), ROUND(30 + (K871 / 0.46) * (53 - 30), 1),
  AND(C871="Summer", J871="Hot &amp; Humid"), ROUND(26 + (K871 / 0.46) * (45 - 26), 1),
  AND(C871="Summer", J871="Dust Storm / Loo Winds"), ROUND(35 + (K871 / 0.46) * (50 - 35), 1),
  AND(C871="Summer", J871="Pre-Monsoon Thunderstorm"), ROUND(28 + (K871 / 0.46) * (48 - 28), 1),
  AND(C871="Monsoon", J871="Heavy Rainfall"), ROUND(22 + (K871 / 0.46) * (28 - 22), 1),
  AND(C871="Monsoon", J871="Intermittent Showers"), ROUND(24 + (K871 / 0.46) * (32 - 24), 1),
  AND(C871="Monsoon", J871="Overcast &amp; Humid"), ROUND(25 + (K871 / 0.46) * (33 - 25), 1),
  AND(C871="Monsoon", J871="Thunderstorms with Rain"), ROUND(23 + (K871 / 0.46) * (30 - 23), 1),
  AND(C871="Autumn", J871="Clear"), ROUND(20 + (K871 / 0.46) * (30 - 20), 1),
  AND(C871="Autumn", J871="Dry &amp; Breezy"), ROUND(18 + (K871 / 0.46) * (28 - 18), 1),
  AND(C871="Autumn", J871="Atmospheric Haze"), ROUND(16 + (K871 / 0.46) * (26 - 16), 1),
  AND(C871="Autumn", J871="Chilly Dusk"), ROUND(15 + (K871 / 0.46) * (25 - 15), 1),
  TRUE, "No match found"
)</f>
        <v>17.2</v>
      </c>
      <c r="M871" s="8">
        <v>0.35</v>
      </c>
      <c r="N871" s="8">
        <f>ROUND(DS_1_2_3_appended[[#This Row],[NormalizedHumidity]] * 100, 1)</f>
        <v>35</v>
      </c>
      <c r="O871" s="8" t="str" cm="1">
        <f t="array" ref="O871">_xlfn.IFS(
  N871&lt;=10, "Extremely Dry",
  N871&lt;=20, "Very Dry",
  N871&lt;=30, "Dry",
  N871&lt;=40, "Low Comfortable",
  N871&lt;=50, "Comfortable",
  N871&lt;=60, "Moderate Humid",
  N871&lt;=70, "Humid",
  N871&lt;=80, "Very Humid",
  N871&lt;=90, "Highly Humid",
  N871&lt;=100, "Saturated / Rain-Likely"
)</f>
        <v>Low Comfortable</v>
      </c>
      <c r="P871" s="8">
        <v>0.52239999999999998</v>
      </c>
      <c r="Q871" s="8">
        <f>ROUND(DS_1_2_3_appended[[#This Row],[NormalizedWindspeed]]* 118, 1)</f>
        <v>61.6</v>
      </c>
      <c r="R871" s="8">
        <v>4</v>
      </c>
      <c r="S871" s="8">
        <v>79</v>
      </c>
      <c r="T871" s="8">
        <f>SUM(DS_1_2_3_appended[[#This Row],[CasualRiders]], DS_1_2_3_appended[[#This Row],[RegisteredRiders]])</f>
        <v>83</v>
      </c>
    </row>
    <row r="872" spans="1:20">
      <c r="A872" s="16">
        <v>871</v>
      </c>
      <c r="B872" s="11">
        <v>40582</v>
      </c>
      <c r="C872" s="8" t="str" cm="1">
        <f t="array" ref="C872">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72" s="8">
        <f>YEAR(DS_1_2_3_appended[[#This Row],[DateOfEntry]])</f>
        <v>2011</v>
      </c>
      <c r="E872" s="8" t="str">
        <f>TEXT(DS_1_2_3_appended[[#This Row],[DateOfEntry]], "mmmm")</f>
        <v>February</v>
      </c>
      <c r="F872" s="15">
        <v>36.25</v>
      </c>
      <c r="G872" s="8" t="str">
        <f>IF(dataset_1!G872, "YES", "NO")</f>
        <v>NO</v>
      </c>
      <c r="H872" s="8" t="str">
        <f>CHOOSE(WEEKDAY(DS_1_2_3_appended[[#This Row],[DateOfEntry]]), "Sunday", "Monday", "Tuesday", "Wednesday", "Thursday", "Friday", "Saturday")</f>
        <v>Tuesday</v>
      </c>
      <c r="I872" s="8">
        <v>1</v>
      </c>
      <c r="J872" s="8" t="str" cm="1">
        <f t="array" ref="J872">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872" s="8">
        <v>0.22</v>
      </c>
      <c r="L872" s="8" cm="1">
        <f t="array" ref="L872">_xlfn.IFS(
  AND(C872="Winter", J872="Clear Sky"), ROUND(10 + (K872 / 0.46) * (25 - 10), 1),
  AND(C872="Winter", J872="Foggy / Misty"), ROUND(0 + (K872 / 0.46) * (15 - 0), 1),
  AND(C872="Winter", J872="Light Snow / Rain"), ROUND(-5 + (K872 / 0.46) * (10 - (-5)), 1),
  AND(C872="Winter", J872="Western Disturbance"), ROUND(5 + (K872 / 0.46) * (20 - 5), 1),
  AND(C872="Summer", J872="Clear / Sunny"), ROUND(30 + (K872 / 0.46) * (53 - 30), 1),
  AND(C872="Summer", J872="Hot &amp; Humid"), ROUND(26 + (K872 / 0.46) * (45 - 26), 1),
  AND(C872="Summer", J872="Dust Storm / Loo Winds"), ROUND(35 + (K872 / 0.46) * (50 - 35), 1),
  AND(C872="Summer", J872="Pre-Monsoon Thunderstorm"), ROUND(28 + (K872 / 0.46) * (48 - 28), 1),
  AND(C872="Monsoon", J872="Heavy Rainfall"), ROUND(22 + (K872 / 0.46) * (28 - 22), 1),
  AND(C872="Monsoon", J872="Intermittent Showers"), ROUND(24 + (K872 / 0.46) * (32 - 24), 1),
  AND(C872="Monsoon", J872="Overcast &amp; Humid"), ROUND(25 + (K872 / 0.46) * (33 - 25), 1),
  AND(C872="Monsoon", J872="Thunderstorms with Rain"), ROUND(23 + (K872 / 0.46) * (30 - 23), 1),
  AND(C872="Autumn", J872="Clear"), ROUND(20 + (K872 / 0.46) * (30 - 20), 1),
  AND(C872="Autumn", J872="Dry &amp; Breezy"), ROUND(18 + (K872 / 0.46) * (28 - 18), 1),
  AND(C872="Autumn", J872="Atmospheric Haze"), ROUND(16 + (K872 / 0.46) * (26 - 16), 1),
  AND(C872="Autumn", J872="Chilly Dusk"), ROUND(15 + (K872 / 0.46) * (25 - 15), 1),
  TRUE, "No match found"
)</f>
        <v>17.2</v>
      </c>
      <c r="M872" s="8">
        <v>0.32</v>
      </c>
      <c r="N872" s="8">
        <f>ROUND(DS_1_2_3_appended[[#This Row],[NormalizedHumidity]] * 100, 1)</f>
        <v>32</v>
      </c>
      <c r="O872" s="8" t="str" cm="1">
        <f t="array" ref="O872">_xlfn.IFS(
  N872&lt;=10, "Extremely Dry",
  N872&lt;=20, "Very Dry",
  N872&lt;=30, "Dry",
  N872&lt;=40, "Low Comfortable",
  N872&lt;=50, "Comfortable",
  N872&lt;=60, "Moderate Humid",
  N872&lt;=70, "Humid",
  N872&lt;=80, "Very Humid",
  N872&lt;=90, "Highly Humid",
  N872&lt;=100, "Saturated / Rain-Likely"
)</f>
        <v>Low Comfortable</v>
      </c>
      <c r="P872" s="8">
        <v>0.58209999999999995</v>
      </c>
      <c r="Q872" s="8">
        <f>ROUND(DS_1_2_3_appended[[#This Row],[NormalizedWindspeed]]* 118, 1)</f>
        <v>68.7</v>
      </c>
      <c r="R872" s="8">
        <v>4</v>
      </c>
      <c r="S872" s="8">
        <v>172</v>
      </c>
      <c r="T872" s="8">
        <f>SUM(DS_1_2_3_appended[[#This Row],[CasualRiders]], DS_1_2_3_appended[[#This Row],[RegisteredRiders]])</f>
        <v>176</v>
      </c>
    </row>
    <row r="873" spans="1:20">
      <c r="A873" s="16">
        <v>872</v>
      </c>
      <c r="B873" s="11">
        <v>40582</v>
      </c>
      <c r="C873" s="8" t="str" cm="1">
        <f t="array" ref="C873">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73" s="8">
        <f>YEAR(DS_1_2_3_appended[[#This Row],[DateOfEntry]])</f>
        <v>2011</v>
      </c>
      <c r="E873" s="8" t="str">
        <f>TEXT(DS_1_2_3_appended[[#This Row],[DateOfEntry]], "mmmm")</f>
        <v>February</v>
      </c>
      <c r="F873" s="15">
        <v>36.2916666666667</v>
      </c>
      <c r="G873" s="8" t="str">
        <f>IF(dataset_1!G873, "YES", "NO")</f>
        <v>NO</v>
      </c>
      <c r="H873" s="8" t="str">
        <f>CHOOSE(WEEKDAY(DS_1_2_3_appended[[#This Row],[DateOfEntry]]), "Sunday", "Monday", "Tuesday", "Wednesday", "Thursday", "Friday", "Saturday")</f>
        <v>Tuesday</v>
      </c>
      <c r="I873" s="8">
        <v>1</v>
      </c>
      <c r="J873" s="8" t="str" cm="1">
        <f t="array" ref="J873">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873" s="8">
        <v>0.2</v>
      </c>
      <c r="L873" s="8" cm="1">
        <f t="array" ref="L873">_xlfn.IFS(
  AND(C873="Winter", J873="Clear Sky"), ROUND(10 + (K873 / 0.46) * (25 - 10), 1),
  AND(C873="Winter", J873="Foggy / Misty"), ROUND(0 + (K873 / 0.46) * (15 - 0), 1),
  AND(C873="Winter", J873="Light Snow / Rain"), ROUND(-5 + (K873 / 0.46) * (10 - (-5)), 1),
  AND(C873="Winter", J873="Western Disturbance"), ROUND(5 + (K873 / 0.46) * (20 - 5), 1),
  AND(C873="Summer", J873="Clear / Sunny"), ROUND(30 + (K873 / 0.46) * (53 - 30), 1),
  AND(C873="Summer", J873="Hot &amp; Humid"), ROUND(26 + (K873 / 0.46) * (45 - 26), 1),
  AND(C873="Summer", J873="Dust Storm / Loo Winds"), ROUND(35 + (K873 / 0.46) * (50 - 35), 1),
  AND(C873="Summer", J873="Pre-Monsoon Thunderstorm"), ROUND(28 + (K873 / 0.46) * (48 - 28), 1),
  AND(C873="Monsoon", J873="Heavy Rainfall"), ROUND(22 + (K873 / 0.46) * (28 - 22), 1),
  AND(C873="Monsoon", J873="Intermittent Showers"), ROUND(24 + (K873 / 0.46) * (32 - 24), 1),
  AND(C873="Monsoon", J873="Overcast &amp; Humid"), ROUND(25 + (K873 / 0.46) * (33 - 25), 1),
  AND(C873="Monsoon", J873="Thunderstorms with Rain"), ROUND(23 + (K873 / 0.46) * (30 - 23), 1),
  AND(C873="Autumn", J873="Clear"), ROUND(20 + (K873 / 0.46) * (30 - 20), 1),
  AND(C873="Autumn", J873="Dry &amp; Breezy"), ROUND(18 + (K873 / 0.46) * (28 - 18), 1),
  AND(C873="Autumn", J873="Atmospheric Haze"), ROUND(16 + (K873 / 0.46) * (26 - 16), 1),
  AND(C873="Autumn", J873="Chilly Dusk"), ROUND(15 + (K873 / 0.46) * (25 - 15), 1),
  TRUE, "No match found"
)</f>
        <v>16.5</v>
      </c>
      <c r="M873" s="8">
        <v>0.32</v>
      </c>
      <c r="N873" s="8">
        <f>ROUND(DS_1_2_3_appended[[#This Row],[NormalizedHumidity]] * 100, 1)</f>
        <v>32</v>
      </c>
      <c r="O873" s="8" t="str" cm="1">
        <f t="array" ref="O873">_xlfn.IFS(
  N873&lt;=10, "Extremely Dry",
  N873&lt;=20, "Very Dry",
  N873&lt;=30, "Dry",
  N873&lt;=40, "Low Comfortable",
  N873&lt;=50, "Comfortable",
  N873&lt;=60, "Moderate Humid",
  N873&lt;=70, "Humid",
  N873&lt;=80, "Very Humid",
  N873&lt;=90, "Highly Humid",
  N873&lt;=100, "Saturated / Rain-Likely"
)</f>
        <v>Low Comfortable</v>
      </c>
      <c r="P873" s="8">
        <v>0.3881</v>
      </c>
      <c r="Q873" s="8">
        <f>ROUND(DS_1_2_3_appended[[#This Row],[NormalizedWindspeed]]* 118, 1)</f>
        <v>45.8</v>
      </c>
      <c r="R873" s="8">
        <v>1</v>
      </c>
      <c r="S873" s="8">
        <v>151</v>
      </c>
      <c r="T873" s="8">
        <f>SUM(DS_1_2_3_appended[[#This Row],[CasualRiders]], DS_1_2_3_appended[[#This Row],[RegisteredRiders]])</f>
        <v>152</v>
      </c>
    </row>
    <row r="874" spans="1:20">
      <c r="A874" s="16">
        <v>873</v>
      </c>
      <c r="B874" s="11">
        <v>40582</v>
      </c>
      <c r="C874" s="8" t="str" cm="1">
        <f t="array" ref="C874">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74" s="8">
        <f>YEAR(DS_1_2_3_appended[[#This Row],[DateOfEntry]])</f>
        <v>2011</v>
      </c>
      <c r="E874" s="8" t="str">
        <f>TEXT(DS_1_2_3_appended[[#This Row],[DateOfEntry]], "mmmm")</f>
        <v>February</v>
      </c>
      <c r="F874" s="15">
        <v>36.3333333333333</v>
      </c>
      <c r="G874" s="8" t="str">
        <f>IF(dataset_1!G874, "YES", "NO")</f>
        <v>NO</v>
      </c>
      <c r="H874" s="8" t="str">
        <f>CHOOSE(WEEKDAY(DS_1_2_3_appended[[#This Row],[DateOfEntry]]), "Sunday", "Monday", "Tuesday", "Wednesday", "Thursday", "Friday", "Saturday")</f>
        <v>Tuesday</v>
      </c>
      <c r="I874" s="8">
        <v>1</v>
      </c>
      <c r="J874" s="8" t="str" cm="1">
        <f t="array" ref="J874">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874" s="8">
        <v>0.16</v>
      </c>
      <c r="L874" s="8" cm="1">
        <f t="array" ref="L874">_xlfn.IFS(
  AND(C874="Winter", J874="Clear Sky"), ROUND(10 + (K874 / 0.46) * (25 - 10), 1),
  AND(C874="Winter", J874="Foggy / Misty"), ROUND(0 + (K874 / 0.46) * (15 - 0), 1),
  AND(C874="Winter", J874="Light Snow / Rain"), ROUND(-5 + (K874 / 0.46) * (10 - (-5)), 1),
  AND(C874="Winter", J874="Western Disturbance"), ROUND(5 + (K874 / 0.46) * (20 - 5), 1),
  AND(C874="Summer", J874="Clear / Sunny"), ROUND(30 + (K874 / 0.46) * (53 - 30), 1),
  AND(C874="Summer", J874="Hot &amp; Humid"), ROUND(26 + (K874 / 0.46) * (45 - 26), 1),
  AND(C874="Summer", J874="Dust Storm / Loo Winds"), ROUND(35 + (K874 / 0.46) * (50 - 35), 1),
  AND(C874="Summer", J874="Pre-Monsoon Thunderstorm"), ROUND(28 + (K874 / 0.46) * (48 - 28), 1),
  AND(C874="Monsoon", J874="Heavy Rainfall"), ROUND(22 + (K874 / 0.46) * (28 - 22), 1),
  AND(C874="Monsoon", J874="Intermittent Showers"), ROUND(24 + (K874 / 0.46) * (32 - 24), 1),
  AND(C874="Monsoon", J874="Overcast &amp; Humid"), ROUND(25 + (K874 / 0.46) * (33 - 25), 1),
  AND(C874="Monsoon", J874="Thunderstorms with Rain"), ROUND(23 + (K874 / 0.46) * (30 - 23), 1),
  AND(C874="Autumn", J874="Clear"), ROUND(20 + (K874 / 0.46) * (30 - 20), 1),
  AND(C874="Autumn", J874="Dry &amp; Breezy"), ROUND(18 + (K874 / 0.46) * (28 - 18), 1),
  AND(C874="Autumn", J874="Atmospheric Haze"), ROUND(16 + (K874 / 0.46) * (26 - 16), 1),
  AND(C874="Autumn", J874="Chilly Dusk"), ROUND(15 + (K874 / 0.46) * (25 - 15), 1),
  TRUE, "No match found"
)</f>
        <v>15.2</v>
      </c>
      <c r="M874" s="8">
        <v>0.4</v>
      </c>
      <c r="N874" s="8">
        <f>ROUND(DS_1_2_3_appended[[#This Row],[NormalizedHumidity]] * 100, 1)</f>
        <v>40</v>
      </c>
      <c r="O874" s="8" t="str" cm="1">
        <f t="array" ref="O874">_xlfn.IFS(
  N874&lt;=10, "Extremely Dry",
  N874&lt;=20, "Very Dry",
  N874&lt;=30, "Dry",
  N874&lt;=40, "Low Comfortable",
  N874&lt;=50, "Comfortable",
  N874&lt;=60, "Moderate Humid",
  N874&lt;=70, "Humid",
  N874&lt;=80, "Very Humid",
  N874&lt;=90, "Highly Humid",
  N874&lt;=100, "Saturated / Rain-Likely"
)</f>
        <v>Low Comfortable</v>
      </c>
      <c r="P874" s="8">
        <v>0.4627</v>
      </c>
      <c r="Q874" s="8">
        <f>ROUND(DS_1_2_3_appended[[#This Row],[NormalizedWindspeed]]* 118, 1)</f>
        <v>54.6</v>
      </c>
      <c r="R874" s="8">
        <v>1</v>
      </c>
      <c r="S874" s="8">
        <v>100</v>
      </c>
      <c r="T874" s="8">
        <f>SUM(DS_1_2_3_appended[[#This Row],[CasualRiders]], DS_1_2_3_appended[[#This Row],[RegisteredRiders]])</f>
        <v>101</v>
      </c>
    </row>
    <row r="875" spans="1:20">
      <c r="A875" s="16">
        <v>874</v>
      </c>
      <c r="B875" s="11">
        <v>40582</v>
      </c>
      <c r="C875" s="8" t="str" cm="1">
        <f t="array" ref="C875">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75" s="8">
        <f>YEAR(DS_1_2_3_appended[[#This Row],[DateOfEntry]])</f>
        <v>2011</v>
      </c>
      <c r="E875" s="8" t="str">
        <f>TEXT(DS_1_2_3_appended[[#This Row],[DateOfEntry]], "mmmm")</f>
        <v>February</v>
      </c>
      <c r="F875" s="15">
        <v>36.375</v>
      </c>
      <c r="G875" s="8" t="str">
        <f>IF(dataset_1!G875, "YES", "NO")</f>
        <v>NO</v>
      </c>
      <c r="H875" s="8" t="str">
        <f>CHOOSE(WEEKDAY(DS_1_2_3_appended[[#This Row],[DateOfEntry]]), "Sunday", "Monday", "Tuesday", "Wednesday", "Thursday", "Friday", "Saturday")</f>
        <v>Tuesday</v>
      </c>
      <c r="I875" s="8">
        <v>1</v>
      </c>
      <c r="J875" s="8" t="str" cm="1">
        <f t="array" ref="J875">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875" s="8">
        <v>0.16</v>
      </c>
      <c r="L875" s="8" cm="1">
        <f t="array" ref="L875">_xlfn.IFS(
  AND(C875="Winter", J875="Clear Sky"), ROUND(10 + (K875 / 0.46) * (25 - 10), 1),
  AND(C875="Winter", J875="Foggy / Misty"), ROUND(0 + (K875 / 0.46) * (15 - 0), 1),
  AND(C875="Winter", J875="Light Snow / Rain"), ROUND(-5 + (K875 / 0.46) * (10 - (-5)), 1),
  AND(C875="Winter", J875="Western Disturbance"), ROUND(5 + (K875 / 0.46) * (20 - 5), 1),
  AND(C875="Summer", J875="Clear / Sunny"), ROUND(30 + (K875 / 0.46) * (53 - 30), 1),
  AND(C875="Summer", J875="Hot &amp; Humid"), ROUND(26 + (K875 / 0.46) * (45 - 26), 1),
  AND(C875="Summer", J875="Dust Storm / Loo Winds"), ROUND(35 + (K875 / 0.46) * (50 - 35), 1),
  AND(C875="Summer", J875="Pre-Monsoon Thunderstorm"), ROUND(28 + (K875 / 0.46) * (48 - 28), 1),
  AND(C875="Monsoon", J875="Heavy Rainfall"), ROUND(22 + (K875 / 0.46) * (28 - 22), 1),
  AND(C875="Monsoon", J875="Intermittent Showers"), ROUND(24 + (K875 / 0.46) * (32 - 24), 1),
  AND(C875="Monsoon", J875="Overcast &amp; Humid"), ROUND(25 + (K875 / 0.46) * (33 - 25), 1),
  AND(C875="Monsoon", J875="Thunderstorms with Rain"), ROUND(23 + (K875 / 0.46) * (30 - 23), 1),
  AND(C875="Autumn", J875="Clear"), ROUND(20 + (K875 / 0.46) * (30 - 20), 1),
  AND(C875="Autumn", J875="Dry &amp; Breezy"), ROUND(18 + (K875 / 0.46) * (28 - 18), 1),
  AND(C875="Autumn", J875="Atmospheric Haze"), ROUND(16 + (K875 / 0.46) * (26 - 16), 1),
  AND(C875="Autumn", J875="Chilly Dusk"), ROUND(15 + (K875 / 0.46) * (25 - 15), 1),
  TRUE, "No match found"
)</f>
        <v>15.2</v>
      </c>
      <c r="M875" s="8">
        <v>0.4</v>
      </c>
      <c r="N875" s="8">
        <f>ROUND(DS_1_2_3_appended[[#This Row],[NormalizedHumidity]] * 100, 1)</f>
        <v>40</v>
      </c>
      <c r="O875" s="8" t="str" cm="1">
        <f t="array" ref="O875">_xlfn.IFS(
  N875&lt;=10, "Extremely Dry",
  N875&lt;=20, "Very Dry",
  N875&lt;=30, "Dry",
  N875&lt;=40, "Low Comfortable",
  N875&lt;=50, "Comfortable",
  N875&lt;=60, "Moderate Humid",
  N875&lt;=70, "Humid",
  N875&lt;=80, "Very Humid",
  N875&lt;=90, "Highly Humid",
  N875&lt;=100, "Saturated / Rain-Likely"
)</f>
        <v>Low Comfortable</v>
      </c>
      <c r="P875" s="8">
        <v>0.32840000000000003</v>
      </c>
      <c r="Q875" s="8">
        <f>ROUND(DS_1_2_3_appended[[#This Row],[NormalizedWindspeed]]* 118, 1)</f>
        <v>38.799999999999997</v>
      </c>
      <c r="R875" s="8">
        <v>3</v>
      </c>
      <c r="S875" s="8">
        <v>53</v>
      </c>
      <c r="T875" s="8">
        <f>SUM(DS_1_2_3_appended[[#This Row],[CasualRiders]], DS_1_2_3_appended[[#This Row],[RegisteredRiders]])</f>
        <v>56</v>
      </c>
    </row>
    <row r="876" spans="1:20">
      <c r="A876" s="16">
        <v>875</v>
      </c>
      <c r="B876" s="11">
        <v>40582</v>
      </c>
      <c r="C876" s="8" t="str" cm="1">
        <f t="array" ref="C876">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76" s="8">
        <f>YEAR(DS_1_2_3_appended[[#This Row],[DateOfEntry]])</f>
        <v>2011</v>
      </c>
      <c r="E876" s="8" t="str">
        <f>TEXT(DS_1_2_3_appended[[#This Row],[DateOfEntry]], "mmmm")</f>
        <v>February</v>
      </c>
      <c r="F876" s="15">
        <v>36.4166666666667</v>
      </c>
      <c r="G876" s="8" t="str">
        <f>IF(dataset_1!G876, "YES", "NO")</f>
        <v>NO</v>
      </c>
      <c r="H876" s="8" t="str">
        <f>CHOOSE(WEEKDAY(DS_1_2_3_appended[[#This Row],[DateOfEntry]]), "Sunday", "Monday", "Tuesday", "Wednesday", "Thursday", "Friday", "Saturday")</f>
        <v>Tuesday</v>
      </c>
      <c r="I876" s="8">
        <v>1</v>
      </c>
      <c r="J876" s="8" t="str" cm="1">
        <f t="array" ref="J876">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876" s="8">
        <v>0.14000000000000001</v>
      </c>
      <c r="L876" s="8" cm="1">
        <f t="array" ref="L876">_xlfn.IFS(
  AND(C876="Winter", J876="Clear Sky"), ROUND(10 + (K876 / 0.46) * (25 - 10), 1),
  AND(C876="Winter", J876="Foggy / Misty"), ROUND(0 + (K876 / 0.46) * (15 - 0), 1),
  AND(C876="Winter", J876="Light Snow / Rain"), ROUND(-5 + (K876 / 0.46) * (10 - (-5)), 1),
  AND(C876="Winter", J876="Western Disturbance"), ROUND(5 + (K876 / 0.46) * (20 - 5), 1),
  AND(C876="Summer", J876="Clear / Sunny"), ROUND(30 + (K876 / 0.46) * (53 - 30), 1),
  AND(C876="Summer", J876="Hot &amp; Humid"), ROUND(26 + (K876 / 0.46) * (45 - 26), 1),
  AND(C876="Summer", J876="Dust Storm / Loo Winds"), ROUND(35 + (K876 / 0.46) * (50 - 35), 1),
  AND(C876="Summer", J876="Pre-Monsoon Thunderstorm"), ROUND(28 + (K876 / 0.46) * (48 - 28), 1),
  AND(C876="Monsoon", J876="Heavy Rainfall"), ROUND(22 + (K876 / 0.46) * (28 - 22), 1),
  AND(C876="Monsoon", J876="Intermittent Showers"), ROUND(24 + (K876 / 0.46) * (32 - 24), 1),
  AND(C876="Monsoon", J876="Overcast &amp; Humid"), ROUND(25 + (K876 / 0.46) * (33 - 25), 1),
  AND(C876="Monsoon", J876="Thunderstorms with Rain"), ROUND(23 + (K876 / 0.46) * (30 - 23), 1),
  AND(C876="Autumn", J876="Clear"), ROUND(20 + (K876 / 0.46) * (30 - 20), 1),
  AND(C876="Autumn", J876="Dry &amp; Breezy"), ROUND(18 + (K876 / 0.46) * (28 - 18), 1),
  AND(C876="Autumn", J876="Atmospheric Haze"), ROUND(16 + (K876 / 0.46) * (26 - 16), 1),
  AND(C876="Autumn", J876="Chilly Dusk"), ROUND(15 + (K876 / 0.46) * (25 - 15), 1),
  TRUE, "No match found"
)</f>
        <v>14.6</v>
      </c>
      <c r="M876" s="8">
        <v>0.33</v>
      </c>
      <c r="N876" s="8">
        <f>ROUND(DS_1_2_3_appended[[#This Row],[NormalizedHumidity]] * 100, 1)</f>
        <v>33</v>
      </c>
      <c r="O876" s="8" t="str" cm="1">
        <f t="array" ref="O876">_xlfn.IFS(
  N876&lt;=10, "Extremely Dry",
  N876&lt;=20, "Very Dry",
  N876&lt;=30, "Dry",
  N876&lt;=40, "Low Comfortable",
  N876&lt;=50, "Comfortable",
  N876&lt;=60, "Moderate Humid",
  N876&lt;=70, "Humid",
  N876&lt;=80, "Very Humid",
  N876&lt;=90, "Highly Humid",
  N876&lt;=100, "Saturated / Rain-Likely"
)</f>
        <v>Low Comfortable</v>
      </c>
      <c r="P876" s="8">
        <v>0.4627</v>
      </c>
      <c r="Q876" s="8">
        <f>ROUND(DS_1_2_3_appended[[#This Row],[NormalizedWindspeed]]* 118, 1)</f>
        <v>54.6</v>
      </c>
      <c r="R876" s="8">
        <v>8</v>
      </c>
      <c r="S876" s="8">
        <v>46</v>
      </c>
      <c r="T876" s="8">
        <f>SUM(DS_1_2_3_appended[[#This Row],[CasualRiders]], DS_1_2_3_appended[[#This Row],[RegisteredRiders]])</f>
        <v>54</v>
      </c>
    </row>
    <row r="877" spans="1:20">
      <c r="A877" s="16">
        <v>876</v>
      </c>
      <c r="B877" s="11">
        <v>40582</v>
      </c>
      <c r="C877" s="8" t="str" cm="1">
        <f t="array" ref="C877">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77" s="8">
        <f>YEAR(DS_1_2_3_appended[[#This Row],[DateOfEntry]])</f>
        <v>2011</v>
      </c>
      <c r="E877" s="8" t="str">
        <f>TEXT(DS_1_2_3_appended[[#This Row],[DateOfEntry]], "mmmm")</f>
        <v>February</v>
      </c>
      <c r="F877" s="15">
        <v>36.4583333333333</v>
      </c>
      <c r="G877" s="8" t="str">
        <f>IF(dataset_1!G877, "YES", "NO")</f>
        <v>NO</v>
      </c>
      <c r="H877" s="8" t="str">
        <f>CHOOSE(WEEKDAY(DS_1_2_3_appended[[#This Row],[DateOfEntry]]), "Sunday", "Monday", "Tuesday", "Wednesday", "Thursday", "Friday", "Saturday")</f>
        <v>Tuesday</v>
      </c>
      <c r="I877" s="8">
        <v>1</v>
      </c>
      <c r="J877" s="8" t="str" cm="1">
        <f t="array" ref="J877">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877" s="8">
        <v>0.12</v>
      </c>
      <c r="L877" s="8" cm="1">
        <f t="array" ref="L877">_xlfn.IFS(
  AND(C877="Winter", J877="Clear Sky"), ROUND(10 + (K877 / 0.46) * (25 - 10), 1),
  AND(C877="Winter", J877="Foggy / Misty"), ROUND(0 + (K877 / 0.46) * (15 - 0), 1),
  AND(C877="Winter", J877="Light Snow / Rain"), ROUND(-5 + (K877 / 0.46) * (10 - (-5)), 1),
  AND(C877="Winter", J877="Western Disturbance"), ROUND(5 + (K877 / 0.46) * (20 - 5), 1),
  AND(C877="Summer", J877="Clear / Sunny"), ROUND(30 + (K877 / 0.46) * (53 - 30), 1),
  AND(C877="Summer", J877="Hot &amp; Humid"), ROUND(26 + (K877 / 0.46) * (45 - 26), 1),
  AND(C877="Summer", J877="Dust Storm / Loo Winds"), ROUND(35 + (K877 / 0.46) * (50 - 35), 1),
  AND(C877="Summer", J877="Pre-Monsoon Thunderstorm"), ROUND(28 + (K877 / 0.46) * (48 - 28), 1),
  AND(C877="Monsoon", J877="Heavy Rainfall"), ROUND(22 + (K877 / 0.46) * (28 - 22), 1),
  AND(C877="Monsoon", J877="Intermittent Showers"), ROUND(24 + (K877 / 0.46) * (32 - 24), 1),
  AND(C877="Monsoon", J877="Overcast &amp; Humid"), ROUND(25 + (K877 / 0.46) * (33 - 25), 1),
  AND(C877="Monsoon", J877="Thunderstorms with Rain"), ROUND(23 + (K877 / 0.46) * (30 - 23), 1),
  AND(C877="Autumn", J877="Clear"), ROUND(20 + (K877 / 0.46) * (30 - 20), 1),
  AND(C877="Autumn", J877="Dry &amp; Breezy"), ROUND(18 + (K877 / 0.46) * (28 - 18), 1),
  AND(C877="Autumn", J877="Atmospheric Haze"), ROUND(16 + (K877 / 0.46) * (26 - 16), 1),
  AND(C877="Autumn", J877="Chilly Dusk"), ROUND(15 + (K877 / 0.46) * (25 - 15), 1),
  TRUE, "No match found"
)</f>
        <v>13.9</v>
      </c>
      <c r="M877" s="8">
        <v>0.33</v>
      </c>
      <c r="N877" s="8">
        <f>ROUND(DS_1_2_3_appended[[#This Row],[NormalizedHumidity]] * 100, 1)</f>
        <v>33</v>
      </c>
      <c r="O877" s="8" t="str" cm="1">
        <f t="array" ref="O877">_xlfn.IFS(
  N877&lt;=10, "Extremely Dry",
  N877&lt;=20, "Very Dry",
  N877&lt;=30, "Dry",
  N877&lt;=40, "Low Comfortable",
  N877&lt;=50, "Comfortable",
  N877&lt;=60, "Moderate Humid",
  N877&lt;=70, "Humid",
  N877&lt;=80, "Very Humid",
  N877&lt;=90, "Highly Humid",
  N877&lt;=100, "Saturated / Rain-Likely"
)</f>
        <v>Low Comfortable</v>
      </c>
      <c r="P877" s="8">
        <v>0.35820000000000002</v>
      </c>
      <c r="Q877" s="8">
        <f>ROUND(DS_1_2_3_appended[[#This Row],[NormalizedWindspeed]]* 118, 1)</f>
        <v>42.3</v>
      </c>
      <c r="R877" s="8">
        <v>0</v>
      </c>
      <c r="S877" s="8">
        <v>29</v>
      </c>
      <c r="T877" s="8">
        <f>SUM(DS_1_2_3_appended[[#This Row],[CasualRiders]], DS_1_2_3_appended[[#This Row],[RegisteredRiders]])</f>
        <v>29</v>
      </c>
    </row>
    <row r="878" spans="1:20">
      <c r="A878" s="16">
        <v>877</v>
      </c>
      <c r="B878" s="11">
        <v>40582</v>
      </c>
      <c r="C878" s="8" t="str" cm="1">
        <f t="array" ref="C878">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78" s="8">
        <f>YEAR(DS_1_2_3_appended[[#This Row],[DateOfEntry]])</f>
        <v>2011</v>
      </c>
      <c r="E878" s="8" t="str">
        <f>TEXT(DS_1_2_3_appended[[#This Row],[DateOfEntry]], "mmmm")</f>
        <v>February</v>
      </c>
      <c r="F878" s="15">
        <v>36.5</v>
      </c>
      <c r="G878" s="8" t="str">
        <f>IF(dataset_1!G878, "YES", "NO")</f>
        <v>NO</v>
      </c>
      <c r="H878" s="8" t="str">
        <f>CHOOSE(WEEKDAY(DS_1_2_3_appended[[#This Row],[DateOfEntry]]), "Sunday", "Monday", "Tuesday", "Wednesday", "Thursday", "Friday", "Saturday")</f>
        <v>Tuesday</v>
      </c>
      <c r="I878" s="8">
        <v>1</v>
      </c>
      <c r="J878" s="8" t="str" cm="1">
        <f t="array" ref="J878">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878" s="8">
        <v>0.12</v>
      </c>
      <c r="L878" s="8" cm="1">
        <f t="array" ref="L878">_xlfn.IFS(
  AND(C878="Winter", J878="Clear Sky"), ROUND(10 + (K878 / 0.46) * (25 - 10), 1),
  AND(C878="Winter", J878="Foggy / Misty"), ROUND(0 + (K878 / 0.46) * (15 - 0), 1),
  AND(C878="Winter", J878="Light Snow / Rain"), ROUND(-5 + (K878 / 0.46) * (10 - (-5)), 1),
  AND(C878="Winter", J878="Western Disturbance"), ROUND(5 + (K878 / 0.46) * (20 - 5), 1),
  AND(C878="Summer", J878="Clear / Sunny"), ROUND(30 + (K878 / 0.46) * (53 - 30), 1),
  AND(C878="Summer", J878="Hot &amp; Humid"), ROUND(26 + (K878 / 0.46) * (45 - 26), 1),
  AND(C878="Summer", J878="Dust Storm / Loo Winds"), ROUND(35 + (K878 / 0.46) * (50 - 35), 1),
  AND(C878="Summer", J878="Pre-Monsoon Thunderstorm"), ROUND(28 + (K878 / 0.46) * (48 - 28), 1),
  AND(C878="Monsoon", J878="Heavy Rainfall"), ROUND(22 + (K878 / 0.46) * (28 - 22), 1),
  AND(C878="Monsoon", J878="Intermittent Showers"), ROUND(24 + (K878 / 0.46) * (32 - 24), 1),
  AND(C878="Monsoon", J878="Overcast &amp; Humid"), ROUND(25 + (K878 / 0.46) * (33 - 25), 1),
  AND(C878="Monsoon", J878="Thunderstorms with Rain"), ROUND(23 + (K878 / 0.46) * (30 - 23), 1),
  AND(C878="Autumn", J878="Clear"), ROUND(20 + (K878 / 0.46) * (30 - 20), 1),
  AND(C878="Autumn", J878="Dry &amp; Breezy"), ROUND(18 + (K878 / 0.46) * (28 - 18), 1),
  AND(C878="Autumn", J878="Atmospheric Haze"), ROUND(16 + (K878 / 0.46) * (26 - 16), 1),
  AND(C878="Autumn", J878="Chilly Dusk"), ROUND(15 + (K878 / 0.46) * (25 - 15), 1),
  TRUE, "No match found"
)</f>
        <v>13.9</v>
      </c>
      <c r="M878" s="8">
        <v>0.33</v>
      </c>
      <c r="N878" s="8">
        <f>ROUND(DS_1_2_3_appended[[#This Row],[NormalizedHumidity]] * 100, 1)</f>
        <v>33</v>
      </c>
      <c r="O878" s="8" t="str" cm="1">
        <f t="array" ref="O878">_xlfn.IFS(
  N878&lt;=10, "Extremely Dry",
  N878&lt;=20, "Very Dry",
  N878&lt;=30, "Dry",
  N878&lt;=40, "Low Comfortable",
  N878&lt;=50, "Comfortable",
  N878&lt;=60, "Moderate Humid",
  N878&lt;=70, "Humid",
  N878&lt;=80, "Very Humid",
  N878&lt;=90, "Highly Humid",
  N878&lt;=100, "Saturated / Rain-Likely"
)</f>
        <v>Low Comfortable</v>
      </c>
      <c r="P878" s="8">
        <v>0.32840000000000003</v>
      </c>
      <c r="Q878" s="8">
        <f>ROUND(DS_1_2_3_appended[[#This Row],[NormalizedWindspeed]]* 118, 1)</f>
        <v>38.799999999999997</v>
      </c>
      <c r="R878" s="8">
        <v>3</v>
      </c>
      <c r="S878" s="8">
        <v>9</v>
      </c>
      <c r="T878" s="8">
        <f>SUM(DS_1_2_3_appended[[#This Row],[CasualRiders]], DS_1_2_3_appended[[#This Row],[RegisteredRiders]])</f>
        <v>12</v>
      </c>
    </row>
    <row r="879" spans="1:20">
      <c r="A879" s="16">
        <v>878</v>
      </c>
      <c r="B879" s="11">
        <v>40583</v>
      </c>
      <c r="C879" s="8" t="str" cm="1">
        <f t="array" ref="C879">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79" s="8">
        <f>YEAR(DS_1_2_3_appended[[#This Row],[DateOfEntry]])</f>
        <v>2011</v>
      </c>
      <c r="E879" s="8" t="str">
        <f>TEXT(DS_1_2_3_appended[[#This Row],[DateOfEntry]], "mmmm")</f>
        <v>February</v>
      </c>
      <c r="F879" s="15">
        <v>36.5416666666667</v>
      </c>
      <c r="G879" s="8" t="str">
        <f>IF(dataset_1!G879, "YES", "NO")</f>
        <v>NO</v>
      </c>
      <c r="H879" s="8" t="str">
        <f>CHOOSE(WEEKDAY(DS_1_2_3_appended[[#This Row],[DateOfEntry]]), "Sunday", "Monday", "Tuesday", "Wednesday", "Thursday", "Friday", "Saturday")</f>
        <v>Wednesday</v>
      </c>
      <c r="I879" s="8">
        <v>1</v>
      </c>
      <c r="J879" s="8" t="str" cm="1">
        <f t="array" ref="J879">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879" s="8">
        <v>0.1</v>
      </c>
      <c r="L879" s="8" cm="1">
        <f t="array" ref="L879">_xlfn.IFS(
  AND(C879="Winter", J879="Clear Sky"), ROUND(10 + (K879 / 0.46) * (25 - 10), 1),
  AND(C879="Winter", J879="Foggy / Misty"), ROUND(0 + (K879 / 0.46) * (15 - 0), 1),
  AND(C879="Winter", J879="Light Snow / Rain"), ROUND(-5 + (K879 / 0.46) * (10 - (-5)), 1),
  AND(C879="Winter", J879="Western Disturbance"), ROUND(5 + (K879 / 0.46) * (20 - 5), 1),
  AND(C879="Summer", J879="Clear / Sunny"), ROUND(30 + (K879 / 0.46) * (53 - 30), 1),
  AND(C879="Summer", J879="Hot &amp; Humid"), ROUND(26 + (K879 / 0.46) * (45 - 26), 1),
  AND(C879="Summer", J879="Dust Storm / Loo Winds"), ROUND(35 + (K879 / 0.46) * (50 - 35), 1),
  AND(C879="Summer", J879="Pre-Monsoon Thunderstorm"), ROUND(28 + (K879 / 0.46) * (48 - 28), 1),
  AND(C879="Monsoon", J879="Heavy Rainfall"), ROUND(22 + (K879 / 0.46) * (28 - 22), 1),
  AND(C879="Monsoon", J879="Intermittent Showers"), ROUND(24 + (K879 / 0.46) * (32 - 24), 1),
  AND(C879="Monsoon", J879="Overcast &amp; Humid"), ROUND(25 + (K879 / 0.46) * (33 - 25), 1),
  AND(C879="Monsoon", J879="Thunderstorms with Rain"), ROUND(23 + (K879 / 0.46) * (30 - 23), 1),
  AND(C879="Autumn", J879="Clear"), ROUND(20 + (K879 / 0.46) * (30 - 20), 1),
  AND(C879="Autumn", J879="Dry &amp; Breezy"), ROUND(18 + (K879 / 0.46) * (28 - 18), 1),
  AND(C879="Autumn", J879="Atmospheric Haze"), ROUND(16 + (K879 / 0.46) * (26 - 16), 1),
  AND(C879="Autumn", J879="Chilly Dusk"), ROUND(15 + (K879 / 0.46) * (25 - 15), 1),
  TRUE, "No match found"
)</f>
        <v>13.3</v>
      </c>
      <c r="M879" s="8">
        <v>0.36</v>
      </c>
      <c r="N879" s="8">
        <f>ROUND(DS_1_2_3_appended[[#This Row],[NormalizedHumidity]] * 100, 1)</f>
        <v>36</v>
      </c>
      <c r="O879" s="8" t="str" cm="1">
        <f t="array" ref="O879">_xlfn.IFS(
  N879&lt;=10, "Extremely Dry",
  N879&lt;=20, "Very Dry",
  N879&lt;=30, "Dry",
  N879&lt;=40, "Low Comfortable",
  N879&lt;=50, "Comfortable",
  N879&lt;=60, "Moderate Humid",
  N879&lt;=70, "Humid",
  N879&lt;=80, "Very Humid",
  N879&lt;=90, "Highly Humid",
  N879&lt;=100, "Saturated / Rain-Likely"
)</f>
        <v>Low Comfortable</v>
      </c>
      <c r="P879" s="8">
        <v>0.35820000000000002</v>
      </c>
      <c r="Q879" s="8">
        <f>ROUND(DS_1_2_3_appended[[#This Row],[NormalizedWindspeed]]* 118, 1)</f>
        <v>42.3</v>
      </c>
      <c r="R879" s="8">
        <v>0</v>
      </c>
      <c r="S879" s="8">
        <v>17</v>
      </c>
      <c r="T879" s="8">
        <f>SUM(DS_1_2_3_appended[[#This Row],[CasualRiders]], DS_1_2_3_appended[[#This Row],[RegisteredRiders]])</f>
        <v>17</v>
      </c>
    </row>
    <row r="880" spans="1:20">
      <c r="A880" s="16">
        <v>879</v>
      </c>
      <c r="B880" s="11">
        <v>40583</v>
      </c>
      <c r="C880" s="8" t="str" cm="1">
        <f t="array" ref="C880">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80" s="8">
        <f>YEAR(DS_1_2_3_appended[[#This Row],[DateOfEntry]])</f>
        <v>2011</v>
      </c>
      <c r="E880" s="8" t="str">
        <f>TEXT(DS_1_2_3_appended[[#This Row],[DateOfEntry]], "mmmm")</f>
        <v>February</v>
      </c>
      <c r="F880" s="15">
        <v>36.5833333333333</v>
      </c>
      <c r="G880" s="8" t="str">
        <f>IF(dataset_1!G880, "YES", "NO")</f>
        <v>NO</v>
      </c>
      <c r="H880" s="8" t="str">
        <f>CHOOSE(WEEKDAY(DS_1_2_3_appended[[#This Row],[DateOfEntry]]), "Sunday", "Monday", "Tuesday", "Wednesday", "Thursday", "Friday", "Saturday")</f>
        <v>Wednesday</v>
      </c>
      <c r="I880" s="8">
        <v>1</v>
      </c>
      <c r="J880" s="8" t="str" cm="1">
        <f t="array" ref="J880">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880" s="8">
        <v>0.1</v>
      </c>
      <c r="L880" s="8" cm="1">
        <f t="array" ref="L880">_xlfn.IFS(
  AND(C880="Winter", J880="Clear Sky"), ROUND(10 + (K880 / 0.46) * (25 - 10), 1),
  AND(C880="Winter", J880="Foggy / Misty"), ROUND(0 + (K880 / 0.46) * (15 - 0), 1),
  AND(C880="Winter", J880="Light Snow / Rain"), ROUND(-5 + (K880 / 0.46) * (10 - (-5)), 1),
  AND(C880="Winter", J880="Western Disturbance"), ROUND(5 + (K880 / 0.46) * (20 - 5), 1),
  AND(C880="Summer", J880="Clear / Sunny"), ROUND(30 + (K880 / 0.46) * (53 - 30), 1),
  AND(C880="Summer", J880="Hot &amp; Humid"), ROUND(26 + (K880 / 0.46) * (45 - 26), 1),
  AND(C880="Summer", J880="Dust Storm / Loo Winds"), ROUND(35 + (K880 / 0.46) * (50 - 35), 1),
  AND(C880="Summer", J880="Pre-Monsoon Thunderstorm"), ROUND(28 + (K880 / 0.46) * (48 - 28), 1),
  AND(C880="Monsoon", J880="Heavy Rainfall"), ROUND(22 + (K880 / 0.46) * (28 - 22), 1),
  AND(C880="Monsoon", J880="Intermittent Showers"), ROUND(24 + (K880 / 0.46) * (32 - 24), 1),
  AND(C880="Monsoon", J880="Overcast &amp; Humid"), ROUND(25 + (K880 / 0.46) * (33 - 25), 1),
  AND(C880="Monsoon", J880="Thunderstorms with Rain"), ROUND(23 + (K880 / 0.46) * (30 - 23), 1),
  AND(C880="Autumn", J880="Clear"), ROUND(20 + (K880 / 0.46) * (30 - 20), 1),
  AND(C880="Autumn", J880="Dry &amp; Breezy"), ROUND(18 + (K880 / 0.46) * (28 - 18), 1),
  AND(C880="Autumn", J880="Atmospheric Haze"), ROUND(16 + (K880 / 0.46) * (26 - 16), 1),
  AND(C880="Autumn", J880="Chilly Dusk"), ROUND(15 + (K880 / 0.46) * (25 - 15), 1),
  TRUE, "No match found"
)</f>
        <v>13.3</v>
      </c>
      <c r="M880" s="8">
        <v>0.36</v>
      </c>
      <c r="N880" s="8">
        <f>ROUND(DS_1_2_3_appended[[#This Row],[NormalizedHumidity]] * 100, 1)</f>
        <v>36</v>
      </c>
      <c r="O880" s="8" t="str" cm="1">
        <f t="array" ref="O880">_xlfn.IFS(
  N880&lt;=10, "Extremely Dry",
  N880&lt;=20, "Very Dry",
  N880&lt;=30, "Dry",
  N880&lt;=40, "Low Comfortable",
  N880&lt;=50, "Comfortable",
  N880&lt;=60, "Moderate Humid",
  N880&lt;=70, "Humid",
  N880&lt;=80, "Very Humid",
  N880&lt;=90, "Highly Humid",
  N880&lt;=100, "Saturated / Rain-Likely"
)</f>
        <v>Low Comfortable</v>
      </c>
      <c r="P880" s="8">
        <v>0.22389999999999999</v>
      </c>
      <c r="Q880" s="8">
        <f>ROUND(DS_1_2_3_appended[[#This Row],[NormalizedWindspeed]]* 118, 1)</f>
        <v>26.4</v>
      </c>
      <c r="R880" s="8">
        <v>0</v>
      </c>
      <c r="S880" s="8">
        <v>7</v>
      </c>
      <c r="T880" s="8">
        <f>SUM(DS_1_2_3_appended[[#This Row],[CasualRiders]], DS_1_2_3_appended[[#This Row],[RegisteredRiders]])</f>
        <v>7</v>
      </c>
    </row>
    <row r="881" spans="1:20">
      <c r="A881" s="16">
        <v>880</v>
      </c>
      <c r="B881" s="11">
        <v>40583</v>
      </c>
      <c r="C881" s="8" t="str" cm="1">
        <f t="array" ref="C881">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81" s="8">
        <f>YEAR(DS_1_2_3_appended[[#This Row],[DateOfEntry]])</f>
        <v>2011</v>
      </c>
      <c r="E881" s="8" t="str">
        <f>TEXT(DS_1_2_3_appended[[#This Row],[DateOfEntry]], "mmmm")</f>
        <v>February</v>
      </c>
      <c r="F881" s="15">
        <v>36.625</v>
      </c>
      <c r="G881" s="8" t="str">
        <f>IF(dataset_1!G881, "YES", "NO")</f>
        <v>NO</v>
      </c>
      <c r="H881" s="8" t="str">
        <f>CHOOSE(WEEKDAY(DS_1_2_3_appended[[#This Row],[DateOfEntry]]), "Sunday", "Monday", "Tuesday", "Wednesday", "Thursday", "Friday", "Saturday")</f>
        <v>Wednesday</v>
      </c>
      <c r="I881" s="8">
        <v>1</v>
      </c>
      <c r="J881" s="8" t="str" cm="1">
        <f t="array" ref="J881">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881" s="8">
        <v>0.08</v>
      </c>
      <c r="L881" s="8" cm="1">
        <f t="array" ref="L881">_xlfn.IFS(
  AND(C881="Winter", J881="Clear Sky"), ROUND(10 + (K881 / 0.46) * (25 - 10), 1),
  AND(C881="Winter", J881="Foggy / Misty"), ROUND(0 + (K881 / 0.46) * (15 - 0), 1),
  AND(C881="Winter", J881="Light Snow / Rain"), ROUND(-5 + (K881 / 0.46) * (10 - (-5)), 1),
  AND(C881="Winter", J881="Western Disturbance"), ROUND(5 + (K881 / 0.46) * (20 - 5), 1),
  AND(C881="Summer", J881="Clear / Sunny"), ROUND(30 + (K881 / 0.46) * (53 - 30), 1),
  AND(C881="Summer", J881="Hot &amp; Humid"), ROUND(26 + (K881 / 0.46) * (45 - 26), 1),
  AND(C881="Summer", J881="Dust Storm / Loo Winds"), ROUND(35 + (K881 / 0.46) * (50 - 35), 1),
  AND(C881="Summer", J881="Pre-Monsoon Thunderstorm"), ROUND(28 + (K881 / 0.46) * (48 - 28), 1),
  AND(C881="Monsoon", J881="Heavy Rainfall"), ROUND(22 + (K881 / 0.46) * (28 - 22), 1),
  AND(C881="Monsoon", J881="Intermittent Showers"), ROUND(24 + (K881 / 0.46) * (32 - 24), 1),
  AND(C881="Monsoon", J881="Overcast &amp; Humid"), ROUND(25 + (K881 / 0.46) * (33 - 25), 1),
  AND(C881="Monsoon", J881="Thunderstorms with Rain"), ROUND(23 + (K881 / 0.46) * (30 - 23), 1),
  AND(C881="Autumn", J881="Clear"), ROUND(20 + (K881 / 0.46) * (30 - 20), 1),
  AND(C881="Autumn", J881="Dry &amp; Breezy"), ROUND(18 + (K881 / 0.46) * (28 - 18), 1),
  AND(C881="Autumn", J881="Atmospheric Haze"), ROUND(16 + (K881 / 0.46) * (26 - 16), 1),
  AND(C881="Autumn", J881="Chilly Dusk"), ROUND(15 + (K881 / 0.46) * (25 - 15), 1),
  TRUE, "No match found"
)</f>
        <v>12.6</v>
      </c>
      <c r="M881" s="8">
        <v>0.38</v>
      </c>
      <c r="N881" s="8">
        <f>ROUND(DS_1_2_3_appended[[#This Row],[NormalizedHumidity]] * 100, 1)</f>
        <v>38</v>
      </c>
      <c r="O881" s="8" t="str" cm="1">
        <f t="array" ref="O881">_xlfn.IFS(
  N881&lt;=10, "Extremely Dry",
  N881&lt;=20, "Very Dry",
  N881&lt;=30, "Dry",
  N881&lt;=40, "Low Comfortable",
  N881&lt;=50, "Comfortable",
  N881&lt;=60, "Moderate Humid",
  N881&lt;=70, "Humid",
  N881&lt;=80, "Very Humid",
  N881&lt;=90, "Highly Humid",
  N881&lt;=100, "Saturated / Rain-Likely"
)</f>
        <v>Low Comfortable</v>
      </c>
      <c r="P881" s="8">
        <v>0.28360000000000002</v>
      </c>
      <c r="Q881" s="8">
        <f>ROUND(DS_1_2_3_appended[[#This Row],[NormalizedWindspeed]]* 118, 1)</f>
        <v>33.5</v>
      </c>
      <c r="R881" s="8">
        <v>1</v>
      </c>
      <c r="S881" s="8">
        <v>2</v>
      </c>
      <c r="T881" s="8">
        <f>SUM(DS_1_2_3_appended[[#This Row],[CasualRiders]], DS_1_2_3_appended[[#This Row],[RegisteredRiders]])</f>
        <v>3</v>
      </c>
    </row>
    <row r="882" spans="1:20">
      <c r="A882" s="16">
        <v>881</v>
      </c>
      <c r="B882" s="11">
        <v>40583</v>
      </c>
      <c r="C882" s="8" t="str" cm="1">
        <f t="array" ref="C882">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82" s="8">
        <f>YEAR(DS_1_2_3_appended[[#This Row],[DateOfEntry]])</f>
        <v>2011</v>
      </c>
      <c r="E882" s="8" t="str">
        <f>TEXT(DS_1_2_3_appended[[#This Row],[DateOfEntry]], "mmmm")</f>
        <v>February</v>
      </c>
      <c r="F882" s="15">
        <v>36.6666666666667</v>
      </c>
      <c r="G882" s="8" t="str">
        <f>IF(dataset_1!G882, "YES", "NO")</f>
        <v>NO</v>
      </c>
      <c r="H882" s="8" t="str">
        <f>CHOOSE(WEEKDAY(DS_1_2_3_appended[[#This Row],[DateOfEntry]]), "Sunday", "Monday", "Tuesday", "Wednesday", "Thursday", "Friday", "Saturday")</f>
        <v>Wednesday</v>
      </c>
      <c r="I882" s="8">
        <v>1</v>
      </c>
      <c r="J882" s="8" t="str" cm="1">
        <f t="array" ref="J882">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882" s="8">
        <v>0.06</v>
      </c>
      <c r="L882" s="8" cm="1">
        <f t="array" ref="L882">_xlfn.IFS(
  AND(C882="Winter", J882="Clear Sky"), ROUND(10 + (K882 / 0.46) * (25 - 10), 1),
  AND(C882="Winter", J882="Foggy / Misty"), ROUND(0 + (K882 / 0.46) * (15 - 0), 1),
  AND(C882="Winter", J882="Light Snow / Rain"), ROUND(-5 + (K882 / 0.46) * (10 - (-5)), 1),
  AND(C882="Winter", J882="Western Disturbance"), ROUND(5 + (K882 / 0.46) * (20 - 5), 1),
  AND(C882="Summer", J882="Clear / Sunny"), ROUND(30 + (K882 / 0.46) * (53 - 30), 1),
  AND(C882="Summer", J882="Hot &amp; Humid"), ROUND(26 + (K882 / 0.46) * (45 - 26), 1),
  AND(C882="Summer", J882="Dust Storm / Loo Winds"), ROUND(35 + (K882 / 0.46) * (50 - 35), 1),
  AND(C882="Summer", J882="Pre-Monsoon Thunderstorm"), ROUND(28 + (K882 / 0.46) * (48 - 28), 1),
  AND(C882="Monsoon", J882="Heavy Rainfall"), ROUND(22 + (K882 / 0.46) * (28 - 22), 1),
  AND(C882="Monsoon", J882="Intermittent Showers"), ROUND(24 + (K882 / 0.46) * (32 - 24), 1),
  AND(C882="Monsoon", J882="Overcast &amp; Humid"), ROUND(25 + (K882 / 0.46) * (33 - 25), 1),
  AND(C882="Monsoon", J882="Thunderstorms with Rain"), ROUND(23 + (K882 / 0.46) * (30 - 23), 1),
  AND(C882="Autumn", J882="Clear"), ROUND(20 + (K882 / 0.46) * (30 - 20), 1),
  AND(C882="Autumn", J882="Dry &amp; Breezy"), ROUND(18 + (K882 / 0.46) * (28 - 18), 1),
  AND(C882="Autumn", J882="Atmospheric Haze"), ROUND(16 + (K882 / 0.46) * (26 - 16), 1),
  AND(C882="Autumn", J882="Chilly Dusk"), ROUND(15 + (K882 / 0.46) * (25 - 15), 1),
  TRUE, "No match found"
)</f>
        <v>12</v>
      </c>
      <c r="M882" s="8">
        <v>0.45</v>
      </c>
      <c r="N882" s="8">
        <f>ROUND(DS_1_2_3_appended[[#This Row],[NormalizedHumidity]] * 100, 1)</f>
        <v>45</v>
      </c>
      <c r="O882" s="8" t="str" cm="1">
        <f t="array" ref="O882">_xlfn.IFS(
  N882&lt;=10, "Extremely Dry",
  N882&lt;=20, "Very Dry",
  N882&lt;=30, "Dry",
  N882&lt;=40, "Low Comfortable",
  N882&lt;=50, "Comfortable",
  N882&lt;=60, "Moderate Humid",
  N882&lt;=70, "Humid",
  N882&lt;=80, "Very Humid",
  N882&lt;=90, "Highly Humid",
  N882&lt;=100, "Saturated / Rain-Likely"
)</f>
        <v>Comfortable</v>
      </c>
      <c r="P882" s="8">
        <v>0.1343</v>
      </c>
      <c r="Q882" s="8">
        <f>ROUND(DS_1_2_3_appended[[#This Row],[NormalizedWindspeed]]* 118, 1)</f>
        <v>15.8</v>
      </c>
      <c r="R882" s="8">
        <v>0</v>
      </c>
      <c r="S882" s="8">
        <v>2</v>
      </c>
      <c r="T882" s="8">
        <f>SUM(DS_1_2_3_appended[[#This Row],[CasualRiders]], DS_1_2_3_appended[[#This Row],[RegisteredRiders]])</f>
        <v>2</v>
      </c>
    </row>
    <row r="883" spans="1:20">
      <c r="A883" s="16">
        <v>882</v>
      </c>
      <c r="B883" s="11">
        <v>40583</v>
      </c>
      <c r="C883" s="8" t="str" cm="1">
        <f t="array" ref="C883">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83" s="8">
        <f>YEAR(DS_1_2_3_appended[[#This Row],[DateOfEntry]])</f>
        <v>2011</v>
      </c>
      <c r="E883" s="8" t="str">
        <f>TEXT(DS_1_2_3_appended[[#This Row],[DateOfEntry]], "mmmm")</f>
        <v>February</v>
      </c>
      <c r="F883" s="15">
        <v>36.7083333333333</v>
      </c>
      <c r="G883" s="8" t="str">
        <f>IF(dataset_1!G883, "YES", "NO")</f>
        <v>NO</v>
      </c>
      <c r="H883" s="8" t="str">
        <f>CHOOSE(WEEKDAY(DS_1_2_3_appended[[#This Row],[DateOfEntry]]), "Sunday", "Monday", "Tuesday", "Wednesday", "Thursday", "Friday", "Saturday")</f>
        <v>Wednesday</v>
      </c>
      <c r="I883" s="8">
        <v>1</v>
      </c>
      <c r="J883" s="8" t="str" cm="1">
        <f t="array" ref="J883">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883" s="8">
        <v>0.06</v>
      </c>
      <c r="L883" s="8" cm="1">
        <f t="array" ref="L883">_xlfn.IFS(
  AND(C883="Winter", J883="Clear Sky"), ROUND(10 + (K883 / 0.46) * (25 - 10), 1),
  AND(C883="Winter", J883="Foggy / Misty"), ROUND(0 + (K883 / 0.46) * (15 - 0), 1),
  AND(C883="Winter", J883="Light Snow / Rain"), ROUND(-5 + (K883 / 0.46) * (10 - (-5)), 1),
  AND(C883="Winter", J883="Western Disturbance"), ROUND(5 + (K883 / 0.46) * (20 - 5), 1),
  AND(C883="Summer", J883="Clear / Sunny"), ROUND(30 + (K883 / 0.46) * (53 - 30), 1),
  AND(C883="Summer", J883="Hot &amp; Humid"), ROUND(26 + (K883 / 0.46) * (45 - 26), 1),
  AND(C883="Summer", J883="Dust Storm / Loo Winds"), ROUND(35 + (K883 / 0.46) * (50 - 35), 1),
  AND(C883="Summer", J883="Pre-Monsoon Thunderstorm"), ROUND(28 + (K883 / 0.46) * (48 - 28), 1),
  AND(C883="Monsoon", J883="Heavy Rainfall"), ROUND(22 + (K883 / 0.46) * (28 - 22), 1),
  AND(C883="Monsoon", J883="Intermittent Showers"), ROUND(24 + (K883 / 0.46) * (32 - 24), 1),
  AND(C883="Monsoon", J883="Overcast &amp; Humid"), ROUND(25 + (K883 / 0.46) * (33 - 25), 1),
  AND(C883="Monsoon", J883="Thunderstorms with Rain"), ROUND(23 + (K883 / 0.46) * (30 - 23), 1),
  AND(C883="Autumn", J883="Clear"), ROUND(20 + (K883 / 0.46) * (30 - 20), 1),
  AND(C883="Autumn", J883="Dry &amp; Breezy"), ROUND(18 + (K883 / 0.46) * (28 - 18), 1),
  AND(C883="Autumn", J883="Atmospheric Haze"), ROUND(16 + (K883 / 0.46) * (26 - 16), 1),
  AND(C883="Autumn", J883="Chilly Dusk"), ROUND(15 + (K883 / 0.46) * (25 - 15), 1),
  TRUE, "No match found"
)</f>
        <v>12</v>
      </c>
      <c r="M883" s="8">
        <v>0.45</v>
      </c>
      <c r="N883" s="8">
        <f>ROUND(DS_1_2_3_appended[[#This Row],[NormalizedHumidity]] * 100, 1)</f>
        <v>45</v>
      </c>
      <c r="O883" s="8" t="str" cm="1">
        <f t="array" ref="O883">_xlfn.IFS(
  N883&lt;=10, "Extremely Dry",
  N883&lt;=20, "Very Dry",
  N883&lt;=30, "Dry",
  N883&lt;=40, "Low Comfortable",
  N883&lt;=50, "Comfortable",
  N883&lt;=60, "Moderate Humid",
  N883&lt;=70, "Humid",
  N883&lt;=80, "Very Humid",
  N883&lt;=90, "Highly Humid",
  N883&lt;=100, "Saturated / Rain-Likely"
)</f>
        <v>Comfortable</v>
      </c>
      <c r="P883" s="8">
        <v>0.1045</v>
      </c>
      <c r="Q883" s="8">
        <f>ROUND(DS_1_2_3_appended[[#This Row],[NormalizedWindspeed]]* 118, 1)</f>
        <v>12.3</v>
      </c>
      <c r="R883" s="8">
        <v>0</v>
      </c>
      <c r="S883" s="8">
        <v>7</v>
      </c>
      <c r="T883" s="8">
        <f>SUM(DS_1_2_3_appended[[#This Row],[CasualRiders]], DS_1_2_3_appended[[#This Row],[RegisteredRiders]])</f>
        <v>7</v>
      </c>
    </row>
    <row r="884" spans="1:20">
      <c r="A884" s="16">
        <v>883</v>
      </c>
      <c r="B884" s="11">
        <v>40583</v>
      </c>
      <c r="C884" s="8" t="str" cm="1">
        <f t="array" ref="C884">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84" s="8">
        <f>YEAR(DS_1_2_3_appended[[#This Row],[DateOfEntry]])</f>
        <v>2011</v>
      </c>
      <c r="E884" s="8" t="str">
        <f>TEXT(DS_1_2_3_appended[[#This Row],[DateOfEntry]], "mmmm")</f>
        <v>February</v>
      </c>
      <c r="F884" s="15">
        <v>36.75</v>
      </c>
      <c r="G884" s="8" t="str">
        <f>IF(dataset_1!G884, "YES", "NO")</f>
        <v>NO</v>
      </c>
      <c r="H884" s="8" t="str">
        <f>CHOOSE(WEEKDAY(DS_1_2_3_appended[[#This Row],[DateOfEntry]]), "Sunday", "Monday", "Tuesday", "Wednesday", "Thursday", "Friday", "Saturday")</f>
        <v>Wednesday</v>
      </c>
      <c r="I884" s="8">
        <v>1</v>
      </c>
      <c r="J884" s="8" t="str" cm="1">
        <f t="array" ref="J884">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884" s="8">
        <v>0.06</v>
      </c>
      <c r="L884" s="8" cm="1">
        <f t="array" ref="L884">_xlfn.IFS(
  AND(C884="Winter", J884="Clear Sky"), ROUND(10 + (K884 / 0.46) * (25 - 10), 1),
  AND(C884="Winter", J884="Foggy / Misty"), ROUND(0 + (K884 / 0.46) * (15 - 0), 1),
  AND(C884="Winter", J884="Light Snow / Rain"), ROUND(-5 + (K884 / 0.46) * (10 - (-5)), 1),
  AND(C884="Winter", J884="Western Disturbance"), ROUND(5 + (K884 / 0.46) * (20 - 5), 1),
  AND(C884="Summer", J884="Clear / Sunny"), ROUND(30 + (K884 / 0.46) * (53 - 30), 1),
  AND(C884="Summer", J884="Hot &amp; Humid"), ROUND(26 + (K884 / 0.46) * (45 - 26), 1),
  AND(C884="Summer", J884="Dust Storm / Loo Winds"), ROUND(35 + (K884 / 0.46) * (50 - 35), 1),
  AND(C884="Summer", J884="Pre-Monsoon Thunderstorm"), ROUND(28 + (K884 / 0.46) * (48 - 28), 1),
  AND(C884="Monsoon", J884="Heavy Rainfall"), ROUND(22 + (K884 / 0.46) * (28 - 22), 1),
  AND(C884="Monsoon", J884="Intermittent Showers"), ROUND(24 + (K884 / 0.46) * (32 - 24), 1),
  AND(C884="Monsoon", J884="Overcast &amp; Humid"), ROUND(25 + (K884 / 0.46) * (33 - 25), 1),
  AND(C884="Monsoon", J884="Thunderstorms with Rain"), ROUND(23 + (K884 / 0.46) * (30 - 23), 1),
  AND(C884="Autumn", J884="Clear"), ROUND(20 + (K884 / 0.46) * (30 - 20), 1),
  AND(C884="Autumn", J884="Dry &amp; Breezy"), ROUND(18 + (K884 / 0.46) * (28 - 18), 1),
  AND(C884="Autumn", J884="Atmospheric Haze"), ROUND(16 + (K884 / 0.46) * (26 - 16), 1),
  AND(C884="Autumn", J884="Chilly Dusk"), ROUND(15 + (K884 / 0.46) * (25 - 15), 1),
  TRUE, "No match found"
)</f>
        <v>12</v>
      </c>
      <c r="M884" s="8">
        <v>0.45</v>
      </c>
      <c r="N884" s="8">
        <f>ROUND(DS_1_2_3_appended[[#This Row],[NormalizedHumidity]] * 100, 1)</f>
        <v>45</v>
      </c>
      <c r="O884" s="8" t="str" cm="1">
        <f t="array" ref="O884">_xlfn.IFS(
  N884&lt;=10, "Extremely Dry",
  N884&lt;=20, "Very Dry",
  N884&lt;=30, "Dry",
  N884&lt;=40, "Low Comfortable",
  N884&lt;=50, "Comfortable",
  N884&lt;=60, "Moderate Humid",
  N884&lt;=70, "Humid",
  N884&lt;=80, "Very Humid",
  N884&lt;=90, "Highly Humid",
  N884&lt;=100, "Saturated / Rain-Likely"
)</f>
        <v>Comfortable</v>
      </c>
      <c r="P884" s="8">
        <v>0</v>
      </c>
      <c r="Q884" s="8">
        <f>ROUND(DS_1_2_3_appended[[#This Row],[NormalizedWindspeed]]* 118, 1)</f>
        <v>0</v>
      </c>
      <c r="R884" s="8">
        <v>0</v>
      </c>
      <c r="S884" s="8">
        <v>43</v>
      </c>
      <c r="T884" s="8">
        <f>SUM(DS_1_2_3_appended[[#This Row],[CasualRiders]], DS_1_2_3_appended[[#This Row],[RegisteredRiders]])</f>
        <v>43</v>
      </c>
    </row>
    <row r="885" spans="1:20">
      <c r="A885" s="16">
        <v>884</v>
      </c>
      <c r="B885" s="11">
        <v>40583</v>
      </c>
      <c r="C885" s="8" t="str" cm="1">
        <f t="array" ref="C885">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85" s="8">
        <f>YEAR(DS_1_2_3_appended[[#This Row],[DateOfEntry]])</f>
        <v>2011</v>
      </c>
      <c r="E885" s="8" t="str">
        <f>TEXT(DS_1_2_3_appended[[#This Row],[DateOfEntry]], "mmmm")</f>
        <v>February</v>
      </c>
      <c r="F885" s="15">
        <v>36.7916666666667</v>
      </c>
      <c r="G885" s="8" t="str">
        <f>IF(dataset_1!G885, "YES", "NO")</f>
        <v>NO</v>
      </c>
      <c r="H885" s="8" t="str">
        <f>CHOOSE(WEEKDAY(DS_1_2_3_appended[[#This Row],[DateOfEntry]]), "Sunday", "Monday", "Tuesday", "Wednesday", "Thursday", "Friday", "Saturday")</f>
        <v>Wednesday</v>
      </c>
      <c r="I885" s="8">
        <v>1</v>
      </c>
      <c r="J885" s="8" t="str" cm="1">
        <f t="array" ref="J885">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885" s="8">
        <v>0.06</v>
      </c>
      <c r="L885" s="8" cm="1">
        <f t="array" ref="L885">_xlfn.IFS(
  AND(C885="Winter", J885="Clear Sky"), ROUND(10 + (K885 / 0.46) * (25 - 10), 1),
  AND(C885="Winter", J885="Foggy / Misty"), ROUND(0 + (K885 / 0.46) * (15 - 0), 1),
  AND(C885="Winter", J885="Light Snow / Rain"), ROUND(-5 + (K885 / 0.46) * (10 - (-5)), 1),
  AND(C885="Winter", J885="Western Disturbance"), ROUND(5 + (K885 / 0.46) * (20 - 5), 1),
  AND(C885="Summer", J885="Clear / Sunny"), ROUND(30 + (K885 / 0.46) * (53 - 30), 1),
  AND(C885="Summer", J885="Hot &amp; Humid"), ROUND(26 + (K885 / 0.46) * (45 - 26), 1),
  AND(C885="Summer", J885="Dust Storm / Loo Winds"), ROUND(35 + (K885 / 0.46) * (50 - 35), 1),
  AND(C885="Summer", J885="Pre-Monsoon Thunderstorm"), ROUND(28 + (K885 / 0.46) * (48 - 28), 1),
  AND(C885="Monsoon", J885="Heavy Rainfall"), ROUND(22 + (K885 / 0.46) * (28 - 22), 1),
  AND(C885="Monsoon", J885="Intermittent Showers"), ROUND(24 + (K885 / 0.46) * (32 - 24), 1),
  AND(C885="Monsoon", J885="Overcast &amp; Humid"), ROUND(25 + (K885 / 0.46) * (33 - 25), 1),
  AND(C885="Monsoon", J885="Thunderstorms with Rain"), ROUND(23 + (K885 / 0.46) * (30 - 23), 1),
  AND(C885="Autumn", J885="Clear"), ROUND(20 + (K885 / 0.46) * (30 - 20), 1),
  AND(C885="Autumn", J885="Dry &amp; Breezy"), ROUND(18 + (K885 / 0.46) * (28 - 18), 1),
  AND(C885="Autumn", J885="Atmospheric Haze"), ROUND(16 + (K885 / 0.46) * (26 - 16), 1),
  AND(C885="Autumn", J885="Chilly Dusk"), ROUND(15 + (K885 / 0.46) * (25 - 15), 1),
  TRUE, "No match found"
)</f>
        <v>12</v>
      </c>
      <c r="M885" s="8">
        <v>0.49</v>
      </c>
      <c r="N885" s="8">
        <f>ROUND(DS_1_2_3_appended[[#This Row],[NormalizedHumidity]] * 100, 1)</f>
        <v>49</v>
      </c>
      <c r="O885" s="8" t="str" cm="1">
        <f t="array" ref="O885">_xlfn.IFS(
  N885&lt;=10, "Extremely Dry",
  N885&lt;=20, "Very Dry",
  N885&lt;=30, "Dry",
  N885&lt;=40, "Low Comfortable",
  N885&lt;=50, "Comfortable",
  N885&lt;=60, "Moderate Humid",
  N885&lt;=70, "Humid",
  N885&lt;=80, "Very Humid",
  N885&lt;=90, "Highly Humid",
  N885&lt;=100, "Saturated / Rain-Likely"
)</f>
        <v>Comfortable</v>
      </c>
      <c r="P885" s="8">
        <v>0.1045</v>
      </c>
      <c r="Q885" s="8">
        <f>ROUND(DS_1_2_3_appended[[#This Row],[NormalizedWindspeed]]* 118, 1)</f>
        <v>12.3</v>
      </c>
      <c r="R885" s="8">
        <v>4</v>
      </c>
      <c r="S885" s="8">
        <v>95</v>
      </c>
      <c r="T885" s="8">
        <f>SUM(DS_1_2_3_appended[[#This Row],[CasualRiders]], DS_1_2_3_appended[[#This Row],[RegisteredRiders]])</f>
        <v>99</v>
      </c>
    </row>
    <row r="886" spans="1:20">
      <c r="A886" s="16">
        <v>885</v>
      </c>
      <c r="B886" s="11">
        <v>40583</v>
      </c>
      <c r="C886" s="8" t="str" cm="1">
        <f t="array" ref="C886">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86" s="8">
        <f>YEAR(DS_1_2_3_appended[[#This Row],[DateOfEntry]])</f>
        <v>2011</v>
      </c>
      <c r="E886" s="8" t="str">
        <f>TEXT(DS_1_2_3_appended[[#This Row],[DateOfEntry]], "mmmm")</f>
        <v>February</v>
      </c>
      <c r="F886" s="15">
        <v>36.8333333333333</v>
      </c>
      <c r="G886" s="8" t="str">
        <f>IF(dataset_1!G886, "YES", "NO")</f>
        <v>NO</v>
      </c>
      <c r="H886" s="8" t="str">
        <f>CHOOSE(WEEKDAY(DS_1_2_3_appended[[#This Row],[DateOfEntry]]), "Sunday", "Monday", "Tuesday", "Wednesday", "Thursday", "Friday", "Saturday")</f>
        <v>Wednesday</v>
      </c>
      <c r="I886" s="8">
        <v>1</v>
      </c>
      <c r="J886" s="8" t="str" cm="1">
        <f t="array" ref="J886">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886" s="8">
        <v>0.1</v>
      </c>
      <c r="L886" s="8" cm="1">
        <f t="array" ref="L886">_xlfn.IFS(
  AND(C886="Winter", J886="Clear Sky"), ROUND(10 + (K886 / 0.46) * (25 - 10), 1),
  AND(C886="Winter", J886="Foggy / Misty"), ROUND(0 + (K886 / 0.46) * (15 - 0), 1),
  AND(C886="Winter", J886="Light Snow / Rain"), ROUND(-5 + (K886 / 0.46) * (10 - (-5)), 1),
  AND(C886="Winter", J886="Western Disturbance"), ROUND(5 + (K886 / 0.46) * (20 - 5), 1),
  AND(C886="Summer", J886="Clear / Sunny"), ROUND(30 + (K886 / 0.46) * (53 - 30), 1),
  AND(C886="Summer", J886="Hot &amp; Humid"), ROUND(26 + (K886 / 0.46) * (45 - 26), 1),
  AND(C886="Summer", J886="Dust Storm / Loo Winds"), ROUND(35 + (K886 / 0.46) * (50 - 35), 1),
  AND(C886="Summer", J886="Pre-Monsoon Thunderstorm"), ROUND(28 + (K886 / 0.46) * (48 - 28), 1),
  AND(C886="Monsoon", J886="Heavy Rainfall"), ROUND(22 + (K886 / 0.46) * (28 - 22), 1),
  AND(C886="Monsoon", J886="Intermittent Showers"), ROUND(24 + (K886 / 0.46) * (32 - 24), 1),
  AND(C886="Monsoon", J886="Overcast &amp; Humid"), ROUND(25 + (K886 / 0.46) * (33 - 25), 1),
  AND(C886="Monsoon", J886="Thunderstorms with Rain"), ROUND(23 + (K886 / 0.46) * (30 - 23), 1),
  AND(C886="Autumn", J886="Clear"), ROUND(20 + (K886 / 0.46) * (30 - 20), 1),
  AND(C886="Autumn", J886="Dry &amp; Breezy"), ROUND(18 + (K886 / 0.46) * (28 - 18), 1),
  AND(C886="Autumn", J886="Atmospheric Haze"), ROUND(16 + (K886 / 0.46) * (26 - 16), 1),
  AND(C886="Autumn", J886="Chilly Dusk"), ROUND(15 + (K886 / 0.46) * (25 - 15), 1),
  TRUE, "No match found"
)</f>
        <v>13.3</v>
      </c>
      <c r="M886" s="8">
        <v>0.42</v>
      </c>
      <c r="N886" s="8">
        <f>ROUND(DS_1_2_3_appended[[#This Row],[NormalizedHumidity]] * 100, 1)</f>
        <v>42</v>
      </c>
      <c r="O886" s="8" t="str" cm="1">
        <f t="array" ref="O886">_xlfn.IFS(
  N886&lt;=10, "Extremely Dry",
  N886&lt;=20, "Very Dry",
  N886&lt;=30, "Dry",
  N886&lt;=40, "Low Comfortable",
  N886&lt;=50, "Comfortable",
  N886&lt;=60, "Moderate Humid",
  N886&lt;=70, "Humid",
  N886&lt;=80, "Very Humid",
  N886&lt;=90, "Highly Humid",
  N886&lt;=100, "Saturated / Rain-Likely"
)</f>
        <v>Comfortable</v>
      </c>
      <c r="P886" s="8">
        <v>0</v>
      </c>
      <c r="Q886" s="8">
        <f>ROUND(DS_1_2_3_appended[[#This Row],[NormalizedWindspeed]]* 118, 1)</f>
        <v>0</v>
      </c>
      <c r="R886" s="8">
        <v>1</v>
      </c>
      <c r="S886" s="8">
        <v>198</v>
      </c>
      <c r="T886" s="8">
        <f>SUM(DS_1_2_3_appended[[#This Row],[CasualRiders]], DS_1_2_3_appended[[#This Row],[RegisteredRiders]])</f>
        <v>199</v>
      </c>
    </row>
    <row r="887" spans="1:20">
      <c r="A887" s="16">
        <v>886</v>
      </c>
      <c r="B887" s="11">
        <v>40583</v>
      </c>
      <c r="C887" s="8" t="str" cm="1">
        <f t="array" ref="C887">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87" s="8">
        <f>YEAR(DS_1_2_3_appended[[#This Row],[DateOfEntry]])</f>
        <v>2011</v>
      </c>
      <c r="E887" s="8" t="str">
        <f>TEXT(DS_1_2_3_appended[[#This Row],[DateOfEntry]], "mmmm")</f>
        <v>February</v>
      </c>
      <c r="F887" s="15">
        <v>36.875</v>
      </c>
      <c r="G887" s="8" t="str">
        <f>IF(dataset_1!G887, "YES", "NO")</f>
        <v>NO</v>
      </c>
      <c r="H887" s="8" t="str">
        <f>CHOOSE(WEEKDAY(DS_1_2_3_appended[[#This Row],[DateOfEntry]]), "Sunday", "Monday", "Tuesday", "Wednesday", "Thursday", "Friday", "Saturday")</f>
        <v>Wednesday</v>
      </c>
      <c r="I887" s="8">
        <v>1</v>
      </c>
      <c r="J887" s="8" t="str" cm="1">
        <f t="array" ref="J887">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887" s="8">
        <v>0.12</v>
      </c>
      <c r="L887" s="8" cm="1">
        <f t="array" ref="L887">_xlfn.IFS(
  AND(C887="Winter", J887="Clear Sky"), ROUND(10 + (K887 / 0.46) * (25 - 10), 1),
  AND(C887="Winter", J887="Foggy / Misty"), ROUND(0 + (K887 / 0.46) * (15 - 0), 1),
  AND(C887="Winter", J887="Light Snow / Rain"), ROUND(-5 + (K887 / 0.46) * (10 - (-5)), 1),
  AND(C887="Winter", J887="Western Disturbance"), ROUND(5 + (K887 / 0.46) * (20 - 5), 1),
  AND(C887="Summer", J887="Clear / Sunny"), ROUND(30 + (K887 / 0.46) * (53 - 30), 1),
  AND(C887="Summer", J887="Hot &amp; Humid"), ROUND(26 + (K887 / 0.46) * (45 - 26), 1),
  AND(C887="Summer", J887="Dust Storm / Loo Winds"), ROUND(35 + (K887 / 0.46) * (50 - 35), 1),
  AND(C887="Summer", J887="Pre-Monsoon Thunderstorm"), ROUND(28 + (K887 / 0.46) * (48 - 28), 1),
  AND(C887="Monsoon", J887="Heavy Rainfall"), ROUND(22 + (K887 / 0.46) * (28 - 22), 1),
  AND(C887="Monsoon", J887="Intermittent Showers"), ROUND(24 + (K887 / 0.46) * (32 - 24), 1),
  AND(C887="Monsoon", J887="Overcast &amp; Humid"), ROUND(25 + (K887 / 0.46) * (33 - 25), 1),
  AND(C887="Monsoon", J887="Thunderstorms with Rain"), ROUND(23 + (K887 / 0.46) * (30 - 23), 1),
  AND(C887="Autumn", J887="Clear"), ROUND(20 + (K887 / 0.46) * (30 - 20), 1),
  AND(C887="Autumn", J887="Dry &amp; Breezy"), ROUND(18 + (K887 / 0.46) * (28 - 18), 1),
  AND(C887="Autumn", J887="Atmospheric Haze"), ROUND(16 + (K887 / 0.46) * (26 - 16), 1),
  AND(C887="Autumn", J887="Chilly Dusk"), ROUND(15 + (K887 / 0.46) * (25 - 15), 1),
  TRUE, "No match found"
)</f>
        <v>13.9</v>
      </c>
      <c r="M887" s="8">
        <v>0.39</v>
      </c>
      <c r="N887" s="8">
        <f>ROUND(DS_1_2_3_appended[[#This Row],[NormalizedHumidity]] * 100, 1)</f>
        <v>39</v>
      </c>
      <c r="O887" s="8" t="str" cm="1">
        <f t="array" ref="O887">_xlfn.IFS(
  N887&lt;=10, "Extremely Dry",
  N887&lt;=20, "Very Dry",
  N887&lt;=30, "Dry",
  N887&lt;=40, "Low Comfortable",
  N887&lt;=50, "Comfortable",
  N887&lt;=60, "Moderate Humid",
  N887&lt;=70, "Humid",
  N887&lt;=80, "Very Humid",
  N887&lt;=90, "Highly Humid",
  N887&lt;=100, "Saturated / Rain-Likely"
)</f>
        <v>Low Comfortable</v>
      </c>
      <c r="P887" s="8">
        <v>0.16420000000000001</v>
      </c>
      <c r="Q887" s="8">
        <f>ROUND(DS_1_2_3_appended[[#This Row],[NormalizedWindspeed]]* 118, 1)</f>
        <v>19.399999999999999</v>
      </c>
      <c r="R887" s="8">
        <v>4</v>
      </c>
      <c r="S887" s="8">
        <v>119</v>
      </c>
      <c r="T887" s="8">
        <f>SUM(DS_1_2_3_appended[[#This Row],[CasualRiders]], DS_1_2_3_appended[[#This Row],[RegisteredRiders]])</f>
        <v>123</v>
      </c>
    </row>
    <row r="888" spans="1:20">
      <c r="A888" s="16">
        <v>887</v>
      </c>
      <c r="B888" s="11">
        <v>40583</v>
      </c>
      <c r="C888" s="8" t="str" cm="1">
        <f t="array" ref="C888">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88" s="8">
        <f>YEAR(DS_1_2_3_appended[[#This Row],[DateOfEntry]])</f>
        <v>2011</v>
      </c>
      <c r="E888" s="8" t="str">
        <f>TEXT(DS_1_2_3_appended[[#This Row],[DateOfEntry]], "mmmm")</f>
        <v>February</v>
      </c>
      <c r="F888" s="15">
        <v>36.9166666666667</v>
      </c>
      <c r="G888" s="8" t="str">
        <f>IF(dataset_1!G888, "YES", "NO")</f>
        <v>NO</v>
      </c>
      <c r="H888" s="8" t="str">
        <f>CHOOSE(WEEKDAY(DS_1_2_3_appended[[#This Row],[DateOfEntry]]), "Sunday", "Monday", "Tuesday", "Wednesday", "Thursday", "Friday", "Saturday")</f>
        <v>Wednesday</v>
      </c>
      <c r="I888" s="8">
        <v>1</v>
      </c>
      <c r="J888" s="8" t="str" cm="1">
        <f t="array" ref="J888">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888" s="8">
        <v>0.14000000000000001</v>
      </c>
      <c r="L888" s="8" cm="1">
        <f t="array" ref="L888">_xlfn.IFS(
  AND(C888="Winter", J888="Clear Sky"), ROUND(10 + (K888 / 0.46) * (25 - 10), 1),
  AND(C888="Winter", J888="Foggy / Misty"), ROUND(0 + (K888 / 0.46) * (15 - 0), 1),
  AND(C888="Winter", J888="Light Snow / Rain"), ROUND(-5 + (K888 / 0.46) * (10 - (-5)), 1),
  AND(C888="Winter", J888="Western Disturbance"), ROUND(5 + (K888 / 0.46) * (20 - 5), 1),
  AND(C888="Summer", J888="Clear / Sunny"), ROUND(30 + (K888 / 0.46) * (53 - 30), 1),
  AND(C888="Summer", J888="Hot &amp; Humid"), ROUND(26 + (K888 / 0.46) * (45 - 26), 1),
  AND(C888="Summer", J888="Dust Storm / Loo Winds"), ROUND(35 + (K888 / 0.46) * (50 - 35), 1),
  AND(C888="Summer", J888="Pre-Monsoon Thunderstorm"), ROUND(28 + (K888 / 0.46) * (48 - 28), 1),
  AND(C888="Monsoon", J888="Heavy Rainfall"), ROUND(22 + (K888 / 0.46) * (28 - 22), 1),
  AND(C888="Monsoon", J888="Intermittent Showers"), ROUND(24 + (K888 / 0.46) * (32 - 24), 1),
  AND(C888="Monsoon", J888="Overcast &amp; Humid"), ROUND(25 + (K888 / 0.46) * (33 - 25), 1),
  AND(C888="Monsoon", J888="Thunderstorms with Rain"), ROUND(23 + (K888 / 0.46) * (30 - 23), 1),
  AND(C888="Autumn", J888="Clear"), ROUND(20 + (K888 / 0.46) * (30 - 20), 1),
  AND(C888="Autumn", J888="Dry &amp; Breezy"), ROUND(18 + (K888 / 0.46) * (28 - 18), 1),
  AND(C888="Autumn", J888="Atmospheric Haze"), ROUND(16 + (K888 / 0.46) * (26 - 16), 1),
  AND(C888="Autumn", J888="Chilly Dusk"), ROUND(15 + (K888 / 0.46) * (25 - 15), 1),
  TRUE, "No match found"
)</f>
        <v>14.6</v>
      </c>
      <c r="M888" s="8">
        <v>0.36</v>
      </c>
      <c r="N888" s="8">
        <f>ROUND(DS_1_2_3_appended[[#This Row],[NormalizedHumidity]] * 100, 1)</f>
        <v>36</v>
      </c>
      <c r="O888" s="8" t="str" cm="1">
        <f t="array" ref="O888">_xlfn.IFS(
  N888&lt;=10, "Extremely Dry",
  N888&lt;=20, "Very Dry",
  N888&lt;=30, "Dry",
  N888&lt;=40, "Low Comfortable",
  N888&lt;=50, "Comfortable",
  N888&lt;=60, "Moderate Humid",
  N888&lt;=70, "Humid",
  N888&lt;=80, "Very Humid",
  N888&lt;=90, "Highly Humid",
  N888&lt;=100, "Saturated / Rain-Likely"
)</f>
        <v>Low Comfortable</v>
      </c>
      <c r="P888" s="8">
        <v>0</v>
      </c>
      <c r="Q888" s="8">
        <f>ROUND(DS_1_2_3_appended[[#This Row],[NormalizedWindspeed]]* 118, 1)</f>
        <v>0</v>
      </c>
      <c r="R888" s="8">
        <v>8</v>
      </c>
      <c r="S888" s="8">
        <v>51</v>
      </c>
      <c r="T888" s="8">
        <f>SUM(DS_1_2_3_appended[[#This Row],[CasualRiders]], DS_1_2_3_appended[[#This Row],[RegisteredRiders]])</f>
        <v>59</v>
      </c>
    </row>
    <row r="889" spans="1:20">
      <c r="A889" s="16">
        <v>888</v>
      </c>
      <c r="B889" s="11">
        <v>40583</v>
      </c>
      <c r="C889" s="8" t="str" cm="1">
        <f t="array" ref="C889">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89" s="8">
        <f>YEAR(DS_1_2_3_appended[[#This Row],[DateOfEntry]])</f>
        <v>2011</v>
      </c>
      <c r="E889" s="8" t="str">
        <f>TEXT(DS_1_2_3_appended[[#This Row],[DateOfEntry]], "mmmm")</f>
        <v>February</v>
      </c>
      <c r="F889" s="15">
        <v>36.9583333333333</v>
      </c>
      <c r="G889" s="8" t="str">
        <f>IF(dataset_1!G889, "YES", "NO")</f>
        <v>NO</v>
      </c>
      <c r="H889" s="8" t="str">
        <f>CHOOSE(WEEKDAY(DS_1_2_3_appended[[#This Row],[DateOfEntry]]), "Sunday", "Monday", "Tuesday", "Wednesday", "Thursday", "Friday", "Saturday")</f>
        <v>Wednesday</v>
      </c>
      <c r="I889" s="8">
        <v>2</v>
      </c>
      <c r="J889" s="8" t="str" cm="1">
        <f t="array" ref="J889">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889" s="8">
        <v>0.14000000000000001</v>
      </c>
      <c r="L889" s="8" cm="1">
        <f t="array" ref="L889">_xlfn.IFS(
  AND(C889="Winter", J889="Clear Sky"), ROUND(10 + (K889 / 0.46) * (25 - 10), 1),
  AND(C889="Winter", J889="Foggy / Misty"), ROUND(0 + (K889 / 0.46) * (15 - 0), 1),
  AND(C889="Winter", J889="Light Snow / Rain"), ROUND(-5 + (K889 / 0.46) * (10 - (-5)), 1),
  AND(C889="Winter", J889="Western Disturbance"), ROUND(5 + (K889 / 0.46) * (20 - 5), 1),
  AND(C889="Summer", J889="Clear / Sunny"), ROUND(30 + (K889 / 0.46) * (53 - 30), 1),
  AND(C889="Summer", J889="Hot &amp; Humid"), ROUND(26 + (K889 / 0.46) * (45 - 26), 1),
  AND(C889="Summer", J889="Dust Storm / Loo Winds"), ROUND(35 + (K889 / 0.46) * (50 - 35), 1),
  AND(C889="Summer", J889="Pre-Monsoon Thunderstorm"), ROUND(28 + (K889 / 0.46) * (48 - 28), 1),
  AND(C889="Monsoon", J889="Heavy Rainfall"), ROUND(22 + (K889 / 0.46) * (28 - 22), 1),
  AND(C889="Monsoon", J889="Intermittent Showers"), ROUND(24 + (K889 / 0.46) * (32 - 24), 1),
  AND(C889="Monsoon", J889="Overcast &amp; Humid"), ROUND(25 + (K889 / 0.46) * (33 - 25), 1),
  AND(C889="Monsoon", J889="Thunderstorms with Rain"), ROUND(23 + (K889 / 0.46) * (30 - 23), 1),
  AND(C889="Autumn", J889="Clear"), ROUND(20 + (K889 / 0.46) * (30 - 20), 1),
  AND(C889="Autumn", J889="Dry &amp; Breezy"), ROUND(18 + (K889 / 0.46) * (28 - 18), 1),
  AND(C889="Autumn", J889="Atmospheric Haze"), ROUND(16 + (K889 / 0.46) * (26 - 16), 1),
  AND(C889="Autumn", J889="Chilly Dusk"), ROUND(15 + (K889 / 0.46) * (25 - 15), 1),
  TRUE, "No match found"
)</f>
        <v>4.5999999999999996</v>
      </c>
      <c r="M889" s="8">
        <v>0.43</v>
      </c>
      <c r="N889" s="8">
        <f>ROUND(DS_1_2_3_appended[[#This Row],[NormalizedHumidity]] * 100, 1)</f>
        <v>43</v>
      </c>
      <c r="O889" s="8" t="str" cm="1">
        <f t="array" ref="O889">_xlfn.IFS(
  N889&lt;=10, "Extremely Dry",
  N889&lt;=20, "Very Dry",
  N889&lt;=30, "Dry",
  N889&lt;=40, "Low Comfortable",
  N889&lt;=50, "Comfortable",
  N889&lt;=60, "Moderate Humid",
  N889&lt;=70, "Humid",
  N889&lt;=80, "Very Humid",
  N889&lt;=90, "Highly Humid",
  N889&lt;=100, "Saturated / Rain-Likely"
)</f>
        <v>Comfortable</v>
      </c>
      <c r="P889" s="8">
        <v>0.16420000000000001</v>
      </c>
      <c r="Q889" s="8">
        <f>ROUND(DS_1_2_3_appended[[#This Row],[NormalizedWindspeed]]* 118, 1)</f>
        <v>19.399999999999999</v>
      </c>
      <c r="R889" s="8">
        <v>1</v>
      </c>
      <c r="S889" s="8">
        <v>40</v>
      </c>
      <c r="T889" s="8">
        <f>SUM(DS_1_2_3_appended[[#This Row],[CasualRiders]], DS_1_2_3_appended[[#This Row],[RegisteredRiders]])</f>
        <v>41</v>
      </c>
    </row>
    <row r="890" spans="1:20">
      <c r="A890" s="16">
        <v>889</v>
      </c>
      <c r="B890" s="11">
        <v>40583</v>
      </c>
      <c r="C890" s="8" t="str" cm="1">
        <f t="array" ref="C890">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90" s="8">
        <f>YEAR(DS_1_2_3_appended[[#This Row],[DateOfEntry]])</f>
        <v>2011</v>
      </c>
      <c r="E890" s="8" t="str">
        <f>TEXT(DS_1_2_3_appended[[#This Row],[DateOfEntry]], "mmmm")</f>
        <v>February</v>
      </c>
      <c r="F890" s="15">
        <v>37</v>
      </c>
      <c r="G890" s="8" t="str">
        <f>IF(dataset_1!G890, "YES", "NO")</f>
        <v>NO</v>
      </c>
      <c r="H890" s="8" t="str">
        <f>CHOOSE(WEEKDAY(DS_1_2_3_appended[[#This Row],[DateOfEntry]]), "Sunday", "Monday", "Tuesday", "Wednesday", "Thursday", "Friday", "Saturday")</f>
        <v>Wednesday</v>
      </c>
      <c r="I890" s="8">
        <v>2</v>
      </c>
      <c r="J890" s="8" t="str" cm="1">
        <f t="array" ref="J890">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890" s="8">
        <v>0.18</v>
      </c>
      <c r="L890" s="8" cm="1">
        <f t="array" ref="L890">_xlfn.IFS(
  AND(C890="Winter", J890="Clear Sky"), ROUND(10 + (K890 / 0.46) * (25 - 10), 1),
  AND(C890="Winter", J890="Foggy / Misty"), ROUND(0 + (K890 / 0.46) * (15 - 0), 1),
  AND(C890="Winter", J890="Light Snow / Rain"), ROUND(-5 + (K890 / 0.46) * (10 - (-5)), 1),
  AND(C890="Winter", J890="Western Disturbance"), ROUND(5 + (K890 / 0.46) * (20 - 5), 1),
  AND(C890="Summer", J890="Clear / Sunny"), ROUND(30 + (K890 / 0.46) * (53 - 30), 1),
  AND(C890="Summer", J890="Hot &amp; Humid"), ROUND(26 + (K890 / 0.46) * (45 - 26), 1),
  AND(C890="Summer", J890="Dust Storm / Loo Winds"), ROUND(35 + (K890 / 0.46) * (50 - 35), 1),
  AND(C890="Summer", J890="Pre-Monsoon Thunderstorm"), ROUND(28 + (K890 / 0.46) * (48 - 28), 1),
  AND(C890="Monsoon", J890="Heavy Rainfall"), ROUND(22 + (K890 / 0.46) * (28 - 22), 1),
  AND(C890="Monsoon", J890="Intermittent Showers"), ROUND(24 + (K890 / 0.46) * (32 - 24), 1),
  AND(C890="Monsoon", J890="Overcast &amp; Humid"), ROUND(25 + (K890 / 0.46) * (33 - 25), 1),
  AND(C890="Monsoon", J890="Thunderstorms with Rain"), ROUND(23 + (K890 / 0.46) * (30 - 23), 1),
  AND(C890="Autumn", J890="Clear"), ROUND(20 + (K890 / 0.46) * (30 - 20), 1),
  AND(C890="Autumn", J890="Dry &amp; Breezy"), ROUND(18 + (K890 / 0.46) * (28 - 18), 1),
  AND(C890="Autumn", J890="Atmospheric Haze"), ROUND(16 + (K890 / 0.46) * (26 - 16), 1),
  AND(C890="Autumn", J890="Chilly Dusk"), ROUND(15 + (K890 / 0.46) * (25 - 15), 1),
  TRUE, "No match found"
)</f>
        <v>5.9</v>
      </c>
      <c r="M890" s="8">
        <v>0.4</v>
      </c>
      <c r="N890" s="8">
        <f>ROUND(DS_1_2_3_appended[[#This Row],[NormalizedHumidity]] * 100, 1)</f>
        <v>40</v>
      </c>
      <c r="O890" s="8" t="str" cm="1">
        <f t="array" ref="O890">_xlfn.IFS(
  N890&lt;=10, "Extremely Dry",
  N890&lt;=20, "Very Dry",
  N890&lt;=30, "Dry",
  N890&lt;=40, "Low Comfortable",
  N890&lt;=50, "Comfortable",
  N890&lt;=60, "Moderate Humid",
  N890&lt;=70, "Humid",
  N890&lt;=80, "Very Humid",
  N890&lt;=90, "Highly Humid",
  N890&lt;=100, "Saturated / Rain-Likely"
)</f>
        <v>Low Comfortable</v>
      </c>
      <c r="P890" s="8">
        <v>0.22389999999999999</v>
      </c>
      <c r="Q890" s="8">
        <f>ROUND(DS_1_2_3_appended[[#This Row],[NormalizedWindspeed]]* 118, 1)</f>
        <v>26.4</v>
      </c>
      <c r="R890" s="8">
        <v>4</v>
      </c>
      <c r="S890" s="8">
        <v>57</v>
      </c>
      <c r="T890" s="8">
        <f>SUM(DS_1_2_3_appended[[#This Row],[CasualRiders]], DS_1_2_3_appended[[#This Row],[RegisteredRiders]])</f>
        <v>61</v>
      </c>
    </row>
    <row r="891" spans="1:20">
      <c r="A891" s="16">
        <v>890</v>
      </c>
      <c r="B891" s="11">
        <v>40583</v>
      </c>
      <c r="C891" s="8" t="str" cm="1">
        <f t="array" ref="C891">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91" s="8">
        <f>YEAR(DS_1_2_3_appended[[#This Row],[DateOfEntry]])</f>
        <v>2011</v>
      </c>
      <c r="E891" s="8" t="str">
        <f>TEXT(DS_1_2_3_appended[[#This Row],[DateOfEntry]], "mmmm")</f>
        <v>February</v>
      </c>
      <c r="F891" s="15">
        <v>37.0416666666667</v>
      </c>
      <c r="G891" s="8" t="str">
        <f>IF(dataset_1!G891, "YES", "NO")</f>
        <v>NO</v>
      </c>
      <c r="H891" s="8" t="str">
        <f>CHOOSE(WEEKDAY(DS_1_2_3_appended[[#This Row],[DateOfEntry]]), "Sunday", "Monday", "Tuesday", "Wednesday", "Thursday", "Friday", "Saturday")</f>
        <v>Wednesday</v>
      </c>
      <c r="I891" s="8">
        <v>1</v>
      </c>
      <c r="J891" s="8" t="str" cm="1">
        <f t="array" ref="J891">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891" s="8">
        <v>0.18</v>
      </c>
      <c r="L891" s="8" cm="1">
        <f t="array" ref="L891">_xlfn.IFS(
  AND(C891="Winter", J891="Clear Sky"), ROUND(10 + (K891 / 0.46) * (25 - 10), 1),
  AND(C891="Winter", J891="Foggy / Misty"), ROUND(0 + (K891 / 0.46) * (15 - 0), 1),
  AND(C891="Winter", J891="Light Snow / Rain"), ROUND(-5 + (K891 / 0.46) * (10 - (-5)), 1),
  AND(C891="Winter", J891="Western Disturbance"), ROUND(5 + (K891 / 0.46) * (20 - 5), 1),
  AND(C891="Summer", J891="Clear / Sunny"), ROUND(30 + (K891 / 0.46) * (53 - 30), 1),
  AND(C891="Summer", J891="Hot &amp; Humid"), ROUND(26 + (K891 / 0.46) * (45 - 26), 1),
  AND(C891="Summer", J891="Dust Storm / Loo Winds"), ROUND(35 + (K891 / 0.46) * (50 - 35), 1),
  AND(C891="Summer", J891="Pre-Monsoon Thunderstorm"), ROUND(28 + (K891 / 0.46) * (48 - 28), 1),
  AND(C891="Monsoon", J891="Heavy Rainfall"), ROUND(22 + (K891 / 0.46) * (28 - 22), 1),
  AND(C891="Monsoon", J891="Intermittent Showers"), ROUND(24 + (K891 / 0.46) * (32 - 24), 1),
  AND(C891="Monsoon", J891="Overcast &amp; Humid"), ROUND(25 + (K891 / 0.46) * (33 - 25), 1),
  AND(C891="Monsoon", J891="Thunderstorms with Rain"), ROUND(23 + (K891 / 0.46) * (30 - 23), 1),
  AND(C891="Autumn", J891="Clear"), ROUND(20 + (K891 / 0.46) * (30 - 20), 1),
  AND(C891="Autumn", J891="Dry &amp; Breezy"), ROUND(18 + (K891 / 0.46) * (28 - 18), 1),
  AND(C891="Autumn", J891="Atmospheric Haze"), ROUND(16 + (K891 / 0.46) * (26 - 16), 1),
  AND(C891="Autumn", J891="Chilly Dusk"), ROUND(15 + (K891 / 0.46) * (25 - 15), 1),
  TRUE, "No match found"
)</f>
        <v>15.9</v>
      </c>
      <c r="M891" s="8">
        <v>0.4</v>
      </c>
      <c r="N891" s="8">
        <f>ROUND(DS_1_2_3_appended[[#This Row],[NormalizedHumidity]] * 100, 1)</f>
        <v>40</v>
      </c>
      <c r="O891" s="8" t="str" cm="1">
        <f t="array" ref="O891">_xlfn.IFS(
  N891&lt;=10, "Extremely Dry",
  N891&lt;=20, "Very Dry",
  N891&lt;=30, "Dry",
  N891&lt;=40, "Low Comfortable",
  N891&lt;=50, "Comfortable",
  N891&lt;=60, "Moderate Humid",
  N891&lt;=70, "Humid",
  N891&lt;=80, "Very Humid",
  N891&lt;=90, "Highly Humid",
  N891&lt;=100, "Saturated / Rain-Likely"
)</f>
        <v>Low Comfortable</v>
      </c>
      <c r="P891" s="8">
        <v>0.25369999999999998</v>
      </c>
      <c r="Q891" s="8">
        <f>ROUND(DS_1_2_3_appended[[#This Row],[NormalizedWindspeed]]* 118, 1)</f>
        <v>29.9</v>
      </c>
      <c r="R891" s="8">
        <v>2</v>
      </c>
      <c r="S891" s="8">
        <v>67</v>
      </c>
      <c r="T891" s="8">
        <f>SUM(DS_1_2_3_appended[[#This Row],[CasualRiders]], DS_1_2_3_appended[[#This Row],[RegisteredRiders]])</f>
        <v>69</v>
      </c>
    </row>
    <row r="892" spans="1:20">
      <c r="A892" s="16">
        <v>891</v>
      </c>
      <c r="B892" s="11">
        <v>40583</v>
      </c>
      <c r="C892" s="8" t="str" cm="1">
        <f t="array" ref="C892">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92" s="8">
        <f>YEAR(DS_1_2_3_appended[[#This Row],[DateOfEntry]])</f>
        <v>2011</v>
      </c>
      <c r="E892" s="8" t="str">
        <f>TEXT(DS_1_2_3_appended[[#This Row],[DateOfEntry]], "mmmm")</f>
        <v>February</v>
      </c>
      <c r="F892" s="15">
        <v>37.0833333333333</v>
      </c>
      <c r="G892" s="8" t="str">
        <f>IF(dataset_1!G892, "YES", "NO")</f>
        <v>NO</v>
      </c>
      <c r="H892" s="8" t="str">
        <f>CHOOSE(WEEKDAY(DS_1_2_3_appended[[#This Row],[DateOfEntry]]), "Sunday", "Monday", "Tuesday", "Wednesday", "Thursday", "Friday", "Saturday")</f>
        <v>Wednesday</v>
      </c>
      <c r="I892" s="8">
        <v>1</v>
      </c>
      <c r="J892" s="8" t="str" cm="1">
        <f t="array" ref="J892">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892" s="8">
        <v>0.2</v>
      </c>
      <c r="L892" s="8" cm="1">
        <f t="array" ref="L892">_xlfn.IFS(
  AND(C892="Winter", J892="Clear Sky"), ROUND(10 + (K892 / 0.46) * (25 - 10), 1),
  AND(C892="Winter", J892="Foggy / Misty"), ROUND(0 + (K892 / 0.46) * (15 - 0), 1),
  AND(C892="Winter", J892="Light Snow / Rain"), ROUND(-5 + (K892 / 0.46) * (10 - (-5)), 1),
  AND(C892="Winter", J892="Western Disturbance"), ROUND(5 + (K892 / 0.46) * (20 - 5), 1),
  AND(C892="Summer", J892="Clear / Sunny"), ROUND(30 + (K892 / 0.46) * (53 - 30), 1),
  AND(C892="Summer", J892="Hot &amp; Humid"), ROUND(26 + (K892 / 0.46) * (45 - 26), 1),
  AND(C892="Summer", J892="Dust Storm / Loo Winds"), ROUND(35 + (K892 / 0.46) * (50 - 35), 1),
  AND(C892="Summer", J892="Pre-Monsoon Thunderstorm"), ROUND(28 + (K892 / 0.46) * (48 - 28), 1),
  AND(C892="Monsoon", J892="Heavy Rainfall"), ROUND(22 + (K892 / 0.46) * (28 - 22), 1),
  AND(C892="Monsoon", J892="Intermittent Showers"), ROUND(24 + (K892 / 0.46) * (32 - 24), 1),
  AND(C892="Monsoon", J892="Overcast &amp; Humid"), ROUND(25 + (K892 / 0.46) * (33 - 25), 1),
  AND(C892="Monsoon", J892="Thunderstorms with Rain"), ROUND(23 + (K892 / 0.46) * (30 - 23), 1),
  AND(C892="Autumn", J892="Clear"), ROUND(20 + (K892 / 0.46) * (30 - 20), 1),
  AND(C892="Autumn", J892="Dry &amp; Breezy"), ROUND(18 + (K892 / 0.46) * (28 - 18), 1),
  AND(C892="Autumn", J892="Atmospheric Haze"), ROUND(16 + (K892 / 0.46) * (26 - 16), 1),
  AND(C892="Autumn", J892="Chilly Dusk"), ROUND(15 + (K892 / 0.46) * (25 - 15), 1),
  TRUE, "No match found"
)</f>
        <v>16.5</v>
      </c>
      <c r="M892" s="8">
        <v>0.34</v>
      </c>
      <c r="N892" s="8">
        <f>ROUND(DS_1_2_3_appended[[#This Row],[NormalizedHumidity]] * 100, 1)</f>
        <v>34</v>
      </c>
      <c r="O892" s="8" t="str" cm="1">
        <f t="array" ref="O892">_xlfn.IFS(
  N892&lt;=10, "Extremely Dry",
  N892&lt;=20, "Very Dry",
  N892&lt;=30, "Dry",
  N892&lt;=40, "Low Comfortable",
  N892&lt;=50, "Comfortable",
  N892&lt;=60, "Moderate Humid",
  N892&lt;=70, "Humid",
  N892&lt;=80, "Very Humid",
  N892&lt;=90, "Highly Humid",
  N892&lt;=100, "Saturated / Rain-Likely"
)</f>
        <v>Low Comfortable</v>
      </c>
      <c r="P892" s="8">
        <v>0.29849999999999999</v>
      </c>
      <c r="Q892" s="8">
        <f>ROUND(DS_1_2_3_appended[[#This Row],[NormalizedWindspeed]]* 118, 1)</f>
        <v>35.200000000000003</v>
      </c>
      <c r="R892" s="8">
        <v>2</v>
      </c>
      <c r="S892" s="8">
        <v>56</v>
      </c>
      <c r="T892" s="8">
        <f>SUM(DS_1_2_3_appended[[#This Row],[CasualRiders]], DS_1_2_3_appended[[#This Row],[RegisteredRiders]])</f>
        <v>58</v>
      </c>
    </row>
    <row r="893" spans="1:20">
      <c r="A893" s="16">
        <v>892</v>
      </c>
      <c r="B893" s="11">
        <v>40583</v>
      </c>
      <c r="C893" s="8" t="str" cm="1">
        <f t="array" ref="C893">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93" s="8">
        <f>YEAR(DS_1_2_3_appended[[#This Row],[DateOfEntry]])</f>
        <v>2011</v>
      </c>
      <c r="E893" s="8" t="str">
        <f>TEXT(DS_1_2_3_appended[[#This Row],[DateOfEntry]], "mmmm")</f>
        <v>February</v>
      </c>
      <c r="F893" s="15">
        <v>37.125</v>
      </c>
      <c r="G893" s="8" t="str">
        <f>IF(dataset_1!G893, "YES", "NO")</f>
        <v>NO</v>
      </c>
      <c r="H893" s="8" t="str">
        <f>CHOOSE(WEEKDAY(DS_1_2_3_appended[[#This Row],[DateOfEntry]]), "Sunday", "Monday", "Tuesday", "Wednesday", "Thursday", "Friday", "Saturday")</f>
        <v>Wednesday</v>
      </c>
      <c r="I893" s="8">
        <v>2</v>
      </c>
      <c r="J893" s="8" t="str" cm="1">
        <f t="array" ref="J893">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893" s="8">
        <v>0.2</v>
      </c>
      <c r="L893" s="8" cm="1">
        <f t="array" ref="L893">_xlfn.IFS(
  AND(C893="Winter", J893="Clear Sky"), ROUND(10 + (K893 / 0.46) * (25 - 10), 1),
  AND(C893="Winter", J893="Foggy / Misty"), ROUND(0 + (K893 / 0.46) * (15 - 0), 1),
  AND(C893="Winter", J893="Light Snow / Rain"), ROUND(-5 + (K893 / 0.46) * (10 - (-5)), 1),
  AND(C893="Winter", J893="Western Disturbance"), ROUND(5 + (K893 / 0.46) * (20 - 5), 1),
  AND(C893="Summer", J893="Clear / Sunny"), ROUND(30 + (K893 / 0.46) * (53 - 30), 1),
  AND(C893="Summer", J893="Hot &amp; Humid"), ROUND(26 + (K893 / 0.46) * (45 - 26), 1),
  AND(C893="Summer", J893="Dust Storm / Loo Winds"), ROUND(35 + (K893 / 0.46) * (50 - 35), 1),
  AND(C893="Summer", J893="Pre-Monsoon Thunderstorm"), ROUND(28 + (K893 / 0.46) * (48 - 28), 1),
  AND(C893="Monsoon", J893="Heavy Rainfall"), ROUND(22 + (K893 / 0.46) * (28 - 22), 1),
  AND(C893="Monsoon", J893="Intermittent Showers"), ROUND(24 + (K893 / 0.46) * (32 - 24), 1),
  AND(C893="Monsoon", J893="Overcast &amp; Humid"), ROUND(25 + (K893 / 0.46) * (33 - 25), 1),
  AND(C893="Monsoon", J893="Thunderstorms with Rain"), ROUND(23 + (K893 / 0.46) * (30 - 23), 1),
  AND(C893="Autumn", J893="Clear"), ROUND(20 + (K893 / 0.46) * (30 - 20), 1),
  AND(C893="Autumn", J893="Dry &amp; Breezy"), ROUND(18 + (K893 / 0.46) * (28 - 18), 1),
  AND(C893="Autumn", J893="Atmospheric Haze"), ROUND(16 + (K893 / 0.46) * (26 - 16), 1),
  AND(C893="Autumn", J893="Chilly Dusk"), ROUND(15 + (K893 / 0.46) * (25 - 15), 1),
  TRUE, "No match found"
)</f>
        <v>6.5</v>
      </c>
      <c r="M893" s="8">
        <v>0.34</v>
      </c>
      <c r="N893" s="8">
        <f>ROUND(DS_1_2_3_appended[[#This Row],[NormalizedHumidity]] * 100, 1)</f>
        <v>34</v>
      </c>
      <c r="O893" s="8" t="str" cm="1">
        <f t="array" ref="O893">_xlfn.IFS(
  N893&lt;=10, "Extremely Dry",
  N893&lt;=20, "Very Dry",
  N893&lt;=30, "Dry",
  N893&lt;=40, "Low Comfortable",
  N893&lt;=50, "Comfortable",
  N893&lt;=60, "Moderate Humid",
  N893&lt;=70, "Humid",
  N893&lt;=80, "Very Humid",
  N893&lt;=90, "Highly Humid",
  N893&lt;=100, "Saturated / Rain-Likely"
)</f>
        <v>Low Comfortable</v>
      </c>
      <c r="P893" s="8">
        <v>0.28360000000000002</v>
      </c>
      <c r="Q893" s="8">
        <f>ROUND(DS_1_2_3_appended[[#This Row],[NormalizedWindspeed]]* 118, 1)</f>
        <v>33.5</v>
      </c>
      <c r="R893" s="8">
        <v>3</v>
      </c>
      <c r="S893" s="8">
        <v>61</v>
      </c>
      <c r="T893" s="8">
        <f>SUM(DS_1_2_3_appended[[#This Row],[CasualRiders]], DS_1_2_3_appended[[#This Row],[RegisteredRiders]])</f>
        <v>64</v>
      </c>
    </row>
    <row r="894" spans="1:20">
      <c r="A894" s="16">
        <v>893</v>
      </c>
      <c r="B894" s="11">
        <v>40583</v>
      </c>
      <c r="C894" s="8" t="str" cm="1">
        <f t="array" ref="C894">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94" s="8">
        <f>YEAR(DS_1_2_3_appended[[#This Row],[DateOfEntry]])</f>
        <v>2011</v>
      </c>
      <c r="E894" s="8" t="str">
        <f>TEXT(DS_1_2_3_appended[[#This Row],[DateOfEntry]], "mmmm")</f>
        <v>February</v>
      </c>
      <c r="F894" s="15">
        <v>37.1666666666667</v>
      </c>
      <c r="G894" s="8" t="str">
        <f>IF(dataset_1!G894, "YES", "NO")</f>
        <v>NO</v>
      </c>
      <c r="H894" s="8" t="str">
        <f>CHOOSE(WEEKDAY(DS_1_2_3_appended[[#This Row],[DateOfEntry]]), "Sunday", "Monday", "Tuesday", "Wednesday", "Thursday", "Friday", "Saturday")</f>
        <v>Wednesday</v>
      </c>
      <c r="I894" s="8">
        <v>2</v>
      </c>
      <c r="J894" s="8" t="str" cm="1">
        <f t="array" ref="J894">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894" s="8">
        <v>0.2</v>
      </c>
      <c r="L894" s="8" cm="1">
        <f t="array" ref="L894">_xlfn.IFS(
  AND(C894="Winter", J894="Clear Sky"), ROUND(10 + (K894 / 0.46) * (25 - 10), 1),
  AND(C894="Winter", J894="Foggy / Misty"), ROUND(0 + (K894 / 0.46) * (15 - 0), 1),
  AND(C894="Winter", J894="Light Snow / Rain"), ROUND(-5 + (K894 / 0.46) * (10 - (-5)), 1),
  AND(C894="Winter", J894="Western Disturbance"), ROUND(5 + (K894 / 0.46) * (20 - 5), 1),
  AND(C894="Summer", J894="Clear / Sunny"), ROUND(30 + (K894 / 0.46) * (53 - 30), 1),
  AND(C894="Summer", J894="Hot &amp; Humid"), ROUND(26 + (K894 / 0.46) * (45 - 26), 1),
  AND(C894="Summer", J894="Dust Storm / Loo Winds"), ROUND(35 + (K894 / 0.46) * (50 - 35), 1),
  AND(C894="Summer", J894="Pre-Monsoon Thunderstorm"), ROUND(28 + (K894 / 0.46) * (48 - 28), 1),
  AND(C894="Monsoon", J894="Heavy Rainfall"), ROUND(22 + (K894 / 0.46) * (28 - 22), 1),
  AND(C894="Monsoon", J894="Intermittent Showers"), ROUND(24 + (K894 / 0.46) * (32 - 24), 1),
  AND(C894="Monsoon", J894="Overcast &amp; Humid"), ROUND(25 + (K894 / 0.46) * (33 - 25), 1),
  AND(C894="Monsoon", J894="Thunderstorms with Rain"), ROUND(23 + (K894 / 0.46) * (30 - 23), 1),
  AND(C894="Autumn", J894="Clear"), ROUND(20 + (K894 / 0.46) * (30 - 20), 1),
  AND(C894="Autumn", J894="Dry &amp; Breezy"), ROUND(18 + (K894 / 0.46) * (28 - 18), 1),
  AND(C894="Autumn", J894="Atmospheric Haze"), ROUND(16 + (K894 / 0.46) * (26 - 16), 1),
  AND(C894="Autumn", J894="Chilly Dusk"), ROUND(15 + (K894 / 0.46) * (25 - 15), 1),
  TRUE, "No match found"
)</f>
        <v>6.5</v>
      </c>
      <c r="M894" s="8">
        <v>0.37</v>
      </c>
      <c r="N894" s="8">
        <f>ROUND(DS_1_2_3_appended[[#This Row],[NormalizedHumidity]] * 100, 1)</f>
        <v>37</v>
      </c>
      <c r="O894" s="8" t="str" cm="1">
        <f t="array" ref="O894">_xlfn.IFS(
  N894&lt;=10, "Extremely Dry",
  N894&lt;=20, "Very Dry",
  N894&lt;=30, "Dry",
  N894&lt;=40, "Low Comfortable",
  N894&lt;=50, "Comfortable",
  N894&lt;=60, "Moderate Humid",
  N894&lt;=70, "Humid",
  N894&lt;=80, "Very Humid",
  N894&lt;=90, "Highly Humid",
  N894&lt;=100, "Saturated / Rain-Likely"
)</f>
        <v>Low Comfortable</v>
      </c>
      <c r="P894" s="8">
        <v>0.25369999999999998</v>
      </c>
      <c r="Q894" s="8">
        <f>ROUND(DS_1_2_3_appended[[#This Row],[NormalizedWindspeed]]* 118, 1)</f>
        <v>29.9</v>
      </c>
      <c r="R894" s="8">
        <v>7</v>
      </c>
      <c r="S894" s="8">
        <v>72</v>
      </c>
      <c r="T894" s="8">
        <f>SUM(DS_1_2_3_appended[[#This Row],[CasualRiders]], DS_1_2_3_appended[[#This Row],[RegisteredRiders]])</f>
        <v>79</v>
      </c>
    </row>
    <row r="895" spans="1:20">
      <c r="A895" s="16">
        <v>894</v>
      </c>
      <c r="B895" s="11">
        <v>40583</v>
      </c>
      <c r="C895" s="8" t="str" cm="1">
        <f t="array" ref="C895">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95" s="8">
        <f>YEAR(DS_1_2_3_appended[[#This Row],[DateOfEntry]])</f>
        <v>2011</v>
      </c>
      <c r="E895" s="8" t="str">
        <f>TEXT(DS_1_2_3_appended[[#This Row],[DateOfEntry]], "mmmm")</f>
        <v>February</v>
      </c>
      <c r="F895" s="15">
        <v>37.2083333333333</v>
      </c>
      <c r="G895" s="8" t="str">
        <f>IF(dataset_1!G895, "YES", "NO")</f>
        <v>NO</v>
      </c>
      <c r="H895" s="8" t="str">
        <f>CHOOSE(WEEKDAY(DS_1_2_3_appended[[#This Row],[DateOfEntry]]), "Sunday", "Monday", "Tuesday", "Wednesday", "Thursday", "Friday", "Saturday")</f>
        <v>Wednesday</v>
      </c>
      <c r="I895" s="8">
        <v>2</v>
      </c>
      <c r="J895" s="8" t="str" cm="1">
        <f t="array" ref="J895">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895" s="8">
        <v>0.2</v>
      </c>
      <c r="L895" s="8" cm="1">
        <f t="array" ref="L895">_xlfn.IFS(
  AND(C895="Winter", J895="Clear Sky"), ROUND(10 + (K895 / 0.46) * (25 - 10), 1),
  AND(C895="Winter", J895="Foggy / Misty"), ROUND(0 + (K895 / 0.46) * (15 - 0), 1),
  AND(C895="Winter", J895="Light Snow / Rain"), ROUND(-5 + (K895 / 0.46) * (10 - (-5)), 1),
  AND(C895="Winter", J895="Western Disturbance"), ROUND(5 + (K895 / 0.46) * (20 - 5), 1),
  AND(C895="Summer", J895="Clear / Sunny"), ROUND(30 + (K895 / 0.46) * (53 - 30), 1),
  AND(C895="Summer", J895="Hot &amp; Humid"), ROUND(26 + (K895 / 0.46) * (45 - 26), 1),
  AND(C895="Summer", J895="Dust Storm / Loo Winds"), ROUND(35 + (K895 / 0.46) * (50 - 35), 1),
  AND(C895="Summer", J895="Pre-Monsoon Thunderstorm"), ROUND(28 + (K895 / 0.46) * (48 - 28), 1),
  AND(C895="Monsoon", J895="Heavy Rainfall"), ROUND(22 + (K895 / 0.46) * (28 - 22), 1),
  AND(C895="Monsoon", J895="Intermittent Showers"), ROUND(24 + (K895 / 0.46) * (32 - 24), 1),
  AND(C895="Monsoon", J895="Overcast &amp; Humid"), ROUND(25 + (K895 / 0.46) * (33 - 25), 1),
  AND(C895="Monsoon", J895="Thunderstorms with Rain"), ROUND(23 + (K895 / 0.46) * (30 - 23), 1),
  AND(C895="Autumn", J895="Clear"), ROUND(20 + (K895 / 0.46) * (30 - 20), 1),
  AND(C895="Autumn", J895="Dry &amp; Breezy"), ROUND(18 + (K895 / 0.46) * (28 - 18), 1),
  AND(C895="Autumn", J895="Atmospheric Haze"), ROUND(16 + (K895 / 0.46) * (26 - 16), 1),
  AND(C895="Autumn", J895="Chilly Dusk"), ROUND(15 + (K895 / 0.46) * (25 - 15), 1),
  TRUE, "No match found"
)</f>
        <v>6.5</v>
      </c>
      <c r="M895" s="8">
        <v>0.34</v>
      </c>
      <c r="N895" s="8">
        <f>ROUND(DS_1_2_3_appended[[#This Row],[NormalizedHumidity]] * 100, 1)</f>
        <v>34</v>
      </c>
      <c r="O895" s="8" t="str" cm="1">
        <f t="array" ref="O895">_xlfn.IFS(
  N895&lt;=10, "Extremely Dry",
  N895&lt;=20, "Very Dry",
  N895&lt;=30, "Dry",
  N895&lt;=40, "Low Comfortable",
  N895&lt;=50, "Comfortable",
  N895&lt;=60, "Moderate Humid",
  N895&lt;=70, "Humid",
  N895&lt;=80, "Very Humid",
  N895&lt;=90, "Highly Humid",
  N895&lt;=100, "Saturated / Rain-Likely"
)</f>
        <v>Low Comfortable</v>
      </c>
      <c r="P895" s="8">
        <v>0.25369999999999998</v>
      </c>
      <c r="Q895" s="8">
        <f>ROUND(DS_1_2_3_appended[[#This Row],[NormalizedWindspeed]]* 118, 1)</f>
        <v>29.9</v>
      </c>
      <c r="R895" s="8">
        <v>9</v>
      </c>
      <c r="S895" s="8">
        <v>157</v>
      </c>
      <c r="T895" s="8">
        <f>SUM(DS_1_2_3_appended[[#This Row],[CasualRiders]], DS_1_2_3_appended[[#This Row],[RegisteredRiders]])</f>
        <v>166</v>
      </c>
    </row>
    <row r="896" spans="1:20">
      <c r="A896" s="16">
        <v>895</v>
      </c>
      <c r="B896" s="11">
        <v>40583</v>
      </c>
      <c r="C896" s="8" t="str" cm="1">
        <f t="array" ref="C896">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96" s="8">
        <f>YEAR(DS_1_2_3_appended[[#This Row],[DateOfEntry]])</f>
        <v>2011</v>
      </c>
      <c r="E896" s="8" t="str">
        <f>TEXT(DS_1_2_3_appended[[#This Row],[DateOfEntry]], "mmmm")</f>
        <v>February</v>
      </c>
      <c r="F896" s="15">
        <v>37.25</v>
      </c>
      <c r="G896" s="8" t="str">
        <f>IF(dataset_1!G896, "YES", "NO")</f>
        <v>NO</v>
      </c>
      <c r="H896" s="8" t="str">
        <f>CHOOSE(WEEKDAY(DS_1_2_3_appended[[#This Row],[DateOfEntry]]), "Sunday", "Monday", "Tuesday", "Wednesday", "Thursday", "Friday", "Saturday")</f>
        <v>Wednesday</v>
      </c>
      <c r="I896" s="8">
        <v>2</v>
      </c>
      <c r="J896" s="8" t="str" cm="1">
        <f t="array" ref="J896">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896" s="8">
        <v>0.18</v>
      </c>
      <c r="L896" s="8" cm="1">
        <f t="array" ref="L896">_xlfn.IFS(
  AND(C896="Winter", J896="Clear Sky"), ROUND(10 + (K896 / 0.46) * (25 - 10), 1),
  AND(C896="Winter", J896="Foggy / Misty"), ROUND(0 + (K896 / 0.46) * (15 - 0), 1),
  AND(C896="Winter", J896="Light Snow / Rain"), ROUND(-5 + (K896 / 0.46) * (10 - (-5)), 1),
  AND(C896="Winter", J896="Western Disturbance"), ROUND(5 + (K896 / 0.46) * (20 - 5), 1),
  AND(C896="Summer", J896="Clear / Sunny"), ROUND(30 + (K896 / 0.46) * (53 - 30), 1),
  AND(C896="Summer", J896="Hot &amp; Humid"), ROUND(26 + (K896 / 0.46) * (45 - 26), 1),
  AND(C896="Summer", J896="Dust Storm / Loo Winds"), ROUND(35 + (K896 / 0.46) * (50 - 35), 1),
  AND(C896="Summer", J896="Pre-Monsoon Thunderstorm"), ROUND(28 + (K896 / 0.46) * (48 - 28), 1),
  AND(C896="Monsoon", J896="Heavy Rainfall"), ROUND(22 + (K896 / 0.46) * (28 - 22), 1),
  AND(C896="Monsoon", J896="Intermittent Showers"), ROUND(24 + (K896 / 0.46) * (32 - 24), 1),
  AND(C896="Monsoon", J896="Overcast &amp; Humid"), ROUND(25 + (K896 / 0.46) * (33 - 25), 1),
  AND(C896="Monsoon", J896="Thunderstorms with Rain"), ROUND(23 + (K896 / 0.46) * (30 - 23), 1),
  AND(C896="Autumn", J896="Clear"), ROUND(20 + (K896 / 0.46) * (30 - 20), 1),
  AND(C896="Autumn", J896="Dry &amp; Breezy"), ROUND(18 + (K896 / 0.46) * (28 - 18), 1),
  AND(C896="Autumn", J896="Atmospheric Haze"), ROUND(16 + (K896 / 0.46) * (26 - 16), 1),
  AND(C896="Autumn", J896="Chilly Dusk"), ROUND(15 + (K896 / 0.46) * (25 - 15), 1),
  TRUE, "No match found"
)</f>
        <v>5.9</v>
      </c>
      <c r="M896" s="8">
        <v>0.47</v>
      </c>
      <c r="N896" s="8">
        <f>ROUND(DS_1_2_3_appended[[#This Row],[NormalizedHumidity]] * 100, 1)</f>
        <v>47</v>
      </c>
      <c r="O896" s="8" t="str" cm="1">
        <f t="array" ref="O896">_xlfn.IFS(
  N896&lt;=10, "Extremely Dry",
  N896&lt;=20, "Very Dry",
  N896&lt;=30, "Dry",
  N896&lt;=40, "Low Comfortable",
  N896&lt;=50, "Comfortable",
  N896&lt;=60, "Moderate Humid",
  N896&lt;=70, "Humid",
  N896&lt;=80, "Very Humid",
  N896&lt;=90, "Highly Humid",
  N896&lt;=100, "Saturated / Rain-Likely"
)</f>
        <v>Comfortable</v>
      </c>
      <c r="P896" s="8">
        <v>0.29849999999999999</v>
      </c>
      <c r="Q896" s="8">
        <f>ROUND(DS_1_2_3_appended[[#This Row],[NormalizedWindspeed]]* 118, 1)</f>
        <v>35.200000000000003</v>
      </c>
      <c r="R896" s="8">
        <v>2</v>
      </c>
      <c r="S896" s="8">
        <v>168</v>
      </c>
      <c r="T896" s="8">
        <f>SUM(DS_1_2_3_appended[[#This Row],[CasualRiders]], DS_1_2_3_appended[[#This Row],[RegisteredRiders]])</f>
        <v>170</v>
      </c>
    </row>
    <row r="897" spans="1:20">
      <c r="A897" s="16">
        <v>896</v>
      </c>
      <c r="B897" s="11">
        <v>40583</v>
      </c>
      <c r="C897" s="8" t="str" cm="1">
        <f t="array" ref="C897">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97" s="8">
        <f>YEAR(DS_1_2_3_appended[[#This Row],[DateOfEntry]])</f>
        <v>2011</v>
      </c>
      <c r="E897" s="8" t="str">
        <f>TEXT(DS_1_2_3_appended[[#This Row],[DateOfEntry]], "mmmm")</f>
        <v>February</v>
      </c>
      <c r="F897" s="15">
        <v>37.2916666666667</v>
      </c>
      <c r="G897" s="8" t="str">
        <f>IF(dataset_1!G897, "YES", "NO")</f>
        <v>NO</v>
      </c>
      <c r="H897" s="8" t="str">
        <f>CHOOSE(WEEKDAY(DS_1_2_3_appended[[#This Row],[DateOfEntry]]), "Sunday", "Monday", "Tuesday", "Wednesday", "Thursday", "Friday", "Saturday")</f>
        <v>Wednesday</v>
      </c>
      <c r="I897" s="8">
        <v>3</v>
      </c>
      <c r="J897" s="8" t="str" cm="1">
        <f t="array" ref="J897">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Light Snow / Rain</v>
      </c>
      <c r="K897" s="8">
        <v>0.14000000000000001</v>
      </c>
      <c r="L897" s="8" cm="1">
        <f t="array" ref="L897">_xlfn.IFS(
  AND(C897="Winter", J897="Clear Sky"), ROUND(10 + (K897 / 0.46) * (25 - 10), 1),
  AND(C897="Winter", J897="Foggy / Misty"), ROUND(0 + (K897 / 0.46) * (15 - 0), 1),
  AND(C897="Winter", J897="Light Snow / Rain"), ROUND(-5 + (K897 / 0.46) * (10 - (-5)), 1),
  AND(C897="Winter", J897="Western Disturbance"), ROUND(5 + (K897 / 0.46) * (20 - 5), 1),
  AND(C897="Summer", J897="Clear / Sunny"), ROUND(30 + (K897 / 0.46) * (53 - 30), 1),
  AND(C897="Summer", J897="Hot &amp; Humid"), ROUND(26 + (K897 / 0.46) * (45 - 26), 1),
  AND(C897="Summer", J897="Dust Storm / Loo Winds"), ROUND(35 + (K897 / 0.46) * (50 - 35), 1),
  AND(C897="Summer", J897="Pre-Monsoon Thunderstorm"), ROUND(28 + (K897 / 0.46) * (48 - 28), 1),
  AND(C897="Monsoon", J897="Heavy Rainfall"), ROUND(22 + (K897 / 0.46) * (28 - 22), 1),
  AND(C897="Monsoon", J897="Intermittent Showers"), ROUND(24 + (K897 / 0.46) * (32 - 24), 1),
  AND(C897="Monsoon", J897="Overcast &amp; Humid"), ROUND(25 + (K897 / 0.46) * (33 - 25), 1),
  AND(C897="Monsoon", J897="Thunderstorms with Rain"), ROUND(23 + (K897 / 0.46) * (30 - 23), 1),
  AND(C897="Autumn", J897="Clear"), ROUND(20 + (K897 / 0.46) * (30 - 20), 1),
  AND(C897="Autumn", J897="Dry &amp; Breezy"), ROUND(18 + (K897 / 0.46) * (28 - 18), 1),
  AND(C897="Autumn", J897="Atmospheric Haze"), ROUND(16 + (K897 / 0.46) * (26 - 16), 1),
  AND(C897="Autumn", J897="Chilly Dusk"), ROUND(15 + (K897 / 0.46) * (25 - 15), 1),
  TRUE, "No match found"
)</f>
        <v>-0.4</v>
      </c>
      <c r="M897" s="8">
        <v>0.86</v>
      </c>
      <c r="N897" s="8">
        <f>ROUND(DS_1_2_3_appended[[#This Row],[NormalizedHumidity]] * 100, 1)</f>
        <v>86</v>
      </c>
      <c r="O897" s="8" t="str" cm="1">
        <f t="array" ref="O897">_xlfn.IFS(
  N897&lt;=10, "Extremely Dry",
  N897&lt;=20, "Very Dry",
  N897&lt;=30, "Dry",
  N897&lt;=40, "Low Comfortable",
  N897&lt;=50, "Comfortable",
  N897&lt;=60, "Moderate Humid",
  N897&lt;=70, "Humid",
  N897&lt;=80, "Very Humid",
  N897&lt;=90, "Highly Humid",
  N897&lt;=100, "Saturated / Rain-Likely"
)</f>
        <v>Highly Humid</v>
      </c>
      <c r="P897" s="8">
        <v>0.25369999999999998</v>
      </c>
      <c r="Q897" s="8">
        <f>ROUND(DS_1_2_3_appended[[#This Row],[NormalizedWindspeed]]* 118, 1)</f>
        <v>29.9</v>
      </c>
      <c r="R897" s="8">
        <v>1</v>
      </c>
      <c r="S897" s="8">
        <v>87</v>
      </c>
      <c r="T897" s="8">
        <f>SUM(DS_1_2_3_appended[[#This Row],[CasualRiders]], DS_1_2_3_appended[[#This Row],[RegisteredRiders]])</f>
        <v>88</v>
      </c>
    </row>
    <row r="898" spans="1:20">
      <c r="A898" s="16">
        <v>897</v>
      </c>
      <c r="B898" s="11">
        <v>40583</v>
      </c>
      <c r="C898" s="8" t="str" cm="1">
        <f t="array" ref="C898">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98" s="8">
        <f>YEAR(DS_1_2_3_appended[[#This Row],[DateOfEntry]])</f>
        <v>2011</v>
      </c>
      <c r="E898" s="8" t="str">
        <f>TEXT(DS_1_2_3_appended[[#This Row],[DateOfEntry]], "mmmm")</f>
        <v>February</v>
      </c>
      <c r="F898" s="15">
        <v>37.3333333333333</v>
      </c>
      <c r="G898" s="8" t="str">
        <f>IF(dataset_1!G898, "YES", "NO")</f>
        <v>NO</v>
      </c>
      <c r="H898" s="8" t="str">
        <f>CHOOSE(WEEKDAY(DS_1_2_3_appended[[#This Row],[DateOfEntry]]), "Sunday", "Monday", "Tuesday", "Wednesday", "Thursday", "Friday", "Saturday")</f>
        <v>Wednesday</v>
      </c>
      <c r="I898" s="8">
        <v>3</v>
      </c>
      <c r="J898" s="8" t="str" cm="1">
        <f t="array" ref="J898">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Light Snow / Rain</v>
      </c>
      <c r="K898" s="8">
        <v>0.14000000000000001</v>
      </c>
      <c r="L898" s="8" cm="1">
        <f t="array" ref="L898">_xlfn.IFS(
  AND(C898="Winter", J898="Clear Sky"), ROUND(10 + (K898 / 0.46) * (25 - 10), 1),
  AND(C898="Winter", J898="Foggy / Misty"), ROUND(0 + (K898 / 0.46) * (15 - 0), 1),
  AND(C898="Winter", J898="Light Snow / Rain"), ROUND(-5 + (K898 / 0.46) * (10 - (-5)), 1),
  AND(C898="Winter", J898="Western Disturbance"), ROUND(5 + (K898 / 0.46) * (20 - 5), 1),
  AND(C898="Summer", J898="Clear / Sunny"), ROUND(30 + (K898 / 0.46) * (53 - 30), 1),
  AND(C898="Summer", J898="Hot &amp; Humid"), ROUND(26 + (K898 / 0.46) * (45 - 26), 1),
  AND(C898="Summer", J898="Dust Storm / Loo Winds"), ROUND(35 + (K898 / 0.46) * (50 - 35), 1),
  AND(C898="Summer", J898="Pre-Monsoon Thunderstorm"), ROUND(28 + (K898 / 0.46) * (48 - 28), 1),
  AND(C898="Monsoon", J898="Heavy Rainfall"), ROUND(22 + (K898 / 0.46) * (28 - 22), 1),
  AND(C898="Monsoon", J898="Intermittent Showers"), ROUND(24 + (K898 / 0.46) * (32 - 24), 1),
  AND(C898="Monsoon", J898="Overcast &amp; Humid"), ROUND(25 + (K898 / 0.46) * (33 - 25), 1),
  AND(C898="Monsoon", J898="Thunderstorms with Rain"), ROUND(23 + (K898 / 0.46) * (30 - 23), 1),
  AND(C898="Autumn", J898="Clear"), ROUND(20 + (K898 / 0.46) * (30 - 20), 1),
  AND(C898="Autumn", J898="Dry &amp; Breezy"), ROUND(18 + (K898 / 0.46) * (28 - 18), 1),
  AND(C898="Autumn", J898="Atmospheric Haze"), ROUND(16 + (K898 / 0.46) * (26 - 16), 1),
  AND(C898="Autumn", J898="Chilly Dusk"), ROUND(15 + (K898 / 0.46) * (25 - 15), 1),
  TRUE, "No match found"
)</f>
        <v>-0.4</v>
      </c>
      <c r="M898" s="8">
        <v>0.86</v>
      </c>
      <c r="N898" s="8">
        <f>ROUND(DS_1_2_3_appended[[#This Row],[NormalizedHumidity]] * 100, 1)</f>
        <v>86</v>
      </c>
      <c r="O898" s="8" t="str" cm="1">
        <f t="array" ref="O898">_xlfn.IFS(
  N898&lt;=10, "Extremely Dry",
  N898&lt;=20, "Very Dry",
  N898&lt;=30, "Dry",
  N898&lt;=40, "Low Comfortable",
  N898&lt;=50, "Comfortable",
  N898&lt;=60, "Moderate Humid",
  N898&lt;=70, "Humid",
  N898&lt;=80, "Very Humid",
  N898&lt;=90, "Highly Humid",
  N898&lt;=100, "Saturated / Rain-Likely"
)</f>
        <v>Highly Humid</v>
      </c>
      <c r="P898" s="8">
        <v>0.16420000000000001</v>
      </c>
      <c r="Q898" s="8">
        <f>ROUND(DS_1_2_3_appended[[#This Row],[NormalizedWindspeed]]* 118, 1)</f>
        <v>19.399999999999999</v>
      </c>
      <c r="R898" s="8">
        <v>0</v>
      </c>
      <c r="S898" s="8">
        <v>84</v>
      </c>
      <c r="T898" s="8">
        <f>SUM(DS_1_2_3_appended[[#This Row],[CasualRiders]], DS_1_2_3_appended[[#This Row],[RegisteredRiders]])</f>
        <v>84</v>
      </c>
    </row>
    <row r="899" spans="1:20">
      <c r="A899" s="16">
        <v>898</v>
      </c>
      <c r="B899" s="11">
        <v>40583</v>
      </c>
      <c r="C899" s="8" t="str" cm="1">
        <f t="array" ref="C899">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899" s="8">
        <f>YEAR(DS_1_2_3_appended[[#This Row],[DateOfEntry]])</f>
        <v>2011</v>
      </c>
      <c r="E899" s="8" t="str">
        <f>TEXT(DS_1_2_3_appended[[#This Row],[DateOfEntry]], "mmmm")</f>
        <v>February</v>
      </c>
      <c r="F899" s="15">
        <v>37.375</v>
      </c>
      <c r="G899" s="8" t="str">
        <f>IF(dataset_1!G899, "YES", "NO")</f>
        <v>NO</v>
      </c>
      <c r="H899" s="8" t="str">
        <f>CHOOSE(WEEKDAY(DS_1_2_3_appended[[#This Row],[DateOfEntry]]), "Sunday", "Monday", "Tuesday", "Wednesday", "Thursday", "Friday", "Saturday")</f>
        <v>Wednesday</v>
      </c>
      <c r="I899" s="8">
        <v>2</v>
      </c>
      <c r="J899" s="8" t="str" cm="1">
        <f t="array" ref="J899">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899" s="8">
        <v>0.14000000000000001</v>
      </c>
      <c r="L899" s="8" cm="1">
        <f t="array" ref="L899">_xlfn.IFS(
  AND(C899="Winter", J899="Clear Sky"), ROUND(10 + (K899 / 0.46) * (25 - 10), 1),
  AND(C899="Winter", J899="Foggy / Misty"), ROUND(0 + (K899 / 0.46) * (15 - 0), 1),
  AND(C899="Winter", J899="Light Snow / Rain"), ROUND(-5 + (K899 / 0.46) * (10 - (-5)), 1),
  AND(C899="Winter", J899="Western Disturbance"), ROUND(5 + (K899 / 0.46) * (20 - 5), 1),
  AND(C899="Summer", J899="Clear / Sunny"), ROUND(30 + (K899 / 0.46) * (53 - 30), 1),
  AND(C899="Summer", J899="Hot &amp; Humid"), ROUND(26 + (K899 / 0.46) * (45 - 26), 1),
  AND(C899="Summer", J899="Dust Storm / Loo Winds"), ROUND(35 + (K899 / 0.46) * (50 - 35), 1),
  AND(C899="Summer", J899="Pre-Monsoon Thunderstorm"), ROUND(28 + (K899 / 0.46) * (48 - 28), 1),
  AND(C899="Monsoon", J899="Heavy Rainfall"), ROUND(22 + (K899 / 0.46) * (28 - 22), 1),
  AND(C899="Monsoon", J899="Intermittent Showers"), ROUND(24 + (K899 / 0.46) * (32 - 24), 1),
  AND(C899="Monsoon", J899="Overcast &amp; Humid"), ROUND(25 + (K899 / 0.46) * (33 - 25), 1),
  AND(C899="Monsoon", J899="Thunderstorms with Rain"), ROUND(23 + (K899 / 0.46) * (30 - 23), 1),
  AND(C899="Autumn", J899="Clear"), ROUND(20 + (K899 / 0.46) * (30 - 20), 1),
  AND(C899="Autumn", J899="Dry &amp; Breezy"), ROUND(18 + (K899 / 0.46) * (28 - 18), 1),
  AND(C899="Autumn", J899="Atmospheric Haze"), ROUND(16 + (K899 / 0.46) * (26 - 16), 1),
  AND(C899="Autumn", J899="Chilly Dusk"), ROUND(15 + (K899 / 0.46) * (25 - 15), 1),
  TRUE, "No match found"
)</f>
        <v>4.5999999999999996</v>
      </c>
      <c r="M899" s="8">
        <v>0.86</v>
      </c>
      <c r="N899" s="8">
        <f>ROUND(DS_1_2_3_appended[[#This Row],[NormalizedHumidity]] * 100, 1)</f>
        <v>86</v>
      </c>
      <c r="O899" s="8" t="str" cm="1">
        <f t="array" ref="O899">_xlfn.IFS(
  N899&lt;=10, "Extremely Dry",
  N899&lt;=20, "Very Dry",
  N899&lt;=30, "Dry",
  N899&lt;=40, "Low Comfortable",
  N899&lt;=50, "Comfortable",
  N899&lt;=60, "Moderate Humid",
  N899&lt;=70, "Humid",
  N899&lt;=80, "Very Humid",
  N899&lt;=90, "Highly Humid",
  N899&lt;=100, "Saturated / Rain-Likely"
)</f>
        <v>Highly Humid</v>
      </c>
      <c r="P899" s="8">
        <v>0.16420000000000001</v>
      </c>
      <c r="Q899" s="8">
        <f>ROUND(DS_1_2_3_appended[[#This Row],[NormalizedWindspeed]]* 118, 1)</f>
        <v>19.399999999999999</v>
      </c>
      <c r="R899" s="8">
        <v>0</v>
      </c>
      <c r="S899" s="8">
        <v>83</v>
      </c>
      <c r="T899" s="8">
        <f>SUM(DS_1_2_3_appended[[#This Row],[CasualRiders]], DS_1_2_3_appended[[#This Row],[RegisteredRiders]])</f>
        <v>83</v>
      </c>
    </row>
    <row r="900" spans="1:20">
      <c r="A900" s="16">
        <v>899</v>
      </c>
      <c r="B900" s="11">
        <v>40583</v>
      </c>
      <c r="C900" s="8" t="str" cm="1">
        <f t="array" ref="C900">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00" s="8">
        <f>YEAR(DS_1_2_3_appended[[#This Row],[DateOfEntry]])</f>
        <v>2011</v>
      </c>
      <c r="E900" s="8" t="str">
        <f>TEXT(DS_1_2_3_appended[[#This Row],[DateOfEntry]], "mmmm")</f>
        <v>February</v>
      </c>
      <c r="F900" s="15">
        <v>37.4166666666667</v>
      </c>
      <c r="G900" s="8" t="str">
        <f>IF(dataset_1!G900, "YES", "NO")</f>
        <v>NO</v>
      </c>
      <c r="H900" s="8" t="str">
        <f>CHOOSE(WEEKDAY(DS_1_2_3_appended[[#This Row],[DateOfEntry]]), "Sunday", "Monday", "Tuesday", "Wednesday", "Thursday", "Friday", "Saturday")</f>
        <v>Wednesday</v>
      </c>
      <c r="I900" s="8">
        <v>3</v>
      </c>
      <c r="J900" s="8" t="str" cm="1">
        <f t="array" ref="J900">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Light Snow / Rain</v>
      </c>
      <c r="K900" s="8">
        <v>0.16</v>
      </c>
      <c r="L900" s="8" cm="1">
        <f t="array" ref="L900">_xlfn.IFS(
  AND(C900="Winter", J900="Clear Sky"), ROUND(10 + (K900 / 0.46) * (25 - 10), 1),
  AND(C900="Winter", J900="Foggy / Misty"), ROUND(0 + (K900 / 0.46) * (15 - 0), 1),
  AND(C900="Winter", J900="Light Snow / Rain"), ROUND(-5 + (K900 / 0.46) * (10 - (-5)), 1),
  AND(C900="Winter", J900="Western Disturbance"), ROUND(5 + (K900 / 0.46) * (20 - 5), 1),
  AND(C900="Summer", J900="Clear / Sunny"), ROUND(30 + (K900 / 0.46) * (53 - 30), 1),
  AND(C900="Summer", J900="Hot &amp; Humid"), ROUND(26 + (K900 / 0.46) * (45 - 26), 1),
  AND(C900="Summer", J900="Dust Storm / Loo Winds"), ROUND(35 + (K900 / 0.46) * (50 - 35), 1),
  AND(C900="Summer", J900="Pre-Monsoon Thunderstorm"), ROUND(28 + (K900 / 0.46) * (48 - 28), 1),
  AND(C900="Monsoon", J900="Heavy Rainfall"), ROUND(22 + (K900 / 0.46) * (28 - 22), 1),
  AND(C900="Monsoon", J900="Intermittent Showers"), ROUND(24 + (K900 / 0.46) * (32 - 24), 1),
  AND(C900="Monsoon", J900="Overcast &amp; Humid"), ROUND(25 + (K900 / 0.46) * (33 - 25), 1),
  AND(C900="Monsoon", J900="Thunderstorms with Rain"), ROUND(23 + (K900 / 0.46) * (30 - 23), 1),
  AND(C900="Autumn", J900="Clear"), ROUND(20 + (K900 / 0.46) * (30 - 20), 1),
  AND(C900="Autumn", J900="Dry &amp; Breezy"), ROUND(18 + (K900 / 0.46) * (28 - 18), 1),
  AND(C900="Autumn", J900="Atmospheric Haze"), ROUND(16 + (K900 / 0.46) * (26 - 16), 1),
  AND(C900="Autumn", J900="Chilly Dusk"), ROUND(15 + (K900 / 0.46) * (25 - 15), 1),
  TRUE, "No match found"
)</f>
        <v>0.2</v>
      </c>
      <c r="M900" s="8">
        <v>0.8</v>
      </c>
      <c r="N900" s="8">
        <f>ROUND(DS_1_2_3_appended[[#This Row],[NormalizedHumidity]] * 100, 1)</f>
        <v>80</v>
      </c>
      <c r="O900" s="8" t="str" cm="1">
        <f t="array" ref="O900">_xlfn.IFS(
  N900&lt;=10, "Extremely Dry",
  N900&lt;=20, "Very Dry",
  N900&lt;=30, "Dry",
  N900&lt;=40, "Low Comfortable",
  N900&lt;=50, "Comfortable",
  N900&lt;=60, "Moderate Humid",
  N900&lt;=70, "Humid",
  N900&lt;=80, "Very Humid",
  N900&lt;=90, "Highly Humid",
  N900&lt;=100, "Saturated / Rain-Likely"
)</f>
        <v>Very Humid</v>
      </c>
      <c r="P900" s="8">
        <v>0.16420000000000001</v>
      </c>
      <c r="Q900" s="8">
        <f>ROUND(DS_1_2_3_appended[[#This Row],[NormalizedWindspeed]]* 118, 1)</f>
        <v>19.399999999999999</v>
      </c>
      <c r="R900" s="8">
        <v>4</v>
      </c>
      <c r="S900" s="8">
        <v>42</v>
      </c>
      <c r="T900" s="8">
        <f>SUM(DS_1_2_3_appended[[#This Row],[CasualRiders]], DS_1_2_3_appended[[#This Row],[RegisteredRiders]])</f>
        <v>46</v>
      </c>
    </row>
    <row r="901" spans="1:20">
      <c r="A901" s="16">
        <v>900</v>
      </c>
      <c r="B901" s="11">
        <v>40583</v>
      </c>
      <c r="C901" s="8" t="str" cm="1">
        <f t="array" ref="C901">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01" s="8">
        <f>YEAR(DS_1_2_3_appended[[#This Row],[DateOfEntry]])</f>
        <v>2011</v>
      </c>
      <c r="E901" s="8" t="str">
        <f>TEXT(DS_1_2_3_appended[[#This Row],[DateOfEntry]], "mmmm")</f>
        <v>February</v>
      </c>
      <c r="F901" s="15">
        <v>37.4583333333333</v>
      </c>
      <c r="G901" s="8" t="str">
        <f>IF(dataset_1!G901, "YES", "NO")</f>
        <v>NO</v>
      </c>
      <c r="H901" s="8" t="str">
        <f>CHOOSE(WEEKDAY(DS_1_2_3_appended[[#This Row],[DateOfEntry]]), "Sunday", "Monday", "Tuesday", "Wednesday", "Thursday", "Friday", "Saturday")</f>
        <v>Wednesday</v>
      </c>
      <c r="I901" s="8">
        <v>3</v>
      </c>
      <c r="J901" s="8" t="str" cm="1">
        <f t="array" ref="J901">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Light Snow / Rain</v>
      </c>
      <c r="K901" s="8">
        <v>0.16</v>
      </c>
      <c r="L901" s="8" cm="1">
        <f t="array" ref="L901">_xlfn.IFS(
  AND(C901="Winter", J901="Clear Sky"), ROUND(10 + (K901 / 0.46) * (25 - 10), 1),
  AND(C901="Winter", J901="Foggy / Misty"), ROUND(0 + (K901 / 0.46) * (15 - 0), 1),
  AND(C901="Winter", J901="Light Snow / Rain"), ROUND(-5 + (K901 / 0.46) * (10 - (-5)), 1),
  AND(C901="Winter", J901="Western Disturbance"), ROUND(5 + (K901 / 0.46) * (20 - 5), 1),
  AND(C901="Summer", J901="Clear / Sunny"), ROUND(30 + (K901 / 0.46) * (53 - 30), 1),
  AND(C901="Summer", J901="Hot &amp; Humid"), ROUND(26 + (K901 / 0.46) * (45 - 26), 1),
  AND(C901="Summer", J901="Dust Storm / Loo Winds"), ROUND(35 + (K901 / 0.46) * (50 - 35), 1),
  AND(C901="Summer", J901="Pre-Monsoon Thunderstorm"), ROUND(28 + (K901 / 0.46) * (48 - 28), 1),
  AND(C901="Monsoon", J901="Heavy Rainfall"), ROUND(22 + (K901 / 0.46) * (28 - 22), 1),
  AND(C901="Monsoon", J901="Intermittent Showers"), ROUND(24 + (K901 / 0.46) * (32 - 24), 1),
  AND(C901="Monsoon", J901="Overcast &amp; Humid"), ROUND(25 + (K901 / 0.46) * (33 - 25), 1),
  AND(C901="Monsoon", J901="Thunderstorms with Rain"), ROUND(23 + (K901 / 0.46) * (30 - 23), 1),
  AND(C901="Autumn", J901="Clear"), ROUND(20 + (K901 / 0.46) * (30 - 20), 1),
  AND(C901="Autumn", J901="Dry &amp; Breezy"), ROUND(18 + (K901 / 0.46) * (28 - 18), 1),
  AND(C901="Autumn", J901="Atmospheric Haze"), ROUND(16 + (K901 / 0.46) * (26 - 16), 1),
  AND(C901="Autumn", J901="Chilly Dusk"), ROUND(15 + (K901 / 0.46) * (25 - 15), 1),
  TRUE, "No match found"
)</f>
        <v>0.2</v>
      </c>
      <c r="M901" s="8">
        <v>0.8</v>
      </c>
      <c r="N901" s="8">
        <f>ROUND(DS_1_2_3_appended[[#This Row],[NormalizedHumidity]] * 100, 1)</f>
        <v>80</v>
      </c>
      <c r="O901" s="8" t="str" cm="1">
        <f t="array" ref="O901">_xlfn.IFS(
  N901&lt;=10, "Extremely Dry",
  N901&lt;=20, "Very Dry",
  N901&lt;=30, "Dry",
  N901&lt;=40, "Low Comfortable",
  N901&lt;=50, "Comfortable",
  N901&lt;=60, "Moderate Humid",
  N901&lt;=70, "Humid",
  N901&lt;=80, "Very Humid",
  N901&lt;=90, "Highly Humid",
  N901&lt;=100, "Saturated / Rain-Likely"
)</f>
        <v>Very Humid</v>
      </c>
      <c r="P901" s="8">
        <v>0.19400000000000001</v>
      </c>
      <c r="Q901" s="8">
        <f>ROUND(DS_1_2_3_appended[[#This Row],[NormalizedWindspeed]]* 118, 1)</f>
        <v>22.9</v>
      </c>
      <c r="R901" s="8">
        <v>0</v>
      </c>
      <c r="S901" s="8">
        <v>37</v>
      </c>
      <c r="T901" s="8">
        <f>SUM(DS_1_2_3_appended[[#This Row],[CasualRiders]], DS_1_2_3_appended[[#This Row],[RegisteredRiders]])</f>
        <v>37</v>
      </c>
    </row>
    <row r="902" spans="1:20">
      <c r="A902" s="16">
        <v>901</v>
      </c>
      <c r="B902" s="11">
        <v>40584</v>
      </c>
      <c r="C902" s="8" t="str" cm="1">
        <f t="array" ref="C902">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02" s="8">
        <f>YEAR(DS_1_2_3_appended[[#This Row],[DateOfEntry]])</f>
        <v>2011</v>
      </c>
      <c r="E902" s="8" t="str">
        <f>TEXT(DS_1_2_3_appended[[#This Row],[DateOfEntry]], "mmmm")</f>
        <v>February</v>
      </c>
      <c r="F902" s="15">
        <v>37.5</v>
      </c>
      <c r="G902" s="8" t="str">
        <f>IF(dataset_1!G902, "YES", "NO")</f>
        <v>NO</v>
      </c>
      <c r="H902" s="8" t="str">
        <f>CHOOSE(WEEKDAY(DS_1_2_3_appended[[#This Row],[DateOfEntry]]), "Sunday", "Monday", "Tuesday", "Wednesday", "Thursday", "Friday", "Saturday")</f>
        <v>Thursday</v>
      </c>
      <c r="I902" s="8">
        <v>3</v>
      </c>
      <c r="J902" s="8" t="str" cm="1">
        <f t="array" ref="J902">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Light Snow / Rain</v>
      </c>
      <c r="K902" s="8">
        <v>0.14000000000000001</v>
      </c>
      <c r="L902" s="8" cm="1">
        <f t="array" ref="L902">_xlfn.IFS(
  AND(C902="Winter", J902="Clear Sky"), ROUND(10 + (K902 / 0.46) * (25 - 10), 1),
  AND(C902="Winter", J902="Foggy / Misty"), ROUND(0 + (K902 / 0.46) * (15 - 0), 1),
  AND(C902="Winter", J902="Light Snow / Rain"), ROUND(-5 + (K902 / 0.46) * (10 - (-5)), 1),
  AND(C902="Winter", J902="Western Disturbance"), ROUND(5 + (K902 / 0.46) * (20 - 5), 1),
  AND(C902="Summer", J902="Clear / Sunny"), ROUND(30 + (K902 / 0.46) * (53 - 30), 1),
  AND(C902="Summer", J902="Hot &amp; Humid"), ROUND(26 + (K902 / 0.46) * (45 - 26), 1),
  AND(C902="Summer", J902="Dust Storm / Loo Winds"), ROUND(35 + (K902 / 0.46) * (50 - 35), 1),
  AND(C902="Summer", J902="Pre-Monsoon Thunderstorm"), ROUND(28 + (K902 / 0.46) * (48 - 28), 1),
  AND(C902="Monsoon", J902="Heavy Rainfall"), ROUND(22 + (K902 / 0.46) * (28 - 22), 1),
  AND(C902="Monsoon", J902="Intermittent Showers"), ROUND(24 + (K902 / 0.46) * (32 - 24), 1),
  AND(C902="Monsoon", J902="Overcast &amp; Humid"), ROUND(25 + (K902 / 0.46) * (33 - 25), 1),
  AND(C902="Monsoon", J902="Thunderstorms with Rain"), ROUND(23 + (K902 / 0.46) * (30 - 23), 1),
  AND(C902="Autumn", J902="Clear"), ROUND(20 + (K902 / 0.46) * (30 - 20), 1),
  AND(C902="Autumn", J902="Dry &amp; Breezy"), ROUND(18 + (K902 / 0.46) * (28 - 18), 1),
  AND(C902="Autumn", J902="Atmospheric Haze"), ROUND(16 + (K902 / 0.46) * (26 - 16), 1),
  AND(C902="Autumn", J902="Chilly Dusk"), ROUND(15 + (K902 / 0.46) * (25 - 15), 1),
  TRUE, "No match found"
)</f>
        <v>-0.4</v>
      </c>
      <c r="M902" s="8">
        <v>0.86</v>
      </c>
      <c r="N902" s="8">
        <f>ROUND(DS_1_2_3_appended[[#This Row],[NormalizedHumidity]] * 100, 1)</f>
        <v>86</v>
      </c>
      <c r="O902" s="8" t="str" cm="1">
        <f t="array" ref="O902">_xlfn.IFS(
  N902&lt;=10, "Extremely Dry",
  N902&lt;=20, "Very Dry",
  N902&lt;=30, "Dry",
  N902&lt;=40, "Low Comfortable",
  N902&lt;=50, "Comfortable",
  N902&lt;=60, "Moderate Humid",
  N902&lt;=70, "Humid",
  N902&lt;=80, "Very Humid",
  N902&lt;=90, "Highly Humid",
  N902&lt;=100, "Saturated / Rain-Likely"
)</f>
        <v>Highly Humid</v>
      </c>
      <c r="P902" s="8">
        <v>0.19400000000000001</v>
      </c>
      <c r="Q902" s="8">
        <f>ROUND(DS_1_2_3_appended[[#This Row],[NormalizedWindspeed]]* 118, 1)</f>
        <v>22.9</v>
      </c>
      <c r="R902" s="8">
        <v>0</v>
      </c>
      <c r="S902" s="8">
        <v>16</v>
      </c>
      <c r="T902" s="8">
        <f>SUM(DS_1_2_3_appended[[#This Row],[CasualRiders]], DS_1_2_3_appended[[#This Row],[RegisteredRiders]])</f>
        <v>16</v>
      </c>
    </row>
    <row r="903" spans="1:20">
      <c r="A903" s="16">
        <v>902</v>
      </c>
      <c r="B903" s="11">
        <v>40584</v>
      </c>
      <c r="C903" s="8" t="str" cm="1">
        <f t="array" ref="C903">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03" s="8">
        <f>YEAR(DS_1_2_3_appended[[#This Row],[DateOfEntry]])</f>
        <v>2011</v>
      </c>
      <c r="E903" s="8" t="str">
        <f>TEXT(DS_1_2_3_appended[[#This Row],[DateOfEntry]], "mmmm")</f>
        <v>February</v>
      </c>
      <c r="F903" s="15">
        <v>37.5416666666667</v>
      </c>
      <c r="G903" s="8" t="str">
        <f>IF(dataset_1!G903, "YES", "NO")</f>
        <v>NO</v>
      </c>
      <c r="H903" s="8" t="str">
        <f>CHOOSE(WEEKDAY(DS_1_2_3_appended[[#This Row],[DateOfEntry]]), "Sunday", "Monday", "Tuesday", "Wednesday", "Thursday", "Friday", "Saturday")</f>
        <v>Thursday</v>
      </c>
      <c r="I903" s="8">
        <v>3</v>
      </c>
      <c r="J903" s="8" t="str" cm="1">
        <f t="array" ref="J903">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Light Snow / Rain</v>
      </c>
      <c r="K903" s="8">
        <v>0.14000000000000001</v>
      </c>
      <c r="L903" s="8" cm="1">
        <f t="array" ref="L903">_xlfn.IFS(
  AND(C903="Winter", J903="Clear Sky"), ROUND(10 + (K903 / 0.46) * (25 - 10), 1),
  AND(C903="Winter", J903="Foggy / Misty"), ROUND(0 + (K903 / 0.46) * (15 - 0), 1),
  AND(C903="Winter", J903="Light Snow / Rain"), ROUND(-5 + (K903 / 0.46) * (10 - (-5)), 1),
  AND(C903="Winter", J903="Western Disturbance"), ROUND(5 + (K903 / 0.46) * (20 - 5), 1),
  AND(C903="Summer", J903="Clear / Sunny"), ROUND(30 + (K903 / 0.46) * (53 - 30), 1),
  AND(C903="Summer", J903="Hot &amp; Humid"), ROUND(26 + (K903 / 0.46) * (45 - 26), 1),
  AND(C903="Summer", J903="Dust Storm / Loo Winds"), ROUND(35 + (K903 / 0.46) * (50 - 35), 1),
  AND(C903="Summer", J903="Pre-Monsoon Thunderstorm"), ROUND(28 + (K903 / 0.46) * (48 - 28), 1),
  AND(C903="Monsoon", J903="Heavy Rainfall"), ROUND(22 + (K903 / 0.46) * (28 - 22), 1),
  AND(C903="Monsoon", J903="Intermittent Showers"), ROUND(24 + (K903 / 0.46) * (32 - 24), 1),
  AND(C903="Monsoon", J903="Overcast &amp; Humid"), ROUND(25 + (K903 / 0.46) * (33 - 25), 1),
  AND(C903="Monsoon", J903="Thunderstorms with Rain"), ROUND(23 + (K903 / 0.46) * (30 - 23), 1),
  AND(C903="Autumn", J903="Clear"), ROUND(20 + (K903 / 0.46) * (30 - 20), 1),
  AND(C903="Autumn", J903="Dry &amp; Breezy"), ROUND(18 + (K903 / 0.46) * (28 - 18), 1),
  AND(C903="Autumn", J903="Atmospheric Haze"), ROUND(16 + (K903 / 0.46) * (26 - 16), 1),
  AND(C903="Autumn", J903="Chilly Dusk"), ROUND(15 + (K903 / 0.46) * (25 - 15), 1),
  TRUE, "No match found"
)</f>
        <v>-0.4</v>
      </c>
      <c r="M903" s="8">
        <v>0.8</v>
      </c>
      <c r="N903" s="8">
        <f>ROUND(DS_1_2_3_appended[[#This Row],[NormalizedHumidity]] * 100, 1)</f>
        <v>80</v>
      </c>
      <c r="O903" s="8" t="str" cm="1">
        <f t="array" ref="O903">_xlfn.IFS(
  N903&lt;=10, "Extremely Dry",
  N903&lt;=20, "Very Dry",
  N903&lt;=30, "Dry",
  N903&lt;=40, "Low Comfortable",
  N903&lt;=50, "Comfortable",
  N903&lt;=60, "Moderate Humid",
  N903&lt;=70, "Humid",
  N903&lt;=80, "Very Humid",
  N903&lt;=90, "Highly Humid",
  N903&lt;=100, "Saturated / Rain-Likely"
)</f>
        <v>Very Humid</v>
      </c>
      <c r="P903" s="8">
        <v>0.1343</v>
      </c>
      <c r="Q903" s="8">
        <f>ROUND(DS_1_2_3_appended[[#This Row],[NormalizedWindspeed]]* 118, 1)</f>
        <v>15.8</v>
      </c>
      <c r="R903" s="8">
        <v>0</v>
      </c>
      <c r="S903" s="8">
        <v>7</v>
      </c>
      <c r="T903" s="8">
        <f>SUM(DS_1_2_3_appended[[#This Row],[CasualRiders]], DS_1_2_3_appended[[#This Row],[RegisteredRiders]])</f>
        <v>7</v>
      </c>
    </row>
    <row r="904" spans="1:20">
      <c r="A904" s="16">
        <v>903</v>
      </c>
      <c r="B904" s="11">
        <v>40584</v>
      </c>
      <c r="C904" s="8" t="str" cm="1">
        <f t="array" ref="C904">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04" s="8">
        <f>YEAR(DS_1_2_3_appended[[#This Row],[DateOfEntry]])</f>
        <v>2011</v>
      </c>
      <c r="E904" s="8" t="str">
        <f>TEXT(DS_1_2_3_appended[[#This Row],[DateOfEntry]], "mmmm")</f>
        <v>February</v>
      </c>
      <c r="F904" s="15">
        <v>37.5833333333333</v>
      </c>
      <c r="G904" s="8" t="str">
        <f>IF(dataset_1!G904, "YES", "NO")</f>
        <v>NO</v>
      </c>
      <c r="H904" s="8" t="str">
        <f>CHOOSE(WEEKDAY(DS_1_2_3_appended[[#This Row],[DateOfEntry]]), "Sunday", "Monday", "Tuesday", "Wednesday", "Thursday", "Friday", "Saturday")</f>
        <v>Thursday</v>
      </c>
      <c r="I904" s="8">
        <v>3</v>
      </c>
      <c r="J904" s="8" t="str" cm="1">
        <f t="array" ref="J904">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Light Snow / Rain</v>
      </c>
      <c r="K904" s="8">
        <v>0.14000000000000001</v>
      </c>
      <c r="L904" s="8" cm="1">
        <f t="array" ref="L904">_xlfn.IFS(
  AND(C904="Winter", J904="Clear Sky"), ROUND(10 + (K904 / 0.46) * (25 - 10), 1),
  AND(C904="Winter", J904="Foggy / Misty"), ROUND(0 + (K904 / 0.46) * (15 - 0), 1),
  AND(C904="Winter", J904="Light Snow / Rain"), ROUND(-5 + (K904 / 0.46) * (10 - (-5)), 1),
  AND(C904="Winter", J904="Western Disturbance"), ROUND(5 + (K904 / 0.46) * (20 - 5), 1),
  AND(C904="Summer", J904="Clear / Sunny"), ROUND(30 + (K904 / 0.46) * (53 - 30), 1),
  AND(C904="Summer", J904="Hot &amp; Humid"), ROUND(26 + (K904 / 0.46) * (45 - 26), 1),
  AND(C904="Summer", J904="Dust Storm / Loo Winds"), ROUND(35 + (K904 / 0.46) * (50 - 35), 1),
  AND(C904="Summer", J904="Pre-Monsoon Thunderstorm"), ROUND(28 + (K904 / 0.46) * (48 - 28), 1),
  AND(C904="Monsoon", J904="Heavy Rainfall"), ROUND(22 + (K904 / 0.46) * (28 - 22), 1),
  AND(C904="Monsoon", J904="Intermittent Showers"), ROUND(24 + (K904 / 0.46) * (32 - 24), 1),
  AND(C904="Monsoon", J904="Overcast &amp; Humid"), ROUND(25 + (K904 / 0.46) * (33 - 25), 1),
  AND(C904="Monsoon", J904="Thunderstorms with Rain"), ROUND(23 + (K904 / 0.46) * (30 - 23), 1),
  AND(C904="Autumn", J904="Clear"), ROUND(20 + (K904 / 0.46) * (30 - 20), 1),
  AND(C904="Autumn", J904="Dry &amp; Breezy"), ROUND(18 + (K904 / 0.46) * (28 - 18), 1),
  AND(C904="Autumn", J904="Atmospheric Haze"), ROUND(16 + (K904 / 0.46) * (26 - 16), 1),
  AND(C904="Autumn", J904="Chilly Dusk"), ROUND(15 + (K904 / 0.46) * (25 - 15), 1),
  TRUE, "No match found"
)</f>
        <v>-0.4</v>
      </c>
      <c r="M904" s="8">
        <v>0.8</v>
      </c>
      <c r="N904" s="8">
        <f>ROUND(DS_1_2_3_appended[[#This Row],[NormalizedHumidity]] * 100, 1)</f>
        <v>80</v>
      </c>
      <c r="O904" s="8" t="str" cm="1">
        <f t="array" ref="O904">_xlfn.IFS(
  N904&lt;=10, "Extremely Dry",
  N904&lt;=20, "Very Dry",
  N904&lt;=30, "Dry",
  N904&lt;=40, "Low Comfortable",
  N904&lt;=50, "Comfortable",
  N904&lt;=60, "Moderate Humid",
  N904&lt;=70, "Humid",
  N904&lt;=80, "Very Humid",
  N904&lt;=90, "Highly Humid",
  N904&lt;=100, "Saturated / Rain-Likely"
)</f>
        <v>Very Humid</v>
      </c>
      <c r="P904" s="8">
        <v>0.1343</v>
      </c>
      <c r="Q904" s="8">
        <f>ROUND(DS_1_2_3_appended[[#This Row],[NormalizedWindspeed]]* 118, 1)</f>
        <v>15.8</v>
      </c>
      <c r="R904" s="8">
        <v>0</v>
      </c>
      <c r="S904" s="8">
        <v>3</v>
      </c>
      <c r="T904" s="8">
        <f>SUM(DS_1_2_3_appended[[#This Row],[CasualRiders]], DS_1_2_3_appended[[#This Row],[RegisteredRiders]])</f>
        <v>3</v>
      </c>
    </row>
    <row r="905" spans="1:20">
      <c r="A905" s="16">
        <v>904</v>
      </c>
      <c r="B905" s="11">
        <v>40584</v>
      </c>
      <c r="C905" s="8" t="str" cm="1">
        <f t="array" ref="C905">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05" s="8">
        <f>YEAR(DS_1_2_3_appended[[#This Row],[DateOfEntry]])</f>
        <v>2011</v>
      </c>
      <c r="E905" s="8" t="str">
        <f>TEXT(DS_1_2_3_appended[[#This Row],[DateOfEntry]], "mmmm")</f>
        <v>February</v>
      </c>
      <c r="F905" s="15">
        <v>37.625</v>
      </c>
      <c r="G905" s="8" t="str">
        <f>IF(dataset_1!G905, "YES", "NO")</f>
        <v>NO</v>
      </c>
      <c r="H905" s="8" t="str">
        <f>CHOOSE(WEEKDAY(DS_1_2_3_appended[[#This Row],[DateOfEntry]]), "Sunday", "Monday", "Tuesday", "Wednesday", "Thursday", "Friday", "Saturday")</f>
        <v>Thursday</v>
      </c>
      <c r="I905" s="8">
        <v>2</v>
      </c>
      <c r="J905" s="8" t="str" cm="1">
        <f t="array" ref="J905">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905" s="8">
        <v>0.14000000000000001</v>
      </c>
      <c r="L905" s="8" cm="1">
        <f t="array" ref="L905">_xlfn.IFS(
  AND(C905="Winter", J905="Clear Sky"), ROUND(10 + (K905 / 0.46) * (25 - 10), 1),
  AND(C905="Winter", J905="Foggy / Misty"), ROUND(0 + (K905 / 0.46) * (15 - 0), 1),
  AND(C905="Winter", J905="Light Snow / Rain"), ROUND(-5 + (K905 / 0.46) * (10 - (-5)), 1),
  AND(C905="Winter", J905="Western Disturbance"), ROUND(5 + (K905 / 0.46) * (20 - 5), 1),
  AND(C905="Summer", J905="Clear / Sunny"), ROUND(30 + (K905 / 0.46) * (53 - 30), 1),
  AND(C905="Summer", J905="Hot &amp; Humid"), ROUND(26 + (K905 / 0.46) * (45 - 26), 1),
  AND(C905="Summer", J905="Dust Storm / Loo Winds"), ROUND(35 + (K905 / 0.46) * (50 - 35), 1),
  AND(C905="Summer", J905="Pre-Monsoon Thunderstorm"), ROUND(28 + (K905 / 0.46) * (48 - 28), 1),
  AND(C905="Monsoon", J905="Heavy Rainfall"), ROUND(22 + (K905 / 0.46) * (28 - 22), 1),
  AND(C905="Monsoon", J905="Intermittent Showers"), ROUND(24 + (K905 / 0.46) * (32 - 24), 1),
  AND(C905="Monsoon", J905="Overcast &amp; Humid"), ROUND(25 + (K905 / 0.46) * (33 - 25), 1),
  AND(C905="Monsoon", J905="Thunderstorms with Rain"), ROUND(23 + (K905 / 0.46) * (30 - 23), 1),
  AND(C905="Autumn", J905="Clear"), ROUND(20 + (K905 / 0.46) * (30 - 20), 1),
  AND(C905="Autumn", J905="Dry &amp; Breezy"), ROUND(18 + (K905 / 0.46) * (28 - 18), 1),
  AND(C905="Autumn", J905="Atmospheric Haze"), ROUND(16 + (K905 / 0.46) * (26 - 16), 1),
  AND(C905="Autumn", J905="Chilly Dusk"), ROUND(15 + (K905 / 0.46) * (25 - 15), 1),
  TRUE, "No match found"
)</f>
        <v>4.5999999999999996</v>
      </c>
      <c r="M905" s="8">
        <v>0.59</v>
      </c>
      <c r="N905" s="8">
        <f>ROUND(DS_1_2_3_appended[[#This Row],[NormalizedHumidity]] * 100, 1)</f>
        <v>59</v>
      </c>
      <c r="O905" s="8" t="str" cm="1">
        <f t="array" ref="O905">_xlfn.IFS(
  N905&lt;=10, "Extremely Dry",
  N905&lt;=20, "Very Dry",
  N905&lt;=30, "Dry",
  N905&lt;=40, "Low Comfortable",
  N905&lt;=50, "Comfortable",
  N905&lt;=60, "Moderate Humid",
  N905&lt;=70, "Humid",
  N905&lt;=80, "Very Humid",
  N905&lt;=90, "Highly Humid",
  N905&lt;=100, "Saturated / Rain-Likely"
)</f>
        <v>Moderate Humid</v>
      </c>
      <c r="P905" s="8">
        <v>0.22389999999999999</v>
      </c>
      <c r="Q905" s="8">
        <f>ROUND(DS_1_2_3_appended[[#This Row],[NormalizedWindspeed]]* 118, 1)</f>
        <v>26.4</v>
      </c>
      <c r="R905" s="8">
        <v>0</v>
      </c>
      <c r="S905" s="8">
        <v>1</v>
      </c>
      <c r="T905" s="8">
        <f>SUM(DS_1_2_3_appended[[#This Row],[CasualRiders]], DS_1_2_3_appended[[#This Row],[RegisteredRiders]])</f>
        <v>1</v>
      </c>
    </row>
    <row r="906" spans="1:20">
      <c r="A906" s="16">
        <v>905</v>
      </c>
      <c r="B906" s="11">
        <v>40584</v>
      </c>
      <c r="C906" s="8" t="str" cm="1">
        <f t="array" ref="C906">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06" s="8">
        <f>YEAR(DS_1_2_3_appended[[#This Row],[DateOfEntry]])</f>
        <v>2011</v>
      </c>
      <c r="E906" s="8" t="str">
        <f>TEXT(DS_1_2_3_appended[[#This Row],[DateOfEntry]], "mmmm")</f>
        <v>February</v>
      </c>
      <c r="F906" s="15">
        <v>37.6666666666667</v>
      </c>
      <c r="G906" s="8" t="str">
        <f>IF(dataset_1!G906, "YES", "NO")</f>
        <v>NO</v>
      </c>
      <c r="H906" s="8" t="str">
        <f>CHOOSE(WEEKDAY(DS_1_2_3_appended[[#This Row],[DateOfEntry]]), "Sunday", "Monday", "Tuesday", "Wednesday", "Thursday", "Friday", "Saturday")</f>
        <v>Thursday</v>
      </c>
      <c r="I906" s="8">
        <v>2</v>
      </c>
      <c r="J906" s="8" t="str" cm="1">
        <f t="array" ref="J906">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906" s="8">
        <v>0.12</v>
      </c>
      <c r="L906" s="8" cm="1">
        <f t="array" ref="L906">_xlfn.IFS(
  AND(C906="Winter", J906="Clear Sky"), ROUND(10 + (K906 / 0.46) * (25 - 10), 1),
  AND(C906="Winter", J906="Foggy / Misty"), ROUND(0 + (K906 / 0.46) * (15 - 0), 1),
  AND(C906="Winter", J906="Light Snow / Rain"), ROUND(-5 + (K906 / 0.46) * (10 - (-5)), 1),
  AND(C906="Winter", J906="Western Disturbance"), ROUND(5 + (K906 / 0.46) * (20 - 5), 1),
  AND(C906="Summer", J906="Clear / Sunny"), ROUND(30 + (K906 / 0.46) * (53 - 30), 1),
  AND(C906="Summer", J906="Hot &amp; Humid"), ROUND(26 + (K906 / 0.46) * (45 - 26), 1),
  AND(C906="Summer", J906="Dust Storm / Loo Winds"), ROUND(35 + (K906 / 0.46) * (50 - 35), 1),
  AND(C906="Summer", J906="Pre-Monsoon Thunderstorm"), ROUND(28 + (K906 / 0.46) * (48 - 28), 1),
  AND(C906="Monsoon", J906="Heavy Rainfall"), ROUND(22 + (K906 / 0.46) * (28 - 22), 1),
  AND(C906="Monsoon", J906="Intermittent Showers"), ROUND(24 + (K906 / 0.46) * (32 - 24), 1),
  AND(C906="Monsoon", J906="Overcast &amp; Humid"), ROUND(25 + (K906 / 0.46) * (33 - 25), 1),
  AND(C906="Monsoon", J906="Thunderstorms with Rain"), ROUND(23 + (K906 / 0.46) * (30 - 23), 1),
  AND(C906="Autumn", J906="Clear"), ROUND(20 + (K906 / 0.46) * (30 - 20), 1),
  AND(C906="Autumn", J906="Dry &amp; Breezy"), ROUND(18 + (K906 / 0.46) * (28 - 18), 1),
  AND(C906="Autumn", J906="Atmospheric Haze"), ROUND(16 + (K906 / 0.46) * (26 - 16), 1),
  AND(C906="Autumn", J906="Chilly Dusk"), ROUND(15 + (K906 / 0.46) * (25 - 15), 1),
  TRUE, "No match found"
)</f>
        <v>3.9</v>
      </c>
      <c r="M906" s="8">
        <v>0.5</v>
      </c>
      <c r="N906" s="8">
        <f>ROUND(DS_1_2_3_appended[[#This Row],[NormalizedHumidity]] * 100, 1)</f>
        <v>50</v>
      </c>
      <c r="O906" s="8" t="str" cm="1">
        <f t="array" ref="O906">_xlfn.IFS(
  N906&lt;=10, "Extremely Dry",
  N906&lt;=20, "Very Dry",
  N906&lt;=30, "Dry",
  N906&lt;=40, "Low Comfortable",
  N906&lt;=50, "Comfortable",
  N906&lt;=60, "Moderate Humid",
  N906&lt;=70, "Humid",
  N906&lt;=80, "Very Humid",
  N906&lt;=90, "Highly Humid",
  N906&lt;=100, "Saturated / Rain-Likely"
)</f>
        <v>Comfortable</v>
      </c>
      <c r="P906" s="8">
        <v>0.22389999999999999</v>
      </c>
      <c r="Q906" s="8">
        <f>ROUND(DS_1_2_3_appended[[#This Row],[NormalizedWindspeed]]* 118, 1)</f>
        <v>26.4</v>
      </c>
      <c r="R906" s="8">
        <v>0</v>
      </c>
      <c r="S906" s="8">
        <v>6</v>
      </c>
      <c r="T906" s="8">
        <f>SUM(DS_1_2_3_appended[[#This Row],[CasualRiders]], DS_1_2_3_appended[[#This Row],[RegisteredRiders]])</f>
        <v>6</v>
      </c>
    </row>
    <row r="907" spans="1:20">
      <c r="A907" s="16">
        <v>906</v>
      </c>
      <c r="B907" s="11">
        <v>40584</v>
      </c>
      <c r="C907" s="8" t="str" cm="1">
        <f t="array" ref="C907">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07" s="8">
        <f>YEAR(DS_1_2_3_appended[[#This Row],[DateOfEntry]])</f>
        <v>2011</v>
      </c>
      <c r="E907" s="8" t="str">
        <f>TEXT(DS_1_2_3_appended[[#This Row],[DateOfEntry]], "mmmm")</f>
        <v>February</v>
      </c>
      <c r="F907" s="15">
        <v>37.7083333333333</v>
      </c>
      <c r="G907" s="8" t="str">
        <f>IF(dataset_1!G907, "YES", "NO")</f>
        <v>NO</v>
      </c>
      <c r="H907" s="8" t="str">
        <f>CHOOSE(WEEKDAY(DS_1_2_3_appended[[#This Row],[DateOfEntry]]), "Sunday", "Monday", "Tuesday", "Wednesday", "Thursday", "Friday", "Saturday")</f>
        <v>Thursday</v>
      </c>
      <c r="I907" s="8">
        <v>2</v>
      </c>
      <c r="J907" s="8" t="str" cm="1">
        <f t="array" ref="J907">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907" s="8">
        <v>0.12</v>
      </c>
      <c r="L907" s="8" cm="1">
        <f t="array" ref="L907">_xlfn.IFS(
  AND(C907="Winter", J907="Clear Sky"), ROUND(10 + (K907 / 0.46) * (25 - 10), 1),
  AND(C907="Winter", J907="Foggy / Misty"), ROUND(0 + (K907 / 0.46) * (15 - 0), 1),
  AND(C907="Winter", J907="Light Snow / Rain"), ROUND(-5 + (K907 / 0.46) * (10 - (-5)), 1),
  AND(C907="Winter", J907="Western Disturbance"), ROUND(5 + (K907 / 0.46) * (20 - 5), 1),
  AND(C907="Summer", J907="Clear / Sunny"), ROUND(30 + (K907 / 0.46) * (53 - 30), 1),
  AND(C907="Summer", J907="Hot &amp; Humid"), ROUND(26 + (K907 / 0.46) * (45 - 26), 1),
  AND(C907="Summer", J907="Dust Storm / Loo Winds"), ROUND(35 + (K907 / 0.46) * (50 - 35), 1),
  AND(C907="Summer", J907="Pre-Monsoon Thunderstorm"), ROUND(28 + (K907 / 0.46) * (48 - 28), 1),
  AND(C907="Monsoon", J907="Heavy Rainfall"), ROUND(22 + (K907 / 0.46) * (28 - 22), 1),
  AND(C907="Monsoon", J907="Intermittent Showers"), ROUND(24 + (K907 / 0.46) * (32 - 24), 1),
  AND(C907="Monsoon", J907="Overcast &amp; Humid"), ROUND(25 + (K907 / 0.46) * (33 - 25), 1),
  AND(C907="Monsoon", J907="Thunderstorms with Rain"), ROUND(23 + (K907 / 0.46) * (30 - 23), 1),
  AND(C907="Autumn", J907="Clear"), ROUND(20 + (K907 / 0.46) * (30 - 20), 1),
  AND(C907="Autumn", J907="Dry &amp; Breezy"), ROUND(18 + (K907 / 0.46) * (28 - 18), 1),
  AND(C907="Autumn", J907="Atmospheric Haze"), ROUND(16 + (K907 / 0.46) * (26 - 16), 1),
  AND(C907="Autumn", J907="Chilly Dusk"), ROUND(15 + (K907 / 0.46) * (25 - 15), 1),
  TRUE, "No match found"
)</f>
        <v>3.9</v>
      </c>
      <c r="M907" s="8">
        <v>0.54</v>
      </c>
      <c r="N907" s="8">
        <f>ROUND(DS_1_2_3_appended[[#This Row],[NormalizedHumidity]] * 100, 1)</f>
        <v>54</v>
      </c>
      <c r="O907" s="8" t="str" cm="1">
        <f t="array" ref="O907">_xlfn.IFS(
  N907&lt;=10, "Extremely Dry",
  N907&lt;=20, "Very Dry",
  N907&lt;=30, "Dry",
  N907&lt;=40, "Low Comfortable",
  N907&lt;=50, "Comfortable",
  N907&lt;=60, "Moderate Humid",
  N907&lt;=70, "Humid",
  N907&lt;=80, "Very Humid",
  N907&lt;=90, "Highly Humid",
  N907&lt;=100, "Saturated / Rain-Likely"
)</f>
        <v>Moderate Humid</v>
      </c>
      <c r="P907" s="8">
        <v>0.28360000000000002</v>
      </c>
      <c r="Q907" s="8">
        <f>ROUND(DS_1_2_3_appended[[#This Row],[NormalizedWindspeed]]* 118, 1)</f>
        <v>33.5</v>
      </c>
      <c r="R907" s="8">
        <v>0</v>
      </c>
      <c r="S907" s="8">
        <v>26</v>
      </c>
      <c r="T907" s="8">
        <f>SUM(DS_1_2_3_appended[[#This Row],[CasualRiders]], DS_1_2_3_appended[[#This Row],[RegisteredRiders]])</f>
        <v>26</v>
      </c>
    </row>
    <row r="908" spans="1:20">
      <c r="A908" s="16">
        <v>907</v>
      </c>
      <c r="B908" s="11">
        <v>40584</v>
      </c>
      <c r="C908" s="8" t="str" cm="1">
        <f t="array" ref="C908">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08" s="8">
        <f>YEAR(DS_1_2_3_appended[[#This Row],[DateOfEntry]])</f>
        <v>2011</v>
      </c>
      <c r="E908" s="8" t="str">
        <f>TEXT(DS_1_2_3_appended[[#This Row],[DateOfEntry]], "mmmm")</f>
        <v>February</v>
      </c>
      <c r="F908" s="15">
        <v>37.75</v>
      </c>
      <c r="G908" s="8" t="str">
        <f>IF(dataset_1!G908, "YES", "NO")</f>
        <v>NO</v>
      </c>
      <c r="H908" s="8" t="str">
        <f>CHOOSE(WEEKDAY(DS_1_2_3_appended[[#This Row],[DateOfEntry]]), "Sunday", "Monday", "Tuesday", "Wednesday", "Thursday", "Friday", "Saturday")</f>
        <v>Thursday</v>
      </c>
      <c r="I908" s="8">
        <v>1</v>
      </c>
      <c r="J908" s="8" t="str" cm="1">
        <f t="array" ref="J908">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908" s="8">
        <v>0.1</v>
      </c>
      <c r="L908" s="8" cm="1">
        <f t="array" ref="L908">_xlfn.IFS(
  AND(C908="Winter", J908="Clear Sky"), ROUND(10 + (K908 / 0.46) * (25 - 10), 1),
  AND(C908="Winter", J908="Foggy / Misty"), ROUND(0 + (K908 / 0.46) * (15 - 0), 1),
  AND(C908="Winter", J908="Light Snow / Rain"), ROUND(-5 + (K908 / 0.46) * (10 - (-5)), 1),
  AND(C908="Winter", J908="Western Disturbance"), ROUND(5 + (K908 / 0.46) * (20 - 5), 1),
  AND(C908="Summer", J908="Clear / Sunny"), ROUND(30 + (K908 / 0.46) * (53 - 30), 1),
  AND(C908="Summer", J908="Hot &amp; Humid"), ROUND(26 + (K908 / 0.46) * (45 - 26), 1),
  AND(C908="Summer", J908="Dust Storm / Loo Winds"), ROUND(35 + (K908 / 0.46) * (50 - 35), 1),
  AND(C908="Summer", J908="Pre-Monsoon Thunderstorm"), ROUND(28 + (K908 / 0.46) * (48 - 28), 1),
  AND(C908="Monsoon", J908="Heavy Rainfall"), ROUND(22 + (K908 / 0.46) * (28 - 22), 1),
  AND(C908="Monsoon", J908="Intermittent Showers"), ROUND(24 + (K908 / 0.46) * (32 - 24), 1),
  AND(C908="Monsoon", J908="Overcast &amp; Humid"), ROUND(25 + (K908 / 0.46) * (33 - 25), 1),
  AND(C908="Monsoon", J908="Thunderstorms with Rain"), ROUND(23 + (K908 / 0.46) * (30 - 23), 1),
  AND(C908="Autumn", J908="Clear"), ROUND(20 + (K908 / 0.46) * (30 - 20), 1),
  AND(C908="Autumn", J908="Dry &amp; Breezy"), ROUND(18 + (K908 / 0.46) * (28 - 18), 1),
  AND(C908="Autumn", J908="Atmospheric Haze"), ROUND(16 + (K908 / 0.46) * (26 - 16), 1),
  AND(C908="Autumn", J908="Chilly Dusk"), ROUND(15 + (K908 / 0.46) * (25 - 15), 1),
  TRUE, "No match found"
)</f>
        <v>13.3</v>
      </c>
      <c r="M908" s="8">
        <v>0.5</v>
      </c>
      <c r="N908" s="8">
        <f>ROUND(DS_1_2_3_appended[[#This Row],[NormalizedHumidity]] * 100, 1)</f>
        <v>50</v>
      </c>
      <c r="O908" s="8" t="str" cm="1">
        <f t="array" ref="O908">_xlfn.IFS(
  N908&lt;=10, "Extremely Dry",
  N908&lt;=20, "Very Dry",
  N908&lt;=30, "Dry",
  N908&lt;=40, "Low Comfortable",
  N908&lt;=50, "Comfortable",
  N908&lt;=60, "Moderate Humid",
  N908&lt;=70, "Humid",
  N908&lt;=80, "Very Humid",
  N908&lt;=90, "Highly Humid",
  N908&lt;=100, "Saturated / Rain-Likely"
)</f>
        <v>Comfortable</v>
      </c>
      <c r="P908" s="8">
        <v>0.41789999999999999</v>
      </c>
      <c r="Q908" s="8">
        <f>ROUND(DS_1_2_3_appended[[#This Row],[NormalizedWindspeed]]* 118, 1)</f>
        <v>49.3</v>
      </c>
      <c r="R908" s="8">
        <v>0</v>
      </c>
      <c r="S908" s="8">
        <v>99</v>
      </c>
      <c r="T908" s="8">
        <f>SUM(DS_1_2_3_appended[[#This Row],[CasualRiders]], DS_1_2_3_appended[[#This Row],[RegisteredRiders]])</f>
        <v>99</v>
      </c>
    </row>
    <row r="909" spans="1:20">
      <c r="A909" s="16">
        <v>908</v>
      </c>
      <c r="B909" s="11">
        <v>40584</v>
      </c>
      <c r="C909" s="8" t="str" cm="1">
        <f t="array" ref="C909">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09" s="8">
        <f>YEAR(DS_1_2_3_appended[[#This Row],[DateOfEntry]])</f>
        <v>2011</v>
      </c>
      <c r="E909" s="8" t="str">
        <f>TEXT(DS_1_2_3_appended[[#This Row],[DateOfEntry]], "mmmm")</f>
        <v>February</v>
      </c>
      <c r="F909" s="15">
        <v>37.7916666666667</v>
      </c>
      <c r="G909" s="8" t="str">
        <f>IF(dataset_1!G909, "YES", "NO")</f>
        <v>NO</v>
      </c>
      <c r="H909" s="8" t="str">
        <f>CHOOSE(WEEKDAY(DS_1_2_3_appended[[#This Row],[DateOfEntry]]), "Sunday", "Monday", "Tuesday", "Wednesday", "Thursday", "Friday", "Saturday")</f>
        <v>Thursday</v>
      </c>
      <c r="I909" s="8">
        <v>1</v>
      </c>
      <c r="J909" s="8" t="str" cm="1">
        <f t="array" ref="J909">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909" s="8">
        <v>0.1</v>
      </c>
      <c r="L909" s="8" cm="1">
        <f t="array" ref="L909">_xlfn.IFS(
  AND(C909="Winter", J909="Clear Sky"), ROUND(10 + (K909 / 0.46) * (25 - 10), 1),
  AND(C909="Winter", J909="Foggy / Misty"), ROUND(0 + (K909 / 0.46) * (15 - 0), 1),
  AND(C909="Winter", J909="Light Snow / Rain"), ROUND(-5 + (K909 / 0.46) * (10 - (-5)), 1),
  AND(C909="Winter", J909="Western Disturbance"), ROUND(5 + (K909 / 0.46) * (20 - 5), 1),
  AND(C909="Summer", J909="Clear / Sunny"), ROUND(30 + (K909 / 0.46) * (53 - 30), 1),
  AND(C909="Summer", J909="Hot &amp; Humid"), ROUND(26 + (K909 / 0.46) * (45 - 26), 1),
  AND(C909="Summer", J909="Dust Storm / Loo Winds"), ROUND(35 + (K909 / 0.46) * (50 - 35), 1),
  AND(C909="Summer", J909="Pre-Monsoon Thunderstorm"), ROUND(28 + (K909 / 0.46) * (48 - 28), 1),
  AND(C909="Monsoon", J909="Heavy Rainfall"), ROUND(22 + (K909 / 0.46) * (28 - 22), 1),
  AND(C909="Monsoon", J909="Intermittent Showers"), ROUND(24 + (K909 / 0.46) * (32 - 24), 1),
  AND(C909="Monsoon", J909="Overcast &amp; Humid"), ROUND(25 + (K909 / 0.46) * (33 - 25), 1),
  AND(C909="Monsoon", J909="Thunderstorms with Rain"), ROUND(23 + (K909 / 0.46) * (30 - 23), 1),
  AND(C909="Autumn", J909="Clear"), ROUND(20 + (K909 / 0.46) * (30 - 20), 1),
  AND(C909="Autumn", J909="Dry &amp; Breezy"), ROUND(18 + (K909 / 0.46) * (28 - 18), 1),
  AND(C909="Autumn", J909="Atmospheric Haze"), ROUND(16 + (K909 / 0.46) * (26 - 16), 1),
  AND(C909="Autumn", J909="Chilly Dusk"), ROUND(15 + (K909 / 0.46) * (25 - 15), 1),
  TRUE, "No match found"
)</f>
        <v>13.3</v>
      </c>
      <c r="M909" s="8">
        <v>0.49</v>
      </c>
      <c r="N909" s="8">
        <f>ROUND(DS_1_2_3_appended[[#This Row],[NormalizedHumidity]] * 100, 1)</f>
        <v>49</v>
      </c>
      <c r="O909" s="8" t="str" cm="1">
        <f t="array" ref="O909">_xlfn.IFS(
  N909&lt;=10, "Extremely Dry",
  N909&lt;=20, "Very Dry",
  N909&lt;=30, "Dry",
  N909&lt;=40, "Low Comfortable",
  N909&lt;=50, "Comfortable",
  N909&lt;=60, "Moderate Humid",
  N909&lt;=70, "Humid",
  N909&lt;=80, "Very Humid",
  N909&lt;=90, "Highly Humid",
  N909&lt;=100, "Saturated / Rain-Likely"
)</f>
        <v>Comfortable</v>
      </c>
      <c r="P909" s="8">
        <v>0.32840000000000003</v>
      </c>
      <c r="Q909" s="8">
        <f>ROUND(DS_1_2_3_appended[[#This Row],[NormalizedWindspeed]]* 118, 1)</f>
        <v>38.799999999999997</v>
      </c>
      <c r="R909" s="8">
        <v>5</v>
      </c>
      <c r="S909" s="8">
        <v>173</v>
      </c>
      <c r="T909" s="8">
        <f>SUM(DS_1_2_3_appended[[#This Row],[CasualRiders]], DS_1_2_3_appended[[#This Row],[RegisteredRiders]])</f>
        <v>178</v>
      </c>
    </row>
    <row r="910" spans="1:20">
      <c r="A910" s="16">
        <v>909</v>
      </c>
      <c r="B910" s="11">
        <v>40584</v>
      </c>
      <c r="C910" s="8" t="str" cm="1">
        <f t="array" ref="C910">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10" s="8">
        <f>YEAR(DS_1_2_3_appended[[#This Row],[DateOfEntry]])</f>
        <v>2011</v>
      </c>
      <c r="E910" s="8" t="str">
        <f>TEXT(DS_1_2_3_appended[[#This Row],[DateOfEntry]], "mmmm")</f>
        <v>February</v>
      </c>
      <c r="F910" s="15">
        <v>37.8333333333333</v>
      </c>
      <c r="G910" s="8" t="str">
        <f>IF(dataset_1!G910, "YES", "NO")</f>
        <v>NO</v>
      </c>
      <c r="H910" s="8" t="str">
        <f>CHOOSE(WEEKDAY(DS_1_2_3_appended[[#This Row],[DateOfEntry]]), "Sunday", "Monday", "Tuesday", "Wednesday", "Thursday", "Friday", "Saturday")</f>
        <v>Thursday</v>
      </c>
      <c r="I910" s="8">
        <v>1</v>
      </c>
      <c r="J910" s="8" t="str" cm="1">
        <f t="array" ref="J910">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910" s="8">
        <v>0.12</v>
      </c>
      <c r="L910" s="8" cm="1">
        <f t="array" ref="L910">_xlfn.IFS(
  AND(C910="Winter", J910="Clear Sky"), ROUND(10 + (K910 / 0.46) * (25 - 10), 1),
  AND(C910="Winter", J910="Foggy / Misty"), ROUND(0 + (K910 / 0.46) * (15 - 0), 1),
  AND(C910="Winter", J910="Light Snow / Rain"), ROUND(-5 + (K910 / 0.46) * (10 - (-5)), 1),
  AND(C910="Winter", J910="Western Disturbance"), ROUND(5 + (K910 / 0.46) * (20 - 5), 1),
  AND(C910="Summer", J910="Clear / Sunny"), ROUND(30 + (K910 / 0.46) * (53 - 30), 1),
  AND(C910="Summer", J910="Hot &amp; Humid"), ROUND(26 + (K910 / 0.46) * (45 - 26), 1),
  AND(C910="Summer", J910="Dust Storm / Loo Winds"), ROUND(35 + (K910 / 0.46) * (50 - 35), 1),
  AND(C910="Summer", J910="Pre-Monsoon Thunderstorm"), ROUND(28 + (K910 / 0.46) * (48 - 28), 1),
  AND(C910="Monsoon", J910="Heavy Rainfall"), ROUND(22 + (K910 / 0.46) * (28 - 22), 1),
  AND(C910="Monsoon", J910="Intermittent Showers"), ROUND(24 + (K910 / 0.46) * (32 - 24), 1),
  AND(C910="Monsoon", J910="Overcast &amp; Humid"), ROUND(25 + (K910 / 0.46) * (33 - 25), 1),
  AND(C910="Monsoon", J910="Thunderstorms with Rain"), ROUND(23 + (K910 / 0.46) * (30 - 23), 1),
  AND(C910="Autumn", J910="Clear"), ROUND(20 + (K910 / 0.46) * (30 - 20), 1),
  AND(C910="Autumn", J910="Dry &amp; Breezy"), ROUND(18 + (K910 / 0.46) * (28 - 18), 1),
  AND(C910="Autumn", J910="Atmospheric Haze"), ROUND(16 + (K910 / 0.46) * (26 - 16), 1),
  AND(C910="Autumn", J910="Chilly Dusk"), ROUND(15 + (K910 / 0.46) * (25 - 15), 1),
  TRUE, "No match found"
)</f>
        <v>13.9</v>
      </c>
      <c r="M910" s="8">
        <v>0.42</v>
      </c>
      <c r="N910" s="8">
        <f>ROUND(DS_1_2_3_appended[[#This Row],[NormalizedHumidity]] * 100, 1)</f>
        <v>42</v>
      </c>
      <c r="O910" s="8" t="str" cm="1">
        <f t="array" ref="O910">_xlfn.IFS(
  N910&lt;=10, "Extremely Dry",
  N910&lt;=20, "Very Dry",
  N910&lt;=30, "Dry",
  N910&lt;=40, "Low Comfortable",
  N910&lt;=50, "Comfortable",
  N910&lt;=60, "Moderate Humid",
  N910&lt;=70, "Humid",
  N910&lt;=80, "Very Humid",
  N910&lt;=90, "Highly Humid",
  N910&lt;=100, "Saturated / Rain-Likely"
)</f>
        <v>Comfortable</v>
      </c>
      <c r="P910" s="8">
        <v>0.35820000000000002</v>
      </c>
      <c r="Q910" s="8">
        <f>ROUND(DS_1_2_3_appended[[#This Row],[NormalizedWindspeed]]* 118, 1)</f>
        <v>42.3</v>
      </c>
      <c r="R910" s="8">
        <v>1</v>
      </c>
      <c r="S910" s="8">
        <v>121</v>
      </c>
      <c r="T910" s="8">
        <f>SUM(DS_1_2_3_appended[[#This Row],[CasualRiders]], DS_1_2_3_appended[[#This Row],[RegisteredRiders]])</f>
        <v>122</v>
      </c>
    </row>
    <row r="911" spans="1:20">
      <c r="A911" s="16">
        <v>910</v>
      </c>
      <c r="B911" s="11">
        <v>40584</v>
      </c>
      <c r="C911" s="8" t="str" cm="1">
        <f t="array" ref="C911">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11" s="8">
        <f>YEAR(DS_1_2_3_appended[[#This Row],[DateOfEntry]])</f>
        <v>2011</v>
      </c>
      <c r="E911" s="8" t="str">
        <f>TEXT(DS_1_2_3_appended[[#This Row],[DateOfEntry]], "mmmm")</f>
        <v>February</v>
      </c>
      <c r="F911" s="15">
        <v>37.875</v>
      </c>
      <c r="G911" s="8" t="str">
        <f>IF(dataset_1!G911, "YES", "NO")</f>
        <v>NO</v>
      </c>
      <c r="H911" s="8" t="str">
        <f>CHOOSE(WEEKDAY(DS_1_2_3_appended[[#This Row],[DateOfEntry]]), "Sunday", "Monday", "Tuesday", "Wednesday", "Thursday", "Friday", "Saturday")</f>
        <v>Thursday</v>
      </c>
      <c r="I911" s="8">
        <v>1</v>
      </c>
      <c r="J911" s="8" t="str" cm="1">
        <f t="array" ref="J911">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911" s="8">
        <v>0.12</v>
      </c>
      <c r="L911" s="8" cm="1">
        <f t="array" ref="L911">_xlfn.IFS(
  AND(C911="Winter", J911="Clear Sky"), ROUND(10 + (K911 / 0.46) * (25 - 10), 1),
  AND(C911="Winter", J911="Foggy / Misty"), ROUND(0 + (K911 / 0.46) * (15 - 0), 1),
  AND(C911="Winter", J911="Light Snow / Rain"), ROUND(-5 + (K911 / 0.46) * (10 - (-5)), 1),
  AND(C911="Winter", J911="Western Disturbance"), ROUND(5 + (K911 / 0.46) * (20 - 5), 1),
  AND(C911="Summer", J911="Clear / Sunny"), ROUND(30 + (K911 / 0.46) * (53 - 30), 1),
  AND(C911="Summer", J911="Hot &amp; Humid"), ROUND(26 + (K911 / 0.46) * (45 - 26), 1),
  AND(C911="Summer", J911="Dust Storm / Loo Winds"), ROUND(35 + (K911 / 0.46) * (50 - 35), 1),
  AND(C911="Summer", J911="Pre-Monsoon Thunderstorm"), ROUND(28 + (K911 / 0.46) * (48 - 28), 1),
  AND(C911="Monsoon", J911="Heavy Rainfall"), ROUND(22 + (K911 / 0.46) * (28 - 22), 1),
  AND(C911="Monsoon", J911="Intermittent Showers"), ROUND(24 + (K911 / 0.46) * (32 - 24), 1),
  AND(C911="Monsoon", J911="Overcast &amp; Humid"), ROUND(25 + (K911 / 0.46) * (33 - 25), 1),
  AND(C911="Monsoon", J911="Thunderstorms with Rain"), ROUND(23 + (K911 / 0.46) * (30 - 23), 1),
  AND(C911="Autumn", J911="Clear"), ROUND(20 + (K911 / 0.46) * (30 - 20), 1),
  AND(C911="Autumn", J911="Dry &amp; Breezy"), ROUND(18 + (K911 / 0.46) * (28 - 18), 1),
  AND(C911="Autumn", J911="Atmospheric Haze"), ROUND(16 + (K911 / 0.46) * (26 - 16), 1),
  AND(C911="Autumn", J911="Chilly Dusk"), ROUND(15 + (K911 / 0.46) * (25 - 15), 1),
  TRUE, "No match found"
)</f>
        <v>13.9</v>
      </c>
      <c r="M911" s="8">
        <v>0.42</v>
      </c>
      <c r="N911" s="8">
        <f>ROUND(DS_1_2_3_appended[[#This Row],[NormalizedHumidity]] * 100, 1)</f>
        <v>42</v>
      </c>
      <c r="O911" s="8" t="str" cm="1">
        <f t="array" ref="O911">_xlfn.IFS(
  N911&lt;=10, "Extremely Dry",
  N911&lt;=20, "Very Dry",
  N911&lt;=30, "Dry",
  N911&lt;=40, "Low Comfortable",
  N911&lt;=50, "Comfortable",
  N911&lt;=60, "Moderate Humid",
  N911&lt;=70, "Humid",
  N911&lt;=80, "Very Humid",
  N911&lt;=90, "Highly Humid",
  N911&lt;=100, "Saturated / Rain-Likely"
)</f>
        <v>Comfortable</v>
      </c>
      <c r="P911" s="8">
        <v>0.29849999999999999</v>
      </c>
      <c r="Q911" s="8">
        <f>ROUND(DS_1_2_3_appended[[#This Row],[NormalizedWindspeed]]* 118, 1)</f>
        <v>35.200000000000003</v>
      </c>
      <c r="R911" s="8">
        <v>1</v>
      </c>
      <c r="S911" s="8">
        <v>34</v>
      </c>
      <c r="T911" s="8">
        <f>SUM(DS_1_2_3_appended[[#This Row],[CasualRiders]], DS_1_2_3_appended[[#This Row],[RegisteredRiders]])</f>
        <v>35</v>
      </c>
    </row>
    <row r="912" spans="1:20">
      <c r="A912" s="16">
        <v>911</v>
      </c>
      <c r="B912" s="11">
        <v>40584</v>
      </c>
      <c r="C912" s="8" t="str" cm="1">
        <f t="array" ref="C912">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12" s="8">
        <f>YEAR(DS_1_2_3_appended[[#This Row],[DateOfEntry]])</f>
        <v>2011</v>
      </c>
      <c r="E912" s="8" t="str">
        <f>TEXT(DS_1_2_3_appended[[#This Row],[DateOfEntry]], "mmmm")</f>
        <v>February</v>
      </c>
      <c r="F912" s="15">
        <v>37.9166666666667</v>
      </c>
      <c r="G912" s="8" t="str">
        <f>IF(dataset_1!G912, "YES", "NO")</f>
        <v>NO</v>
      </c>
      <c r="H912" s="8" t="str">
        <f>CHOOSE(WEEKDAY(DS_1_2_3_appended[[#This Row],[DateOfEntry]]), "Sunday", "Monday", "Tuesday", "Wednesday", "Thursday", "Friday", "Saturday")</f>
        <v>Thursday</v>
      </c>
      <c r="I912" s="8">
        <v>1</v>
      </c>
      <c r="J912" s="8" t="str" cm="1">
        <f t="array" ref="J912">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912" s="8">
        <v>0.14000000000000001</v>
      </c>
      <c r="L912" s="8" cm="1">
        <f t="array" ref="L912">_xlfn.IFS(
  AND(C912="Winter", J912="Clear Sky"), ROUND(10 + (K912 / 0.46) * (25 - 10), 1),
  AND(C912="Winter", J912="Foggy / Misty"), ROUND(0 + (K912 / 0.46) * (15 - 0), 1),
  AND(C912="Winter", J912="Light Snow / Rain"), ROUND(-5 + (K912 / 0.46) * (10 - (-5)), 1),
  AND(C912="Winter", J912="Western Disturbance"), ROUND(5 + (K912 / 0.46) * (20 - 5), 1),
  AND(C912="Summer", J912="Clear / Sunny"), ROUND(30 + (K912 / 0.46) * (53 - 30), 1),
  AND(C912="Summer", J912="Hot &amp; Humid"), ROUND(26 + (K912 / 0.46) * (45 - 26), 1),
  AND(C912="Summer", J912="Dust Storm / Loo Winds"), ROUND(35 + (K912 / 0.46) * (50 - 35), 1),
  AND(C912="Summer", J912="Pre-Monsoon Thunderstorm"), ROUND(28 + (K912 / 0.46) * (48 - 28), 1),
  AND(C912="Monsoon", J912="Heavy Rainfall"), ROUND(22 + (K912 / 0.46) * (28 - 22), 1),
  AND(C912="Monsoon", J912="Intermittent Showers"), ROUND(24 + (K912 / 0.46) * (32 - 24), 1),
  AND(C912="Monsoon", J912="Overcast &amp; Humid"), ROUND(25 + (K912 / 0.46) * (33 - 25), 1),
  AND(C912="Monsoon", J912="Thunderstorms with Rain"), ROUND(23 + (K912 / 0.46) * (30 - 23), 1),
  AND(C912="Autumn", J912="Clear"), ROUND(20 + (K912 / 0.46) * (30 - 20), 1),
  AND(C912="Autumn", J912="Dry &amp; Breezy"), ROUND(18 + (K912 / 0.46) * (28 - 18), 1),
  AND(C912="Autumn", J912="Atmospheric Haze"), ROUND(16 + (K912 / 0.46) * (26 - 16), 1),
  AND(C912="Autumn", J912="Chilly Dusk"), ROUND(15 + (K912 / 0.46) * (25 - 15), 1),
  TRUE, "No match found"
)</f>
        <v>14.6</v>
      </c>
      <c r="M912" s="8">
        <v>0.39</v>
      </c>
      <c r="N912" s="8">
        <f>ROUND(DS_1_2_3_appended[[#This Row],[NormalizedHumidity]] * 100, 1)</f>
        <v>39</v>
      </c>
      <c r="O912" s="8" t="str" cm="1">
        <f t="array" ref="O912">_xlfn.IFS(
  N912&lt;=10, "Extremely Dry",
  N912&lt;=20, "Very Dry",
  N912&lt;=30, "Dry",
  N912&lt;=40, "Low Comfortable",
  N912&lt;=50, "Comfortable",
  N912&lt;=60, "Moderate Humid",
  N912&lt;=70, "Humid",
  N912&lt;=80, "Very Humid",
  N912&lt;=90, "Highly Humid",
  N912&lt;=100, "Saturated / Rain-Likely"
)</f>
        <v>Low Comfortable</v>
      </c>
      <c r="P912" s="8">
        <v>0.35820000000000002</v>
      </c>
      <c r="Q912" s="8">
        <f>ROUND(DS_1_2_3_appended[[#This Row],[NormalizedWindspeed]]* 118, 1)</f>
        <v>42.3</v>
      </c>
      <c r="R912" s="8">
        <v>1</v>
      </c>
      <c r="S912" s="8">
        <v>44</v>
      </c>
      <c r="T912" s="8">
        <f>SUM(DS_1_2_3_appended[[#This Row],[CasualRiders]], DS_1_2_3_appended[[#This Row],[RegisteredRiders]])</f>
        <v>45</v>
      </c>
    </row>
    <row r="913" spans="1:20">
      <c r="A913" s="16">
        <v>912</v>
      </c>
      <c r="B913" s="11">
        <v>40584</v>
      </c>
      <c r="C913" s="8" t="str" cm="1">
        <f t="array" ref="C913">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13" s="8">
        <f>YEAR(DS_1_2_3_appended[[#This Row],[DateOfEntry]])</f>
        <v>2011</v>
      </c>
      <c r="E913" s="8" t="str">
        <f>TEXT(DS_1_2_3_appended[[#This Row],[DateOfEntry]], "mmmm")</f>
        <v>February</v>
      </c>
      <c r="F913" s="15">
        <v>37.9583333333333</v>
      </c>
      <c r="G913" s="8" t="str">
        <f>IF(dataset_1!G913, "YES", "NO")</f>
        <v>NO</v>
      </c>
      <c r="H913" s="8" t="str">
        <f>CHOOSE(WEEKDAY(DS_1_2_3_appended[[#This Row],[DateOfEntry]]), "Sunday", "Monday", "Tuesday", "Wednesday", "Thursday", "Friday", "Saturday")</f>
        <v>Thursday</v>
      </c>
      <c r="I913" s="8">
        <v>1</v>
      </c>
      <c r="J913" s="8" t="str" cm="1">
        <f t="array" ref="J913">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913" s="8">
        <v>0.16</v>
      </c>
      <c r="L913" s="8" cm="1">
        <f t="array" ref="L913">_xlfn.IFS(
  AND(C913="Winter", J913="Clear Sky"), ROUND(10 + (K913 / 0.46) * (25 - 10), 1),
  AND(C913="Winter", J913="Foggy / Misty"), ROUND(0 + (K913 / 0.46) * (15 - 0), 1),
  AND(C913="Winter", J913="Light Snow / Rain"), ROUND(-5 + (K913 / 0.46) * (10 - (-5)), 1),
  AND(C913="Winter", J913="Western Disturbance"), ROUND(5 + (K913 / 0.46) * (20 - 5), 1),
  AND(C913="Summer", J913="Clear / Sunny"), ROUND(30 + (K913 / 0.46) * (53 - 30), 1),
  AND(C913="Summer", J913="Hot &amp; Humid"), ROUND(26 + (K913 / 0.46) * (45 - 26), 1),
  AND(C913="Summer", J913="Dust Storm / Loo Winds"), ROUND(35 + (K913 / 0.46) * (50 - 35), 1),
  AND(C913="Summer", J913="Pre-Monsoon Thunderstorm"), ROUND(28 + (K913 / 0.46) * (48 - 28), 1),
  AND(C913="Monsoon", J913="Heavy Rainfall"), ROUND(22 + (K913 / 0.46) * (28 - 22), 1),
  AND(C913="Monsoon", J913="Intermittent Showers"), ROUND(24 + (K913 / 0.46) * (32 - 24), 1),
  AND(C913="Monsoon", J913="Overcast &amp; Humid"), ROUND(25 + (K913 / 0.46) * (33 - 25), 1),
  AND(C913="Monsoon", J913="Thunderstorms with Rain"), ROUND(23 + (K913 / 0.46) * (30 - 23), 1),
  AND(C913="Autumn", J913="Clear"), ROUND(20 + (K913 / 0.46) * (30 - 20), 1),
  AND(C913="Autumn", J913="Dry &amp; Breezy"), ROUND(18 + (K913 / 0.46) * (28 - 18), 1),
  AND(C913="Autumn", J913="Atmospheric Haze"), ROUND(16 + (K913 / 0.46) * (26 - 16), 1),
  AND(C913="Autumn", J913="Chilly Dusk"), ROUND(15 + (K913 / 0.46) * (25 - 15), 1),
  TRUE, "No match found"
)</f>
        <v>15.2</v>
      </c>
      <c r="M913" s="8">
        <v>0.34</v>
      </c>
      <c r="N913" s="8">
        <f>ROUND(DS_1_2_3_appended[[#This Row],[NormalizedHumidity]] * 100, 1)</f>
        <v>34</v>
      </c>
      <c r="O913" s="8" t="str" cm="1">
        <f t="array" ref="O913">_xlfn.IFS(
  N913&lt;=10, "Extremely Dry",
  N913&lt;=20, "Very Dry",
  N913&lt;=30, "Dry",
  N913&lt;=40, "Low Comfortable",
  N913&lt;=50, "Comfortable",
  N913&lt;=60, "Moderate Humid",
  N913&lt;=70, "Humid",
  N913&lt;=80, "Very Humid",
  N913&lt;=90, "Highly Humid",
  N913&lt;=100, "Saturated / Rain-Likely"
)</f>
        <v>Low Comfortable</v>
      </c>
      <c r="P913" s="8">
        <v>0.3881</v>
      </c>
      <c r="Q913" s="8">
        <f>ROUND(DS_1_2_3_appended[[#This Row],[NormalizedWindspeed]]* 118, 1)</f>
        <v>45.8</v>
      </c>
      <c r="R913" s="8">
        <v>4</v>
      </c>
      <c r="S913" s="8">
        <v>65</v>
      </c>
      <c r="T913" s="8">
        <f>SUM(DS_1_2_3_appended[[#This Row],[CasualRiders]], DS_1_2_3_appended[[#This Row],[RegisteredRiders]])</f>
        <v>69</v>
      </c>
    </row>
    <row r="914" spans="1:20">
      <c r="A914" s="16">
        <v>913</v>
      </c>
      <c r="B914" s="11">
        <v>40584</v>
      </c>
      <c r="C914" s="8" t="str" cm="1">
        <f t="array" ref="C914">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14" s="8">
        <f>YEAR(DS_1_2_3_appended[[#This Row],[DateOfEntry]])</f>
        <v>2011</v>
      </c>
      <c r="E914" s="8" t="str">
        <f>TEXT(DS_1_2_3_appended[[#This Row],[DateOfEntry]], "mmmm")</f>
        <v>February</v>
      </c>
      <c r="F914" s="15">
        <v>38</v>
      </c>
      <c r="G914" s="8" t="str">
        <f>IF(dataset_1!G914, "YES", "NO")</f>
        <v>NO</v>
      </c>
      <c r="H914" s="8" t="str">
        <f>CHOOSE(WEEKDAY(DS_1_2_3_appended[[#This Row],[DateOfEntry]]), "Sunday", "Monday", "Tuesday", "Wednesday", "Thursday", "Friday", "Saturday")</f>
        <v>Thursday</v>
      </c>
      <c r="I914" s="8">
        <v>1</v>
      </c>
      <c r="J914" s="8" t="str" cm="1">
        <f t="array" ref="J914">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914" s="8">
        <v>0.18</v>
      </c>
      <c r="L914" s="8" cm="1">
        <f t="array" ref="L914">_xlfn.IFS(
  AND(C914="Winter", J914="Clear Sky"), ROUND(10 + (K914 / 0.46) * (25 - 10), 1),
  AND(C914="Winter", J914="Foggy / Misty"), ROUND(0 + (K914 / 0.46) * (15 - 0), 1),
  AND(C914="Winter", J914="Light Snow / Rain"), ROUND(-5 + (K914 / 0.46) * (10 - (-5)), 1),
  AND(C914="Winter", J914="Western Disturbance"), ROUND(5 + (K914 / 0.46) * (20 - 5), 1),
  AND(C914="Summer", J914="Clear / Sunny"), ROUND(30 + (K914 / 0.46) * (53 - 30), 1),
  AND(C914="Summer", J914="Hot &amp; Humid"), ROUND(26 + (K914 / 0.46) * (45 - 26), 1),
  AND(C914="Summer", J914="Dust Storm / Loo Winds"), ROUND(35 + (K914 / 0.46) * (50 - 35), 1),
  AND(C914="Summer", J914="Pre-Monsoon Thunderstorm"), ROUND(28 + (K914 / 0.46) * (48 - 28), 1),
  AND(C914="Monsoon", J914="Heavy Rainfall"), ROUND(22 + (K914 / 0.46) * (28 - 22), 1),
  AND(C914="Monsoon", J914="Intermittent Showers"), ROUND(24 + (K914 / 0.46) * (32 - 24), 1),
  AND(C914="Monsoon", J914="Overcast &amp; Humid"), ROUND(25 + (K914 / 0.46) * (33 - 25), 1),
  AND(C914="Monsoon", J914="Thunderstorms with Rain"), ROUND(23 + (K914 / 0.46) * (30 - 23), 1),
  AND(C914="Autumn", J914="Clear"), ROUND(20 + (K914 / 0.46) * (30 - 20), 1),
  AND(C914="Autumn", J914="Dry &amp; Breezy"), ROUND(18 + (K914 / 0.46) * (28 - 18), 1),
  AND(C914="Autumn", J914="Atmospheric Haze"), ROUND(16 + (K914 / 0.46) * (26 - 16), 1),
  AND(C914="Autumn", J914="Chilly Dusk"), ROUND(15 + (K914 / 0.46) * (25 - 15), 1),
  TRUE, "No match found"
)</f>
        <v>15.9</v>
      </c>
      <c r="M914" s="8">
        <v>0.28999999999999998</v>
      </c>
      <c r="N914" s="8">
        <f>ROUND(DS_1_2_3_appended[[#This Row],[NormalizedHumidity]] * 100, 1)</f>
        <v>29</v>
      </c>
      <c r="O914" s="8" t="str" cm="1">
        <f t="array" ref="O914">_xlfn.IFS(
  N914&lt;=10, "Extremely Dry",
  N914&lt;=20, "Very Dry",
  N914&lt;=30, "Dry",
  N914&lt;=40, "Low Comfortable",
  N914&lt;=50, "Comfortable",
  N914&lt;=60, "Moderate Humid",
  N914&lt;=70, "Humid",
  N914&lt;=80, "Very Humid",
  N914&lt;=90, "Highly Humid",
  N914&lt;=100, "Saturated / Rain-Likely"
)</f>
        <v>Dry</v>
      </c>
      <c r="P914" s="8">
        <v>0.29849999999999999</v>
      </c>
      <c r="Q914" s="8">
        <f>ROUND(DS_1_2_3_appended[[#This Row],[NormalizedWindspeed]]* 118, 1)</f>
        <v>35.200000000000003</v>
      </c>
      <c r="R914" s="8">
        <v>3</v>
      </c>
      <c r="S914" s="8">
        <v>59</v>
      </c>
      <c r="T914" s="8">
        <f>SUM(DS_1_2_3_appended[[#This Row],[CasualRiders]], DS_1_2_3_appended[[#This Row],[RegisteredRiders]])</f>
        <v>62</v>
      </c>
    </row>
    <row r="915" spans="1:20">
      <c r="A915" s="16">
        <v>914</v>
      </c>
      <c r="B915" s="11">
        <v>40584</v>
      </c>
      <c r="C915" s="8" t="str" cm="1">
        <f t="array" ref="C915">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15" s="8">
        <f>YEAR(DS_1_2_3_appended[[#This Row],[DateOfEntry]])</f>
        <v>2011</v>
      </c>
      <c r="E915" s="8" t="str">
        <f>TEXT(DS_1_2_3_appended[[#This Row],[DateOfEntry]], "mmmm")</f>
        <v>February</v>
      </c>
      <c r="F915" s="15">
        <v>38.0416666666667</v>
      </c>
      <c r="G915" s="8" t="str">
        <f>IF(dataset_1!G915, "YES", "NO")</f>
        <v>NO</v>
      </c>
      <c r="H915" s="8" t="str">
        <f>CHOOSE(WEEKDAY(DS_1_2_3_appended[[#This Row],[DateOfEntry]]), "Sunday", "Monday", "Tuesday", "Wednesday", "Thursday", "Friday", "Saturday")</f>
        <v>Thursday</v>
      </c>
      <c r="I915" s="8">
        <v>1</v>
      </c>
      <c r="J915" s="8" t="str" cm="1">
        <f t="array" ref="J915">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915" s="8">
        <v>0.2</v>
      </c>
      <c r="L915" s="8" cm="1">
        <f t="array" ref="L915">_xlfn.IFS(
  AND(C915="Winter", J915="Clear Sky"), ROUND(10 + (K915 / 0.46) * (25 - 10), 1),
  AND(C915="Winter", J915="Foggy / Misty"), ROUND(0 + (K915 / 0.46) * (15 - 0), 1),
  AND(C915="Winter", J915="Light Snow / Rain"), ROUND(-5 + (K915 / 0.46) * (10 - (-5)), 1),
  AND(C915="Winter", J915="Western Disturbance"), ROUND(5 + (K915 / 0.46) * (20 - 5), 1),
  AND(C915="Summer", J915="Clear / Sunny"), ROUND(30 + (K915 / 0.46) * (53 - 30), 1),
  AND(C915="Summer", J915="Hot &amp; Humid"), ROUND(26 + (K915 / 0.46) * (45 - 26), 1),
  AND(C915="Summer", J915="Dust Storm / Loo Winds"), ROUND(35 + (K915 / 0.46) * (50 - 35), 1),
  AND(C915="Summer", J915="Pre-Monsoon Thunderstorm"), ROUND(28 + (K915 / 0.46) * (48 - 28), 1),
  AND(C915="Monsoon", J915="Heavy Rainfall"), ROUND(22 + (K915 / 0.46) * (28 - 22), 1),
  AND(C915="Monsoon", J915="Intermittent Showers"), ROUND(24 + (K915 / 0.46) * (32 - 24), 1),
  AND(C915="Monsoon", J915="Overcast &amp; Humid"), ROUND(25 + (K915 / 0.46) * (33 - 25), 1),
  AND(C915="Monsoon", J915="Thunderstorms with Rain"), ROUND(23 + (K915 / 0.46) * (30 - 23), 1),
  AND(C915="Autumn", J915="Clear"), ROUND(20 + (K915 / 0.46) * (30 - 20), 1),
  AND(C915="Autumn", J915="Dry &amp; Breezy"), ROUND(18 + (K915 / 0.46) * (28 - 18), 1),
  AND(C915="Autumn", J915="Atmospheric Haze"), ROUND(16 + (K915 / 0.46) * (26 - 16), 1),
  AND(C915="Autumn", J915="Chilly Dusk"), ROUND(15 + (K915 / 0.46) * (25 - 15), 1),
  TRUE, "No match found"
)</f>
        <v>16.5</v>
      </c>
      <c r="M915" s="8">
        <v>0.27</v>
      </c>
      <c r="N915" s="8">
        <f>ROUND(DS_1_2_3_appended[[#This Row],[NormalizedHumidity]] * 100, 1)</f>
        <v>27</v>
      </c>
      <c r="O915" s="8" t="str" cm="1">
        <f t="array" ref="O915">_xlfn.IFS(
  N915&lt;=10, "Extremely Dry",
  N915&lt;=20, "Very Dry",
  N915&lt;=30, "Dry",
  N915&lt;=40, "Low Comfortable",
  N915&lt;=50, "Comfortable",
  N915&lt;=60, "Moderate Humid",
  N915&lt;=70, "Humid",
  N915&lt;=80, "Very Humid",
  N915&lt;=90, "Highly Humid",
  N915&lt;=100, "Saturated / Rain-Likely"
)</f>
        <v>Dry</v>
      </c>
      <c r="P915" s="8">
        <v>0.28360000000000002</v>
      </c>
      <c r="Q915" s="8">
        <f>ROUND(DS_1_2_3_appended[[#This Row],[NormalizedWindspeed]]* 118, 1)</f>
        <v>33.5</v>
      </c>
      <c r="R915" s="8">
        <v>6</v>
      </c>
      <c r="S915" s="8">
        <v>42</v>
      </c>
      <c r="T915" s="8">
        <f>SUM(DS_1_2_3_appended[[#This Row],[CasualRiders]], DS_1_2_3_appended[[#This Row],[RegisteredRiders]])</f>
        <v>48</v>
      </c>
    </row>
    <row r="916" spans="1:20">
      <c r="A916" s="16">
        <v>915</v>
      </c>
      <c r="B916" s="11">
        <v>40584</v>
      </c>
      <c r="C916" s="8" t="str" cm="1">
        <f t="array" ref="C916">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16" s="8">
        <f>YEAR(DS_1_2_3_appended[[#This Row],[DateOfEntry]])</f>
        <v>2011</v>
      </c>
      <c r="E916" s="8" t="str">
        <f>TEXT(DS_1_2_3_appended[[#This Row],[DateOfEntry]], "mmmm")</f>
        <v>February</v>
      </c>
      <c r="F916" s="15">
        <v>38.0833333333333</v>
      </c>
      <c r="G916" s="8" t="str">
        <f>IF(dataset_1!G916, "YES", "NO")</f>
        <v>NO</v>
      </c>
      <c r="H916" s="8" t="str">
        <f>CHOOSE(WEEKDAY(DS_1_2_3_appended[[#This Row],[DateOfEntry]]), "Sunday", "Monday", "Tuesday", "Wednesday", "Thursday", "Friday", "Saturday")</f>
        <v>Thursday</v>
      </c>
      <c r="I916" s="8">
        <v>1</v>
      </c>
      <c r="J916" s="8" t="str" cm="1">
        <f t="array" ref="J916">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916" s="8">
        <v>0.2</v>
      </c>
      <c r="L916" s="8" cm="1">
        <f t="array" ref="L916">_xlfn.IFS(
  AND(C916="Winter", J916="Clear Sky"), ROUND(10 + (K916 / 0.46) * (25 - 10), 1),
  AND(C916="Winter", J916="Foggy / Misty"), ROUND(0 + (K916 / 0.46) * (15 - 0), 1),
  AND(C916="Winter", J916="Light Snow / Rain"), ROUND(-5 + (K916 / 0.46) * (10 - (-5)), 1),
  AND(C916="Winter", J916="Western Disturbance"), ROUND(5 + (K916 / 0.46) * (20 - 5), 1),
  AND(C916="Summer", J916="Clear / Sunny"), ROUND(30 + (K916 / 0.46) * (53 - 30), 1),
  AND(C916="Summer", J916="Hot &amp; Humid"), ROUND(26 + (K916 / 0.46) * (45 - 26), 1),
  AND(C916="Summer", J916="Dust Storm / Loo Winds"), ROUND(35 + (K916 / 0.46) * (50 - 35), 1),
  AND(C916="Summer", J916="Pre-Monsoon Thunderstorm"), ROUND(28 + (K916 / 0.46) * (48 - 28), 1),
  AND(C916="Monsoon", J916="Heavy Rainfall"), ROUND(22 + (K916 / 0.46) * (28 - 22), 1),
  AND(C916="Monsoon", J916="Intermittent Showers"), ROUND(24 + (K916 / 0.46) * (32 - 24), 1),
  AND(C916="Monsoon", J916="Overcast &amp; Humid"), ROUND(25 + (K916 / 0.46) * (33 - 25), 1),
  AND(C916="Monsoon", J916="Thunderstorms with Rain"), ROUND(23 + (K916 / 0.46) * (30 - 23), 1),
  AND(C916="Autumn", J916="Clear"), ROUND(20 + (K916 / 0.46) * (30 - 20), 1),
  AND(C916="Autumn", J916="Dry &amp; Breezy"), ROUND(18 + (K916 / 0.46) * (28 - 18), 1),
  AND(C916="Autumn", J916="Atmospheric Haze"), ROUND(16 + (K916 / 0.46) * (26 - 16), 1),
  AND(C916="Autumn", J916="Chilly Dusk"), ROUND(15 + (K916 / 0.46) * (25 - 15), 1),
  TRUE, "No match found"
)</f>
        <v>16.5</v>
      </c>
      <c r="M916" s="8">
        <v>0.25</v>
      </c>
      <c r="N916" s="8">
        <f>ROUND(DS_1_2_3_appended[[#This Row],[NormalizedHumidity]] * 100, 1)</f>
        <v>25</v>
      </c>
      <c r="O916" s="8" t="str" cm="1">
        <f t="array" ref="O916">_xlfn.IFS(
  N916&lt;=10, "Extremely Dry",
  N916&lt;=20, "Very Dry",
  N916&lt;=30, "Dry",
  N916&lt;=40, "Low Comfortable",
  N916&lt;=50, "Comfortable",
  N916&lt;=60, "Moderate Humid",
  N916&lt;=70, "Humid",
  N916&lt;=80, "Very Humid",
  N916&lt;=90, "Highly Humid",
  N916&lt;=100, "Saturated / Rain-Likely"
)</f>
        <v>Dry</v>
      </c>
      <c r="P916" s="8">
        <v>0.25369999999999998</v>
      </c>
      <c r="Q916" s="8">
        <f>ROUND(DS_1_2_3_appended[[#This Row],[NormalizedWindspeed]]* 118, 1)</f>
        <v>29.9</v>
      </c>
      <c r="R916" s="8">
        <v>0</v>
      </c>
      <c r="S916" s="8">
        <v>50</v>
      </c>
      <c r="T916" s="8">
        <f>SUM(DS_1_2_3_appended[[#This Row],[CasualRiders]], DS_1_2_3_appended[[#This Row],[RegisteredRiders]])</f>
        <v>50</v>
      </c>
    </row>
    <row r="917" spans="1:20">
      <c r="A917" s="16">
        <v>916</v>
      </c>
      <c r="B917" s="11">
        <v>40584</v>
      </c>
      <c r="C917" s="8" t="str" cm="1">
        <f t="array" ref="C917">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17" s="8">
        <f>YEAR(DS_1_2_3_appended[[#This Row],[DateOfEntry]])</f>
        <v>2011</v>
      </c>
      <c r="E917" s="8" t="str">
        <f>TEXT(DS_1_2_3_appended[[#This Row],[DateOfEntry]], "mmmm")</f>
        <v>February</v>
      </c>
      <c r="F917" s="15">
        <v>38.125</v>
      </c>
      <c r="G917" s="8" t="str">
        <f>IF(dataset_1!G917, "YES", "NO")</f>
        <v>NO</v>
      </c>
      <c r="H917" s="8" t="str">
        <f>CHOOSE(WEEKDAY(DS_1_2_3_appended[[#This Row],[DateOfEntry]]), "Sunday", "Monday", "Tuesday", "Wednesday", "Thursday", "Friday", "Saturday")</f>
        <v>Thursday</v>
      </c>
      <c r="I917" s="8">
        <v>1</v>
      </c>
      <c r="J917" s="8" t="str" cm="1">
        <f t="array" ref="J917">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917" s="8">
        <v>0.2</v>
      </c>
      <c r="L917" s="8" cm="1">
        <f t="array" ref="L917">_xlfn.IFS(
  AND(C917="Winter", J917="Clear Sky"), ROUND(10 + (K917 / 0.46) * (25 - 10), 1),
  AND(C917="Winter", J917="Foggy / Misty"), ROUND(0 + (K917 / 0.46) * (15 - 0), 1),
  AND(C917="Winter", J917="Light Snow / Rain"), ROUND(-5 + (K917 / 0.46) * (10 - (-5)), 1),
  AND(C917="Winter", J917="Western Disturbance"), ROUND(5 + (K917 / 0.46) * (20 - 5), 1),
  AND(C917="Summer", J917="Clear / Sunny"), ROUND(30 + (K917 / 0.46) * (53 - 30), 1),
  AND(C917="Summer", J917="Hot &amp; Humid"), ROUND(26 + (K917 / 0.46) * (45 - 26), 1),
  AND(C917="Summer", J917="Dust Storm / Loo Winds"), ROUND(35 + (K917 / 0.46) * (50 - 35), 1),
  AND(C917="Summer", J917="Pre-Monsoon Thunderstorm"), ROUND(28 + (K917 / 0.46) * (48 - 28), 1),
  AND(C917="Monsoon", J917="Heavy Rainfall"), ROUND(22 + (K917 / 0.46) * (28 - 22), 1),
  AND(C917="Monsoon", J917="Intermittent Showers"), ROUND(24 + (K917 / 0.46) * (32 - 24), 1),
  AND(C917="Monsoon", J917="Overcast &amp; Humid"), ROUND(25 + (K917 / 0.46) * (33 - 25), 1),
  AND(C917="Monsoon", J917="Thunderstorms with Rain"), ROUND(23 + (K917 / 0.46) * (30 - 23), 1),
  AND(C917="Autumn", J917="Clear"), ROUND(20 + (K917 / 0.46) * (30 - 20), 1),
  AND(C917="Autumn", J917="Dry &amp; Breezy"), ROUND(18 + (K917 / 0.46) * (28 - 18), 1),
  AND(C917="Autumn", J917="Atmospheric Haze"), ROUND(16 + (K917 / 0.46) * (26 - 16), 1),
  AND(C917="Autumn", J917="Chilly Dusk"), ROUND(15 + (K917 / 0.46) * (25 - 15), 1),
  TRUE, "No match found"
)</f>
        <v>16.5</v>
      </c>
      <c r="M917" s="8">
        <v>0.27</v>
      </c>
      <c r="N917" s="8">
        <f>ROUND(DS_1_2_3_appended[[#This Row],[NormalizedHumidity]] * 100, 1)</f>
        <v>27</v>
      </c>
      <c r="O917" s="8" t="str" cm="1">
        <f t="array" ref="O917">_xlfn.IFS(
  N917&lt;=10, "Extremely Dry",
  N917&lt;=20, "Very Dry",
  N917&lt;=30, "Dry",
  N917&lt;=40, "Low Comfortable",
  N917&lt;=50, "Comfortable",
  N917&lt;=60, "Moderate Humid",
  N917&lt;=70, "Humid",
  N917&lt;=80, "Very Humid",
  N917&lt;=90, "Highly Humid",
  N917&lt;=100, "Saturated / Rain-Likely"
)</f>
        <v>Dry</v>
      </c>
      <c r="P917" s="8">
        <v>0.29849999999999999</v>
      </c>
      <c r="Q917" s="8">
        <f>ROUND(DS_1_2_3_appended[[#This Row],[NormalizedWindspeed]]* 118, 1)</f>
        <v>35.200000000000003</v>
      </c>
      <c r="R917" s="8">
        <v>4</v>
      </c>
      <c r="S917" s="8">
        <v>76</v>
      </c>
      <c r="T917" s="8">
        <f>SUM(DS_1_2_3_appended[[#This Row],[CasualRiders]], DS_1_2_3_appended[[#This Row],[RegisteredRiders]])</f>
        <v>80</v>
      </c>
    </row>
    <row r="918" spans="1:20">
      <c r="A918" s="16">
        <v>917</v>
      </c>
      <c r="B918" s="11">
        <v>40584</v>
      </c>
      <c r="C918" s="8" t="str" cm="1">
        <f t="array" ref="C918">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18" s="8">
        <f>YEAR(DS_1_2_3_appended[[#This Row],[DateOfEntry]])</f>
        <v>2011</v>
      </c>
      <c r="E918" s="8" t="str">
        <f>TEXT(DS_1_2_3_appended[[#This Row],[DateOfEntry]], "mmmm")</f>
        <v>February</v>
      </c>
      <c r="F918" s="15">
        <v>38.1666666666667</v>
      </c>
      <c r="G918" s="8" t="str">
        <f>IF(dataset_1!G918, "YES", "NO")</f>
        <v>NO</v>
      </c>
      <c r="H918" s="8" t="str">
        <f>CHOOSE(WEEKDAY(DS_1_2_3_appended[[#This Row],[DateOfEntry]]), "Sunday", "Monday", "Tuesday", "Wednesday", "Thursday", "Friday", "Saturday")</f>
        <v>Thursday</v>
      </c>
      <c r="I918" s="8">
        <v>1</v>
      </c>
      <c r="J918" s="8" t="str" cm="1">
        <f t="array" ref="J918">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918" s="8">
        <v>0.18</v>
      </c>
      <c r="L918" s="8" cm="1">
        <f t="array" ref="L918">_xlfn.IFS(
  AND(C918="Winter", J918="Clear Sky"), ROUND(10 + (K918 / 0.46) * (25 - 10), 1),
  AND(C918="Winter", J918="Foggy / Misty"), ROUND(0 + (K918 / 0.46) * (15 - 0), 1),
  AND(C918="Winter", J918="Light Snow / Rain"), ROUND(-5 + (K918 / 0.46) * (10 - (-5)), 1),
  AND(C918="Winter", J918="Western Disturbance"), ROUND(5 + (K918 / 0.46) * (20 - 5), 1),
  AND(C918="Summer", J918="Clear / Sunny"), ROUND(30 + (K918 / 0.46) * (53 - 30), 1),
  AND(C918="Summer", J918="Hot &amp; Humid"), ROUND(26 + (K918 / 0.46) * (45 - 26), 1),
  AND(C918="Summer", J918="Dust Storm / Loo Winds"), ROUND(35 + (K918 / 0.46) * (50 - 35), 1),
  AND(C918="Summer", J918="Pre-Monsoon Thunderstorm"), ROUND(28 + (K918 / 0.46) * (48 - 28), 1),
  AND(C918="Monsoon", J918="Heavy Rainfall"), ROUND(22 + (K918 / 0.46) * (28 - 22), 1),
  AND(C918="Monsoon", J918="Intermittent Showers"), ROUND(24 + (K918 / 0.46) * (32 - 24), 1),
  AND(C918="Monsoon", J918="Overcast &amp; Humid"), ROUND(25 + (K918 / 0.46) * (33 - 25), 1),
  AND(C918="Monsoon", J918="Thunderstorms with Rain"), ROUND(23 + (K918 / 0.46) * (30 - 23), 1),
  AND(C918="Autumn", J918="Clear"), ROUND(20 + (K918 / 0.46) * (30 - 20), 1),
  AND(C918="Autumn", J918="Dry &amp; Breezy"), ROUND(18 + (K918 / 0.46) * (28 - 18), 1),
  AND(C918="Autumn", J918="Atmospheric Haze"), ROUND(16 + (K918 / 0.46) * (26 - 16), 1),
  AND(C918="Autumn", J918="Chilly Dusk"), ROUND(15 + (K918 / 0.46) * (25 - 15), 1),
  TRUE, "No match found"
)</f>
        <v>15.9</v>
      </c>
      <c r="M918" s="8">
        <v>0.26</v>
      </c>
      <c r="N918" s="8">
        <f>ROUND(DS_1_2_3_appended[[#This Row],[NormalizedHumidity]] * 100, 1)</f>
        <v>26</v>
      </c>
      <c r="O918" s="8" t="str" cm="1">
        <f t="array" ref="O918">_xlfn.IFS(
  N918&lt;=10, "Extremely Dry",
  N918&lt;=20, "Very Dry",
  N918&lt;=30, "Dry",
  N918&lt;=40, "Low Comfortable",
  N918&lt;=50, "Comfortable",
  N918&lt;=60, "Moderate Humid",
  N918&lt;=70, "Humid",
  N918&lt;=80, "Very Humid",
  N918&lt;=90, "Highly Humid",
  N918&lt;=100, "Saturated / Rain-Likely"
)</f>
        <v>Dry</v>
      </c>
      <c r="P918" s="8">
        <v>0.19400000000000001</v>
      </c>
      <c r="Q918" s="8">
        <f>ROUND(DS_1_2_3_appended[[#This Row],[NormalizedWindspeed]]* 118, 1)</f>
        <v>22.9</v>
      </c>
      <c r="R918" s="8">
        <v>6</v>
      </c>
      <c r="S918" s="8">
        <v>159</v>
      </c>
      <c r="T918" s="8">
        <f>SUM(DS_1_2_3_appended[[#This Row],[CasualRiders]], DS_1_2_3_appended[[#This Row],[RegisteredRiders]])</f>
        <v>165</v>
      </c>
    </row>
    <row r="919" spans="1:20">
      <c r="A919" s="16">
        <v>918</v>
      </c>
      <c r="B919" s="11">
        <v>40584</v>
      </c>
      <c r="C919" s="8" t="str" cm="1">
        <f t="array" ref="C919">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19" s="8">
        <f>YEAR(DS_1_2_3_appended[[#This Row],[DateOfEntry]])</f>
        <v>2011</v>
      </c>
      <c r="E919" s="8" t="str">
        <f>TEXT(DS_1_2_3_appended[[#This Row],[DateOfEntry]], "mmmm")</f>
        <v>February</v>
      </c>
      <c r="F919" s="15">
        <v>38.2083333333333</v>
      </c>
      <c r="G919" s="8" t="str">
        <f>IF(dataset_1!G919, "YES", "NO")</f>
        <v>NO</v>
      </c>
      <c r="H919" s="8" t="str">
        <f>CHOOSE(WEEKDAY(DS_1_2_3_appended[[#This Row],[DateOfEntry]]), "Sunday", "Monday", "Tuesday", "Wednesday", "Thursday", "Friday", "Saturday")</f>
        <v>Thursday</v>
      </c>
      <c r="I919" s="8">
        <v>1</v>
      </c>
      <c r="J919" s="8" t="str" cm="1">
        <f t="array" ref="J919">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919" s="8">
        <v>0.16</v>
      </c>
      <c r="L919" s="8" cm="1">
        <f t="array" ref="L919">_xlfn.IFS(
  AND(C919="Winter", J919="Clear Sky"), ROUND(10 + (K919 / 0.46) * (25 - 10), 1),
  AND(C919="Winter", J919="Foggy / Misty"), ROUND(0 + (K919 / 0.46) * (15 - 0), 1),
  AND(C919="Winter", J919="Light Snow / Rain"), ROUND(-5 + (K919 / 0.46) * (10 - (-5)), 1),
  AND(C919="Winter", J919="Western Disturbance"), ROUND(5 + (K919 / 0.46) * (20 - 5), 1),
  AND(C919="Summer", J919="Clear / Sunny"), ROUND(30 + (K919 / 0.46) * (53 - 30), 1),
  AND(C919="Summer", J919="Hot &amp; Humid"), ROUND(26 + (K919 / 0.46) * (45 - 26), 1),
  AND(C919="Summer", J919="Dust Storm / Loo Winds"), ROUND(35 + (K919 / 0.46) * (50 - 35), 1),
  AND(C919="Summer", J919="Pre-Monsoon Thunderstorm"), ROUND(28 + (K919 / 0.46) * (48 - 28), 1),
  AND(C919="Monsoon", J919="Heavy Rainfall"), ROUND(22 + (K919 / 0.46) * (28 - 22), 1),
  AND(C919="Monsoon", J919="Intermittent Showers"), ROUND(24 + (K919 / 0.46) * (32 - 24), 1),
  AND(C919="Monsoon", J919="Overcast &amp; Humid"), ROUND(25 + (K919 / 0.46) * (33 - 25), 1),
  AND(C919="Monsoon", J919="Thunderstorms with Rain"), ROUND(23 + (K919 / 0.46) * (30 - 23), 1),
  AND(C919="Autumn", J919="Clear"), ROUND(20 + (K919 / 0.46) * (30 - 20), 1),
  AND(C919="Autumn", J919="Dry &amp; Breezy"), ROUND(18 + (K919 / 0.46) * (28 - 18), 1),
  AND(C919="Autumn", J919="Atmospheric Haze"), ROUND(16 + (K919 / 0.46) * (26 - 16), 1),
  AND(C919="Autumn", J919="Chilly Dusk"), ROUND(15 + (K919 / 0.46) * (25 - 15), 1),
  TRUE, "No match found"
)</f>
        <v>15.2</v>
      </c>
      <c r="M919" s="8">
        <v>0.28000000000000003</v>
      </c>
      <c r="N919" s="8">
        <f>ROUND(DS_1_2_3_appended[[#This Row],[NormalizedHumidity]] * 100, 1)</f>
        <v>28</v>
      </c>
      <c r="O919" s="8" t="str" cm="1">
        <f t="array" ref="O919">_xlfn.IFS(
  N919&lt;=10, "Extremely Dry",
  N919&lt;=20, "Very Dry",
  N919&lt;=30, "Dry",
  N919&lt;=40, "Low Comfortable",
  N919&lt;=50, "Comfortable",
  N919&lt;=60, "Moderate Humid",
  N919&lt;=70, "Humid",
  N919&lt;=80, "Very Humid",
  N919&lt;=90, "Highly Humid",
  N919&lt;=100, "Saturated / Rain-Likely"
)</f>
        <v>Dry</v>
      </c>
      <c r="P919" s="8">
        <v>0.1343</v>
      </c>
      <c r="Q919" s="8">
        <f>ROUND(DS_1_2_3_appended[[#This Row],[NormalizedWindspeed]]* 118, 1)</f>
        <v>15.8</v>
      </c>
      <c r="R919" s="8">
        <v>3</v>
      </c>
      <c r="S919" s="8">
        <v>157</v>
      </c>
      <c r="T919" s="8">
        <f>SUM(DS_1_2_3_appended[[#This Row],[CasualRiders]], DS_1_2_3_appended[[#This Row],[RegisteredRiders]])</f>
        <v>160</v>
      </c>
    </row>
    <row r="920" spans="1:20">
      <c r="A920" s="16">
        <v>919</v>
      </c>
      <c r="B920" s="11">
        <v>40584</v>
      </c>
      <c r="C920" s="8" t="str" cm="1">
        <f t="array" ref="C920">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20" s="8">
        <f>YEAR(DS_1_2_3_appended[[#This Row],[DateOfEntry]])</f>
        <v>2011</v>
      </c>
      <c r="E920" s="8" t="str">
        <f>TEXT(DS_1_2_3_appended[[#This Row],[DateOfEntry]], "mmmm")</f>
        <v>February</v>
      </c>
      <c r="F920" s="15">
        <v>38.25</v>
      </c>
      <c r="G920" s="8" t="str">
        <f>IF(dataset_1!G920, "YES", "NO")</f>
        <v>NO</v>
      </c>
      <c r="H920" s="8" t="str">
        <f>CHOOSE(WEEKDAY(DS_1_2_3_appended[[#This Row],[DateOfEntry]]), "Sunday", "Monday", "Tuesday", "Wednesday", "Thursday", "Friday", "Saturday")</f>
        <v>Thursday</v>
      </c>
      <c r="I920" s="8">
        <v>1</v>
      </c>
      <c r="J920" s="8" t="str" cm="1">
        <f t="array" ref="J920">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920" s="8">
        <v>0.14000000000000001</v>
      </c>
      <c r="L920" s="8" cm="1">
        <f t="array" ref="L920">_xlfn.IFS(
  AND(C920="Winter", J920="Clear Sky"), ROUND(10 + (K920 / 0.46) * (25 - 10), 1),
  AND(C920="Winter", J920="Foggy / Misty"), ROUND(0 + (K920 / 0.46) * (15 - 0), 1),
  AND(C920="Winter", J920="Light Snow / Rain"), ROUND(-5 + (K920 / 0.46) * (10 - (-5)), 1),
  AND(C920="Winter", J920="Western Disturbance"), ROUND(5 + (K920 / 0.46) * (20 - 5), 1),
  AND(C920="Summer", J920="Clear / Sunny"), ROUND(30 + (K920 / 0.46) * (53 - 30), 1),
  AND(C920="Summer", J920="Hot &amp; Humid"), ROUND(26 + (K920 / 0.46) * (45 - 26), 1),
  AND(C920="Summer", J920="Dust Storm / Loo Winds"), ROUND(35 + (K920 / 0.46) * (50 - 35), 1),
  AND(C920="Summer", J920="Pre-Monsoon Thunderstorm"), ROUND(28 + (K920 / 0.46) * (48 - 28), 1),
  AND(C920="Monsoon", J920="Heavy Rainfall"), ROUND(22 + (K920 / 0.46) * (28 - 22), 1),
  AND(C920="Monsoon", J920="Intermittent Showers"), ROUND(24 + (K920 / 0.46) * (32 - 24), 1),
  AND(C920="Monsoon", J920="Overcast &amp; Humid"), ROUND(25 + (K920 / 0.46) * (33 - 25), 1),
  AND(C920="Monsoon", J920="Thunderstorms with Rain"), ROUND(23 + (K920 / 0.46) * (30 - 23), 1),
  AND(C920="Autumn", J920="Clear"), ROUND(20 + (K920 / 0.46) * (30 - 20), 1),
  AND(C920="Autumn", J920="Dry &amp; Breezy"), ROUND(18 + (K920 / 0.46) * (28 - 18), 1),
  AND(C920="Autumn", J920="Atmospheric Haze"), ROUND(16 + (K920 / 0.46) * (26 - 16), 1),
  AND(C920="Autumn", J920="Chilly Dusk"), ROUND(15 + (K920 / 0.46) * (25 - 15), 1),
  TRUE, "No match found"
)</f>
        <v>14.6</v>
      </c>
      <c r="M920" s="8">
        <v>0.28000000000000003</v>
      </c>
      <c r="N920" s="8">
        <f>ROUND(DS_1_2_3_appended[[#This Row],[NormalizedHumidity]] * 100, 1)</f>
        <v>28</v>
      </c>
      <c r="O920" s="8" t="str" cm="1">
        <f t="array" ref="O920">_xlfn.IFS(
  N920&lt;=10, "Extremely Dry",
  N920&lt;=20, "Very Dry",
  N920&lt;=30, "Dry",
  N920&lt;=40, "Low Comfortable",
  N920&lt;=50, "Comfortable",
  N920&lt;=60, "Moderate Humid",
  N920&lt;=70, "Humid",
  N920&lt;=80, "Very Humid",
  N920&lt;=90, "Highly Humid",
  N920&lt;=100, "Saturated / Rain-Likely"
)</f>
        <v>Dry</v>
      </c>
      <c r="P920" s="8">
        <v>0.1045</v>
      </c>
      <c r="Q920" s="8">
        <f>ROUND(DS_1_2_3_appended[[#This Row],[NormalizedWindspeed]]* 118, 1)</f>
        <v>12.3</v>
      </c>
      <c r="R920" s="8">
        <v>2</v>
      </c>
      <c r="S920" s="8">
        <v>110</v>
      </c>
      <c r="T920" s="8">
        <f>SUM(DS_1_2_3_appended[[#This Row],[CasualRiders]], DS_1_2_3_appended[[#This Row],[RegisteredRiders]])</f>
        <v>112</v>
      </c>
    </row>
    <row r="921" spans="1:20">
      <c r="A921" s="16">
        <v>920</v>
      </c>
      <c r="B921" s="11">
        <v>40584</v>
      </c>
      <c r="C921" s="8" t="str" cm="1">
        <f t="array" ref="C921">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21" s="8">
        <f>YEAR(DS_1_2_3_appended[[#This Row],[DateOfEntry]])</f>
        <v>2011</v>
      </c>
      <c r="E921" s="8" t="str">
        <f>TEXT(DS_1_2_3_appended[[#This Row],[DateOfEntry]], "mmmm")</f>
        <v>February</v>
      </c>
      <c r="F921" s="15">
        <v>38.2916666666667</v>
      </c>
      <c r="G921" s="8" t="str">
        <f>IF(dataset_1!G921, "YES", "NO")</f>
        <v>NO</v>
      </c>
      <c r="H921" s="8" t="str">
        <f>CHOOSE(WEEKDAY(DS_1_2_3_appended[[#This Row],[DateOfEntry]]), "Sunday", "Monday", "Tuesday", "Wednesday", "Thursday", "Friday", "Saturday")</f>
        <v>Thursday</v>
      </c>
      <c r="I921" s="8">
        <v>1</v>
      </c>
      <c r="J921" s="8" t="str" cm="1">
        <f t="array" ref="J921">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921" s="8">
        <v>0.14000000000000001</v>
      </c>
      <c r="L921" s="8" cm="1">
        <f t="array" ref="L921">_xlfn.IFS(
  AND(C921="Winter", J921="Clear Sky"), ROUND(10 + (K921 / 0.46) * (25 - 10), 1),
  AND(C921="Winter", J921="Foggy / Misty"), ROUND(0 + (K921 / 0.46) * (15 - 0), 1),
  AND(C921="Winter", J921="Light Snow / Rain"), ROUND(-5 + (K921 / 0.46) * (10 - (-5)), 1),
  AND(C921="Winter", J921="Western Disturbance"), ROUND(5 + (K921 / 0.46) * (20 - 5), 1),
  AND(C921="Summer", J921="Clear / Sunny"), ROUND(30 + (K921 / 0.46) * (53 - 30), 1),
  AND(C921="Summer", J921="Hot &amp; Humid"), ROUND(26 + (K921 / 0.46) * (45 - 26), 1),
  AND(C921="Summer", J921="Dust Storm / Loo Winds"), ROUND(35 + (K921 / 0.46) * (50 - 35), 1),
  AND(C921="Summer", J921="Pre-Monsoon Thunderstorm"), ROUND(28 + (K921 / 0.46) * (48 - 28), 1),
  AND(C921="Monsoon", J921="Heavy Rainfall"), ROUND(22 + (K921 / 0.46) * (28 - 22), 1),
  AND(C921="Monsoon", J921="Intermittent Showers"), ROUND(24 + (K921 / 0.46) * (32 - 24), 1),
  AND(C921="Monsoon", J921="Overcast &amp; Humid"), ROUND(25 + (K921 / 0.46) * (33 - 25), 1),
  AND(C921="Monsoon", J921="Thunderstorms with Rain"), ROUND(23 + (K921 / 0.46) * (30 - 23), 1),
  AND(C921="Autumn", J921="Clear"), ROUND(20 + (K921 / 0.46) * (30 - 20), 1),
  AND(C921="Autumn", J921="Dry &amp; Breezy"), ROUND(18 + (K921 / 0.46) * (28 - 18), 1),
  AND(C921="Autumn", J921="Atmospheric Haze"), ROUND(16 + (K921 / 0.46) * (26 - 16), 1),
  AND(C921="Autumn", J921="Chilly Dusk"), ROUND(15 + (K921 / 0.46) * (25 - 15), 1),
  TRUE, "No match found"
)</f>
        <v>14.6</v>
      </c>
      <c r="M921" s="8">
        <v>0.31</v>
      </c>
      <c r="N921" s="8">
        <f>ROUND(DS_1_2_3_appended[[#This Row],[NormalizedHumidity]] * 100, 1)</f>
        <v>31</v>
      </c>
      <c r="O921" s="8" t="str" cm="1">
        <f t="array" ref="O921">_xlfn.IFS(
  N921&lt;=10, "Extremely Dry",
  N921&lt;=20, "Very Dry",
  N921&lt;=30, "Dry",
  N921&lt;=40, "Low Comfortable",
  N921&lt;=50, "Comfortable",
  N921&lt;=60, "Moderate Humid",
  N921&lt;=70, "Humid",
  N921&lt;=80, "Very Humid",
  N921&lt;=90, "Highly Humid",
  N921&lt;=100, "Saturated / Rain-Likely"
)</f>
        <v>Low Comfortable</v>
      </c>
      <c r="P921" s="8">
        <v>8.9599999999999999E-2</v>
      </c>
      <c r="Q921" s="8">
        <f>ROUND(DS_1_2_3_appended[[#This Row],[NormalizedWindspeed]]* 118, 1)</f>
        <v>10.6</v>
      </c>
      <c r="R921" s="8">
        <v>4</v>
      </c>
      <c r="S921" s="8">
        <v>93</v>
      </c>
      <c r="T921" s="8">
        <f>SUM(DS_1_2_3_appended[[#This Row],[CasualRiders]], DS_1_2_3_appended[[#This Row],[RegisteredRiders]])</f>
        <v>97</v>
      </c>
    </row>
    <row r="922" spans="1:20">
      <c r="A922" s="16">
        <v>921</v>
      </c>
      <c r="B922" s="11">
        <v>40584</v>
      </c>
      <c r="C922" s="8" t="str" cm="1">
        <f t="array" ref="C922">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22" s="8">
        <f>YEAR(DS_1_2_3_appended[[#This Row],[DateOfEntry]])</f>
        <v>2011</v>
      </c>
      <c r="E922" s="8" t="str">
        <f>TEXT(DS_1_2_3_appended[[#This Row],[DateOfEntry]], "mmmm")</f>
        <v>February</v>
      </c>
      <c r="F922" s="15">
        <v>38.3333333333333</v>
      </c>
      <c r="G922" s="8" t="str">
        <f>IF(dataset_1!G922, "YES", "NO")</f>
        <v>NO</v>
      </c>
      <c r="H922" s="8" t="str">
        <f>CHOOSE(WEEKDAY(DS_1_2_3_appended[[#This Row],[DateOfEntry]]), "Sunday", "Monday", "Tuesday", "Wednesday", "Thursday", "Friday", "Saturday")</f>
        <v>Thursday</v>
      </c>
      <c r="I922" s="8">
        <v>1</v>
      </c>
      <c r="J922" s="8" t="str" cm="1">
        <f t="array" ref="J922">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922" s="8">
        <v>0.14000000000000001</v>
      </c>
      <c r="L922" s="8" cm="1">
        <f t="array" ref="L922">_xlfn.IFS(
  AND(C922="Winter", J922="Clear Sky"), ROUND(10 + (K922 / 0.46) * (25 - 10), 1),
  AND(C922="Winter", J922="Foggy / Misty"), ROUND(0 + (K922 / 0.46) * (15 - 0), 1),
  AND(C922="Winter", J922="Light Snow / Rain"), ROUND(-5 + (K922 / 0.46) * (10 - (-5)), 1),
  AND(C922="Winter", J922="Western Disturbance"), ROUND(5 + (K922 / 0.46) * (20 - 5), 1),
  AND(C922="Summer", J922="Clear / Sunny"), ROUND(30 + (K922 / 0.46) * (53 - 30), 1),
  AND(C922="Summer", J922="Hot &amp; Humid"), ROUND(26 + (K922 / 0.46) * (45 - 26), 1),
  AND(C922="Summer", J922="Dust Storm / Loo Winds"), ROUND(35 + (K922 / 0.46) * (50 - 35), 1),
  AND(C922="Summer", J922="Pre-Monsoon Thunderstorm"), ROUND(28 + (K922 / 0.46) * (48 - 28), 1),
  AND(C922="Monsoon", J922="Heavy Rainfall"), ROUND(22 + (K922 / 0.46) * (28 - 22), 1),
  AND(C922="Monsoon", J922="Intermittent Showers"), ROUND(24 + (K922 / 0.46) * (32 - 24), 1),
  AND(C922="Monsoon", J922="Overcast &amp; Humid"), ROUND(25 + (K922 / 0.46) * (33 - 25), 1),
  AND(C922="Monsoon", J922="Thunderstorms with Rain"), ROUND(23 + (K922 / 0.46) * (30 - 23), 1),
  AND(C922="Autumn", J922="Clear"), ROUND(20 + (K922 / 0.46) * (30 - 20), 1),
  AND(C922="Autumn", J922="Dry &amp; Breezy"), ROUND(18 + (K922 / 0.46) * (28 - 18), 1),
  AND(C922="Autumn", J922="Atmospheric Haze"), ROUND(16 + (K922 / 0.46) * (26 - 16), 1),
  AND(C922="Autumn", J922="Chilly Dusk"), ROUND(15 + (K922 / 0.46) * (25 - 15), 1),
  TRUE, "No match found"
)</f>
        <v>14.6</v>
      </c>
      <c r="M922" s="8">
        <v>0.39</v>
      </c>
      <c r="N922" s="8">
        <f>ROUND(DS_1_2_3_appended[[#This Row],[NormalizedHumidity]] * 100, 1)</f>
        <v>39</v>
      </c>
      <c r="O922" s="8" t="str" cm="1">
        <f t="array" ref="O922">_xlfn.IFS(
  N922&lt;=10, "Extremely Dry",
  N922&lt;=20, "Very Dry",
  N922&lt;=30, "Dry",
  N922&lt;=40, "Low Comfortable",
  N922&lt;=50, "Comfortable",
  N922&lt;=60, "Moderate Humid",
  N922&lt;=70, "Humid",
  N922&lt;=80, "Very Humid",
  N922&lt;=90, "Highly Humid",
  N922&lt;=100, "Saturated / Rain-Likely"
)</f>
        <v>Low Comfortable</v>
      </c>
      <c r="P922" s="8">
        <v>0</v>
      </c>
      <c r="Q922" s="8">
        <f>ROUND(DS_1_2_3_appended[[#This Row],[NormalizedWindspeed]]* 118, 1)</f>
        <v>0</v>
      </c>
      <c r="R922" s="8">
        <v>2</v>
      </c>
      <c r="S922" s="8">
        <v>70</v>
      </c>
      <c r="T922" s="8">
        <f>SUM(DS_1_2_3_appended[[#This Row],[CasualRiders]], DS_1_2_3_appended[[#This Row],[RegisteredRiders]])</f>
        <v>72</v>
      </c>
    </row>
    <row r="923" spans="1:20">
      <c r="A923" s="16">
        <v>922</v>
      </c>
      <c r="B923" s="11">
        <v>40584</v>
      </c>
      <c r="C923" s="8" t="str" cm="1">
        <f t="array" ref="C923">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23" s="8">
        <f>YEAR(DS_1_2_3_appended[[#This Row],[DateOfEntry]])</f>
        <v>2011</v>
      </c>
      <c r="E923" s="8" t="str">
        <f>TEXT(DS_1_2_3_appended[[#This Row],[DateOfEntry]], "mmmm")</f>
        <v>February</v>
      </c>
      <c r="F923" s="15">
        <v>38.375</v>
      </c>
      <c r="G923" s="8" t="str">
        <f>IF(dataset_1!G923, "YES", "NO")</f>
        <v>NO</v>
      </c>
      <c r="H923" s="8" t="str">
        <f>CHOOSE(WEEKDAY(DS_1_2_3_appended[[#This Row],[DateOfEntry]]), "Sunday", "Monday", "Tuesday", "Wednesday", "Thursday", "Friday", "Saturday")</f>
        <v>Thursday</v>
      </c>
      <c r="I923" s="8">
        <v>1</v>
      </c>
      <c r="J923" s="8" t="str" cm="1">
        <f t="array" ref="J923">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923" s="8">
        <v>0.12</v>
      </c>
      <c r="L923" s="8" cm="1">
        <f t="array" ref="L923">_xlfn.IFS(
  AND(C923="Winter", J923="Clear Sky"), ROUND(10 + (K923 / 0.46) * (25 - 10), 1),
  AND(C923="Winter", J923="Foggy / Misty"), ROUND(0 + (K923 / 0.46) * (15 - 0), 1),
  AND(C923="Winter", J923="Light Snow / Rain"), ROUND(-5 + (K923 / 0.46) * (10 - (-5)), 1),
  AND(C923="Winter", J923="Western Disturbance"), ROUND(5 + (K923 / 0.46) * (20 - 5), 1),
  AND(C923="Summer", J923="Clear / Sunny"), ROUND(30 + (K923 / 0.46) * (53 - 30), 1),
  AND(C923="Summer", J923="Hot &amp; Humid"), ROUND(26 + (K923 / 0.46) * (45 - 26), 1),
  AND(C923="Summer", J923="Dust Storm / Loo Winds"), ROUND(35 + (K923 / 0.46) * (50 - 35), 1),
  AND(C923="Summer", J923="Pre-Monsoon Thunderstorm"), ROUND(28 + (K923 / 0.46) * (48 - 28), 1),
  AND(C923="Monsoon", J923="Heavy Rainfall"), ROUND(22 + (K923 / 0.46) * (28 - 22), 1),
  AND(C923="Monsoon", J923="Intermittent Showers"), ROUND(24 + (K923 / 0.46) * (32 - 24), 1),
  AND(C923="Monsoon", J923="Overcast &amp; Humid"), ROUND(25 + (K923 / 0.46) * (33 - 25), 1),
  AND(C923="Monsoon", J923="Thunderstorms with Rain"), ROUND(23 + (K923 / 0.46) * (30 - 23), 1),
  AND(C923="Autumn", J923="Clear"), ROUND(20 + (K923 / 0.46) * (30 - 20), 1),
  AND(C923="Autumn", J923="Dry &amp; Breezy"), ROUND(18 + (K923 / 0.46) * (28 - 18), 1),
  AND(C923="Autumn", J923="Atmospheric Haze"), ROUND(16 + (K923 / 0.46) * (26 - 16), 1),
  AND(C923="Autumn", J923="Chilly Dusk"), ROUND(15 + (K923 / 0.46) * (25 - 15), 1),
  TRUE, "No match found"
)</f>
        <v>13.9</v>
      </c>
      <c r="M923" s="8">
        <v>0.39</v>
      </c>
      <c r="N923" s="8">
        <f>ROUND(DS_1_2_3_appended[[#This Row],[NormalizedHumidity]] * 100, 1)</f>
        <v>39</v>
      </c>
      <c r="O923" s="8" t="str" cm="1">
        <f t="array" ref="O923">_xlfn.IFS(
  N923&lt;=10, "Extremely Dry",
  N923&lt;=20, "Very Dry",
  N923&lt;=30, "Dry",
  N923&lt;=40, "Low Comfortable",
  N923&lt;=50, "Comfortable",
  N923&lt;=60, "Moderate Humid",
  N923&lt;=70, "Humid",
  N923&lt;=80, "Very Humid",
  N923&lt;=90, "Highly Humid",
  N923&lt;=100, "Saturated / Rain-Likely"
)</f>
        <v>Low Comfortable</v>
      </c>
      <c r="P923" s="8">
        <v>0</v>
      </c>
      <c r="Q923" s="8">
        <f>ROUND(DS_1_2_3_appended[[#This Row],[NormalizedWindspeed]]* 118, 1)</f>
        <v>0</v>
      </c>
      <c r="R923" s="8">
        <v>4</v>
      </c>
      <c r="S923" s="8">
        <v>47</v>
      </c>
      <c r="T923" s="8">
        <f>SUM(DS_1_2_3_appended[[#This Row],[CasualRiders]], DS_1_2_3_appended[[#This Row],[RegisteredRiders]])</f>
        <v>51</v>
      </c>
    </row>
    <row r="924" spans="1:20">
      <c r="A924" s="16">
        <v>923</v>
      </c>
      <c r="B924" s="11">
        <v>40584</v>
      </c>
      <c r="C924" s="8" t="str" cm="1">
        <f t="array" ref="C924">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24" s="8">
        <f>YEAR(DS_1_2_3_appended[[#This Row],[DateOfEntry]])</f>
        <v>2011</v>
      </c>
      <c r="E924" s="8" t="str">
        <f>TEXT(DS_1_2_3_appended[[#This Row],[DateOfEntry]], "mmmm")</f>
        <v>February</v>
      </c>
      <c r="F924" s="15">
        <v>38.4166666666667</v>
      </c>
      <c r="G924" s="8" t="str">
        <f>IF(dataset_1!G924, "YES", "NO")</f>
        <v>NO</v>
      </c>
      <c r="H924" s="8" t="str">
        <f>CHOOSE(WEEKDAY(DS_1_2_3_appended[[#This Row],[DateOfEntry]]), "Sunday", "Monday", "Tuesday", "Wednesday", "Thursday", "Friday", "Saturday")</f>
        <v>Thursday</v>
      </c>
      <c r="I924" s="8">
        <v>1</v>
      </c>
      <c r="J924" s="8" t="str" cm="1">
        <f t="array" ref="J924">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924" s="8">
        <v>0.12</v>
      </c>
      <c r="L924" s="8" cm="1">
        <f t="array" ref="L924">_xlfn.IFS(
  AND(C924="Winter", J924="Clear Sky"), ROUND(10 + (K924 / 0.46) * (25 - 10), 1),
  AND(C924="Winter", J924="Foggy / Misty"), ROUND(0 + (K924 / 0.46) * (15 - 0), 1),
  AND(C924="Winter", J924="Light Snow / Rain"), ROUND(-5 + (K924 / 0.46) * (10 - (-5)), 1),
  AND(C924="Winter", J924="Western Disturbance"), ROUND(5 + (K924 / 0.46) * (20 - 5), 1),
  AND(C924="Summer", J924="Clear / Sunny"), ROUND(30 + (K924 / 0.46) * (53 - 30), 1),
  AND(C924="Summer", J924="Hot &amp; Humid"), ROUND(26 + (K924 / 0.46) * (45 - 26), 1),
  AND(C924="Summer", J924="Dust Storm / Loo Winds"), ROUND(35 + (K924 / 0.46) * (50 - 35), 1),
  AND(C924="Summer", J924="Pre-Monsoon Thunderstorm"), ROUND(28 + (K924 / 0.46) * (48 - 28), 1),
  AND(C924="Monsoon", J924="Heavy Rainfall"), ROUND(22 + (K924 / 0.46) * (28 - 22), 1),
  AND(C924="Monsoon", J924="Intermittent Showers"), ROUND(24 + (K924 / 0.46) * (32 - 24), 1),
  AND(C924="Monsoon", J924="Overcast &amp; Humid"), ROUND(25 + (K924 / 0.46) * (33 - 25), 1),
  AND(C924="Monsoon", J924="Thunderstorms with Rain"), ROUND(23 + (K924 / 0.46) * (30 - 23), 1),
  AND(C924="Autumn", J924="Clear"), ROUND(20 + (K924 / 0.46) * (30 - 20), 1),
  AND(C924="Autumn", J924="Dry &amp; Breezy"), ROUND(18 + (K924 / 0.46) * (28 - 18), 1),
  AND(C924="Autumn", J924="Atmospheric Haze"), ROUND(16 + (K924 / 0.46) * (26 - 16), 1),
  AND(C924="Autumn", J924="Chilly Dusk"), ROUND(15 + (K924 / 0.46) * (25 - 15), 1),
  TRUE, "No match found"
)</f>
        <v>13.9</v>
      </c>
      <c r="M924" s="8">
        <v>0.42</v>
      </c>
      <c r="N924" s="8">
        <f>ROUND(DS_1_2_3_appended[[#This Row],[NormalizedHumidity]] * 100, 1)</f>
        <v>42</v>
      </c>
      <c r="O924" s="8" t="str" cm="1">
        <f t="array" ref="O924">_xlfn.IFS(
  N924&lt;=10, "Extremely Dry",
  N924&lt;=20, "Very Dry",
  N924&lt;=30, "Dry",
  N924&lt;=40, "Low Comfortable",
  N924&lt;=50, "Comfortable",
  N924&lt;=60, "Moderate Humid",
  N924&lt;=70, "Humid",
  N924&lt;=80, "Very Humid",
  N924&lt;=90, "Highly Humid",
  N924&lt;=100, "Saturated / Rain-Likely"
)</f>
        <v>Comfortable</v>
      </c>
      <c r="P924" s="8">
        <v>0.1045</v>
      </c>
      <c r="Q924" s="8">
        <f>ROUND(DS_1_2_3_appended[[#This Row],[NormalizedWindspeed]]* 118, 1)</f>
        <v>12.3</v>
      </c>
      <c r="R924" s="8">
        <v>1</v>
      </c>
      <c r="S924" s="8">
        <v>33</v>
      </c>
      <c r="T924" s="8">
        <f>SUM(DS_1_2_3_appended[[#This Row],[CasualRiders]], DS_1_2_3_appended[[#This Row],[RegisteredRiders]])</f>
        <v>34</v>
      </c>
    </row>
    <row r="925" spans="1:20">
      <c r="A925" s="16">
        <v>924</v>
      </c>
      <c r="B925" s="11">
        <v>40585</v>
      </c>
      <c r="C925" s="8" t="str" cm="1">
        <f t="array" ref="C925">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25" s="8">
        <f>YEAR(DS_1_2_3_appended[[#This Row],[DateOfEntry]])</f>
        <v>2011</v>
      </c>
      <c r="E925" s="8" t="str">
        <f>TEXT(DS_1_2_3_appended[[#This Row],[DateOfEntry]], "mmmm")</f>
        <v>February</v>
      </c>
      <c r="F925" s="15">
        <v>38.4583333333333</v>
      </c>
      <c r="G925" s="8" t="str">
        <f>IF(dataset_1!G925, "YES", "NO")</f>
        <v>NO</v>
      </c>
      <c r="H925" s="8" t="str">
        <f>CHOOSE(WEEKDAY(DS_1_2_3_appended[[#This Row],[DateOfEntry]]), "Sunday", "Monday", "Tuesday", "Wednesday", "Thursday", "Friday", "Saturday")</f>
        <v>Friday</v>
      </c>
      <c r="I925" s="8">
        <v>1</v>
      </c>
      <c r="J925" s="8" t="str" cm="1">
        <f t="array" ref="J925">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925" s="8">
        <v>0.1</v>
      </c>
      <c r="L925" s="8" cm="1">
        <f t="array" ref="L925">_xlfn.IFS(
  AND(C925="Winter", J925="Clear Sky"), ROUND(10 + (K925 / 0.46) * (25 - 10), 1),
  AND(C925="Winter", J925="Foggy / Misty"), ROUND(0 + (K925 / 0.46) * (15 - 0), 1),
  AND(C925="Winter", J925="Light Snow / Rain"), ROUND(-5 + (K925 / 0.46) * (10 - (-5)), 1),
  AND(C925="Winter", J925="Western Disturbance"), ROUND(5 + (K925 / 0.46) * (20 - 5), 1),
  AND(C925="Summer", J925="Clear / Sunny"), ROUND(30 + (K925 / 0.46) * (53 - 30), 1),
  AND(C925="Summer", J925="Hot &amp; Humid"), ROUND(26 + (K925 / 0.46) * (45 - 26), 1),
  AND(C925="Summer", J925="Dust Storm / Loo Winds"), ROUND(35 + (K925 / 0.46) * (50 - 35), 1),
  AND(C925="Summer", J925="Pre-Monsoon Thunderstorm"), ROUND(28 + (K925 / 0.46) * (48 - 28), 1),
  AND(C925="Monsoon", J925="Heavy Rainfall"), ROUND(22 + (K925 / 0.46) * (28 - 22), 1),
  AND(C925="Monsoon", J925="Intermittent Showers"), ROUND(24 + (K925 / 0.46) * (32 - 24), 1),
  AND(C925="Monsoon", J925="Overcast &amp; Humid"), ROUND(25 + (K925 / 0.46) * (33 - 25), 1),
  AND(C925="Monsoon", J925="Thunderstorms with Rain"), ROUND(23 + (K925 / 0.46) * (30 - 23), 1),
  AND(C925="Autumn", J925="Clear"), ROUND(20 + (K925 / 0.46) * (30 - 20), 1),
  AND(C925="Autumn", J925="Dry &amp; Breezy"), ROUND(18 + (K925 / 0.46) * (28 - 18), 1),
  AND(C925="Autumn", J925="Atmospheric Haze"), ROUND(16 + (K925 / 0.46) * (26 - 16), 1),
  AND(C925="Autumn", J925="Chilly Dusk"), ROUND(15 + (K925 / 0.46) * (25 - 15), 1),
  TRUE, "No match found"
)</f>
        <v>13.3</v>
      </c>
      <c r="M925" s="8">
        <v>0.49</v>
      </c>
      <c r="N925" s="8">
        <f>ROUND(DS_1_2_3_appended[[#This Row],[NormalizedHumidity]] * 100, 1)</f>
        <v>49</v>
      </c>
      <c r="O925" s="8" t="str" cm="1">
        <f t="array" ref="O925">_xlfn.IFS(
  N925&lt;=10, "Extremely Dry",
  N925&lt;=20, "Very Dry",
  N925&lt;=30, "Dry",
  N925&lt;=40, "Low Comfortable",
  N925&lt;=50, "Comfortable",
  N925&lt;=60, "Moderate Humid",
  N925&lt;=70, "Humid",
  N925&lt;=80, "Very Humid",
  N925&lt;=90, "Highly Humid",
  N925&lt;=100, "Saturated / Rain-Likely"
)</f>
        <v>Comfortable</v>
      </c>
      <c r="P925" s="8">
        <v>0.1045</v>
      </c>
      <c r="Q925" s="8">
        <f>ROUND(DS_1_2_3_appended[[#This Row],[NormalizedWindspeed]]* 118, 1)</f>
        <v>12.3</v>
      </c>
      <c r="R925" s="8">
        <v>2</v>
      </c>
      <c r="S925" s="8">
        <v>12</v>
      </c>
      <c r="T925" s="8">
        <f>SUM(DS_1_2_3_appended[[#This Row],[CasualRiders]], DS_1_2_3_appended[[#This Row],[RegisteredRiders]])</f>
        <v>14</v>
      </c>
    </row>
    <row r="926" spans="1:20">
      <c r="A926" s="16">
        <v>925</v>
      </c>
      <c r="B926" s="11">
        <v>40585</v>
      </c>
      <c r="C926" s="8" t="str" cm="1">
        <f t="array" ref="C926">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26" s="8">
        <f>YEAR(DS_1_2_3_appended[[#This Row],[DateOfEntry]])</f>
        <v>2011</v>
      </c>
      <c r="E926" s="8" t="str">
        <f>TEXT(DS_1_2_3_appended[[#This Row],[DateOfEntry]], "mmmm")</f>
        <v>February</v>
      </c>
      <c r="F926" s="15">
        <v>38.5</v>
      </c>
      <c r="G926" s="8" t="str">
        <f>IF(dataset_1!G926, "YES", "NO")</f>
        <v>NO</v>
      </c>
      <c r="H926" s="8" t="str">
        <f>CHOOSE(WEEKDAY(DS_1_2_3_appended[[#This Row],[DateOfEntry]]), "Sunday", "Monday", "Tuesday", "Wednesday", "Thursday", "Friday", "Saturday")</f>
        <v>Friday</v>
      </c>
      <c r="I926" s="8">
        <v>1</v>
      </c>
      <c r="J926" s="8" t="str" cm="1">
        <f t="array" ref="J926">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926" s="8">
        <v>0.1</v>
      </c>
      <c r="L926" s="8" cm="1">
        <f t="array" ref="L926">_xlfn.IFS(
  AND(C926="Winter", J926="Clear Sky"), ROUND(10 + (K926 / 0.46) * (25 - 10), 1),
  AND(C926="Winter", J926="Foggy / Misty"), ROUND(0 + (K926 / 0.46) * (15 - 0), 1),
  AND(C926="Winter", J926="Light Snow / Rain"), ROUND(-5 + (K926 / 0.46) * (10 - (-5)), 1),
  AND(C926="Winter", J926="Western Disturbance"), ROUND(5 + (K926 / 0.46) * (20 - 5), 1),
  AND(C926="Summer", J926="Clear / Sunny"), ROUND(30 + (K926 / 0.46) * (53 - 30), 1),
  AND(C926="Summer", J926="Hot &amp; Humid"), ROUND(26 + (K926 / 0.46) * (45 - 26), 1),
  AND(C926="Summer", J926="Dust Storm / Loo Winds"), ROUND(35 + (K926 / 0.46) * (50 - 35), 1),
  AND(C926="Summer", J926="Pre-Monsoon Thunderstorm"), ROUND(28 + (K926 / 0.46) * (48 - 28), 1),
  AND(C926="Monsoon", J926="Heavy Rainfall"), ROUND(22 + (K926 / 0.46) * (28 - 22), 1),
  AND(C926="Monsoon", J926="Intermittent Showers"), ROUND(24 + (K926 / 0.46) * (32 - 24), 1),
  AND(C926="Monsoon", J926="Overcast &amp; Humid"), ROUND(25 + (K926 / 0.46) * (33 - 25), 1),
  AND(C926="Monsoon", J926="Thunderstorms with Rain"), ROUND(23 + (K926 / 0.46) * (30 - 23), 1),
  AND(C926="Autumn", J926="Clear"), ROUND(20 + (K926 / 0.46) * (30 - 20), 1),
  AND(C926="Autumn", J926="Dry &amp; Breezy"), ROUND(18 + (K926 / 0.46) * (28 - 18), 1),
  AND(C926="Autumn", J926="Atmospheric Haze"), ROUND(16 + (K926 / 0.46) * (26 - 16), 1),
  AND(C926="Autumn", J926="Chilly Dusk"), ROUND(15 + (K926 / 0.46) * (25 - 15), 1),
  TRUE, "No match found"
)</f>
        <v>13.3</v>
      </c>
      <c r="M926" s="8">
        <v>0.54</v>
      </c>
      <c r="N926" s="8">
        <f>ROUND(DS_1_2_3_appended[[#This Row],[NormalizedHumidity]] * 100, 1)</f>
        <v>54</v>
      </c>
      <c r="O926" s="8" t="str" cm="1">
        <f t="array" ref="O926">_xlfn.IFS(
  N926&lt;=10, "Extremely Dry",
  N926&lt;=20, "Very Dry",
  N926&lt;=30, "Dry",
  N926&lt;=40, "Low Comfortable",
  N926&lt;=50, "Comfortable",
  N926&lt;=60, "Moderate Humid",
  N926&lt;=70, "Humid",
  N926&lt;=80, "Very Humid",
  N926&lt;=90, "Highly Humid",
  N926&lt;=100, "Saturated / Rain-Likely"
)</f>
        <v>Moderate Humid</v>
      </c>
      <c r="P926" s="8">
        <v>8.9599999999999999E-2</v>
      </c>
      <c r="Q926" s="8">
        <f>ROUND(DS_1_2_3_appended[[#This Row],[NormalizedWindspeed]]* 118, 1)</f>
        <v>10.6</v>
      </c>
      <c r="R926" s="8">
        <v>1</v>
      </c>
      <c r="S926" s="8">
        <v>6</v>
      </c>
      <c r="T926" s="8">
        <f>SUM(DS_1_2_3_appended[[#This Row],[CasualRiders]], DS_1_2_3_appended[[#This Row],[RegisteredRiders]])</f>
        <v>7</v>
      </c>
    </row>
    <row r="927" spans="1:20">
      <c r="A927" s="16">
        <v>926</v>
      </c>
      <c r="B927" s="11">
        <v>40585</v>
      </c>
      <c r="C927" s="8" t="str" cm="1">
        <f t="array" ref="C927">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27" s="8">
        <f>YEAR(DS_1_2_3_appended[[#This Row],[DateOfEntry]])</f>
        <v>2011</v>
      </c>
      <c r="E927" s="8" t="str">
        <f>TEXT(DS_1_2_3_appended[[#This Row],[DateOfEntry]], "mmmm")</f>
        <v>February</v>
      </c>
      <c r="F927" s="15">
        <v>38.5416666666667</v>
      </c>
      <c r="G927" s="8" t="str">
        <f>IF(dataset_1!G927, "YES", "NO")</f>
        <v>NO</v>
      </c>
      <c r="H927" s="8" t="str">
        <f>CHOOSE(WEEKDAY(DS_1_2_3_appended[[#This Row],[DateOfEntry]]), "Sunday", "Monday", "Tuesday", "Wednesday", "Thursday", "Friday", "Saturday")</f>
        <v>Friday</v>
      </c>
      <c r="I927" s="8">
        <v>1</v>
      </c>
      <c r="J927" s="8" t="str" cm="1">
        <f t="array" ref="J927">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927" s="8">
        <v>0.1</v>
      </c>
      <c r="L927" s="8" cm="1">
        <f t="array" ref="L927">_xlfn.IFS(
  AND(C927="Winter", J927="Clear Sky"), ROUND(10 + (K927 / 0.46) * (25 - 10), 1),
  AND(C927="Winter", J927="Foggy / Misty"), ROUND(0 + (K927 / 0.46) * (15 - 0), 1),
  AND(C927="Winter", J927="Light Snow / Rain"), ROUND(-5 + (K927 / 0.46) * (10 - (-5)), 1),
  AND(C927="Winter", J927="Western Disturbance"), ROUND(5 + (K927 / 0.46) * (20 - 5), 1),
  AND(C927="Summer", J927="Clear / Sunny"), ROUND(30 + (K927 / 0.46) * (53 - 30), 1),
  AND(C927="Summer", J927="Hot &amp; Humid"), ROUND(26 + (K927 / 0.46) * (45 - 26), 1),
  AND(C927="Summer", J927="Dust Storm / Loo Winds"), ROUND(35 + (K927 / 0.46) * (50 - 35), 1),
  AND(C927="Summer", J927="Pre-Monsoon Thunderstorm"), ROUND(28 + (K927 / 0.46) * (48 - 28), 1),
  AND(C927="Monsoon", J927="Heavy Rainfall"), ROUND(22 + (K927 / 0.46) * (28 - 22), 1),
  AND(C927="Monsoon", J927="Intermittent Showers"), ROUND(24 + (K927 / 0.46) * (32 - 24), 1),
  AND(C927="Monsoon", J927="Overcast &amp; Humid"), ROUND(25 + (K927 / 0.46) * (33 - 25), 1),
  AND(C927="Monsoon", J927="Thunderstorms with Rain"), ROUND(23 + (K927 / 0.46) * (30 - 23), 1),
  AND(C927="Autumn", J927="Clear"), ROUND(20 + (K927 / 0.46) * (30 - 20), 1),
  AND(C927="Autumn", J927="Dry &amp; Breezy"), ROUND(18 + (K927 / 0.46) * (28 - 18), 1),
  AND(C927="Autumn", J927="Atmospheric Haze"), ROUND(16 + (K927 / 0.46) * (26 - 16), 1),
  AND(C927="Autumn", J927="Chilly Dusk"), ROUND(15 + (K927 / 0.46) * (25 - 15), 1),
  TRUE, "No match found"
)</f>
        <v>13.3</v>
      </c>
      <c r="M927" s="8">
        <v>0.54</v>
      </c>
      <c r="N927" s="8">
        <f>ROUND(DS_1_2_3_appended[[#This Row],[NormalizedHumidity]] * 100, 1)</f>
        <v>54</v>
      </c>
      <c r="O927" s="8" t="str" cm="1">
        <f t="array" ref="O927">_xlfn.IFS(
  N927&lt;=10, "Extremely Dry",
  N927&lt;=20, "Very Dry",
  N927&lt;=30, "Dry",
  N927&lt;=40, "Low Comfortable",
  N927&lt;=50, "Comfortable",
  N927&lt;=60, "Moderate Humid",
  N927&lt;=70, "Humid",
  N927&lt;=80, "Very Humid",
  N927&lt;=90, "Highly Humid",
  N927&lt;=100, "Saturated / Rain-Likely"
)</f>
        <v>Moderate Humid</v>
      </c>
      <c r="P927" s="8">
        <v>8.9599999999999999E-2</v>
      </c>
      <c r="Q927" s="8">
        <f>ROUND(DS_1_2_3_appended[[#This Row],[NormalizedWindspeed]]* 118, 1)</f>
        <v>10.6</v>
      </c>
      <c r="R927" s="8">
        <v>0</v>
      </c>
      <c r="S927" s="8">
        <v>3</v>
      </c>
      <c r="T927" s="8">
        <f>SUM(DS_1_2_3_appended[[#This Row],[CasualRiders]], DS_1_2_3_appended[[#This Row],[RegisteredRiders]])</f>
        <v>3</v>
      </c>
    </row>
    <row r="928" spans="1:20">
      <c r="A928" s="16">
        <v>927</v>
      </c>
      <c r="B928" s="11">
        <v>40585</v>
      </c>
      <c r="C928" s="8" t="str" cm="1">
        <f t="array" ref="C928">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28" s="8">
        <f>YEAR(DS_1_2_3_appended[[#This Row],[DateOfEntry]])</f>
        <v>2011</v>
      </c>
      <c r="E928" s="8" t="str">
        <f>TEXT(DS_1_2_3_appended[[#This Row],[DateOfEntry]], "mmmm")</f>
        <v>February</v>
      </c>
      <c r="F928" s="15">
        <v>38.5833333333333</v>
      </c>
      <c r="G928" s="8" t="str">
        <f>IF(dataset_1!G928, "YES", "NO")</f>
        <v>NO</v>
      </c>
      <c r="H928" s="8" t="str">
        <f>CHOOSE(WEEKDAY(DS_1_2_3_appended[[#This Row],[DateOfEntry]]), "Sunday", "Monday", "Tuesday", "Wednesday", "Thursday", "Friday", "Saturday")</f>
        <v>Friday</v>
      </c>
      <c r="I928" s="8">
        <v>1</v>
      </c>
      <c r="J928" s="8" t="str" cm="1">
        <f t="array" ref="J928">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928" s="8">
        <v>0.08</v>
      </c>
      <c r="L928" s="8" cm="1">
        <f t="array" ref="L928">_xlfn.IFS(
  AND(C928="Winter", J928="Clear Sky"), ROUND(10 + (K928 / 0.46) * (25 - 10), 1),
  AND(C928="Winter", J928="Foggy / Misty"), ROUND(0 + (K928 / 0.46) * (15 - 0), 1),
  AND(C928="Winter", J928="Light Snow / Rain"), ROUND(-5 + (K928 / 0.46) * (10 - (-5)), 1),
  AND(C928="Winter", J928="Western Disturbance"), ROUND(5 + (K928 / 0.46) * (20 - 5), 1),
  AND(C928="Summer", J928="Clear / Sunny"), ROUND(30 + (K928 / 0.46) * (53 - 30), 1),
  AND(C928="Summer", J928="Hot &amp; Humid"), ROUND(26 + (K928 / 0.46) * (45 - 26), 1),
  AND(C928="Summer", J928="Dust Storm / Loo Winds"), ROUND(35 + (K928 / 0.46) * (50 - 35), 1),
  AND(C928="Summer", J928="Pre-Monsoon Thunderstorm"), ROUND(28 + (K928 / 0.46) * (48 - 28), 1),
  AND(C928="Monsoon", J928="Heavy Rainfall"), ROUND(22 + (K928 / 0.46) * (28 - 22), 1),
  AND(C928="Monsoon", J928="Intermittent Showers"), ROUND(24 + (K928 / 0.46) * (32 - 24), 1),
  AND(C928="Monsoon", J928="Overcast &amp; Humid"), ROUND(25 + (K928 / 0.46) * (33 - 25), 1),
  AND(C928="Monsoon", J928="Thunderstorms with Rain"), ROUND(23 + (K928 / 0.46) * (30 - 23), 1),
  AND(C928="Autumn", J928="Clear"), ROUND(20 + (K928 / 0.46) * (30 - 20), 1),
  AND(C928="Autumn", J928="Dry &amp; Breezy"), ROUND(18 + (K928 / 0.46) * (28 - 18), 1),
  AND(C928="Autumn", J928="Atmospheric Haze"), ROUND(16 + (K928 / 0.46) * (26 - 16), 1),
  AND(C928="Autumn", J928="Chilly Dusk"), ROUND(15 + (K928 / 0.46) * (25 - 15), 1),
  TRUE, "No match found"
)</f>
        <v>12.6</v>
      </c>
      <c r="M928" s="8">
        <v>0.63</v>
      </c>
      <c r="N928" s="8">
        <f>ROUND(DS_1_2_3_appended[[#This Row],[NormalizedHumidity]] * 100, 1)</f>
        <v>63</v>
      </c>
      <c r="O928" s="8" t="str" cm="1">
        <f t="array" ref="O928">_xlfn.IFS(
  N928&lt;=10, "Extremely Dry",
  N928&lt;=20, "Very Dry",
  N928&lt;=30, "Dry",
  N928&lt;=40, "Low Comfortable",
  N928&lt;=50, "Comfortable",
  N928&lt;=60, "Moderate Humid",
  N928&lt;=70, "Humid",
  N928&lt;=80, "Very Humid",
  N928&lt;=90, "Highly Humid",
  N928&lt;=100, "Saturated / Rain-Likely"
)</f>
        <v>Humid</v>
      </c>
      <c r="P928" s="8">
        <v>8.9599999999999999E-2</v>
      </c>
      <c r="Q928" s="8">
        <f>ROUND(DS_1_2_3_appended[[#This Row],[NormalizedWindspeed]]* 118, 1)</f>
        <v>10.6</v>
      </c>
      <c r="R928" s="8">
        <v>0</v>
      </c>
      <c r="S928" s="8">
        <v>4</v>
      </c>
      <c r="T928" s="8">
        <f>SUM(DS_1_2_3_appended[[#This Row],[CasualRiders]], DS_1_2_3_appended[[#This Row],[RegisteredRiders]])</f>
        <v>4</v>
      </c>
    </row>
    <row r="929" spans="1:20">
      <c r="A929" s="16">
        <v>928</v>
      </c>
      <c r="B929" s="11">
        <v>40585</v>
      </c>
      <c r="C929" s="8" t="str" cm="1">
        <f t="array" ref="C929">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29" s="8">
        <f>YEAR(DS_1_2_3_appended[[#This Row],[DateOfEntry]])</f>
        <v>2011</v>
      </c>
      <c r="E929" s="8" t="str">
        <f>TEXT(DS_1_2_3_appended[[#This Row],[DateOfEntry]], "mmmm")</f>
        <v>February</v>
      </c>
      <c r="F929" s="15">
        <v>38.625</v>
      </c>
      <c r="G929" s="8" t="str">
        <f>IF(dataset_1!G929, "YES", "NO")</f>
        <v>NO</v>
      </c>
      <c r="H929" s="8" t="str">
        <f>CHOOSE(WEEKDAY(DS_1_2_3_appended[[#This Row],[DateOfEntry]]), "Sunday", "Monday", "Tuesday", "Wednesday", "Thursday", "Friday", "Saturday")</f>
        <v>Friday</v>
      </c>
      <c r="I929" s="8">
        <v>1</v>
      </c>
      <c r="J929" s="8" t="str" cm="1">
        <f t="array" ref="J929">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929" s="8">
        <v>0.1</v>
      </c>
      <c r="L929" s="8" cm="1">
        <f t="array" ref="L929">_xlfn.IFS(
  AND(C929="Winter", J929="Clear Sky"), ROUND(10 + (K929 / 0.46) * (25 - 10), 1),
  AND(C929="Winter", J929="Foggy / Misty"), ROUND(0 + (K929 / 0.46) * (15 - 0), 1),
  AND(C929="Winter", J929="Light Snow / Rain"), ROUND(-5 + (K929 / 0.46) * (10 - (-5)), 1),
  AND(C929="Winter", J929="Western Disturbance"), ROUND(5 + (K929 / 0.46) * (20 - 5), 1),
  AND(C929="Summer", J929="Clear / Sunny"), ROUND(30 + (K929 / 0.46) * (53 - 30), 1),
  AND(C929="Summer", J929="Hot &amp; Humid"), ROUND(26 + (K929 / 0.46) * (45 - 26), 1),
  AND(C929="Summer", J929="Dust Storm / Loo Winds"), ROUND(35 + (K929 / 0.46) * (50 - 35), 1),
  AND(C929="Summer", J929="Pre-Monsoon Thunderstorm"), ROUND(28 + (K929 / 0.46) * (48 - 28), 1),
  AND(C929="Monsoon", J929="Heavy Rainfall"), ROUND(22 + (K929 / 0.46) * (28 - 22), 1),
  AND(C929="Monsoon", J929="Intermittent Showers"), ROUND(24 + (K929 / 0.46) * (32 - 24), 1),
  AND(C929="Monsoon", J929="Overcast &amp; Humid"), ROUND(25 + (K929 / 0.46) * (33 - 25), 1),
  AND(C929="Monsoon", J929="Thunderstorms with Rain"), ROUND(23 + (K929 / 0.46) * (30 - 23), 1),
  AND(C929="Autumn", J929="Clear"), ROUND(20 + (K929 / 0.46) * (30 - 20), 1),
  AND(C929="Autumn", J929="Dry &amp; Breezy"), ROUND(18 + (K929 / 0.46) * (28 - 18), 1),
  AND(C929="Autumn", J929="Atmospheric Haze"), ROUND(16 + (K929 / 0.46) * (26 - 16), 1),
  AND(C929="Autumn", J929="Chilly Dusk"), ROUND(15 + (K929 / 0.46) * (25 - 15), 1),
  TRUE, "No match found"
)</f>
        <v>13.3</v>
      </c>
      <c r="M929" s="8">
        <v>0.68</v>
      </c>
      <c r="N929" s="8">
        <f>ROUND(DS_1_2_3_appended[[#This Row],[NormalizedHumidity]] * 100, 1)</f>
        <v>68</v>
      </c>
      <c r="O929" s="8" t="str" cm="1">
        <f t="array" ref="O929">_xlfn.IFS(
  N929&lt;=10, "Extremely Dry",
  N929&lt;=20, "Very Dry",
  N929&lt;=30, "Dry",
  N929&lt;=40, "Low Comfortable",
  N929&lt;=50, "Comfortable",
  N929&lt;=60, "Moderate Humid",
  N929&lt;=70, "Humid",
  N929&lt;=80, "Very Humid",
  N929&lt;=90, "Highly Humid",
  N929&lt;=100, "Saturated / Rain-Likely"
)</f>
        <v>Humid</v>
      </c>
      <c r="P929" s="8">
        <v>0</v>
      </c>
      <c r="Q929" s="8">
        <f>ROUND(DS_1_2_3_appended[[#This Row],[NormalizedWindspeed]]* 118, 1)</f>
        <v>0</v>
      </c>
      <c r="R929" s="8">
        <v>1</v>
      </c>
      <c r="S929" s="8">
        <v>23</v>
      </c>
      <c r="T929" s="8">
        <f>SUM(DS_1_2_3_appended[[#This Row],[CasualRiders]], DS_1_2_3_appended[[#This Row],[RegisteredRiders]])</f>
        <v>24</v>
      </c>
    </row>
    <row r="930" spans="1:20">
      <c r="A930" s="16">
        <v>929</v>
      </c>
      <c r="B930" s="11">
        <v>40585</v>
      </c>
      <c r="C930" s="8" t="str" cm="1">
        <f t="array" ref="C930">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30" s="8">
        <f>YEAR(DS_1_2_3_appended[[#This Row],[DateOfEntry]])</f>
        <v>2011</v>
      </c>
      <c r="E930" s="8" t="str">
        <f>TEXT(DS_1_2_3_appended[[#This Row],[DateOfEntry]], "mmmm")</f>
        <v>February</v>
      </c>
      <c r="F930" s="15">
        <v>38.6666666666667</v>
      </c>
      <c r="G930" s="8" t="str">
        <f>IF(dataset_1!G930, "YES", "NO")</f>
        <v>NO</v>
      </c>
      <c r="H930" s="8" t="str">
        <f>CHOOSE(WEEKDAY(DS_1_2_3_appended[[#This Row],[DateOfEntry]]), "Sunday", "Monday", "Tuesday", "Wednesday", "Thursday", "Friday", "Saturday")</f>
        <v>Friday</v>
      </c>
      <c r="I930" s="8">
        <v>1</v>
      </c>
      <c r="J930" s="8" t="str" cm="1">
        <f t="array" ref="J930">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930" s="8">
        <v>0.08</v>
      </c>
      <c r="L930" s="8" cm="1">
        <f t="array" ref="L930">_xlfn.IFS(
  AND(C930="Winter", J930="Clear Sky"), ROUND(10 + (K930 / 0.46) * (25 - 10), 1),
  AND(C930="Winter", J930="Foggy / Misty"), ROUND(0 + (K930 / 0.46) * (15 - 0), 1),
  AND(C930="Winter", J930="Light Snow / Rain"), ROUND(-5 + (K930 / 0.46) * (10 - (-5)), 1),
  AND(C930="Winter", J930="Western Disturbance"), ROUND(5 + (K930 / 0.46) * (20 - 5), 1),
  AND(C930="Summer", J930="Clear / Sunny"), ROUND(30 + (K930 / 0.46) * (53 - 30), 1),
  AND(C930="Summer", J930="Hot &amp; Humid"), ROUND(26 + (K930 / 0.46) * (45 - 26), 1),
  AND(C930="Summer", J930="Dust Storm / Loo Winds"), ROUND(35 + (K930 / 0.46) * (50 - 35), 1),
  AND(C930="Summer", J930="Pre-Monsoon Thunderstorm"), ROUND(28 + (K930 / 0.46) * (48 - 28), 1),
  AND(C930="Monsoon", J930="Heavy Rainfall"), ROUND(22 + (K930 / 0.46) * (28 - 22), 1),
  AND(C930="Monsoon", J930="Intermittent Showers"), ROUND(24 + (K930 / 0.46) * (32 - 24), 1),
  AND(C930="Monsoon", J930="Overcast &amp; Humid"), ROUND(25 + (K930 / 0.46) * (33 - 25), 1),
  AND(C930="Monsoon", J930="Thunderstorms with Rain"), ROUND(23 + (K930 / 0.46) * (30 - 23), 1),
  AND(C930="Autumn", J930="Clear"), ROUND(20 + (K930 / 0.46) * (30 - 20), 1),
  AND(C930="Autumn", J930="Dry &amp; Breezy"), ROUND(18 + (K930 / 0.46) * (28 - 18), 1),
  AND(C930="Autumn", J930="Atmospheric Haze"), ROUND(16 + (K930 / 0.46) * (26 - 16), 1),
  AND(C930="Autumn", J930="Chilly Dusk"), ROUND(15 + (K930 / 0.46) * (25 - 15), 1),
  TRUE, "No match found"
)</f>
        <v>12.6</v>
      </c>
      <c r="M930" s="8">
        <v>0.73</v>
      </c>
      <c r="N930" s="8">
        <f>ROUND(DS_1_2_3_appended[[#This Row],[NormalizedHumidity]] * 100, 1)</f>
        <v>73</v>
      </c>
      <c r="O930" s="8" t="str" cm="1">
        <f t="array" ref="O930">_xlfn.IFS(
  N930&lt;=10, "Extremely Dry",
  N930&lt;=20, "Very Dry",
  N930&lt;=30, "Dry",
  N930&lt;=40, "Low Comfortable",
  N930&lt;=50, "Comfortable",
  N930&lt;=60, "Moderate Humid",
  N930&lt;=70, "Humid",
  N930&lt;=80, "Very Humid",
  N930&lt;=90, "Highly Humid",
  N930&lt;=100, "Saturated / Rain-Likely"
)</f>
        <v>Very Humid</v>
      </c>
      <c r="P930" s="8">
        <v>0</v>
      </c>
      <c r="Q930" s="8">
        <f>ROUND(DS_1_2_3_appended[[#This Row],[NormalizedWindspeed]]* 118, 1)</f>
        <v>0</v>
      </c>
      <c r="R930" s="8">
        <v>1</v>
      </c>
      <c r="S930" s="8">
        <v>73</v>
      </c>
      <c r="T930" s="8">
        <f>SUM(DS_1_2_3_appended[[#This Row],[CasualRiders]], DS_1_2_3_appended[[#This Row],[RegisteredRiders]])</f>
        <v>74</v>
      </c>
    </row>
    <row r="931" spans="1:20">
      <c r="A931" s="16">
        <v>930</v>
      </c>
      <c r="B931" s="11">
        <v>40585</v>
      </c>
      <c r="C931" s="8" t="str" cm="1">
        <f t="array" ref="C931">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31" s="8">
        <f>YEAR(DS_1_2_3_appended[[#This Row],[DateOfEntry]])</f>
        <v>2011</v>
      </c>
      <c r="E931" s="8" t="str">
        <f>TEXT(DS_1_2_3_appended[[#This Row],[DateOfEntry]], "mmmm")</f>
        <v>February</v>
      </c>
      <c r="F931" s="15">
        <v>38.7083333333333</v>
      </c>
      <c r="G931" s="8" t="str">
        <f>IF(dataset_1!G931, "YES", "NO")</f>
        <v>NO</v>
      </c>
      <c r="H931" s="8" t="str">
        <f>CHOOSE(WEEKDAY(DS_1_2_3_appended[[#This Row],[DateOfEntry]]), "Sunday", "Monday", "Tuesday", "Wednesday", "Thursday", "Friday", "Saturday")</f>
        <v>Friday</v>
      </c>
      <c r="I931" s="8">
        <v>1</v>
      </c>
      <c r="J931" s="8" t="str" cm="1">
        <f t="array" ref="J931">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931" s="8">
        <v>0.1</v>
      </c>
      <c r="L931" s="8" cm="1">
        <f t="array" ref="L931">_xlfn.IFS(
  AND(C931="Winter", J931="Clear Sky"), ROUND(10 + (K931 / 0.46) * (25 - 10), 1),
  AND(C931="Winter", J931="Foggy / Misty"), ROUND(0 + (K931 / 0.46) * (15 - 0), 1),
  AND(C931="Winter", J931="Light Snow / Rain"), ROUND(-5 + (K931 / 0.46) * (10 - (-5)), 1),
  AND(C931="Winter", J931="Western Disturbance"), ROUND(5 + (K931 / 0.46) * (20 - 5), 1),
  AND(C931="Summer", J931="Clear / Sunny"), ROUND(30 + (K931 / 0.46) * (53 - 30), 1),
  AND(C931="Summer", J931="Hot &amp; Humid"), ROUND(26 + (K931 / 0.46) * (45 - 26), 1),
  AND(C931="Summer", J931="Dust Storm / Loo Winds"), ROUND(35 + (K931 / 0.46) * (50 - 35), 1),
  AND(C931="Summer", J931="Pre-Monsoon Thunderstorm"), ROUND(28 + (K931 / 0.46) * (48 - 28), 1),
  AND(C931="Monsoon", J931="Heavy Rainfall"), ROUND(22 + (K931 / 0.46) * (28 - 22), 1),
  AND(C931="Monsoon", J931="Intermittent Showers"), ROUND(24 + (K931 / 0.46) * (32 - 24), 1),
  AND(C931="Monsoon", J931="Overcast &amp; Humid"), ROUND(25 + (K931 / 0.46) * (33 - 25), 1),
  AND(C931="Monsoon", J931="Thunderstorms with Rain"), ROUND(23 + (K931 / 0.46) * (30 - 23), 1),
  AND(C931="Autumn", J931="Clear"), ROUND(20 + (K931 / 0.46) * (30 - 20), 1),
  AND(C931="Autumn", J931="Dry &amp; Breezy"), ROUND(18 + (K931 / 0.46) * (28 - 18), 1),
  AND(C931="Autumn", J931="Atmospheric Haze"), ROUND(16 + (K931 / 0.46) * (26 - 16), 1),
  AND(C931="Autumn", J931="Chilly Dusk"), ROUND(15 + (K931 / 0.46) * (25 - 15), 1),
  TRUE, "No match found"
)</f>
        <v>13.3</v>
      </c>
      <c r="M931" s="8">
        <v>0.74</v>
      </c>
      <c r="N931" s="8">
        <f>ROUND(DS_1_2_3_appended[[#This Row],[NormalizedHumidity]] * 100, 1)</f>
        <v>74</v>
      </c>
      <c r="O931" s="8" t="str" cm="1">
        <f t="array" ref="O931">_xlfn.IFS(
  N931&lt;=10, "Extremely Dry",
  N931&lt;=20, "Very Dry",
  N931&lt;=30, "Dry",
  N931&lt;=40, "Low Comfortable",
  N931&lt;=50, "Comfortable",
  N931&lt;=60, "Moderate Humid",
  N931&lt;=70, "Humid",
  N931&lt;=80, "Very Humid",
  N931&lt;=90, "Highly Humid",
  N931&lt;=100, "Saturated / Rain-Likely"
)</f>
        <v>Very Humid</v>
      </c>
      <c r="P931" s="8">
        <v>0.16420000000000001</v>
      </c>
      <c r="Q931" s="8">
        <f>ROUND(DS_1_2_3_appended[[#This Row],[NormalizedWindspeed]]* 118, 1)</f>
        <v>19.399999999999999</v>
      </c>
      <c r="R931" s="8">
        <v>4</v>
      </c>
      <c r="S931" s="8">
        <v>212</v>
      </c>
      <c r="T931" s="8">
        <f>SUM(DS_1_2_3_appended[[#This Row],[CasualRiders]], DS_1_2_3_appended[[#This Row],[RegisteredRiders]])</f>
        <v>216</v>
      </c>
    </row>
    <row r="932" spans="1:20">
      <c r="A932" s="16">
        <v>931</v>
      </c>
      <c r="B932" s="11">
        <v>40585</v>
      </c>
      <c r="C932" s="8" t="str" cm="1">
        <f t="array" ref="C932">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32" s="8">
        <f>YEAR(DS_1_2_3_appended[[#This Row],[DateOfEntry]])</f>
        <v>2011</v>
      </c>
      <c r="E932" s="8" t="str">
        <f>TEXT(DS_1_2_3_appended[[#This Row],[DateOfEntry]], "mmmm")</f>
        <v>February</v>
      </c>
      <c r="F932" s="15">
        <v>38.75</v>
      </c>
      <c r="G932" s="8" t="str">
        <f>IF(dataset_1!G932, "YES", "NO")</f>
        <v>NO</v>
      </c>
      <c r="H932" s="8" t="str">
        <f>CHOOSE(WEEKDAY(DS_1_2_3_appended[[#This Row],[DateOfEntry]]), "Sunday", "Monday", "Tuesday", "Wednesday", "Thursday", "Friday", "Saturday")</f>
        <v>Friday</v>
      </c>
      <c r="I932" s="8">
        <v>1</v>
      </c>
      <c r="J932" s="8" t="str" cm="1">
        <f t="array" ref="J932">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932" s="8">
        <v>0.12</v>
      </c>
      <c r="L932" s="8" cm="1">
        <f t="array" ref="L932">_xlfn.IFS(
  AND(C932="Winter", J932="Clear Sky"), ROUND(10 + (K932 / 0.46) * (25 - 10), 1),
  AND(C932="Winter", J932="Foggy / Misty"), ROUND(0 + (K932 / 0.46) * (15 - 0), 1),
  AND(C932="Winter", J932="Light Snow / Rain"), ROUND(-5 + (K932 / 0.46) * (10 - (-5)), 1),
  AND(C932="Winter", J932="Western Disturbance"), ROUND(5 + (K932 / 0.46) * (20 - 5), 1),
  AND(C932="Summer", J932="Clear / Sunny"), ROUND(30 + (K932 / 0.46) * (53 - 30), 1),
  AND(C932="Summer", J932="Hot &amp; Humid"), ROUND(26 + (K932 / 0.46) * (45 - 26), 1),
  AND(C932="Summer", J932="Dust Storm / Loo Winds"), ROUND(35 + (K932 / 0.46) * (50 - 35), 1),
  AND(C932="Summer", J932="Pre-Monsoon Thunderstorm"), ROUND(28 + (K932 / 0.46) * (48 - 28), 1),
  AND(C932="Monsoon", J932="Heavy Rainfall"), ROUND(22 + (K932 / 0.46) * (28 - 22), 1),
  AND(C932="Monsoon", J932="Intermittent Showers"), ROUND(24 + (K932 / 0.46) * (32 - 24), 1),
  AND(C932="Monsoon", J932="Overcast &amp; Humid"), ROUND(25 + (K932 / 0.46) * (33 - 25), 1),
  AND(C932="Monsoon", J932="Thunderstorms with Rain"), ROUND(23 + (K932 / 0.46) * (30 - 23), 1),
  AND(C932="Autumn", J932="Clear"), ROUND(20 + (K932 / 0.46) * (30 - 20), 1),
  AND(C932="Autumn", J932="Dry &amp; Breezy"), ROUND(18 + (K932 / 0.46) * (28 - 18), 1),
  AND(C932="Autumn", J932="Atmospheric Haze"), ROUND(16 + (K932 / 0.46) * (26 - 16), 1),
  AND(C932="Autumn", J932="Chilly Dusk"), ROUND(15 + (K932 / 0.46) * (25 - 15), 1),
  TRUE, "No match found"
)</f>
        <v>13.9</v>
      </c>
      <c r="M932" s="8">
        <v>0.74</v>
      </c>
      <c r="N932" s="8">
        <f>ROUND(DS_1_2_3_appended[[#This Row],[NormalizedHumidity]] * 100, 1)</f>
        <v>74</v>
      </c>
      <c r="O932" s="8" t="str" cm="1">
        <f t="array" ref="O932">_xlfn.IFS(
  N932&lt;=10, "Extremely Dry",
  N932&lt;=20, "Very Dry",
  N932&lt;=30, "Dry",
  N932&lt;=40, "Low Comfortable",
  N932&lt;=50, "Comfortable",
  N932&lt;=60, "Moderate Humid",
  N932&lt;=70, "Humid",
  N932&lt;=80, "Very Humid",
  N932&lt;=90, "Highly Humid",
  N932&lt;=100, "Saturated / Rain-Likely"
)</f>
        <v>Very Humid</v>
      </c>
      <c r="P932" s="8">
        <v>0.22389999999999999</v>
      </c>
      <c r="Q932" s="8">
        <f>ROUND(DS_1_2_3_appended[[#This Row],[NormalizedWindspeed]]* 118, 1)</f>
        <v>26.4</v>
      </c>
      <c r="R932" s="8">
        <v>8</v>
      </c>
      <c r="S932" s="8">
        <v>132</v>
      </c>
      <c r="T932" s="8">
        <f>SUM(DS_1_2_3_appended[[#This Row],[CasualRiders]], DS_1_2_3_appended[[#This Row],[RegisteredRiders]])</f>
        <v>140</v>
      </c>
    </row>
    <row r="933" spans="1:20">
      <c r="A933" s="16">
        <v>932</v>
      </c>
      <c r="B933" s="11">
        <v>40585</v>
      </c>
      <c r="C933" s="8" t="str" cm="1">
        <f t="array" ref="C933">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33" s="8">
        <f>YEAR(DS_1_2_3_appended[[#This Row],[DateOfEntry]])</f>
        <v>2011</v>
      </c>
      <c r="E933" s="8" t="str">
        <f>TEXT(DS_1_2_3_appended[[#This Row],[DateOfEntry]], "mmmm")</f>
        <v>February</v>
      </c>
      <c r="F933" s="15">
        <v>38.7916666666667</v>
      </c>
      <c r="G933" s="8" t="str">
        <f>IF(dataset_1!G933, "YES", "NO")</f>
        <v>NO</v>
      </c>
      <c r="H933" s="8" t="str">
        <f>CHOOSE(WEEKDAY(DS_1_2_3_appended[[#This Row],[DateOfEntry]]), "Sunday", "Monday", "Tuesday", "Wednesday", "Thursday", "Friday", "Saturday")</f>
        <v>Friday</v>
      </c>
      <c r="I933" s="8">
        <v>1</v>
      </c>
      <c r="J933" s="8" t="str" cm="1">
        <f t="array" ref="J933">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933" s="8">
        <v>0.14000000000000001</v>
      </c>
      <c r="L933" s="8" cm="1">
        <f t="array" ref="L933">_xlfn.IFS(
  AND(C933="Winter", J933="Clear Sky"), ROUND(10 + (K933 / 0.46) * (25 - 10), 1),
  AND(C933="Winter", J933="Foggy / Misty"), ROUND(0 + (K933 / 0.46) * (15 - 0), 1),
  AND(C933="Winter", J933="Light Snow / Rain"), ROUND(-5 + (K933 / 0.46) * (10 - (-5)), 1),
  AND(C933="Winter", J933="Western Disturbance"), ROUND(5 + (K933 / 0.46) * (20 - 5), 1),
  AND(C933="Summer", J933="Clear / Sunny"), ROUND(30 + (K933 / 0.46) * (53 - 30), 1),
  AND(C933="Summer", J933="Hot &amp; Humid"), ROUND(26 + (K933 / 0.46) * (45 - 26), 1),
  AND(C933="Summer", J933="Dust Storm / Loo Winds"), ROUND(35 + (K933 / 0.46) * (50 - 35), 1),
  AND(C933="Summer", J933="Pre-Monsoon Thunderstorm"), ROUND(28 + (K933 / 0.46) * (48 - 28), 1),
  AND(C933="Monsoon", J933="Heavy Rainfall"), ROUND(22 + (K933 / 0.46) * (28 - 22), 1),
  AND(C933="Monsoon", J933="Intermittent Showers"), ROUND(24 + (K933 / 0.46) * (32 - 24), 1),
  AND(C933="Monsoon", J933="Overcast &amp; Humid"), ROUND(25 + (K933 / 0.46) * (33 - 25), 1),
  AND(C933="Monsoon", J933="Thunderstorms with Rain"), ROUND(23 + (K933 / 0.46) * (30 - 23), 1),
  AND(C933="Autumn", J933="Clear"), ROUND(20 + (K933 / 0.46) * (30 - 20), 1),
  AND(C933="Autumn", J933="Dry &amp; Breezy"), ROUND(18 + (K933 / 0.46) * (28 - 18), 1),
  AND(C933="Autumn", J933="Atmospheric Haze"), ROUND(16 + (K933 / 0.46) * (26 - 16), 1),
  AND(C933="Autumn", J933="Chilly Dusk"), ROUND(15 + (K933 / 0.46) * (25 - 15), 1),
  TRUE, "No match found"
)</f>
        <v>14.6</v>
      </c>
      <c r="M933" s="8">
        <v>0.69</v>
      </c>
      <c r="N933" s="8">
        <f>ROUND(DS_1_2_3_appended[[#This Row],[NormalizedHumidity]] * 100, 1)</f>
        <v>69</v>
      </c>
      <c r="O933" s="8" t="str" cm="1">
        <f t="array" ref="O933">_xlfn.IFS(
  N933&lt;=10, "Extremely Dry",
  N933&lt;=20, "Very Dry",
  N933&lt;=30, "Dry",
  N933&lt;=40, "Low Comfortable",
  N933&lt;=50, "Comfortable",
  N933&lt;=60, "Moderate Humid",
  N933&lt;=70, "Humid",
  N933&lt;=80, "Very Humid",
  N933&lt;=90, "Highly Humid",
  N933&lt;=100, "Saturated / Rain-Likely"
)</f>
        <v>Humid</v>
      </c>
      <c r="P933" s="8">
        <v>0.19400000000000001</v>
      </c>
      <c r="Q933" s="8">
        <f>ROUND(DS_1_2_3_appended[[#This Row],[NormalizedWindspeed]]* 118, 1)</f>
        <v>22.9</v>
      </c>
      <c r="R933" s="8">
        <v>5</v>
      </c>
      <c r="S933" s="8">
        <v>39</v>
      </c>
      <c r="T933" s="8">
        <f>SUM(DS_1_2_3_appended[[#This Row],[CasualRiders]], DS_1_2_3_appended[[#This Row],[RegisteredRiders]])</f>
        <v>44</v>
      </c>
    </row>
    <row r="934" spans="1:20">
      <c r="A934" s="16">
        <v>933</v>
      </c>
      <c r="B934" s="11">
        <v>40585</v>
      </c>
      <c r="C934" s="8" t="str" cm="1">
        <f t="array" ref="C934">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34" s="8">
        <f>YEAR(DS_1_2_3_appended[[#This Row],[DateOfEntry]])</f>
        <v>2011</v>
      </c>
      <c r="E934" s="8" t="str">
        <f>TEXT(DS_1_2_3_appended[[#This Row],[DateOfEntry]], "mmmm")</f>
        <v>February</v>
      </c>
      <c r="F934" s="15">
        <v>38.8333333333333</v>
      </c>
      <c r="G934" s="8" t="str">
        <f>IF(dataset_1!G934, "YES", "NO")</f>
        <v>NO</v>
      </c>
      <c r="H934" s="8" t="str">
        <f>CHOOSE(WEEKDAY(DS_1_2_3_appended[[#This Row],[DateOfEntry]]), "Sunday", "Monday", "Tuesday", "Wednesday", "Thursday", "Friday", "Saturday")</f>
        <v>Friday</v>
      </c>
      <c r="I934" s="8">
        <v>1</v>
      </c>
      <c r="J934" s="8" t="str" cm="1">
        <f t="array" ref="J934">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934" s="8">
        <v>0.22</v>
      </c>
      <c r="L934" s="8" cm="1">
        <f t="array" ref="L934">_xlfn.IFS(
  AND(C934="Winter", J934="Clear Sky"), ROUND(10 + (K934 / 0.46) * (25 - 10), 1),
  AND(C934="Winter", J934="Foggy / Misty"), ROUND(0 + (K934 / 0.46) * (15 - 0), 1),
  AND(C934="Winter", J934="Light Snow / Rain"), ROUND(-5 + (K934 / 0.46) * (10 - (-5)), 1),
  AND(C934="Winter", J934="Western Disturbance"), ROUND(5 + (K934 / 0.46) * (20 - 5), 1),
  AND(C934="Summer", J934="Clear / Sunny"), ROUND(30 + (K934 / 0.46) * (53 - 30), 1),
  AND(C934="Summer", J934="Hot &amp; Humid"), ROUND(26 + (K934 / 0.46) * (45 - 26), 1),
  AND(C934="Summer", J934="Dust Storm / Loo Winds"), ROUND(35 + (K934 / 0.46) * (50 - 35), 1),
  AND(C934="Summer", J934="Pre-Monsoon Thunderstorm"), ROUND(28 + (K934 / 0.46) * (48 - 28), 1),
  AND(C934="Monsoon", J934="Heavy Rainfall"), ROUND(22 + (K934 / 0.46) * (28 - 22), 1),
  AND(C934="Monsoon", J934="Intermittent Showers"), ROUND(24 + (K934 / 0.46) * (32 - 24), 1),
  AND(C934="Monsoon", J934="Overcast &amp; Humid"), ROUND(25 + (K934 / 0.46) * (33 - 25), 1),
  AND(C934="Monsoon", J934="Thunderstorms with Rain"), ROUND(23 + (K934 / 0.46) * (30 - 23), 1),
  AND(C934="Autumn", J934="Clear"), ROUND(20 + (K934 / 0.46) * (30 - 20), 1),
  AND(C934="Autumn", J934="Dry &amp; Breezy"), ROUND(18 + (K934 / 0.46) * (28 - 18), 1),
  AND(C934="Autumn", J934="Atmospheric Haze"), ROUND(16 + (K934 / 0.46) * (26 - 16), 1),
  AND(C934="Autumn", J934="Chilly Dusk"), ROUND(15 + (K934 / 0.46) * (25 - 15), 1),
  TRUE, "No match found"
)</f>
        <v>17.2</v>
      </c>
      <c r="M934" s="8">
        <v>0.47</v>
      </c>
      <c r="N934" s="8">
        <f>ROUND(DS_1_2_3_appended[[#This Row],[NormalizedHumidity]] * 100, 1)</f>
        <v>47</v>
      </c>
      <c r="O934" s="8" t="str" cm="1">
        <f t="array" ref="O934">_xlfn.IFS(
  N934&lt;=10, "Extremely Dry",
  N934&lt;=20, "Very Dry",
  N934&lt;=30, "Dry",
  N934&lt;=40, "Low Comfortable",
  N934&lt;=50, "Comfortable",
  N934&lt;=60, "Moderate Humid",
  N934&lt;=70, "Humid",
  N934&lt;=80, "Very Humid",
  N934&lt;=90, "Highly Humid",
  N934&lt;=100, "Saturated / Rain-Likely"
)</f>
        <v>Comfortable</v>
      </c>
      <c r="P934" s="8">
        <v>0.1343</v>
      </c>
      <c r="Q934" s="8">
        <f>ROUND(DS_1_2_3_appended[[#This Row],[NormalizedWindspeed]]* 118, 1)</f>
        <v>15.8</v>
      </c>
      <c r="R934" s="8">
        <v>12</v>
      </c>
      <c r="S934" s="8">
        <v>52</v>
      </c>
      <c r="T934" s="8">
        <f>SUM(DS_1_2_3_appended[[#This Row],[CasualRiders]], DS_1_2_3_appended[[#This Row],[RegisteredRiders]])</f>
        <v>64</v>
      </c>
    </row>
    <row r="935" spans="1:20">
      <c r="A935" s="16">
        <v>934</v>
      </c>
      <c r="B935" s="11">
        <v>40585</v>
      </c>
      <c r="C935" s="8" t="str" cm="1">
        <f t="array" ref="C935">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35" s="8">
        <f>YEAR(DS_1_2_3_appended[[#This Row],[DateOfEntry]])</f>
        <v>2011</v>
      </c>
      <c r="E935" s="8" t="str">
        <f>TEXT(DS_1_2_3_appended[[#This Row],[DateOfEntry]], "mmmm")</f>
        <v>February</v>
      </c>
      <c r="F935" s="15">
        <v>38.875</v>
      </c>
      <c r="G935" s="8" t="str">
        <f>IF(dataset_1!G935, "YES", "NO")</f>
        <v>NO</v>
      </c>
      <c r="H935" s="8" t="str">
        <f>CHOOSE(WEEKDAY(DS_1_2_3_appended[[#This Row],[DateOfEntry]]), "Sunday", "Monday", "Tuesday", "Wednesday", "Thursday", "Friday", "Saturday")</f>
        <v>Friday</v>
      </c>
      <c r="I935" s="8">
        <v>1</v>
      </c>
      <c r="J935" s="8" t="str" cm="1">
        <f t="array" ref="J935">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935" s="8">
        <v>0.22</v>
      </c>
      <c r="L935" s="8" cm="1">
        <f t="array" ref="L935">_xlfn.IFS(
  AND(C935="Winter", J935="Clear Sky"), ROUND(10 + (K935 / 0.46) * (25 - 10), 1),
  AND(C935="Winter", J935="Foggy / Misty"), ROUND(0 + (K935 / 0.46) * (15 - 0), 1),
  AND(C935="Winter", J935="Light Snow / Rain"), ROUND(-5 + (K935 / 0.46) * (10 - (-5)), 1),
  AND(C935="Winter", J935="Western Disturbance"), ROUND(5 + (K935 / 0.46) * (20 - 5), 1),
  AND(C935="Summer", J935="Clear / Sunny"), ROUND(30 + (K935 / 0.46) * (53 - 30), 1),
  AND(C935="Summer", J935="Hot &amp; Humid"), ROUND(26 + (K935 / 0.46) * (45 - 26), 1),
  AND(C935="Summer", J935="Dust Storm / Loo Winds"), ROUND(35 + (K935 / 0.46) * (50 - 35), 1),
  AND(C935="Summer", J935="Pre-Monsoon Thunderstorm"), ROUND(28 + (K935 / 0.46) * (48 - 28), 1),
  AND(C935="Monsoon", J935="Heavy Rainfall"), ROUND(22 + (K935 / 0.46) * (28 - 22), 1),
  AND(C935="Monsoon", J935="Intermittent Showers"), ROUND(24 + (K935 / 0.46) * (32 - 24), 1),
  AND(C935="Monsoon", J935="Overcast &amp; Humid"), ROUND(25 + (K935 / 0.46) * (33 - 25), 1),
  AND(C935="Monsoon", J935="Thunderstorms with Rain"), ROUND(23 + (K935 / 0.46) * (30 - 23), 1),
  AND(C935="Autumn", J935="Clear"), ROUND(20 + (K935 / 0.46) * (30 - 20), 1),
  AND(C935="Autumn", J935="Dry &amp; Breezy"), ROUND(18 + (K935 / 0.46) * (28 - 18), 1),
  AND(C935="Autumn", J935="Atmospheric Haze"), ROUND(16 + (K935 / 0.46) * (26 - 16), 1),
  AND(C935="Autumn", J935="Chilly Dusk"), ROUND(15 + (K935 / 0.46) * (25 - 15), 1),
  TRUE, "No match found"
)</f>
        <v>17.2</v>
      </c>
      <c r="M935" s="8">
        <v>0.47</v>
      </c>
      <c r="N935" s="8">
        <f>ROUND(DS_1_2_3_appended[[#This Row],[NormalizedHumidity]] * 100, 1)</f>
        <v>47</v>
      </c>
      <c r="O935" s="8" t="str" cm="1">
        <f t="array" ref="O935">_xlfn.IFS(
  N935&lt;=10, "Extremely Dry",
  N935&lt;=20, "Very Dry",
  N935&lt;=30, "Dry",
  N935&lt;=40, "Low Comfortable",
  N935&lt;=50, "Comfortable",
  N935&lt;=60, "Moderate Humid",
  N935&lt;=70, "Humid",
  N935&lt;=80, "Very Humid",
  N935&lt;=90, "Highly Humid",
  N935&lt;=100, "Saturated / Rain-Likely"
)</f>
        <v>Comfortable</v>
      </c>
      <c r="P935" s="8">
        <v>0.1343</v>
      </c>
      <c r="Q935" s="8">
        <f>ROUND(DS_1_2_3_appended[[#This Row],[NormalizedWindspeed]]* 118, 1)</f>
        <v>15.8</v>
      </c>
      <c r="R935" s="8">
        <v>7</v>
      </c>
      <c r="S935" s="8">
        <v>64</v>
      </c>
      <c r="T935" s="8">
        <f>SUM(DS_1_2_3_appended[[#This Row],[CasualRiders]], DS_1_2_3_appended[[#This Row],[RegisteredRiders]])</f>
        <v>71</v>
      </c>
    </row>
    <row r="936" spans="1:20">
      <c r="A936" s="16">
        <v>935</v>
      </c>
      <c r="B936" s="11">
        <v>40585</v>
      </c>
      <c r="C936" s="8" t="str" cm="1">
        <f t="array" ref="C936">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36" s="8">
        <f>YEAR(DS_1_2_3_appended[[#This Row],[DateOfEntry]])</f>
        <v>2011</v>
      </c>
      <c r="E936" s="8" t="str">
        <f>TEXT(DS_1_2_3_appended[[#This Row],[DateOfEntry]], "mmmm")</f>
        <v>February</v>
      </c>
      <c r="F936" s="15">
        <v>38.9166666666667</v>
      </c>
      <c r="G936" s="8" t="str">
        <f>IF(dataset_1!G936, "YES", "NO")</f>
        <v>NO</v>
      </c>
      <c r="H936" s="8" t="str">
        <f>CHOOSE(WEEKDAY(DS_1_2_3_appended[[#This Row],[DateOfEntry]]), "Sunday", "Monday", "Tuesday", "Wednesday", "Thursday", "Friday", "Saturday")</f>
        <v>Friday</v>
      </c>
      <c r="I936" s="8">
        <v>1</v>
      </c>
      <c r="J936" s="8" t="str" cm="1">
        <f t="array" ref="J936">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936" s="8">
        <v>0.24</v>
      </c>
      <c r="L936" s="8" cm="1">
        <f t="array" ref="L936">_xlfn.IFS(
  AND(C936="Winter", J936="Clear Sky"), ROUND(10 + (K936 / 0.46) * (25 - 10), 1),
  AND(C936="Winter", J936="Foggy / Misty"), ROUND(0 + (K936 / 0.46) * (15 - 0), 1),
  AND(C936="Winter", J936="Light Snow / Rain"), ROUND(-5 + (K936 / 0.46) * (10 - (-5)), 1),
  AND(C936="Winter", J936="Western Disturbance"), ROUND(5 + (K936 / 0.46) * (20 - 5), 1),
  AND(C936="Summer", J936="Clear / Sunny"), ROUND(30 + (K936 / 0.46) * (53 - 30), 1),
  AND(C936="Summer", J936="Hot &amp; Humid"), ROUND(26 + (K936 / 0.46) * (45 - 26), 1),
  AND(C936="Summer", J936="Dust Storm / Loo Winds"), ROUND(35 + (K936 / 0.46) * (50 - 35), 1),
  AND(C936="Summer", J936="Pre-Monsoon Thunderstorm"), ROUND(28 + (K936 / 0.46) * (48 - 28), 1),
  AND(C936="Monsoon", J936="Heavy Rainfall"), ROUND(22 + (K936 / 0.46) * (28 - 22), 1),
  AND(C936="Monsoon", J936="Intermittent Showers"), ROUND(24 + (K936 / 0.46) * (32 - 24), 1),
  AND(C936="Monsoon", J936="Overcast &amp; Humid"), ROUND(25 + (K936 / 0.46) * (33 - 25), 1),
  AND(C936="Monsoon", J936="Thunderstorms with Rain"), ROUND(23 + (K936 / 0.46) * (30 - 23), 1),
  AND(C936="Autumn", J936="Clear"), ROUND(20 + (K936 / 0.46) * (30 - 20), 1),
  AND(C936="Autumn", J936="Dry &amp; Breezy"), ROUND(18 + (K936 / 0.46) * (28 - 18), 1),
  AND(C936="Autumn", J936="Atmospheric Haze"), ROUND(16 + (K936 / 0.46) * (26 - 16), 1),
  AND(C936="Autumn", J936="Chilly Dusk"), ROUND(15 + (K936 / 0.46) * (25 - 15), 1),
  TRUE, "No match found"
)</f>
        <v>17.8</v>
      </c>
      <c r="M936" s="8">
        <v>0.35</v>
      </c>
      <c r="N936" s="8">
        <f>ROUND(DS_1_2_3_appended[[#This Row],[NormalizedHumidity]] * 100, 1)</f>
        <v>35</v>
      </c>
      <c r="O936" s="8" t="str" cm="1">
        <f t="array" ref="O936">_xlfn.IFS(
  N936&lt;=10, "Extremely Dry",
  N936&lt;=20, "Very Dry",
  N936&lt;=30, "Dry",
  N936&lt;=40, "Low Comfortable",
  N936&lt;=50, "Comfortable",
  N936&lt;=60, "Moderate Humid",
  N936&lt;=70, "Humid",
  N936&lt;=80, "Very Humid",
  N936&lt;=90, "Highly Humid",
  N936&lt;=100, "Saturated / Rain-Likely"
)</f>
        <v>Low Comfortable</v>
      </c>
      <c r="P936" s="8">
        <v>0.19400000000000001</v>
      </c>
      <c r="Q936" s="8">
        <f>ROUND(DS_1_2_3_appended[[#This Row],[NormalizedWindspeed]]* 118, 1)</f>
        <v>22.9</v>
      </c>
      <c r="R936" s="8">
        <v>21</v>
      </c>
      <c r="S936" s="8">
        <v>89</v>
      </c>
      <c r="T936" s="8">
        <f>SUM(DS_1_2_3_appended[[#This Row],[CasualRiders]], DS_1_2_3_appended[[#This Row],[RegisteredRiders]])</f>
        <v>110</v>
      </c>
    </row>
    <row r="937" spans="1:20">
      <c r="A937" s="16">
        <v>936</v>
      </c>
      <c r="B937" s="11">
        <v>40585</v>
      </c>
      <c r="C937" s="8" t="str" cm="1">
        <f t="array" ref="C937">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37" s="8">
        <f>YEAR(DS_1_2_3_appended[[#This Row],[DateOfEntry]])</f>
        <v>2011</v>
      </c>
      <c r="E937" s="8" t="str">
        <f>TEXT(DS_1_2_3_appended[[#This Row],[DateOfEntry]], "mmmm")</f>
        <v>February</v>
      </c>
      <c r="F937" s="15">
        <v>38.9583333333333</v>
      </c>
      <c r="G937" s="8" t="str">
        <f>IF(dataset_1!G937, "YES", "NO")</f>
        <v>NO</v>
      </c>
      <c r="H937" s="8" t="str">
        <f>CHOOSE(WEEKDAY(DS_1_2_3_appended[[#This Row],[DateOfEntry]]), "Sunday", "Monday", "Tuesday", "Wednesday", "Thursday", "Friday", "Saturday")</f>
        <v>Friday</v>
      </c>
      <c r="I937" s="8">
        <v>1</v>
      </c>
      <c r="J937" s="8" t="str" cm="1">
        <f t="array" ref="J937">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937" s="8">
        <v>0.3</v>
      </c>
      <c r="L937" s="8" cm="1">
        <f t="array" ref="L937">_xlfn.IFS(
  AND(C937="Winter", J937="Clear Sky"), ROUND(10 + (K937 / 0.46) * (25 - 10), 1),
  AND(C937="Winter", J937="Foggy / Misty"), ROUND(0 + (K937 / 0.46) * (15 - 0), 1),
  AND(C937="Winter", J937="Light Snow / Rain"), ROUND(-5 + (K937 / 0.46) * (10 - (-5)), 1),
  AND(C937="Winter", J937="Western Disturbance"), ROUND(5 + (K937 / 0.46) * (20 - 5), 1),
  AND(C937="Summer", J937="Clear / Sunny"), ROUND(30 + (K937 / 0.46) * (53 - 30), 1),
  AND(C937="Summer", J937="Hot &amp; Humid"), ROUND(26 + (K937 / 0.46) * (45 - 26), 1),
  AND(C937="Summer", J937="Dust Storm / Loo Winds"), ROUND(35 + (K937 / 0.46) * (50 - 35), 1),
  AND(C937="Summer", J937="Pre-Monsoon Thunderstorm"), ROUND(28 + (K937 / 0.46) * (48 - 28), 1),
  AND(C937="Monsoon", J937="Heavy Rainfall"), ROUND(22 + (K937 / 0.46) * (28 - 22), 1),
  AND(C937="Monsoon", J937="Intermittent Showers"), ROUND(24 + (K937 / 0.46) * (32 - 24), 1),
  AND(C937="Monsoon", J937="Overcast &amp; Humid"), ROUND(25 + (K937 / 0.46) * (33 - 25), 1),
  AND(C937="Monsoon", J937="Thunderstorms with Rain"), ROUND(23 + (K937 / 0.46) * (30 - 23), 1),
  AND(C937="Autumn", J937="Clear"), ROUND(20 + (K937 / 0.46) * (30 - 20), 1),
  AND(C937="Autumn", J937="Dry &amp; Breezy"), ROUND(18 + (K937 / 0.46) * (28 - 18), 1),
  AND(C937="Autumn", J937="Atmospheric Haze"), ROUND(16 + (K937 / 0.46) * (26 - 16), 1),
  AND(C937="Autumn", J937="Chilly Dusk"), ROUND(15 + (K937 / 0.46) * (25 - 15), 1),
  TRUE, "No match found"
)</f>
        <v>19.8</v>
      </c>
      <c r="M937" s="8">
        <v>0.26</v>
      </c>
      <c r="N937" s="8">
        <f>ROUND(DS_1_2_3_appended[[#This Row],[NormalizedHumidity]] * 100, 1)</f>
        <v>26</v>
      </c>
      <c r="O937" s="8" t="str" cm="1">
        <f t="array" ref="O937">_xlfn.IFS(
  N937&lt;=10, "Extremely Dry",
  N937&lt;=20, "Very Dry",
  N937&lt;=30, "Dry",
  N937&lt;=40, "Low Comfortable",
  N937&lt;=50, "Comfortable",
  N937&lt;=60, "Moderate Humid",
  N937&lt;=70, "Humid",
  N937&lt;=80, "Very Humid",
  N937&lt;=90, "Highly Humid",
  N937&lt;=100, "Saturated / Rain-Likely"
)</f>
        <v>Dry</v>
      </c>
      <c r="P937" s="8">
        <v>0.25369999999999998</v>
      </c>
      <c r="Q937" s="8">
        <f>ROUND(DS_1_2_3_appended[[#This Row],[NormalizedWindspeed]]* 118, 1)</f>
        <v>29.9</v>
      </c>
      <c r="R937" s="8">
        <v>17</v>
      </c>
      <c r="S937" s="8">
        <v>67</v>
      </c>
      <c r="T937" s="8">
        <f>SUM(DS_1_2_3_appended[[#This Row],[CasualRiders]], DS_1_2_3_appended[[#This Row],[RegisteredRiders]])</f>
        <v>84</v>
      </c>
    </row>
    <row r="938" spans="1:20">
      <c r="A938" s="16">
        <v>937</v>
      </c>
      <c r="B938" s="11">
        <v>40585</v>
      </c>
      <c r="C938" s="8" t="str" cm="1">
        <f t="array" ref="C938">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38" s="8">
        <f>YEAR(DS_1_2_3_appended[[#This Row],[DateOfEntry]])</f>
        <v>2011</v>
      </c>
      <c r="E938" s="8" t="str">
        <f>TEXT(DS_1_2_3_appended[[#This Row],[DateOfEntry]], "mmmm")</f>
        <v>February</v>
      </c>
      <c r="F938" s="15">
        <v>39</v>
      </c>
      <c r="G938" s="8" t="str">
        <f>IF(dataset_1!G938, "YES", "NO")</f>
        <v>NO</v>
      </c>
      <c r="H938" s="8" t="str">
        <f>CHOOSE(WEEKDAY(DS_1_2_3_appended[[#This Row],[DateOfEntry]]), "Sunday", "Monday", "Tuesday", "Wednesday", "Thursday", "Friday", "Saturday")</f>
        <v>Friday</v>
      </c>
      <c r="I938" s="8">
        <v>1</v>
      </c>
      <c r="J938" s="8" t="str" cm="1">
        <f t="array" ref="J938">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938" s="8">
        <v>0.32</v>
      </c>
      <c r="L938" s="8" cm="1">
        <f t="array" ref="L938">_xlfn.IFS(
  AND(C938="Winter", J938="Clear Sky"), ROUND(10 + (K938 / 0.46) * (25 - 10), 1),
  AND(C938="Winter", J938="Foggy / Misty"), ROUND(0 + (K938 / 0.46) * (15 - 0), 1),
  AND(C938="Winter", J938="Light Snow / Rain"), ROUND(-5 + (K938 / 0.46) * (10 - (-5)), 1),
  AND(C938="Winter", J938="Western Disturbance"), ROUND(5 + (K938 / 0.46) * (20 - 5), 1),
  AND(C938="Summer", J938="Clear / Sunny"), ROUND(30 + (K938 / 0.46) * (53 - 30), 1),
  AND(C938="Summer", J938="Hot &amp; Humid"), ROUND(26 + (K938 / 0.46) * (45 - 26), 1),
  AND(C938="Summer", J938="Dust Storm / Loo Winds"), ROUND(35 + (K938 / 0.46) * (50 - 35), 1),
  AND(C938="Summer", J938="Pre-Monsoon Thunderstorm"), ROUND(28 + (K938 / 0.46) * (48 - 28), 1),
  AND(C938="Monsoon", J938="Heavy Rainfall"), ROUND(22 + (K938 / 0.46) * (28 - 22), 1),
  AND(C938="Monsoon", J938="Intermittent Showers"), ROUND(24 + (K938 / 0.46) * (32 - 24), 1),
  AND(C938="Monsoon", J938="Overcast &amp; Humid"), ROUND(25 + (K938 / 0.46) * (33 - 25), 1),
  AND(C938="Monsoon", J938="Thunderstorms with Rain"), ROUND(23 + (K938 / 0.46) * (30 - 23), 1),
  AND(C938="Autumn", J938="Clear"), ROUND(20 + (K938 / 0.46) * (30 - 20), 1),
  AND(C938="Autumn", J938="Dry &amp; Breezy"), ROUND(18 + (K938 / 0.46) * (28 - 18), 1),
  AND(C938="Autumn", J938="Atmospheric Haze"), ROUND(16 + (K938 / 0.46) * (26 - 16), 1),
  AND(C938="Autumn", J938="Chilly Dusk"), ROUND(15 + (K938 / 0.46) * (25 - 15), 1),
  TRUE, "No match found"
)</f>
        <v>20.399999999999999</v>
      </c>
      <c r="M938" s="8">
        <v>0.21</v>
      </c>
      <c r="N938" s="8">
        <f>ROUND(DS_1_2_3_appended[[#This Row],[NormalizedHumidity]] * 100, 1)</f>
        <v>21</v>
      </c>
      <c r="O938" s="8" t="str" cm="1">
        <f t="array" ref="O938">_xlfn.IFS(
  N938&lt;=10, "Extremely Dry",
  N938&lt;=20, "Very Dry",
  N938&lt;=30, "Dry",
  N938&lt;=40, "Low Comfortable",
  N938&lt;=50, "Comfortable",
  N938&lt;=60, "Moderate Humid",
  N938&lt;=70, "Humid",
  N938&lt;=80, "Very Humid",
  N938&lt;=90, "Highly Humid",
  N938&lt;=100, "Saturated / Rain-Likely"
)</f>
        <v>Dry</v>
      </c>
      <c r="P938" s="8">
        <v>0.16420000000000001</v>
      </c>
      <c r="Q938" s="8">
        <f>ROUND(DS_1_2_3_appended[[#This Row],[NormalizedWindspeed]]* 118, 1)</f>
        <v>19.399999999999999</v>
      </c>
      <c r="R938" s="8">
        <v>12</v>
      </c>
      <c r="S938" s="8">
        <v>62</v>
      </c>
      <c r="T938" s="8">
        <f>SUM(DS_1_2_3_appended[[#This Row],[CasualRiders]], DS_1_2_3_appended[[#This Row],[RegisteredRiders]])</f>
        <v>74</v>
      </c>
    </row>
    <row r="939" spans="1:20">
      <c r="A939" s="16">
        <v>938</v>
      </c>
      <c r="B939" s="11">
        <v>40585</v>
      </c>
      <c r="C939" s="8" t="str" cm="1">
        <f t="array" ref="C939">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39" s="8">
        <f>YEAR(DS_1_2_3_appended[[#This Row],[DateOfEntry]])</f>
        <v>2011</v>
      </c>
      <c r="E939" s="8" t="str">
        <f>TEXT(DS_1_2_3_appended[[#This Row],[DateOfEntry]], "mmmm")</f>
        <v>February</v>
      </c>
      <c r="F939" s="15">
        <v>39.0416666666667</v>
      </c>
      <c r="G939" s="8" t="str">
        <f>IF(dataset_1!G939, "YES", "NO")</f>
        <v>NO</v>
      </c>
      <c r="H939" s="8" t="str">
        <f>CHOOSE(WEEKDAY(DS_1_2_3_appended[[#This Row],[DateOfEntry]]), "Sunday", "Monday", "Tuesday", "Wednesday", "Thursday", "Friday", "Saturday")</f>
        <v>Friday</v>
      </c>
      <c r="I939" s="8">
        <v>1</v>
      </c>
      <c r="J939" s="8" t="str" cm="1">
        <f t="array" ref="J939">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939" s="8">
        <v>0.3</v>
      </c>
      <c r="L939" s="8" cm="1">
        <f t="array" ref="L939">_xlfn.IFS(
  AND(C939="Winter", J939="Clear Sky"), ROUND(10 + (K939 / 0.46) * (25 - 10), 1),
  AND(C939="Winter", J939="Foggy / Misty"), ROUND(0 + (K939 / 0.46) * (15 - 0), 1),
  AND(C939="Winter", J939="Light Snow / Rain"), ROUND(-5 + (K939 / 0.46) * (10 - (-5)), 1),
  AND(C939="Winter", J939="Western Disturbance"), ROUND(5 + (K939 / 0.46) * (20 - 5), 1),
  AND(C939="Summer", J939="Clear / Sunny"), ROUND(30 + (K939 / 0.46) * (53 - 30), 1),
  AND(C939="Summer", J939="Hot &amp; Humid"), ROUND(26 + (K939 / 0.46) * (45 - 26), 1),
  AND(C939="Summer", J939="Dust Storm / Loo Winds"), ROUND(35 + (K939 / 0.46) * (50 - 35), 1),
  AND(C939="Summer", J939="Pre-Monsoon Thunderstorm"), ROUND(28 + (K939 / 0.46) * (48 - 28), 1),
  AND(C939="Monsoon", J939="Heavy Rainfall"), ROUND(22 + (K939 / 0.46) * (28 - 22), 1),
  AND(C939="Monsoon", J939="Intermittent Showers"), ROUND(24 + (K939 / 0.46) * (32 - 24), 1),
  AND(C939="Monsoon", J939="Overcast &amp; Humid"), ROUND(25 + (K939 / 0.46) * (33 - 25), 1),
  AND(C939="Monsoon", J939="Thunderstorms with Rain"), ROUND(23 + (K939 / 0.46) * (30 - 23), 1),
  AND(C939="Autumn", J939="Clear"), ROUND(20 + (K939 / 0.46) * (30 - 20), 1),
  AND(C939="Autumn", J939="Dry &amp; Breezy"), ROUND(18 + (K939 / 0.46) * (28 - 18), 1),
  AND(C939="Autumn", J939="Atmospheric Haze"), ROUND(16 + (K939 / 0.46) * (26 - 16), 1),
  AND(C939="Autumn", J939="Chilly Dusk"), ROUND(15 + (K939 / 0.46) * (25 - 15), 1),
  TRUE, "No match found"
)</f>
        <v>19.8</v>
      </c>
      <c r="M939" s="8">
        <v>0.28000000000000003</v>
      </c>
      <c r="N939" s="8">
        <f>ROUND(DS_1_2_3_appended[[#This Row],[NormalizedHumidity]] * 100, 1)</f>
        <v>28</v>
      </c>
      <c r="O939" s="8" t="str" cm="1">
        <f t="array" ref="O939">_xlfn.IFS(
  N939&lt;=10, "Extremely Dry",
  N939&lt;=20, "Very Dry",
  N939&lt;=30, "Dry",
  N939&lt;=40, "Low Comfortable",
  N939&lt;=50, "Comfortable",
  N939&lt;=60, "Moderate Humid",
  N939&lt;=70, "Humid",
  N939&lt;=80, "Very Humid",
  N939&lt;=90, "Highly Humid",
  N939&lt;=100, "Saturated / Rain-Likely"
)</f>
        <v>Dry</v>
      </c>
      <c r="P939" s="8">
        <v>0.19400000000000001</v>
      </c>
      <c r="Q939" s="8">
        <f>ROUND(DS_1_2_3_appended[[#This Row],[NormalizedWindspeed]]* 118, 1)</f>
        <v>22.9</v>
      </c>
      <c r="R939" s="8">
        <v>14</v>
      </c>
      <c r="S939" s="8">
        <v>111</v>
      </c>
      <c r="T939" s="8">
        <f>SUM(DS_1_2_3_appended[[#This Row],[CasualRiders]], DS_1_2_3_appended[[#This Row],[RegisteredRiders]])</f>
        <v>125</v>
      </c>
    </row>
    <row r="940" spans="1:20">
      <c r="A940" s="16">
        <v>939</v>
      </c>
      <c r="B940" s="11">
        <v>40585</v>
      </c>
      <c r="C940" s="8" t="str" cm="1">
        <f t="array" ref="C940">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40" s="8">
        <f>YEAR(DS_1_2_3_appended[[#This Row],[DateOfEntry]])</f>
        <v>2011</v>
      </c>
      <c r="E940" s="8" t="str">
        <f>TEXT(DS_1_2_3_appended[[#This Row],[DateOfEntry]], "mmmm")</f>
        <v>February</v>
      </c>
      <c r="F940" s="15">
        <v>39.0833333333333</v>
      </c>
      <c r="G940" s="8" t="str">
        <f>IF(dataset_1!G940, "YES", "NO")</f>
        <v>NO</v>
      </c>
      <c r="H940" s="8" t="str">
        <f>CHOOSE(WEEKDAY(DS_1_2_3_appended[[#This Row],[DateOfEntry]]), "Sunday", "Monday", "Tuesday", "Wednesday", "Thursday", "Friday", "Saturday")</f>
        <v>Friday</v>
      </c>
      <c r="I940" s="8">
        <v>1</v>
      </c>
      <c r="J940" s="8" t="str" cm="1">
        <f t="array" ref="J940">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940" s="8">
        <v>0.3</v>
      </c>
      <c r="L940" s="8" cm="1">
        <f t="array" ref="L940">_xlfn.IFS(
  AND(C940="Winter", J940="Clear Sky"), ROUND(10 + (K940 / 0.46) * (25 - 10), 1),
  AND(C940="Winter", J940="Foggy / Misty"), ROUND(0 + (K940 / 0.46) * (15 - 0), 1),
  AND(C940="Winter", J940="Light Snow / Rain"), ROUND(-5 + (K940 / 0.46) * (10 - (-5)), 1),
  AND(C940="Winter", J940="Western Disturbance"), ROUND(5 + (K940 / 0.46) * (20 - 5), 1),
  AND(C940="Summer", J940="Clear / Sunny"), ROUND(30 + (K940 / 0.46) * (53 - 30), 1),
  AND(C940="Summer", J940="Hot &amp; Humid"), ROUND(26 + (K940 / 0.46) * (45 - 26), 1),
  AND(C940="Summer", J940="Dust Storm / Loo Winds"), ROUND(35 + (K940 / 0.46) * (50 - 35), 1),
  AND(C940="Summer", J940="Pre-Monsoon Thunderstorm"), ROUND(28 + (K940 / 0.46) * (48 - 28), 1),
  AND(C940="Monsoon", J940="Heavy Rainfall"), ROUND(22 + (K940 / 0.46) * (28 - 22), 1),
  AND(C940="Monsoon", J940="Intermittent Showers"), ROUND(24 + (K940 / 0.46) * (32 - 24), 1),
  AND(C940="Monsoon", J940="Overcast &amp; Humid"), ROUND(25 + (K940 / 0.46) * (33 - 25), 1),
  AND(C940="Monsoon", J940="Thunderstorms with Rain"), ROUND(23 + (K940 / 0.46) * (30 - 23), 1),
  AND(C940="Autumn", J940="Clear"), ROUND(20 + (K940 / 0.46) * (30 - 20), 1),
  AND(C940="Autumn", J940="Dry &amp; Breezy"), ROUND(18 + (K940 / 0.46) * (28 - 18), 1),
  AND(C940="Autumn", J940="Atmospheric Haze"), ROUND(16 + (K940 / 0.46) * (26 - 16), 1),
  AND(C940="Autumn", J940="Chilly Dusk"), ROUND(15 + (K940 / 0.46) * (25 - 15), 1),
  TRUE, "No match found"
)</f>
        <v>19.8</v>
      </c>
      <c r="M940" s="8">
        <v>0.24</v>
      </c>
      <c r="N940" s="8">
        <f>ROUND(DS_1_2_3_appended[[#This Row],[NormalizedHumidity]] * 100, 1)</f>
        <v>24</v>
      </c>
      <c r="O940" s="8" t="str" cm="1">
        <f t="array" ref="O940">_xlfn.IFS(
  N940&lt;=10, "Extremely Dry",
  N940&lt;=20, "Very Dry",
  N940&lt;=30, "Dry",
  N940&lt;=40, "Low Comfortable",
  N940&lt;=50, "Comfortable",
  N940&lt;=60, "Moderate Humid",
  N940&lt;=70, "Humid",
  N940&lt;=80, "Very Humid",
  N940&lt;=90, "Highly Humid",
  N940&lt;=100, "Saturated / Rain-Likely"
)</f>
        <v>Dry</v>
      </c>
      <c r="P940" s="8">
        <v>0</v>
      </c>
      <c r="Q940" s="8">
        <f>ROUND(DS_1_2_3_appended[[#This Row],[NormalizedWindspeed]]* 118, 1)</f>
        <v>0</v>
      </c>
      <c r="R940" s="8">
        <v>18</v>
      </c>
      <c r="S940" s="8">
        <v>193</v>
      </c>
      <c r="T940" s="8">
        <f>SUM(DS_1_2_3_appended[[#This Row],[CasualRiders]], DS_1_2_3_appended[[#This Row],[RegisteredRiders]])</f>
        <v>211</v>
      </c>
    </row>
    <row r="941" spans="1:20">
      <c r="A941" s="16">
        <v>940</v>
      </c>
      <c r="B941" s="11">
        <v>40585</v>
      </c>
      <c r="C941" s="8" t="str" cm="1">
        <f t="array" ref="C941">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41" s="8">
        <f>YEAR(DS_1_2_3_appended[[#This Row],[DateOfEntry]])</f>
        <v>2011</v>
      </c>
      <c r="E941" s="8" t="str">
        <f>TEXT(DS_1_2_3_appended[[#This Row],[DateOfEntry]], "mmmm")</f>
        <v>February</v>
      </c>
      <c r="F941" s="15">
        <v>39.125</v>
      </c>
      <c r="G941" s="8" t="str">
        <f>IF(dataset_1!G941, "YES", "NO")</f>
        <v>NO</v>
      </c>
      <c r="H941" s="8" t="str">
        <f>CHOOSE(WEEKDAY(DS_1_2_3_appended[[#This Row],[DateOfEntry]]), "Sunday", "Monday", "Tuesday", "Wednesday", "Thursday", "Friday", "Saturday")</f>
        <v>Friday</v>
      </c>
      <c r="I941" s="8">
        <v>1</v>
      </c>
      <c r="J941" s="8" t="str" cm="1">
        <f t="array" ref="J941">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941" s="8">
        <v>0.28000000000000003</v>
      </c>
      <c r="L941" s="8" cm="1">
        <f t="array" ref="L941">_xlfn.IFS(
  AND(C941="Winter", J941="Clear Sky"), ROUND(10 + (K941 / 0.46) * (25 - 10), 1),
  AND(C941="Winter", J941="Foggy / Misty"), ROUND(0 + (K941 / 0.46) * (15 - 0), 1),
  AND(C941="Winter", J941="Light Snow / Rain"), ROUND(-5 + (K941 / 0.46) * (10 - (-5)), 1),
  AND(C941="Winter", J941="Western Disturbance"), ROUND(5 + (K941 / 0.46) * (20 - 5), 1),
  AND(C941="Summer", J941="Clear / Sunny"), ROUND(30 + (K941 / 0.46) * (53 - 30), 1),
  AND(C941="Summer", J941="Hot &amp; Humid"), ROUND(26 + (K941 / 0.46) * (45 - 26), 1),
  AND(C941="Summer", J941="Dust Storm / Loo Winds"), ROUND(35 + (K941 / 0.46) * (50 - 35), 1),
  AND(C941="Summer", J941="Pre-Monsoon Thunderstorm"), ROUND(28 + (K941 / 0.46) * (48 - 28), 1),
  AND(C941="Monsoon", J941="Heavy Rainfall"), ROUND(22 + (K941 / 0.46) * (28 - 22), 1),
  AND(C941="Monsoon", J941="Intermittent Showers"), ROUND(24 + (K941 / 0.46) * (32 - 24), 1),
  AND(C941="Monsoon", J941="Overcast &amp; Humid"), ROUND(25 + (K941 / 0.46) * (33 - 25), 1),
  AND(C941="Monsoon", J941="Thunderstorms with Rain"), ROUND(23 + (K941 / 0.46) * (30 - 23), 1),
  AND(C941="Autumn", J941="Clear"), ROUND(20 + (K941 / 0.46) * (30 - 20), 1),
  AND(C941="Autumn", J941="Dry &amp; Breezy"), ROUND(18 + (K941 / 0.46) * (28 - 18), 1),
  AND(C941="Autumn", J941="Atmospheric Haze"), ROUND(16 + (K941 / 0.46) * (26 - 16), 1),
  AND(C941="Autumn", J941="Chilly Dusk"), ROUND(15 + (K941 / 0.46) * (25 - 15), 1),
  TRUE, "No match found"
)</f>
        <v>19.100000000000001</v>
      </c>
      <c r="M941" s="8">
        <v>0.28000000000000003</v>
      </c>
      <c r="N941" s="8">
        <f>ROUND(DS_1_2_3_appended[[#This Row],[NormalizedHumidity]] * 100, 1)</f>
        <v>28</v>
      </c>
      <c r="O941" s="8" t="str" cm="1">
        <f t="array" ref="O941">_xlfn.IFS(
  N941&lt;=10, "Extremely Dry",
  N941&lt;=20, "Very Dry",
  N941&lt;=30, "Dry",
  N941&lt;=40, "Low Comfortable",
  N941&lt;=50, "Comfortable",
  N941&lt;=60, "Moderate Humid",
  N941&lt;=70, "Humid",
  N941&lt;=80, "Very Humid",
  N941&lt;=90, "Highly Humid",
  N941&lt;=100, "Saturated / Rain-Likely"
)</f>
        <v>Dry</v>
      </c>
      <c r="P941" s="8">
        <v>0</v>
      </c>
      <c r="Q941" s="8">
        <f>ROUND(DS_1_2_3_appended[[#This Row],[NormalizedWindspeed]]* 118, 1)</f>
        <v>0</v>
      </c>
      <c r="R941" s="8">
        <v>9</v>
      </c>
      <c r="S941" s="8">
        <v>165</v>
      </c>
      <c r="T941" s="8">
        <f>SUM(DS_1_2_3_appended[[#This Row],[CasualRiders]], DS_1_2_3_appended[[#This Row],[RegisteredRiders]])</f>
        <v>174</v>
      </c>
    </row>
    <row r="942" spans="1:20">
      <c r="A942" s="16">
        <v>941</v>
      </c>
      <c r="B942" s="11">
        <v>40585</v>
      </c>
      <c r="C942" s="8" t="str" cm="1">
        <f t="array" ref="C942">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42" s="8">
        <f>YEAR(DS_1_2_3_appended[[#This Row],[DateOfEntry]])</f>
        <v>2011</v>
      </c>
      <c r="E942" s="8" t="str">
        <f>TEXT(DS_1_2_3_appended[[#This Row],[DateOfEntry]], "mmmm")</f>
        <v>February</v>
      </c>
      <c r="F942" s="15">
        <v>39.1666666666667</v>
      </c>
      <c r="G942" s="8" t="str">
        <f>IF(dataset_1!G942, "YES", "NO")</f>
        <v>NO</v>
      </c>
      <c r="H942" s="8" t="str">
        <f>CHOOSE(WEEKDAY(DS_1_2_3_appended[[#This Row],[DateOfEntry]]), "Sunday", "Monday", "Tuesday", "Wednesday", "Thursday", "Friday", "Saturday")</f>
        <v>Friday</v>
      </c>
      <c r="I942" s="8">
        <v>1</v>
      </c>
      <c r="J942" s="8" t="str" cm="1">
        <f t="array" ref="J942">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942" s="8">
        <v>0.26</v>
      </c>
      <c r="L942" s="8" cm="1">
        <f t="array" ref="L942">_xlfn.IFS(
  AND(C942="Winter", J942="Clear Sky"), ROUND(10 + (K942 / 0.46) * (25 - 10), 1),
  AND(C942="Winter", J942="Foggy / Misty"), ROUND(0 + (K942 / 0.46) * (15 - 0), 1),
  AND(C942="Winter", J942="Light Snow / Rain"), ROUND(-5 + (K942 / 0.46) * (10 - (-5)), 1),
  AND(C942="Winter", J942="Western Disturbance"), ROUND(5 + (K942 / 0.46) * (20 - 5), 1),
  AND(C942="Summer", J942="Clear / Sunny"), ROUND(30 + (K942 / 0.46) * (53 - 30), 1),
  AND(C942="Summer", J942="Hot &amp; Humid"), ROUND(26 + (K942 / 0.46) * (45 - 26), 1),
  AND(C942="Summer", J942="Dust Storm / Loo Winds"), ROUND(35 + (K942 / 0.46) * (50 - 35), 1),
  AND(C942="Summer", J942="Pre-Monsoon Thunderstorm"), ROUND(28 + (K942 / 0.46) * (48 - 28), 1),
  AND(C942="Monsoon", J942="Heavy Rainfall"), ROUND(22 + (K942 / 0.46) * (28 - 22), 1),
  AND(C942="Monsoon", J942="Intermittent Showers"), ROUND(24 + (K942 / 0.46) * (32 - 24), 1),
  AND(C942="Monsoon", J942="Overcast &amp; Humid"), ROUND(25 + (K942 / 0.46) * (33 - 25), 1),
  AND(C942="Monsoon", J942="Thunderstorms with Rain"), ROUND(23 + (K942 / 0.46) * (30 - 23), 1),
  AND(C942="Autumn", J942="Clear"), ROUND(20 + (K942 / 0.46) * (30 - 20), 1),
  AND(C942="Autumn", J942="Dry &amp; Breezy"), ROUND(18 + (K942 / 0.46) * (28 - 18), 1),
  AND(C942="Autumn", J942="Atmospheric Haze"), ROUND(16 + (K942 / 0.46) * (26 - 16), 1),
  AND(C942="Autumn", J942="Chilly Dusk"), ROUND(15 + (K942 / 0.46) * (25 - 15), 1),
  TRUE, "No match found"
)</f>
        <v>18.5</v>
      </c>
      <c r="M942" s="8">
        <v>0.33</v>
      </c>
      <c r="N942" s="8">
        <f>ROUND(DS_1_2_3_appended[[#This Row],[NormalizedHumidity]] * 100, 1)</f>
        <v>33</v>
      </c>
      <c r="O942" s="8" t="str" cm="1">
        <f t="array" ref="O942">_xlfn.IFS(
  N942&lt;=10, "Extremely Dry",
  N942&lt;=20, "Very Dry",
  N942&lt;=30, "Dry",
  N942&lt;=40, "Low Comfortable",
  N942&lt;=50, "Comfortable",
  N942&lt;=60, "Moderate Humid",
  N942&lt;=70, "Humid",
  N942&lt;=80, "Very Humid",
  N942&lt;=90, "Highly Humid",
  N942&lt;=100, "Saturated / Rain-Likely"
)</f>
        <v>Low Comfortable</v>
      </c>
      <c r="P942" s="8">
        <v>0</v>
      </c>
      <c r="Q942" s="8">
        <f>ROUND(DS_1_2_3_appended[[#This Row],[NormalizedWindspeed]]* 118, 1)</f>
        <v>0</v>
      </c>
      <c r="R942" s="8">
        <v>7</v>
      </c>
      <c r="S942" s="8">
        <v>94</v>
      </c>
      <c r="T942" s="8">
        <f>SUM(DS_1_2_3_appended[[#This Row],[CasualRiders]], DS_1_2_3_appended[[#This Row],[RegisteredRiders]])</f>
        <v>101</v>
      </c>
    </row>
    <row r="943" spans="1:20">
      <c r="A943" s="16">
        <v>942</v>
      </c>
      <c r="B943" s="11">
        <v>40585</v>
      </c>
      <c r="C943" s="8" t="str" cm="1">
        <f t="array" ref="C943">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43" s="8">
        <f>YEAR(DS_1_2_3_appended[[#This Row],[DateOfEntry]])</f>
        <v>2011</v>
      </c>
      <c r="E943" s="8" t="str">
        <f>TEXT(DS_1_2_3_appended[[#This Row],[DateOfEntry]], "mmmm")</f>
        <v>February</v>
      </c>
      <c r="F943" s="15">
        <v>39.2083333333333</v>
      </c>
      <c r="G943" s="8" t="str">
        <f>IF(dataset_1!G943, "YES", "NO")</f>
        <v>NO</v>
      </c>
      <c r="H943" s="8" t="str">
        <f>CHOOSE(WEEKDAY(DS_1_2_3_appended[[#This Row],[DateOfEntry]]), "Sunday", "Monday", "Tuesday", "Wednesday", "Thursday", "Friday", "Saturday")</f>
        <v>Friday</v>
      </c>
      <c r="I943" s="8">
        <v>1</v>
      </c>
      <c r="J943" s="8" t="str" cm="1">
        <f t="array" ref="J943">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943" s="8">
        <v>0.22</v>
      </c>
      <c r="L943" s="8" cm="1">
        <f t="array" ref="L943">_xlfn.IFS(
  AND(C943="Winter", J943="Clear Sky"), ROUND(10 + (K943 / 0.46) * (25 - 10), 1),
  AND(C943="Winter", J943="Foggy / Misty"), ROUND(0 + (K943 / 0.46) * (15 - 0), 1),
  AND(C943="Winter", J943="Light Snow / Rain"), ROUND(-5 + (K943 / 0.46) * (10 - (-5)), 1),
  AND(C943="Winter", J943="Western Disturbance"), ROUND(5 + (K943 / 0.46) * (20 - 5), 1),
  AND(C943="Summer", J943="Clear / Sunny"), ROUND(30 + (K943 / 0.46) * (53 - 30), 1),
  AND(C943="Summer", J943="Hot &amp; Humid"), ROUND(26 + (K943 / 0.46) * (45 - 26), 1),
  AND(C943="Summer", J943="Dust Storm / Loo Winds"), ROUND(35 + (K943 / 0.46) * (50 - 35), 1),
  AND(C943="Summer", J943="Pre-Monsoon Thunderstorm"), ROUND(28 + (K943 / 0.46) * (48 - 28), 1),
  AND(C943="Monsoon", J943="Heavy Rainfall"), ROUND(22 + (K943 / 0.46) * (28 - 22), 1),
  AND(C943="Monsoon", J943="Intermittent Showers"), ROUND(24 + (K943 / 0.46) * (32 - 24), 1),
  AND(C943="Monsoon", J943="Overcast &amp; Humid"), ROUND(25 + (K943 / 0.46) * (33 - 25), 1),
  AND(C943="Monsoon", J943="Thunderstorms with Rain"), ROUND(23 + (K943 / 0.46) * (30 - 23), 1),
  AND(C943="Autumn", J943="Clear"), ROUND(20 + (K943 / 0.46) * (30 - 20), 1),
  AND(C943="Autumn", J943="Dry &amp; Breezy"), ROUND(18 + (K943 / 0.46) * (28 - 18), 1),
  AND(C943="Autumn", J943="Atmospheric Haze"), ROUND(16 + (K943 / 0.46) * (26 - 16), 1),
  AND(C943="Autumn", J943="Chilly Dusk"), ROUND(15 + (K943 / 0.46) * (25 - 15), 1),
  TRUE, "No match found"
)</f>
        <v>17.2</v>
      </c>
      <c r="M943" s="8">
        <v>0.55000000000000004</v>
      </c>
      <c r="N943" s="8">
        <f>ROUND(DS_1_2_3_appended[[#This Row],[NormalizedHumidity]] * 100, 1)</f>
        <v>55</v>
      </c>
      <c r="O943" s="8" t="str" cm="1">
        <f t="array" ref="O943">_xlfn.IFS(
  N943&lt;=10, "Extremely Dry",
  N943&lt;=20, "Very Dry",
  N943&lt;=30, "Dry",
  N943&lt;=40, "Low Comfortable",
  N943&lt;=50, "Comfortable",
  N943&lt;=60, "Moderate Humid",
  N943&lt;=70, "Humid",
  N943&lt;=80, "Very Humid",
  N943&lt;=90, "Highly Humid",
  N943&lt;=100, "Saturated / Rain-Likely"
)</f>
        <v>Moderate Humid</v>
      </c>
      <c r="P943" s="8">
        <v>0.1343</v>
      </c>
      <c r="Q943" s="8">
        <f>ROUND(DS_1_2_3_appended[[#This Row],[NormalizedWindspeed]]* 118, 1)</f>
        <v>15.8</v>
      </c>
      <c r="R943" s="8">
        <v>2</v>
      </c>
      <c r="S943" s="8">
        <v>61</v>
      </c>
      <c r="T943" s="8">
        <f>SUM(DS_1_2_3_appended[[#This Row],[CasualRiders]], DS_1_2_3_appended[[#This Row],[RegisteredRiders]])</f>
        <v>63</v>
      </c>
    </row>
    <row r="944" spans="1:20">
      <c r="A944" s="16">
        <v>943</v>
      </c>
      <c r="B944" s="11">
        <v>40585</v>
      </c>
      <c r="C944" s="8" t="str" cm="1">
        <f t="array" ref="C944">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44" s="8">
        <f>YEAR(DS_1_2_3_appended[[#This Row],[DateOfEntry]])</f>
        <v>2011</v>
      </c>
      <c r="E944" s="8" t="str">
        <f>TEXT(DS_1_2_3_appended[[#This Row],[DateOfEntry]], "mmmm")</f>
        <v>February</v>
      </c>
      <c r="F944" s="15">
        <v>39.25</v>
      </c>
      <c r="G944" s="8" t="str">
        <f>IF(dataset_1!G944, "YES", "NO")</f>
        <v>NO</v>
      </c>
      <c r="H944" s="8" t="str">
        <f>CHOOSE(WEEKDAY(DS_1_2_3_appended[[#This Row],[DateOfEntry]]), "Sunday", "Monday", "Tuesday", "Wednesday", "Thursday", "Friday", "Saturday")</f>
        <v>Friday</v>
      </c>
      <c r="I944" s="8">
        <v>1</v>
      </c>
      <c r="J944" s="8" t="str" cm="1">
        <f t="array" ref="J944">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944" s="8">
        <v>0.2</v>
      </c>
      <c r="L944" s="8" cm="1">
        <f t="array" ref="L944">_xlfn.IFS(
  AND(C944="Winter", J944="Clear Sky"), ROUND(10 + (K944 / 0.46) * (25 - 10), 1),
  AND(C944="Winter", J944="Foggy / Misty"), ROUND(0 + (K944 / 0.46) * (15 - 0), 1),
  AND(C944="Winter", J944="Light Snow / Rain"), ROUND(-5 + (K944 / 0.46) * (10 - (-5)), 1),
  AND(C944="Winter", J944="Western Disturbance"), ROUND(5 + (K944 / 0.46) * (20 - 5), 1),
  AND(C944="Summer", J944="Clear / Sunny"), ROUND(30 + (K944 / 0.46) * (53 - 30), 1),
  AND(C944="Summer", J944="Hot &amp; Humid"), ROUND(26 + (K944 / 0.46) * (45 - 26), 1),
  AND(C944="Summer", J944="Dust Storm / Loo Winds"), ROUND(35 + (K944 / 0.46) * (50 - 35), 1),
  AND(C944="Summer", J944="Pre-Monsoon Thunderstorm"), ROUND(28 + (K944 / 0.46) * (48 - 28), 1),
  AND(C944="Monsoon", J944="Heavy Rainfall"), ROUND(22 + (K944 / 0.46) * (28 - 22), 1),
  AND(C944="Monsoon", J944="Intermittent Showers"), ROUND(24 + (K944 / 0.46) * (32 - 24), 1),
  AND(C944="Monsoon", J944="Overcast &amp; Humid"), ROUND(25 + (K944 / 0.46) * (33 - 25), 1),
  AND(C944="Monsoon", J944="Thunderstorms with Rain"), ROUND(23 + (K944 / 0.46) * (30 - 23), 1),
  AND(C944="Autumn", J944="Clear"), ROUND(20 + (K944 / 0.46) * (30 - 20), 1),
  AND(C944="Autumn", J944="Dry &amp; Breezy"), ROUND(18 + (K944 / 0.46) * (28 - 18), 1),
  AND(C944="Autumn", J944="Atmospheric Haze"), ROUND(16 + (K944 / 0.46) * (26 - 16), 1),
  AND(C944="Autumn", J944="Chilly Dusk"), ROUND(15 + (K944 / 0.46) * (25 - 15), 1),
  TRUE, "No match found"
)</f>
        <v>16.5</v>
      </c>
      <c r="M944" s="8">
        <v>0.59</v>
      </c>
      <c r="N944" s="8">
        <f>ROUND(DS_1_2_3_appended[[#This Row],[NormalizedHumidity]] * 100, 1)</f>
        <v>59</v>
      </c>
      <c r="O944" s="8" t="str" cm="1">
        <f t="array" ref="O944">_xlfn.IFS(
  N944&lt;=10, "Extremely Dry",
  N944&lt;=20, "Very Dry",
  N944&lt;=30, "Dry",
  N944&lt;=40, "Low Comfortable",
  N944&lt;=50, "Comfortable",
  N944&lt;=60, "Moderate Humid",
  N944&lt;=70, "Humid",
  N944&lt;=80, "Very Humid",
  N944&lt;=90, "Highly Humid",
  N944&lt;=100, "Saturated / Rain-Likely"
)</f>
        <v>Moderate Humid</v>
      </c>
      <c r="P944" s="8">
        <v>0.1343</v>
      </c>
      <c r="Q944" s="8">
        <f>ROUND(DS_1_2_3_appended[[#This Row],[NormalizedWindspeed]]* 118, 1)</f>
        <v>15.8</v>
      </c>
      <c r="R944" s="8">
        <v>1</v>
      </c>
      <c r="S944" s="8">
        <v>46</v>
      </c>
      <c r="T944" s="8">
        <f>SUM(DS_1_2_3_appended[[#This Row],[CasualRiders]], DS_1_2_3_appended[[#This Row],[RegisteredRiders]])</f>
        <v>47</v>
      </c>
    </row>
    <row r="945" spans="1:20">
      <c r="A945" s="16">
        <v>944</v>
      </c>
      <c r="B945" s="11">
        <v>40585</v>
      </c>
      <c r="C945" s="8" t="str" cm="1">
        <f t="array" ref="C945">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45" s="8">
        <f>YEAR(DS_1_2_3_appended[[#This Row],[DateOfEntry]])</f>
        <v>2011</v>
      </c>
      <c r="E945" s="8" t="str">
        <f>TEXT(DS_1_2_3_appended[[#This Row],[DateOfEntry]], "mmmm")</f>
        <v>February</v>
      </c>
      <c r="F945" s="15">
        <v>39.2916666666667</v>
      </c>
      <c r="G945" s="8" t="str">
        <f>IF(dataset_1!G945, "YES", "NO")</f>
        <v>NO</v>
      </c>
      <c r="H945" s="8" t="str">
        <f>CHOOSE(WEEKDAY(DS_1_2_3_appended[[#This Row],[DateOfEntry]]), "Sunday", "Monday", "Tuesday", "Wednesday", "Thursday", "Friday", "Saturday")</f>
        <v>Friday</v>
      </c>
      <c r="I945" s="8">
        <v>1</v>
      </c>
      <c r="J945" s="8" t="str" cm="1">
        <f t="array" ref="J945">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945" s="8">
        <v>0.2</v>
      </c>
      <c r="L945" s="8" cm="1">
        <f t="array" ref="L945">_xlfn.IFS(
  AND(C945="Winter", J945="Clear Sky"), ROUND(10 + (K945 / 0.46) * (25 - 10), 1),
  AND(C945="Winter", J945="Foggy / Misty"), ROUND(0 + (K945 / 0.46) * (15 - 0), 1),
  AND(C945="Winter", J945="Light Snow / Rain"), ROUND(-5 + (K945 / 0.46) * (10 - (-5)), 1),
  AND(C945="Winter", J945="Western Disturbance"), ROUND(5 + (K945 / 0.46) * (20 - 5), 1),
  AND(C945="Summer", J945="Clear / Sunny"), ROUND(30 + (K945 / 0.46) * (53 - 30), 1),
  AND(C945="Summer", J945="Hot &amp; Humid"), ROUND(26 + (K945 / 0.46) * (45 - 26), 1),
  AND(C945="Summer", J945="Dust Storm / Loo Winds"), ROUND(35 + (K945 / 0.46) * (50 - 35), 1),
  AND(C945="Summer", J945="Pre-Monsoon Thunderstorm"), ROUND(28 + (K945 / 0.46) * (48 - 28), 1),
  AND(C945="Monsoon", J945="Heavy Rainfall"), ROUND(22 + (K945 / 0.46) * (28 - 22), 1),
  AND(C945="Monsoon", J945="Intermittent Showers"), ROUND(24 + (K945 / 0.46) * (32 - 24), 1),
  AND(C945="Monsoon", J945="Overcast &amp; Humid"), ROUND(25 + (K945 / 0.46) * (33 - 25), 1),
  AND(C945="Monsoon", J945="Thunderstorms with Rain"), ROUND(23 + (K945 / 0.46) * (30 - 23), 1),
  AND(C945="Autumn", J945="Clear"), ROUND(20 + (K945 / 0.46) * (30 - 20), 1),
  AND(C945="Autumn", J945="Dry &amp; Breezy"), ROUND(18 + (K945 / 0.46) * (28 - 18), 1),
  AND(C945="Autumn", J945="Atmospheric Haze"), ROUND(16 + (K945 / 0.46) * (26 - 16), 1),
  AND(C945="Autumn", J945="Chilly Dusk"), ROUND(15 + (K945 / 0.46) * (25 - 15), 1),
  TRUE, "No match found"
)</f>
        <v>16.5</v>
      </c>
      <c r="M945" s="8">
        <v>0.64</v>
      </c>
      <c r="N945" s="8">
        <f>ROUND(DS_1_2_3_appended[[#This Row],[NormalizedHumidity]] * 100, 1)</f>
        <v>64</v>
      </c>
      <c r="O945" s="8" t="str" cm="1">
        <f t="array" ref="O945">_xlfn.IFS(
  N945&lt;=10, "Extremely Dry",
  N945&lt;=20, "Very Dry",
  N945&lt;=30, "Dry",
  N945&lt;=40, "Low Comfortable",
  N945&lt;=50, "Comfortable",
  N945&lt;=60, "Moderate Humid",
  N945&lt;=70, "Humid",
  N945&lt;=80, "Very Humid",
  N945&lt;=90, "Highly Humid",
  N945&lt;=100, "Saturated / Rain-Likely"
)</f>
        <v>Humid</v>
      </c>
      <c r="P945" s="8">
        <v>8.9599999999999999E-2</v>
      </c>
      <c r="Q945" s="8">
        <f>ROUND(DS_1_2_3_appended[[#This Row],[NormalizedWindspeed]]* 118, 1)</f>
        <v>10.6</v>
      </c>
      <c r="R945" s="8">
        <v>2</v>
      </c>
      <c r="S945" s="8">
        <v>41</v>
      </c>
      <c r="T945" s="8">
        <f>SUM(DS_1_2_3_appended[[#This Row],[CasualRiders]], DS_1_2_3_appended[[#This Row],[RegisteredRiders]])</f>
        <v>43</v>
      </c>
    </row>
    <row r="946" spans="1:20">
      <c r="A946" s="16">
        <v>945</v>
      </c>
      <c r="B946" s="11">
        <v>40585</v>
      </c>
      <c r="C946" s="8" t="str" cm="1">
        <f t="array" ref="C946">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46" s="8">
        <f>YEAR(DS_1_2_3_appended[[#This Row],[DateOfEntry]])</f>
        <v>2011</v>
      </c>
      <c r="E946" s="8" t="str">
        <f>TEXT(DS_1_2_3_appended[[#This Row],[DateOfEntry]], "mmmm")</f>
        <v>February</v>
      </c>
      <c r="F946" s="15">
        <v>39.3333333333333</v>
      </c>
      <c r="G946" s="8" t="str">
        <f>IF(dataset_1!G946, "YES", "NO")</f>
        <v>NO</v>
      </c>
      <c r="H946" s="8" t="str">
        <f>CHOOSE(WEEKDAY(DS_1_2_3_appended[[#This Row],[DateOfEntry]]), "Sunday", "Monday", "Tuesday", "Wednesday", "Thursday", "Friday", "Saturday")</f>
        <v>Friday</v>
      </c>
      <c r="I946" s="8">
        <v>1</v>
      </c>
      <c r="J946" s="8" t="str" cm="1">
        <f t="array" ref="J946">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946" s="8">
        <v>0.18</v>
      </c>
      <c r="L946" s="8" cm="1">
        <f t="array" ref="L946">_xlfn.IFS(
  AND(C946="Winter", J946="Clear Sky"), ROUND(10 + (K946 / 0.46) * (25 - 10), 1),
  AND(C946="Winter", J946="Foggy / Misty"), ROUND(0 + (K946 / 0.46) * (15 - 0), 1),
  AND(C946="Winter", J946="Light Snow / Rain"), ROUND(-5 + (K946 / 0.46) * (10 - (-5)), 1),
  AND(C946="Winter", J946="Western Disturbance"), ROUND(5 + (K946 / 0.46) * (20 - 5), 1),
  AND(C946="Summer", J946="Clear / Sunny"), ROUND(30 + (K946 / 0.46) * (53 - 30), 1),
  AND(C946="Summer", J946="Hot &amp; Humid"), ROUND(26 + (K946 / 0.46) * (45 - 26), 1),
  AND(C946="Summer", J946="Dust Storm / Loo Winds"), ROUND(35 + (K946 / 0.46) * (50 - 35), 1),
  AND(C946="Summer", J946="Pre-Monsoon Thunderstorm"), ROUND(28 + (K946 / 0.46) * (48 - 28), 1),
  AND(C946="Monsoon", J946="Heavy Rainfall"), ROUND(22 + (K946 / 0.46) * (28 - 22), 1),
  AND(C946="Monsoon", J946="Intermittent Showers"), ROUND(24 + (K946 / 0.46) * (32 - 24), 1),
  AND(C946="Monsoon", J946="Overcast &amp; Humid"), ROUND(25 + (K946 / 0.46) * (33 - 25), 1),
  AND(C946="Monsoon", J946="Thunderstorms with Rain"), ROUND(23 + (K946 / 0.46) * (30 - 23), 1),
  AND(C946="Autumn", J946="Clear"), ROUND(20 + (K946 / 0.46) * (30 - 20), 1),
  AND(C946="Autumn", J946="Dry &amp; Breezy"), ROUND(18 + (K946 / 0.46) * (28 - 18), 1),
  AND(C946="Autumn", J946="Atmospheric Haze"), ROUND(16 + (K946 / 0.46) * (26 - 16), 1),
  AND(C946="Autumn", J946="Chilly Dusk"), ROUND(15 + (K946 / 0.46) * (25 - 15), 1),
  TRUE, "No match found"
)</f>
        <v>15.9</v>
      </c>
      <c r="M946" s="8">
        <v>0.69</v>
      </c>
      <c r="N946" s="8">
        <f>ROUND(DS_1_2_3_appended[[#This Row],[NormalizedHumidity]] * 100, 1)</f>
        <v>69</v>
      </c>
      <c r="O946" s="8" t="str" cm="1">
        <f t="array" ref="O946">_xlfn.IFS(
  N946&lt;=10, "Extremely Dry",
  N946&lt;=20, "Very Dry",
  N946&lt;=30, "Dry",
  N946&lt;=40, "Low Comfortable",
  N946&lt;=50, "Comfortable",
  N946&lt;=60, "Moderate Humid",
  N946&lt;=70, "Humid",
  N946&lt;=80, "Very Humid",
  N946&lt;=90, "Highly Humid",
  N946&lt;=100, "Saturated / Rain-Likely"
)</f>
        <v>Humid</v>
      </c>
      <c r="P946" s="8">
        <v>0</v>
      </c>
      <c r="Q946" s="8">
        <f>ROUND(DS_1_2_3_appended[[#This Row],[NormalizedWindspeed]]* 118, 1)</f>
        <v>0</v>
      </c>
      <c r="R946" s="8">
        <v>5</v>
      </c>
      <c r="S946" s="8">
        <v>48</v>
      </c>
      <c r="T946" s="8">
        <f>SUM(DS_1_2_3_appended[[#This Row],[CasualRiders]], DS_1_2_3_appended[[#This Row],[RegisteredRiders]])</f>
        <v>53</v>
      </c>
    </row>
    <row r="947" spans="1:20">
      <c r="A947" s="16">
        <v>946</v>
      </c>
      <c r="B947" s="11">
        <v>40586</v>
      </c>
      <c r="C947" s="8" t="str" cm="1">
        <f t="array" ref="C947">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47" s="8">
        <f>YEAR(DS_1_2_3_appended[[#This Row],[DateOfEntry]])</f>
        <v>2011</v>
      </c>
      <c r="E947" s="8" t="str">
        <f>TEXT(DS_1_2_3_appended[[#This Row],[DateOfEntry]], "mmmm")</f>
        <v>February</v>
      </c>
      <c r="F947" s="15">
        <v>39.375</v>
      </c>
      <c r="G947" s="8" t="str">
        <f>IF(dataset_1!G947, "YES", "NO")</f>
        <v>NO</v>
      </c>
      <c r="H947" s="8" t="str">
        <f>CHOOSE(WEEKDAY(DS_1_2_3_appended[[#This Row],[DateOfEntry]]), "Sunday", "Monday", "Tuesday", "Wednesday", "Thursday", "Friday", "Saturday")</f>
        <v>Saturday</v>
      </c>
      <c r="I947" s="8">
        <v>1</v>
      </c>
      <c r="J947" s="8" t="str" cm="1">
        <f t="array" ref="J947">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947" s="8">
        <v>0.16</v>
      </c>
      <c r="L947" s="8" cm="1">
        <f t="array" ref="L947">_xlfn.IFS(
  AND(C947="Winter", J947="Clear Sky"), ROUND(10 + (K947 / 0.46) * (25 - 10), 1),
  AND(C947="Winter", J947="Foggy / Misty"), ROUND(0 + (K947 / 0.46) * (15 - 0), 1),
  AND(C947="Winter", J947="Light Snow / Rain"), ROUND(-5 + (K947 / 0.46) * (10 - (-5)), 1),
  AND(C947="Winter", J947="Western Disturbance"), ROUND(5 + (K947 / 0.46) * (20 - 5), 1),
  AND(C947="Summer", J947="Clear / Sunny"), ROUND(30 + (K947 / 0.46) * (53 - 30), 1),
  AND(C947="Summer", J947="Hot &amp; Humid"), ROUND(26 + (K947 / 0.46) * (45 - 26), 1),
  AND(C947="Summer", J947="Dust Storm / Loo Winds"), ROUND(35 + (K947 / 0.46) * (50 - 35), 1),
  AND(C947="Summer", J947="Pre-Monsoon Thunderstorm"), ROUND(28 + (K947 / 0.46) * (48 - 28), 1),
  AND(C947="Monsoon", J947="Heavy Rainfall"), ROUND(22 + (K947 / 0.46) * (28 - 22), 1),
  AND(C947="Monsoon", J947="Intermittent Showers"), ROUND(24 + (K947 / 0.46) * (32 - 24), 1),
  AND(C947="Monsoon", J947="Overcast &amp; Humid"), ROUND(25 + (K947 / 0.46) * (33 - 25), 1),
  AND(C947="Monsoon", J947="Thunderstorms with Rain"), ROUND(23 + (K947 / 0.46) * (30 - 23), 1),
  AND(C947="Autumn", J947="Clear"), ROUND(20 + (K947 / 0.46) * (30 - 20), 1),
  AND(C947="Autumn", J947="Dry &amp; Breezy"), ROUND(18 + (K947 / 0.46) * (28 - 18), 1),
  AND(C947="Autumn", J947="Atmospheric Haze"), ROUND(16 + (K947 / 0.46) * (26 - 16), 1),
  AND(C947="Autumn", J947="Chilly Dusk"), ROUND(15 + (K947 / 0.46) * (25 - 15), 1),
  TRUE, "No match found"
)</f>
        <v>15.2</v>
      </c>
      <c r="M947" s="8">
        <v>0.69</v>
      </c>
      <c r="N947" s="8">
        <f>ROUND(DS_1_2_3_appended[[#This Row],[NormalizedHumidity]] * 100, 1)</f>
        <v>69</v>
      </c>
      <c r="O947" s="8" t="str" cm="1">
        <f t="array" ref="O947">_xlfn.IFS(
  N947&lt;=10, "Extremely Dry",
  N947&lt;=20, "Very Dry",
  N947&lt;=30, "Dry",
  N947&lt;=40, "Low Comfortable",
  N947&lt;=50, "Comfortable",
  N947&lt;=60, "Moderate Humid",
  N947&lt;=70, "Humid",
  N947&lt;=80, "Very Humid",
  N947&lt;=90, "Highly Humid",
  N947&lt;=100, "Saturated / Rain-Likely"
)</f>
        <v>Humid</v>
      </c>
      <c r="P947" s="8">
        <v>8.9599999999999999E-2</v>
      </c>
      <c r="Q947" s="8">
        <f>ROUND(DS_1_2_3_appended[[#This Row],[NormalizedWindspeed]]* 118, 1)</f>
        <v>10.6</v>
      </c>
      <c r="R947" s="8">
        <v>3</v>
      </c>
      <c r="S947" s="8">
        <v>27</v>
      </c>
      <c r="T947" s="8">
        <f>SUM(DS_1_2_3_appended[[#This Row],[CasualRiders]], DS_1_2_3_appended[[#This Row],[RegisteredRiders]])</f>
        <v>30</v>
      </c>
    </row>
    <row r="948" spans="1:20">
      <c r="A948" s="16">
        <v>947</v>
      </c>
      <c r="B948" s="11">
        <v>40586</v>
      </c>
      <c r="C948" s="8" t="str" cm="1">
        <f t="array" ref="C948">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48" s="8">
        <f>YEAR(DS_1_2_3_appended[[#This Row],[DateOfEntry]])</f>
        <v>2011</v>
      </c>
      <c r="E948" s="8" t="str">
        <f>TEXT(DS_1_2_3_appended[[#This Row],[DateOfEntry]], "mmmm")</f>
        <v>February</v>
      </c>
      <c r="F948" s="15">
        <v>39.4166666666667</v>
      </c>
      <c r="G948" s="8" t="str">
        <f>IF(dataset_1!G948, "YES", "NO")</f>
        <v>NO</v>
      </c>
      <c r="H948" s="8" t="str">
        <f>CHOOSE(WEEKDAY(DS_1_2_3_appended[[#This Row],[DateOfEntry]]), "Sunday", "Monday", "Tuesday", "Wednesday", "Thursday", "Friday", "Saturday")</f>
        <v>Saturday</v>
      </c>
      <c r="I948" s="8">
        <v>1</v>
      </c>
      <c r="J948" s="8" t="str" cm="1">
        <f t="array" ref="J948">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948" s="8">
        <v>0.14000000000000001</v>
      </c>
      <c r="L948" s="8" cm="1">
        <f t="array" ref="L948">_xlfn.IFS(
  AND(C948="Winter", J948="Clear Sky"), ROUND(10 + (K948 / 0.46) * (25 - 10), 1),
  AND(C948="Winter", J948="Foggy / Misty"), ROUND(0 + (K948 / 0.46) * (15 - 0), 1),
  AND(C948="Winter", J948="Light Snow / Rain"), ROUND(-5 + (K948 / 0.46) * (10 - (-5)), 1),
  AND(C948="Winter", J948="Western Disturbance"), ROUND(5 + (K948 / 0.46) * (20 - 5), 1),
  AND(C948="Summer", J948="Clear / Sunny"), ROUND(30 + (K948 / 0.46) * (53 - 30), 1),
  AND(C948="Summer", J948="Hot &amp; Humid"), ROUND(26 + (K948 / 0.46) * (45 - 26), 1),
  AND(C948="Summer", J948="Dust Storm / Loo Winds"), ROUND(35 + (K948 / 0.46) * (50 - 35), 1),
  AND(C948="Summer", J948="Pre-Monsoon Thunderstorm"), ROUND(28 + (K948 / 0.46) * (48 - 28), 1),
  AND(C948="Monsoon", J948="Heavy Rainfall"), ROUND(22 + (K948 / 0.46) * (28 - 22), 1),
  AND(C948="Monsoon", J948="Intermittent Showers"), ROUND(24 + (K948 / 0.46) * (32 - 24), 1),
  AND(C948="Monsoon", J948="Overcast &amp; Humid"), ROUND(25 + (K948 / 0.46) * (33 - 25), 1),
  AND(C948="Monsoon", J948="Thunderstorms with Rain"), ROUND(23 + (K948 / 0.46) * (30 - 23), 1),
  AND(C948="Autumn", J948="Clear"), ROUND(20 + (K948 / 0.46) * (30 - 20), 1),
  AND(C948="Autumn", J948="Dry &amp; Breezy"), ROUND(18 + (K948 / 0.46) * (28 - 18), 1),
  AND(C948="Autumn", J948="Atmospheric Haze"), ROUND(16 + (K948 / 0.46) * (26 - 16), 1),
  AND(C948="Autumn", J948="Chilly Dusk"), ROUND(15 + (K948 / 0.46) * (25 - 15), 1),
  TRUE, "No match found"
)</f>
        <v>14.6</v>
      </c>
      <c r="M948" s="8">
        <v>0.86</v>
      </c>
      <c r="N948" s="8">
        <f>ROUND(DS_1_2_3_appended[[#This Row],[NormalizedHumidity]] * 100, 1)</f>
        <v>86</v>
      </c>
      <c r="O948" s="8" t="str" cm="1">
        <f t="array" ref="O948">_xlfn.IFS(
  N948&lt;=10, "Extremely Dry",
  N948&lt;=20, "Very Dry",
  N948&lt;=30, "Dry",
  N948&lt;=40, "Low Comfortable",
  N948&lt;=50, "Comfortable",
  N948&lt;=60, "Moderate Humid",
  N948&lt;=70, "Humid",
  N948&lt;=80, "Very Humid",
  N948&lt;=90, "Highly Humid",
  N948&lt;=100, "Saturated / Rain-Likely"
)</f>
        <v>Highly Humid</v>
      </c>
      <c r="P948" s="8">
        <v>0</v>
      </c>
      <c r="Q948" s="8">
        <f>ROUND(DS_1_2_3_appended[[#This Row],[NormalizedWindspeed]]* 118, 1)</f>
        <v>0</v>
      </c>
      <c r="R948" s="8">
        <v>2</v>
      </c>
      <c r="S948" s="8">
        <v>22</v>
      </c>
      <c r="T948" s="8">
        <f>SUM(DS_1_2_3_appended[[#This Row],[CasualRiders]], DS_1_2_3_appended[[#This Row],[RegisteredRiders]])</f>
        <v>24</v>
      </c>
    </row>
    <row r="949" spans="1:20">
      <c r="A949" s="16">
        <v>948</v>
      </c>
      <c r="B949" s="11">
        <v>40586</v>
      </c>
      <c r="C949" s="8" t="str" cm="1">
        <f t="array" ref="C949">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49" s="8">
        <f>YEAR(DS_1_2_3_appended[[#This Row],[DateOfEntry]])</f>
        <v>2011</v>
      </c>
      <c r="E949" s="8" t="str">
        <f>TEXT(DS_1_2_3_appended[[#This Row],[DateOfEntry]], "mmmm")</f>
        <v>February</v>
      </c>
      <c r="F949" s="15">
        <v>39.4583333333333</v>
      </c>
      <c r="G949" s="8" t="str">
        <f>IF(dataset_1!G949, "YES", "NO")</f>
        <v>NO</v>
      </c>
      <c r="H949" s="8" t="str">
        <f>CHOOSE(WEEKDAY(DS_1_2_3_appended[[#This Row],[DateOfEntry]]), "Sunday", "Monday", "Tuesday", "Wednesday", "Thursday", "Friday", "Saturday")</f>
        <v>Saturday</v>
      </c>
      <c r="I949" s="8">
        <v>1</v>
      </c>
      <c r="J949" s="8" t="str" cm="1">
        <f t="array" ref="J949">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949" s="8">
        <v>0.14000000000000001</v>
      </c>
      <c r="L949" s="8" cm="1">
        <f t="array" ref="L949">_xlfn.IFS(
  AND(C949="Winter", J949="Clear Sky"), ROUND(10 + (K949 / 0.46) * (25 - 10), 1),
  AND(C949="Winter", J949="Foggy / Misty"), ROUND(0 + (K949 / 0.46) * (15 - 0), 1),
  AND(C949="Winter", J949="Light Snow / Rain"), ROUND(-5 + (K949 / 0.46) * (10 - (-5)), 1),
  AND(C949="Winter", J949="Western Disturbance"), ROUND(5 + (K949 / 0.46) * (20 - 5), 1),
  AND(C949="Summer", J949="Clear / Sunny"), ROUND(30 + (K949 / 0.46) * (53 - 30), 1),
  AND(C949="Summer", J949="Hot &amp; Humid"), ROUND(26 + (K949 / 0.46) * (45 - 26), 1),
  AND(C949="Summer", J949="Dust Storm / Loo Winds"), ROUND(35 + (K949 / 0.46) * (50 - 35), 1),
  AND(C949="Summer", J949="Pre-Monsoon Thunderstorm"), ROUND(28 + (K949 / 0.46) * (48 - 28), 1),
  AND(C949="Monsoon", J949="Heavy Rainfall"), ROUND(22 + (K949 / 0.46) * (28 - 22), 1),
  AND(C949="Monsoon", J949="Intermittent Showers"), ROUND(24 + (K949 / 0.46) * (32 - 24), 1),
  AND(C949="Monsoon", J949="Overcast &amp; Humid"), ROUND(25 + (K949 / 0.46) * (33 - 25), 1),
  AND(C949="Monsoon", J949="Thunderstorms with Rain"), ROUND(23 + (K949 / 0.46) * (30 - 23), 1),
  AND(C949="Autumn", J949="Clear"), ROUND(20 + (K949 / 0.46) * (30 - 20), 1),
  AND(C949="Autumn", J949="Dry &amp; Breezy"), ROUND(18 + (K949 / 0.46) * (28 - 18), 1),
  AND(C949="Autumn", J949="Atmospheric Haze"), ROUND(16 + (K949 / 0.46) * (26 - 16), 1),
  AND(C949="Autumn", J949="Chilly Dusk"), ROUND(15 + (K949 / 0.46) * (25 - 15), 1),
  TRUE, "No match found"
)</f>
        <v>14.6</v>
      </c>
      <c r="M949" s="8">
        <v>0.8</v>
      </c>
      <c r="N949" s="8">
        <f>ROUND(DS_1_2_3_appended[[#This Row],[NormalizedHumidity]] * 100, 1)</f>
        <v>80</v>
      </c>
      <c r="O949" s="8" t="str" cm="1">
        <f t="array" ref="O949">_xlfn.IFS(
  N949&lt;=10, "Extremely Dry",
  N949&lt;=20, "Very Dry",
  N949&lt;=30, "Dry",
  N949&lt;=40, "Low Comfortable",
  N949&lt;=50, "Comfortable",
  N949&lt;=60, "Moderate Humid",
  N949&lt;=70, "Humid",
  N949&lt;=80, "Very Humid",
  N949&lt;=90, "Highly Humid",
  N949&lt;=100, "Saturated / Rain-Likely"
)</f>
        <v>Very Humid</v>
      </c>
      <c r="P949" s="8">
        <v>0</v>
      </c>
      <c r="Q949" s="8">
        <f>ROUND(DS_1_2_3_appended[[#This Row],[NormalizedWindspeed]]* 118, 1)</f>
        <v>0</v>
      </c>
      <c r="R949" s="8">
        <v>2</v>
      </c>
      <c r="S949" s="8">
        <v>13</v>
      </c>
      <c r="T949" s="8">
        <f>SUM(DS_1_2_3_appended[[#This Row],[CasualRiders]], DS_1_2_3_appended[[#This Row],[RegisteredRiders]])</f>
        <v>15</v>
      </c>
    </row>
    <row r="950" spans="1:20">
      <c r="A950" s="16">
        <v>949</v>
      </c>
      <c r="B950" s="11">
        <v>40586</v>
      </c>
      <c r="C950" s="8" t="str" cm="1">
        <f t="array" ref="C950">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50" s="8">
        <f>YEAR(DS_1_2_3_appended[[#This Row],[DateOfEntry]])</f>
        <v>2011</v>
      </c>
      <c r="E950" s="8" t="str">
        <f>TEXT(DS_1_2_3_appended[[#This Row],[DateOfEntry]], "mmmm")</f>
        <v>February</v>
      </c>
      <c r="F950" s="15">
        <v>39.5</v>
      </c>
      <c r="G950" s="8" t="str">
        <f>IF(dataset_1!G950, "YES", "NO")</f>
        <v>NO</v>
      </c>
      <c r="H950" s="8" t="str">
        <f>CHOOSE(WEEKDAY(DS_1_2_3_appended[[#This Row],[DateOfEntry]]), "Sunday", "Monday", "Tuesday", "Wednesday", "Thursday", "Friday", "Saturday")</f>
        <v>Saturday</v>
      </c>
      <c r="I950" s="8">
        <v>1</v>
      </c>
      <c r="J950" s="8" t="str" cm="1">
        <f t="array" ref="J950">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950" s="8">
        <v>0.12</v>
      </c>
      <c r="L950" s="8" cm="1">
        <f t="array" ref="L950">_xlfn.IFS(
  AND(C950="Winter", J950="Clear Sky"), ROUND(10 + (K950 / 0.46) * (25 - 10), 1),
  AND(C950="Winter", J950="Foggy / Misty"), ROUND(0 + (K950 / 0.46) * (15 - 0), 1),
  AND(C950="Winter", J950="Light Snow / Rain"), ROUND(-5 + (K950 / 0.46) * (10 - (-5)), 1),
  AND(C950="Winter", J950="Western Disturbance"), ROUND(5 + (K950 / 0.46) * (20 - 5), 1),
  AND(C950="Summer", J950="Clear / Sunny"), ROUND(30 + (K950 / 0.46) * (53 - 30), 1),
  AND(C950="Summer", J950="Hot &amp; Humid"), ROUND(26 + (K950 / 0.46) * (45 - 26), 1),
  AND(C950="Summer", J950="Dust Storm / Loo Winds"), ROUND(35 + (K950 / 0.46) * (50 - 35), 1),
  AND(C950="Summer", J950="Pre-Monsoon Thunderstorm"), ROUND(28 + (K950 / 0.46) * (48 - 28), 1),
  AND(C950="Monsoon", J950="Heavy Rainfall"), ROUND(22 + (K950 / 0.46) * (28 - 22), 1),
  AND(C950="Monsoon", J950="Intermittent Showers"), ROUND(24 + (K950 / 0.46) * (32 - 24), 1),
  AND(C950="Monsoon", J950="Overcast &amp; Humid"), ROUND(25 + (K950 / 0.46) * (33 - 25), 1),
  AND(C950="Monsoon", J950="Thunderstorms with Rain"), ROUND(23 + (K950 / 0.46) * (30 - 23), 1),
  AND(C950="Autumn", J950="Clear"), ROUND(20 + (K950 / 0.46) * (30 - 20), 1),
  AND(C950="Autumn", J950="Dry &amp; Breezy"), ROUND(18 + (K950 / 0.46) * (28 - 18), 1),
  AND(C950="Autumn", J950="Atmospheric Haze"), ROUND(16 + (K950 / 0.46) * (26 - 16), 1),
  AND(C950="Autumn", J950="Chilly Dusk"), ROUND(15 + (K950 / 0.46) * (25 - 15), 1),
  TRUE, "No match found"
)</f>
        <v>13.9</v>
      </c>
      <c r="M950" s="8">
        <v>0.8</v>
      </c>
      <c r="N950" s="8">
        <f>ROUND(DS_1_2_3_appended[[#This Row],[NormalizedHumidity]] * 100, 1)</f>
        <v>80</v>
      </c>
      <c r="O950" s="8" t="str" cm="1">
        <f t="array" ref="O950">_xlfn.IFS(
  N950&lt;=10, "Extremely Dry",
  N950&lt;=20, "Very Dry",
  N950&lt;=30, "Dry",
  N950&lt;=40, "Low Comfortable",
  N950&lt;=50, "Comfortable",
  N950&lt;=60, "Moderate Humid",
  N950&lt;=70, "Humid",
  N950&lt;=80, "Very Humid",
  N950&lt;=90, "Highly Humid",
  N950&lt;=100, "Saturated / Rain-Likely"
)</f>
        <v>Very Humid</v>
      </c>
      <c r="P950" s="8">
        <v>0</v>
      </c>
      <c r="Q950" s="8">
        <f>ROUND(DS_1_2_3_appended[[#This Row],[NormalizedWindspeed]]* 118, 1)</f>
        <v>0</v>
      </c>
      <c r="R950" s="8">
        <v>3</v>
      </c>
      <c r="S950" s="8">
        <v>7</v>
      </c>
      <c r="T950" s="8">
        <f>SUM(DS_1_2_3_appended[[#This Row],[CasualRiders]], DS_1_2_3_appended[[#This Row],[RegisteredRiders]])</f>
        <v>10</v>
      </c>
    </row>
    <row r="951" spans="1:20">
      <c r="A951" s="16">
        <v>950</v>
      </c>
      <c r="B951" s="11">
        <v>40586</v>
      </c>
      <c r="C951" s="8" t="str" cm="1">
        <f t="array" ref="C951">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51" s="8">
        <f>YEAR(DS_1_2_3_appended[[#This Row],[DateOfEntry]])</f>
        <v>2011</v>
      </c>
      <c r="E951" s="8" t="str">
        <f>TEXT(DS_1_2_3_appended[[#This Row],[DateOfEntry]], "mmmm")</f>
        <v>February</v>
      </c>
      <c r="F951" s="15">
        <v>39.5416666666667</v>
      </c>
      <c r="G951" s="8" t="str">
        <f>IF(dataset_1!G951, "YES", "NO")</f>
        <v>NO</v>
      </c>
      <c r="H951" s="8" t="str">
        <f>CHOOSE(WEEKDAY(DS_1_2_3_appended[[#This Row],[DateOfEntry]]), "Sunday", "Monday", "Tuesday", "Wednesday", "Thursday", "Friday", "Saturday")</f>
        <v>Saturday</v>
      </c>
      <c r="I951" s="8">
        <v>1</v>
      </c>
      <c r="J951" s="8" t="str" cm="1">
        <f t="array" ref="J951">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951" s="8">
        <v>0.12</v>
      </c>
      <c r="L951" s="8" cm="1">
        <f t="array" ref="L951">_xlfn.IFS(
  AND(C951="Winter", J951="Clear Sky"), ROUND(10 + (K951 / 0.46) * (25 - 10), 1),
  AND(C951="Winter", J951="Foggy / Misty"), ROUND(0 + (K951 / 0.46) * (15 - 0), 1),
  AND(C951="Winter", J951="Light Snow / Rain"), ROUND(-5 + (K951 / 0.46) * (10 - (-5)), 1),
  AND(C951="Winter", J951="Western Disturbance"), ROUND(5 + (K951 / 0.46) * (20 - 5), 1),
  AND(C951="Summer", J951="Clear / Sunny"), ROUND(30 + (K951 / 0.46) * (53 - 30), 1),
  AND(C951="Summer", J951="Hot &amp; Humid"), ROUND(26 + (K951 / 0.46) * (45 - 26), 1),
  AND(C951="Summer", J951="Dust Storm / Loo Winds"), ROUND(35 + (K951 / 0.46) * (50 - 35), 1),
  AND(C951="Summer", J951="Pre-Monsoon Thunderstorm"), ROUND(28 + (K951 / 0.46) * (48 - 28), 1),
  AND(C951="Monsoon", J951="Heavy Rainfall"), ROUND(22 + (K951 / 0.46) * (28 - 22), 1),
  AND(C951="Monsoon", J951="Intermittent Showers"), ROUND(24 + (K951 / 0.46) * (32 - 24), 1),
  AND(C951="Monsoon", J951="Overcast &amp; Humid"), ROUND(25 + (K951 / 0.46) * (33 - 25), 1),
  AND(C951="Monsoon", J951="Thunderstorms with Rain"), ROUND(23 + (K951 / 0.46) * (30 - 23), 1),
  AND(C951="Autumn", J951="Clear"), ROUND(20 + (K951 / 0.46) * (30 - 20), 1),
  AND(C951="Autumn", J951="Dry &amp; Breezy"), ROUND(18 + (K951 / 0.46) * (28 - 18), 1),
  AND(C951="Autumn", J951="Atmospheric Haze"), ROUND(16 + (K951 / 0.46) * (26 - 16), 1),
  AND(C951="Autumn", J951="Chilly Dusk"), ROUND(15 + (K951 / 0.46) * (25 - 15), 1),
  TRUE, "No match found"
)</f>
        <v>13.9</v>
      </c>
      <c r="M951" s="8">
        <v>0.74</v>
      </c>
      <c r="N951" s="8">
        <f>ROUND(DS_1_2_3_appended[[#This Row],[NormalizedHumidity]] * 100, 1)</f>
        <v>74</v>
      </c>
      <c r="O951" s="8" t="str" cm="1">
        <f t="array" ref="O951">_xlfn.IFS(
  N951&lt;=10, "Extremely Dry",
  N951&lt;=20, "Very Dry",
  N951&lt;=30, "Dry",
  N951&lt;=40, "Low Comfortable",
  N951&lt;=50, "Comfortable",
  N951&lt;=60, "Moderate Humid",
  N951&lt;=70, "Humid",
  N951&lt;=80, "Very Humid",
  N951&lt;=90, "Highly Humid",
  N951&lt;=100, "Saturated / Rain-Likely"
)</f>
        <v>Very Humid</v>
      </c>
      <c r="P951" s="8">
        <v>8.9599999999999999E-2</v>
      </c>
      <c r="Q951" s="8">
        <f>ROUND(DS_1_2_3_appended[[#This Row],[NormalizedWindspeed]]* 118, 1)</f>
        <v>10.6</v>
      </c>
      <c r="R951" s="8">
        <v>0</v>
      </c>
      <c r="S951" s="8">
        <v>4</v>
      </c>
      <c r="T951" s="8">
        <f>SUM(DS_1_2_3_appended[[#This Row],[CasualRiders]], DS_1_2_3_appended[[#This Row],[RegisteredRiders]])</f>
        <v>4</v>
      </c>
    </row>
    <row r="952" spans="1:20">
      <c r="A952" s="16">
        <v>951</v>
      </c>
      <c r="B952" s="11">
        <v>40586</v>
      </c>
      <c r="C952" s="8" t="str" cm="1">
        <f t="array" ref="C952">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52" s="8">
        <f>YEAR(DS_1_2_3_appended[[#This Row],[DateOfEntry]])</f>
        <v>2011</v>
      </c>
      <c r="E952" s="8" t="str">
        <f>TEXT(DS_1_2_3_appended[[#This Row],[DateOfEntry]], "mmmm")</f>
        <v>February</v>
      </c>
      <c r="F952" s="15">
        <v>39.5833333333333</v>
      </c>
      <c r="G952" s="8" t="str">
        <f>IF(dataset_1!G952, "YES", "NO")</f>
        <v>NO</v>
      </c>
      <c r="H952" s="8" t="str">
        <f>CHOOSE(WEEKDAY(DS_1_2_3_appended[[#This Row],[DateOfEntry]]), "Sunday", "Monday", "Tuesday", "Wednesday", "Thursday", "Friday", "Saturday")</f>
        <v>Saturday</v>
      </c>
      <c r="I952" s="8">
        <v>1</v>
      </c>
      <c r="J952" s="8" t="str" cm="1">
        <f t="array" ref="J952">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952" s="8">
        <v>0.12</v>
      </c>
      <c r="L952" s="8" cm="1">
        <f t="array" ref="L952">_xlfn.IFS(
  AND(C952="Winter", J952="Clear Sky"), ROUND(10 + (K952 / 0.46) * (25 - 10), 1),
  AND(C952="Winter", J952="Foggy / Misty"), ROUND(0 + (K952 / 0.46) * (15 - 0), 1),
  AND(C952="Winter", J952="Light Snow / Rain"), ROUND(-5 + (K952 / 0.46) * (10 - (-5)), 1),
  AND(C952="Winter", J952="Western Disturbance"), ROUND(5 + (K952 / 0.46) * (20 - 5), 1),
  AND(C952="Summer", J952="Clear / Sunny"), ROUND(30 + (K952 / 0.46) * (53 - 30), 1),
  AND(C952="Summer", J952="Hot &amp; Humid"), ROUND(26 + (K952 / 0.46) * (45 - 26), 1),
  AND(C952="Summer", J952="Dust Storm / Loo Winds"), ROUND(35 + (K952 / 0.46) * (50 - 35), 1),
  AND(C952="Summer", J952="Pre-Monsoon Thunderstorm"), ROUND(28 + (K952 / 0.46) * (48 - 28), 1),
  AND(C952="Monsoon", J952="Heavy Rainfall"), ROUND(22 + (K952 / 0.46) * (28 - 22), 1),
  AND(C952="Monsoon", J952="Intermittent Showers"), ROUND(24 + (K952 / 0.46) * (32 - 24), 1),
  AND(C952="Monsoon", J952="Overcast &amp; Humid"), ROUND(25 + (K952 / 0.46) * (33 - 25), 1),
  AND(C952="Monsoon", J952="Thunderstorms with Rain"), ROUND(23 + (K952 / 0.46) * (30 - 23), 1),
  AND(C952="Autumn", J952="Clear"), ROUND(20 + (K952 / 0.46) * (30 - 20), 1),
  AND(C952="Autumn", J952="Dry &amp; Breezy"), ROUND(18 + (K952 / 0.46) * (28 - 18), 1),
  AND(C952="Autumn", J952="Atmospheric Haze"), ROUND(16 + (K952 / 0.46) * (26 - 16), 1),
  AND(C952="Autumn", J952="Chilly Dusk"), ROUND(15 + (K952 / 0.46) * (25 - 15), 1),
  TRUE, "No match found"
)</f>
        <v>13.9</v>
      </c>
      <c r="M952" s="8">
        <v>0.74</v>
      </c>
      <c r="N952" s="8">
        <f>ROUND(DS_1_2_3_appended[[#This Row],[NormalizedHumidity]] * 100, 1)</f>
        <v>74</v>
      </c>
      <c r="O952" s="8" t="str" cm="1">
        <f t="array" ref="O952">_xlfn.IFS(
  N952&lt;=10, "Extremely Dry",
  N952&lt;=20, "Very Dry",
  N952&lt;=30, "Dry",
  N952&lt;=40, "Low Comfortable",
  N952&lt;=50, "Comfortable",
  N952&lt;=60, "Moderate Humid",
  N952&lt;=70, "Humid",
  N952&lt;=80, "Very Humid",
  N952&lt;=90, "Highly Humid",
  N952&lt;=100, "Saturated / Rain-Likely"
)</f>
        <v>Very Humid</v>
      </c>
      <c r="P952" s="8">
        <v>8.9599999999999999E-2</v>
      </c>
      <c r="Q952" s="8">
        <f>ROUND(DS_1_2_3_appended[[#This Row],[NormalizedWindspeed]]* 118, 1)</f>
        <v>10.6</v>
      </c>
      <c r="R952" s="8">
        <v>0</v>
      </c>
      <c r="S952" s="8">
        <v>1</v>
      </c>
      <c r="T952" s="8">
        <f>SUM(DS_1_2_3_appended[[#This Row],[CasualRiders]], DS_1_2_3_appended[[#This Row],[RegisteredRiders]])</f>
        <v>1</v>
      </c>
    </row>
    <row r="953" spans="1:20">
      <c r="A953" s="16">
        <v>952</v>
      </c>
      <c r="B953" s="11">
        <v>40586</v>
      </c>
      <c r="C953" s="8" t="str" cm="1">
        <f t="array" ref="C953">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53" s="8">
        <f>YEAR(DS_1_2_3_appended[[#This Row],[DateOfEntry]])</f>
        <v>2011</v>
      </c>
      <c r="E953" s="8" t="str">
        <f>TEXT(DS_1_2_3_appended[[#This Row],[DateOfEntry]], "mmmm")</f>
        <v>February</v>
      </c>
      <c r="F953" s="15">
        <v>39.625</v>
      </c>
      <c r="G953" s="8" t="str">
        <f>IF(dataset_1!G953, "YES", "NO")</f>
        <v>NO</v>
      </c>
      <c r="H953" s="8" t="str">
        <f>CHOOSE(WEEKDAY(DS_1_2_3_appended[[#This Row],[DateOfEntry]]), "Sunday", "Monday", "Tuesday", "Wednesday", "Thursday", "Friday", "Saturday")</f>
        <v>Saturday</v>
      </c>
      <c r="I953" s="8">
        <v>1</v>
      </c>
      <c r="J953" s="8" t="str" cm="1">
        <f t="array" ref="J953">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953" s="8">
        <v>0.12</v>
      </c>
      <c r="L953" s="8" cm="1">
        <f t="array" ref="L953">_xlfn.IFS(
  AND(C953="Winter", J953="Clear Sky"), ROUND(10 + (K953 / 0.46) * (25 - 10), 1),
  AND(C953="Winter", J953="Foggy / Misty"), ROUND(0 + (K953 / 0.46) * (15 - 0), 1),
  AND(C953="Winter", J953="Light Snow / Rain"), ROUND(-5 + (K953 / 0.46) * (10 - (-5)), 1),
  AND(C953="Winter", J953="Western Disturbance"), ROUND(5 + (K953 / 0.46) * (20 - 5), 1),
  AND(C953="Summer", J953="Clear / Sunny"), ROUND(30 + (K953 / 0.46) * (53 - 30), 1),
  AND(C953="Summer", J953="Hot &amp; Humid"), ROUND(26 + (K953 / 0.46) * (45 - 26), 1),
  AND(C953="Summer", J953="Dust Storm / Loo Winds"), ROUND(35 + (K953 / 0.46) * (50 - 35), 1),
  AND(C953="Summer", J953="Pre-Monsoon Thunderstorm"), ROUND(28 + (K953 / 0.46) * (48 - 28), 1),
  AND(C953="Monsoon", J953="Heavy Rainfall"), ROUND(22 + (K953 / 0.46) * (28 - 22), 1),
  AND(C953="Monsoon", J953="Intermittent Showers"), ROUND(24 + (K953 / 0.46) * (32 - 24), 1),
  AND(C953="Monsoon", J953="Overcast &amp; Humid"), ROUND(25 + (K953 / 0.46) * (33 - 25), 1),
  AND(C953="Monsoon", J953="Thunderstorms with Rain"), ROUND(23 + (K953 / 0.46) * (30 - 23), 1),
  AND(C953="Autumn", J953="Clear"), ROUND(20 + (K953 / 0.46) * (30 - 20), 1),
  AND(C953="Autumn", J953="Dry &amp; Breezy"), ROUND(18 + (K953 / 0.46) * (28 - 18), 1),
  AND(C953="Autumn", J953="Atmospheric Haze"), ROUND(16 + (K953 / 0.46) * (26 - 16), 1),
  AND(C953="Autumn", J953="Chilly Dusk"), ROUND(15 + (K953 / 0.46) * (25 - 15), 1),
  TRUE, "No match found"
)</f>
        <v>13.9</v>
      </c>
      <c r="M953" s="8">
        <v>0.93</v>
      </c>
      <c r="N953" s="8">
        <f>ROUND(DS_1_2_3_appended[[#This Row],[NormalizedHumidity]] * 100, 1)</f>
        <v>93</v>
      </c>
      <c r="O953" s="8" t="str" cm="1">
        <f t="array" ref="O953">_xlfn.IFS(
  N953&lt;=10, "Extremely Dry",
  N953&lt;=20, "Very Dry",
  N953&lt;=30, "Dry",
  N953&lt;=40, "Low Comfortable",
  N953&lt;=50, "Comfortable",
  N953&lt;=60, "Moderate Humid",
  N953&lt;=70, "Humid",
  N953&lt;=80, "Very Humid",
  N953&lt;=90, "Highly Humid",
  N953&lt;=100, "Saturated / Rain-Likely"
)</f>
        <v>Saturated / Rain-Likely</v>
      </c>
      <c r="P953" s="8">
        <v>0.19400000000000001</v>
      </c>
      <c r="Q953" s="8">
        <f>ROUND(DS_1_2_3_appended[[#This Row],[NormalizedWindspeed]]* 118, 1)</f>
        <v>22.9</v>
      </c>
      <c r="R953" s="8">
        <v>1</v>
      </c>
      <c r="S953" s="8">
        <v>1</v>
      </c>
      <c r="T953" s="8">
        <f>SUM(DS_1_2_3_appended[[#This Row],[CasualRiders]], DS_1_2_3_appended[[#This Row],[RegisteredRiders]])</f>
        <v>2</v>
      </c>
    </row>
    <row r="954" spans="1:20">
      <c r="A954" s="16">
        <v>953</v>
      </c>
      <c r="B954" s="11">
        <v>40586</v>
      </c>
      <c r="C954" s="8" t="str" cm="1">
        <f t="array" ref="C954">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54" s="8">
        <f>YEAR(DS_1_2_3_appended[[#This Row],[DateOfEntry]])</f>
        <v>2011</v>
      </c>
      <c r="E954" s="8" t="str">
        <f>TEXT(DS_1_2_3_appended[[#This Row],[DateOfEntry]], "mmmm")</f>
        <v>February</v>
      </c>
      <c r="F954" s="15">
        <v>39.6666666666667</v>
      </c>
      <c r="G954" s="8" t="str">
        <f>IF(dataset_1!G954, "YES", "NO")</f>
        <v>NO</v>
      </c>
      <c r="H954" s="8" t="str">
        <f>CHOOSE(WEEKDAY(DS_1_2_3_appended[[#This Row],[DateOfEntry]]), "Sunday", "Monday", "Tuesday", "Wednesday", "Thursday", "Friday", "Saturday")</f>
        <v>Saturday</v>
      </c>
      <c r="I954" s="8">
        <v>1</v>
      </c>
      <c r="J954" s="8" t="str" cm="1">
        <f t="array" ref="J954">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954" s="8">
        <v>0.12</v>
      </c>
      <c r="L954" s="8" cm="1">
        <f t="array" ref="L954">_xlfn.IFS(
  AND(C954="Winter", J954="Clear Sky"), ROUND(10 + (K954 / 0.46) * (25 - 10), 1),
  AND(C954="Winter", J954="Foggy / Misty"), ROUND(0 + (K954 / 0.46) * (15 - 0), 1),
  AND(C954="Winter", J954="Light Snow / Rain"), ROUND(-5 + (K954 / 0.46) * (10 - (-5)), 1),
  AND(C954="Winter", J954="Western Disturbance"), ROUND(5 + (K954 / 0.46) * (20 - 5), 1),
  AND(C954="Summer", J954="Clear / Sunny"), ROUND(30 + (K954 / 0.46) * (53 - 30), 1),
  AND(C954="Summer", J954="Hot &amp; Humid"), ROUND(26 + (K954 / 0.46) * (45 - 26), 1),
  AND(C954="Summer", J954="Dust Storm / Loo Winds"), ROUND(35 + (K954 / 0.46) * (50 - 35), 1),
  AND(C954="Summer", J954="Pre-Monsoon Thunderstorm"), ROUND(28 + (K954 / 0.46) * (48 - 28), 1),
  AND(C954="Monsoon", J954="Heavy Rainfall"), ROUND(22 + (K954 / 0.46) * (28 - 22), 1),
  AND(C954="Monsoon", J954="Intermittent Showers"), ROUND(24 + (K954 / 0.46) * (32 - 24), 1),
  AND(C954="Monsoon", J954="Overcast &amp; Humid"), ROUND(25 + (K954 / 0.46) * (33 - 25), 1),
  AND(C954="Monsoon", J954="Thunderstorms with Rain"), ROUND(23 + (K954 / 0.46) * (30 - 23), 1),
  AND(C954="Autumn", J954="Clear"), ROUND(20 + (K954 / 0.46) * (30 - 20), 1),
  AND(C954="Autumn", J954="Dry &amp; Breezy"), ROUND(18 + (K954 / 0.46) * (28 - 18), 1),
  AND(C954="Autumn", J954="Atmospheric Haze"), ROUND(16 + (K954 / 0.46) * (26 - 16), 1),
  AND(C954="Autumn", J954="Chilly Dusk"), ROUND(15 + (K954 / 0.46) * (25 - 15), 1),
  TRUE, "No match found"
)</f>
        <v>13.9</v>
      </c>
      <c r="M954" s="8">
        <v>0.8</v>
      </c>
      <c r="N954" s="8">
        <f>ROUND(DS_1_2_3_appended[[#This Row],[NormalizedHumidity]] * 100, 1)</f>
        <v>80</v>
      </c>
      <c r="O954" s="8" t="str" cm="1">
        <f t="array" ref="O954">_xlfn.IFS(
  N954&lt;=10, "Extremely Dry",
  N954&lt;=20, "Very Dry",
  N954&lt;=30, "Dry",
  N954&lt;=40, "Low Comfortable",
  N954&lt;=50, "Comfortable",
  N954&lt;=60, "Moderate Humid",
  N954&lt;=70, "Humid",
  N954&lt;=80, "Very Humid",
  N954&lt;=90, "Highly Humid",
  N954&lt;=100, "Saturated / Rain-Likely"
)</f>
        <v>Very Humid</v>
      </c>
      <c r="P954" s="8">
        <v>0.1045</v>
      </c>
      <c r="Q954" s="8">
        <f>ROUND(DS_1_2_3_appended[[#This Row],[NormalizedWindspeed]]* 118, 1)</f>
        <v>12.3</v>
      </c>
      <c r="R954" s="8">
        <v>2</v>
      </c>
      <c r="S954" s="8">
        <v>9</v>
      </c>
      <c r="T954" s="8">
        <f>SUM(DS_1_2_3_appended[[#This Row],[CasualRiders]], DS_1_2_3_appended[[#This Row],[RegisteredRiders]])</f>
        <v>11</v>
      </c>
    </row>
    <row r="955" spans="1:20">
      <c r="A955" s="16">
        <v>954</v>
      </c>
      <c r="B955" s="11">
        <v>40586</v>
      </c>
      <c r="C955" s="8" t="str" cm="1">
        <f t="array" ref="C955">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55" s="8">
        <f>YEAR(DS_1_2_3_appended[[#This Row],[DateOfEntry]])</f>
        <v>2011</v>
      </c>
      <c r="E955" s="8" t="str">
        <f>TEXT(DS_1_2_3_appended[[#This Row],[DateOfEntry]], "mmmm")</f>
        <v>February</v>
      </c>
      <c r="F955" s="15">
        <v>39.7083333333333</v>
      </c>
      <c r="G955" s="8" t="str">
        <f>IF(dataset_1!G955, "YES", "NO")</f>
        <v>NO</v>
      </c>
      <c r="H955" s="8" t="str">
        <f>CHOOSE(WEEKDAY(DS_1_2_3_appended[[#This Row],[DateOfEntry]]), "Sunday", "Monday", "Tuesday", "Wednesday", "Thursday", "Friday", "Saturday")</f>
        <v>Saturday</v>
      </c>
      <c r="I955" s="8">
        <v>1</v>
      </c>
      <c r="J955" s="8" t="str" cm="1">
        <f t="array" ref="J955">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955" s="8">
        <v>0.14000000000000001</v>
      </c>
      <c r="L955" s="8" cm="1">
        <f t="array" ref="L955">_xlfn.IFS(
  AND(C955="Winter", J955="Clear Sky"), ROUND(10 + (K955 / 0.46) * (25 - 10), 1),
  AND(C955="Winter", J955="Foggy / Misty"), ROUND(0 + (K955 / 0.46) * (15 - 0), 1),
  AND(C955="Winter", J955="Light Snow / Rain"), ROUND(-5 + (K955 / 0.46) * (10 - (-5)), 1),
  AND(C955="Winter", J955="Western Disturbance"), ROUND(5 + (K955 / 0.46) * (20 - 5), 1),
  AND(C955="Summer", J955="Clear / Sunny"), ROUND(30 + (K955 / 0.46) * (53 - 30), 1),
  AND(C955="Summer", J955="Hot &amp; Humid"), ROUND(26 + (K955 / 0.46) * (45 - 26), 1),
  AND(C955="Summer", J955="Dust Storm / Loo Winds"), ROUND(35 + (K955 / 0.46) * (50 - 35), 1),
  AND(C955="Summer", J955="Pre-Monsoon Thunderstorm"), ROUND(28 + (K955 / 0.46) * (48 - 28), 1),
  AND(C955="Monsoon", J955="Heavy Rainfall"), ROUND(22 + (K955 / 0.46) * (28 - 22), 1),
  AND(C955="Monsoon", J955="Intermittent Showers"), ROUND(24 + (K955 / 0.46) * (32 - 24), 1),
  AND(C955="Monsoon", J955="Overcast &amp; Humid"), ROUND(25 + (K955 / 0.46) * (33 - 25), 1),
  AND(C955="Monsoon", J955="Thunderstorms with Rain"), ROUND(23 + (K955 / 0.46) * (30 - 23), 1),
  AND(C955="Autumn", J955="Clear"), ROUND(20 + (K955 / 0.46) * (30 - 20), 1),
  AND(C955="Autumn", J955="Dry &amp; Breezy"), ROUND(18 + (K955 / 0.46) * (28 - 18), 1),
  AND(C955="Autumn", J955="Atmospheric Haze"), ROUND(16 + (K955 / 0.46) * (26 - 16), 1),
  AND(C955="Autumn", J955="Chilly Dusk"), ROUND(15 + (K955 / 0.46) * (25 - 15), 1),
  TRUE, "No match found"
)</f>
        <v>14.6</v>
      </c>
      <c r="M955" s="8">
        <v>0.86</v>
      </c>
      <c r="N955" s="8">
        <f>ROUND(DS_1_2_3_appended[[#This Row],[NormalizedHumidity]] * 100, 1)</f>
        <v>86</v>
      </c>
      <c r="O955" s="8" t="str" cm="1">
        <f t="array" ref="O955">_xlfn.IFS(
  N955&lt;=10, "Extremely Dry",
  N955&lt;=20, "Very Dry",
  N955&lt;=30, "Dry",
  N955&lt;=40, "Low Comfortable",
  N955&lt;=50, "Comfortable",
  N955&lt;=60, "Moderate Humid",
  N955&lt;=70, "Humid",
  N955&lt;=80, "Very Humid",
  N955&lt;=90, "Highly Humid",
  N955&lt;=100, "Saturated / Rain-Likely"
)</f>
        <v>Highly Humid</v>
      </c>
      <c r="P955" s="8">
        <v>0.1343</v>
      </c>
      <c r="Q955" s="8">
        <f>ROUND(DS_1_2_3_appended[[#This Row],[NormalizedWindspeed]]* 118, 1)</f>
        <v>15.8</v>
      </c>
      <c r="R955" s="8">
        <v>2</v>
      </c>
      <c r="S955" s="8">
        <v>28</v>
      </c>
      <c r="T955" s="8">
        <f>SUM(DS_1_2_3_appended[[#This Row],[CasualRiders]], DS_1_2_3_appended[[#This Row],[RegisteredRiders]])</f>
        <v>30</v>
      </c>
    </row>
    <row r="956" spans="1:20">
      <c r="A956" s="16">
        <v>955</v>
      </c>
      <c r="B956" s="11">
        <v>40586</v>
      </c>
      <c r="C956" s="8" t="str" cm="1">
        <f t="array" ref="C956">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56" s="8">
        <f>YEAR(DS_1_2_3_appended[[#This Row],[DateOfEntry]])</f>
        <v>2011</v>
      </c>
      <c r="E956" s="8" t="str">
        <f>TEXT(DS_1_2_3_appended[[#This Row],[DateOfEntry]], "mmmm")</f>
        <v>February</v>
      </c>
      <c r="F956" s="15">
        <v>39.75</v>
      </c>
      <c r="G956" s="8" t="str">
        <f>IF(dataset_1!G956, "YES", "NO")</f>
        <v>NO</v>
      </c>
      <c r="H956" s="8" t="str">
        <f>CHOOSE(WEEKDAY(DS_1_2_3_appended[[#This Row],[DateOfEntry]]), "Sunday", "Monday", "Tuesday", "Wednesday", "Thursday", "Friday", "Saturday")</f>
        <v>Saturday</v>
      </c>
      <c r="I956" s="8">
        <v>1</v>
      </c>
      <c r="J956" s="8" t="str" cm="1">
        <f t="array" ref="J956">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956" s="8">
        <v>0.16</v>
      </c>
      <c r="L956" s="8" cm="1">
        <f t="array" ref="L956">_xlfn.IFS(
  AND(C956="Winter", J956="Clear Sky"), ROUND(10 + (K956 / 0.46) * (25 - 10), 1),
  AND(C956="Winter", J956="Foggy / Misty"), ROUND(0 + (K956 / 0.46) * (15 - 0), 1),
  AND(C956="Winter", J956="Light Snow / Rain"), ROUND(-5 + (K956 / 0.46) * (10 - (-5)), 1),
  AND(C956="Winter", J956="Western Disturbance"), ROUND(5 + (K956 / 0.46) * (20 - 5), 1),
  AND(C956="Summer", J956="Clear / Sunny"), ROUND(30 + (K956 / 0.46) * (53 - 30), 1),
  AND(C956="Summer", J956="Hot &amp; Humid"), ROUND(26 + (K956 / 0.46) * (45 - 26), 1),
  AND(C956="Summer", J956="Dust Storm / Loo Winds"), ROUND(35 + (K956 / 0.46) * (50 - 35), 1),
  AND(C956="Summer", J956="Pre-Monsoon Thunderstorm"), ROUND(28 + (K956 / 0.46) * (48 - 28), 1),
  AND(C956="Monsoon", J956="Heavy Rainfall"), ROUND(22 + (K956 / 0.46) * (28 - 22), 1),
  AND(C956="Monsoon", J956="Intermittent Showers"), ROUND(24 + (K956 / 0.46) * (32 - 24), 1),
  AND(C956="Monsoon", J956="Overcast &amp; Humid"), ROUND(25 + (K956 / 0.46) * (33 - 25), 1),
  AND(C956="Monsoon", J956="Thunderstorms with Rain"), ROUND(23 + (K956 / 0.46) * (30 - 23), 1),
  AND(C956="Autumn", J956="Clear"), ROUND(20 + (K956 / 0.46) * (30 - 20), 1),
  AND(C956="Autumn", J956="Dry &amp; Breezy"), ROUND(18 + (K956 / 0.46) * (28 - 18), 1),
  AND(C956="Autumn", J956="Atmospheric Haze"), ROUND(16 + (K956 / 0.46) * (26 - 16), 1),
  AND(C956="Autumn", J956="Chilly Dusk"), ROUND(15 + (K956 / 0.46) * (25 - 15), 1),
  TRUE, "No match found"
)</f>
        <v>15.2</v>
      </c>
      <c r="M956" s="8">
        <v>0.64</v>
      </c>
      <c r="N956" s="8">
        <f>ROUND(DS_1_2_3_appended[[#This Row],[NormalizedHumidity]] * 100, 1)</f>
        <v>64</v>
      </c>
      <c r="O956" s="8" t="str" cm="1">
        <f t="array" ref="O956">_xlfn.IFS(
  N956&lt;=10, "Extremely Dry",
  N956&lt;=20, "Very Dry",
  N956&lt;=30, "Dry",
  N956&lt;=40, "Low Comfortable",
  N956&lt;=50, "Comfortable",
  N956&lt;=60, "Moderate Humid",
  N956&lt;=70, "Humid",
  N956&lt;=80, "Very Humid",
  N956&lt;=90, "Highly Humid",
  N956&lt;=100, "Saturated / Rain-Likely"
)</f>
        <v>Humid</v>
      </c>
      <c r="P956" s="8">
        <v>0.1343</v>
      </c>
      <c r="Q956" s="8">
        <f>ROUND(DS_1_2_3_appended[[#This Row],[NormalizedWindspeed]]* 118, 1)</f>
        <v>15.8</v>
      </c>
      <c r="R956" s="8">
        <v>5</v>
      </c>
      <c r="S956" s="8">
        <v>38</v>
      </c>
      <c r="T956" s="8">
        <f>SUM(DS_1_2_3_appended[[#This Row],[CasualRiders]], DS_1_2_3_appended[[#This Row],[RegisteredRiders]])</f>
        <v>43</v>
      </c>
    </row>
    <row r="957" spans="1:20">
      <c r="A957" s="16">
        <v>956</v>
      </c>
      <c r="B957" s="11">
        <v>40586</v>
      </c>
      <c r="C957" s="8" t="str" cm="1">
        <f t="array" ref="C957">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57" s="8">
        <f>YEAR(DS_1_2_3_appended[[#This Row],[DateOfEntry]])</f>
        <v>2011</v>
      </c>
      <c r="E957" s="8" t="str">
        <f>TEXT(DS_1_2_3_appended[[#This Row],[DateOfEntry]], "mmmm")</f>
        <v>February</v>
      </c>
      <c r="F957" s="15">
        <v>39.7916666666667</v>
      </c>
      <c r="G957" s="8" t="str">
        <f>IF(dataset_1!G957, "YES", "NO")</f>
        <v>NO</v>
      </c>
      <c r="H957" s="8" t="str">
        <f>CHOOSE(WEEKDAY(DS_1_2_3_appended[[#This Row],[DateOfEntry]]), "Sunday", "Monday", "Tuesday", "Wednesday", "Thursday", "Friday", "Saturday")</f>
        <v>Saturday</v>
      </c>
      <c r="I957" s="8">
        <v>1</v>
      </c>
      <c r="J957" s="8" t="str" cm="1">
        <f t="array" ref="J957">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957" s="8">
        <v>0.22</v>
      </c>
      <c r="L957" s="8" cm="1">
        <f t="array" ref="L957">_xlfn.IFS(
  AND(C957="Winter", J957="Clear Sky"), ROUND(10 + (K957 / 0.46) * (25 - 10), 1),
  AND(C957="Winter", J957="Foggy / Misty"), ROUND(0 + (K957 / 0.46) * (15 - 0), 1),
  AND(C957="Winter", J957="Light Snow / Rain"), ROUND(-5 + (K957 / 0.46) * (10 - (-5)), 1),
  AND(C957="Winter", J957="Western Disturbance"), ROUND(5 + (K957 / 0.46) * (20 - 5), 1),
  AND(C957="Summer", J957="Clear / Sunny"), ROUND(30 + (K957 / 0.46) * (53 - 30), 1),
  AND(C957="Summer", J957="Hot &amp; Humid"), ROUND(26 + (K957 / 0.46) * (45 - 26), 1),
  AND(C957="Summer", J957="Dust Storm / Loo Winds"), ROUND(35 + (K957 / 0.46) * (50 - 35), 1),
  AND(C957="Summer", J957="Pre-Monsoon Thunderstorm"), ROUND(28 + (K957 / 0.46) * (48 - 28), 1),
  AND(C957="Monsoon", J957="Heavy Rainfall"), ROUND(22 + (K957 / 0.46) * (28 - 22), 1),
  AND(C957="Monsoon", J957="Intermittent Showers"), ROUND(24 + (K957 / 0.46) * (32 - 24), 1),
  AND(C957="Monsoon", J957="Overcast &amp; Humid"), ROUND(25 + (K957 / 0.46) * (33 - 25), 1),
  AND(C957="Monsoon", J957="Thunderstorms with Rain"), ROUND(23 + (K957 / 0.46) * (30 - 23), 1),
  AND(C957="Autumn", J957="Clear"), ROUND(20 + (K957 / 0.46) * (30 - 20), 1),
  AND(C957="Autumn", J957="Dry &amp; Breezy"), ROUND(18 + (K957 / 0.46) * (28 - 18), 1),
  AND(C957="Autumn", J957="Atmospheric Haze"), ROUND(16 + (K957 / 0.46) * (26 - 16), 1),
  AND(C957="Autumn", J957="Chilly Dusk"), ROUND(15 + (K957 / 0.46) * (25 - 15), 1),
  TRUE, "No match found"
)</f>
        <v>17.2</v>
      </c>
      <c r="M957" s="8">
        <v>0.41</v>
      </c>
      <c r="N957" s="8">
        <f>ROUND(DS_1_2_3_appended[[#This Row],[NormalizedHumidity]] * 100, 1)</f>
        <v>41</v>
      </c>
      <c r="O957" s="8" t="str" cm="1">
        <f t="array" ref="O957">_xlfn.IFS(
  N957&lt;=10, "Extremely Dry",
  N957&lt;=20, "Very Dry",
  N957&lt;=30, "Dry",
  N957&lt;=40, "Low Comfortable",
  N957&lt;=50, "Comfortable",
  N957&lt;=60, "Moderate Humid",
  N957&lt;=70, "Humid",
  N957&lt;=80, "Very Humid",
  N957&lt;=90, "Highly Humid",
  N957&lt;=100, "Saturated / Rain-Likely"
)</f>
        <v>Comfortable</v>
      </c>
      <c r="P957" s="8">
        <v>0.25369999999999998</v>
      </c>
      <c r="Q957" s="8">
        <f>ROUND(DS_1_2_3_appended[[#This Row],[NormalizedWindspeed]]* 118, 1)</f>
        <v>29.9</v>
      </c>
      <c r="R957" s="8">
        <v>13</v>
      </c>
      <c r="S957" s="8">
        <v>71</v>
      </c>
      <c r="T957" s="8">
        <f>SUM(DS_1_2_3_appended[[#This Row],[CasualRiders]], DS_1_2_3_appended[[#This Row],[RegisteredRiders]])</f>
        <v>84</v>
      </c>
    </row>
    <row r="958" spans="1:20">
      <c r="A958" s="16">
        <v>957</v>
      </c>
      <c r="B958" s="11">
        <v>40586</v>
      </c>
      <c r="C958" s="8" t="str" cm="1">
        <f t="array" ref="C958">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58" s="8">
        <f>YEAR(DS_1_2_3_appended[[#This Row],[DateOfEntry]])</f>
        <v>2011</v>
      </c>
      <c r="E958" s="8" t="str">
        <f>TEXT(DS_1_2_3_appended[[#This Row],[DateOfEntry]], "mmmm")</f>
        <v>February</v>
      </c>
      <c r="F958" s="15">
        <v>39.8333333333333</v>
      </c>
      <c r="G958" s="8" t="str">
        <f>IF(dataset_1!G958, "YES", "NO")</f>
        <v>NO</v>
      </c>
      <c r="H958" s="8" t="str">
        <f>CHOOSE(WEEKDAY(DS_1_2_3_appended[[#This Row],[DateOfEntry]]), "Sunday", "Monday", "Tuesday", "Wednesday", "Thursday", "Friday", "Saturday")</f>
        <v>Saturday</v>
      </c>
      <c r="I958" s="8">
        <v>1</v>
      </c>
      <c r="J958" s="8" t="str" cm="1">
        <f t="array" ref="J958">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958" s="8">
        <v>0.3</v>
      </c>
      <c r="L958" s="8" cm="1">
        <f t="array" ref="L958">_xlfn.IFS(
  AND(C958="Winter", J958="Clear Sky"), ROUND(10 + (K958 / 0.46) * (25 - 10), 1),
  AND(C958="Winter", J958="Foggy / Misty"), ROUND(0 + (K958 / 0.46) * (15 - 0), 1),
  AND(C958="Winter", J958="Light Snow / Rain"), ROUND(-5 + (K958 / 0.46) * (10 - (-5)), 1),
  AND(C958="Winter", J958="Western Disturbance"), ROUND(5 + (K958 / 0.46) * (20 - 5), 1),
  AND(C958="Summer", J958="Clear / Sunny"), ROUND(30 + (K958 / 0.46) * (53 - 30), 1),
  AND(C958="Summer", J958="Hot &amp; Humid"), ROUND(26 + (K958 / 0.46) * (45 - 26), 1),
  AND(C958="Summer", J958="Dust Storm / Loo Winds"), ROUND(35 + (K958 / 0.46) * (50 - 35), 1),
  AND(C958="Summer", J958="Pre-Monsoon Thunderstorm"), ROUND(28 + (K958 / 0.46) * (48 - 28), 1),
  AND(C958="Monsoon", J958="Heavy Rainfall"), ROUND(22 + (K958 / 0.46) * (28 - 22), 1),
  AND(C958="Monsoon", J958="Intermittent Showers"), ROUND(24 + (K958 / 0.46) * (32 - 24), 1),
  AND(C958="Monsoon", J958="Overcast &amp; Humid"), ROUND(25 + (K958 / 0.46) * (33 - 25), 1),
  AND(C958="Monsoon", J958="Thunderstorms with Rain"), ROUND(23 + (K958 / 0.46) * (30 - 23), 1),
  AND(C958="Autumn", J958="Clear"), ROUND(20 + (K958 / 0.46) * (30 - 20), 1),
  AND(C958="Autumn", J958="Dry &amp; Breezy"), ROUND(18 + (K958 / 0.46) * (28 - 18), 1),
  AND(C958="Autumn", J958="Atmospheric Haze"), ROUND(16 + (K958 / 0.46) * (26 - 16), 1),
  AND(C958="Autumn", J958="Chilly Dusk"), ROUND(15 + (K958 / 0.46) * (25 - 15), 1),
  TRUE, "No match found"
)</f>
        <v>19.8</v>
      </c>
      <c r="M958" s="8">
        <v>0.28000000000000003</v>
      </c>
      <c r="N958" s="8">
        <f>ROUND(DS_1_2_3_appended[[#This Row],[NormalizedHumidity]] * 100, 1)</f>
        <v>28</v>
      </c>
      <c r="O958" s="8" t="str" cm="1">
        <f t="array" ref="O958">_xlfn.IFS(
  N958&lt;=10, "Extremely Dry",
  N958&lt;=20, "Very Dry",
  N958&lt;=30, "Dry",
  N958&lt;=40, "Low Comfortable",
  N958&lt;=50, "Comfortable",
  N958&lt;=60, "Moderate Humid",
  N958&lt;=70, "Humid",
  N958&lt;=80, "Very Humid",
  N958&lt;=90, "Highly Humid",
  N958&lt;=100, "Saturated / Rain-Likely"
)</f>
        <v>Dry</v>
      </c>
      <c r="P958" s="8">
        <v>0.32840000000000003</v>
      </c>
      <c r="Q958" s="8">
        <f>ROUND(DS_1_2_3_appended[[#This Row],[NormalizedWindspeed]]* 118, 1)</f>
        <v>38.799999999999997</v>
      </c>
      <c r="R958" s="8">
        <v>30</v>
      </c>
      <c r="S958" s="8">
        <v>84</v>
      </c>
      <c r="T958" s="8">
        <f>SUM(DS_1_2_3_appended[[#This Row],[CasualRiders]], DS_1_2_3_appended[[#This Row],[RegisteredRiders]])</f>
        <v>114</v>
      </c>
    </row>
    <row r="959" spans="1:20">
      <c r="A959" s="16">
        <v>958</v>
      </c>
      <c r="B959" s="11">
        <v>40586</v>
      </c>
      <c r="C959" s="8" t="str" cm="1">
        <f t="array" ref="C959">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59" s="8">
        <f>YEAR(DS_1_2_3_appended[[#This Row],[DateOfEntry]])</f>
        <v>2011</v>
      </c>
      <c r="E959" s="8" t="str">
        <f>TEXT(DS_1_2_3_appended[[#This Row],[DateOfEntry]], "mmmm")</f>
        <v>February</v>
      </c>
      <c r="F959" s="15">
        <v>39.875</v>
      </c>
      <c r="G959" s="8" t="str">
        <f>IF(dataset_1!G959, "YES", "NO")</f>
        <v>NO</v>
      </c>
      <c r="H959" s="8" t="str">
        <f>CHOOSE(WEEKDAY(DS_1_2_3_appended[[#This Row],[DateOfEntry]]), "Sunday", "Monday", "Tuesday", "Wednesday", "Thursday", "Friday", "Saturday")</f>
        <v>Saturday</v>
      </c>
      <c r="I959" s="8">
        <v>1</v>
      </c>
      <c r="J959" s="8" t="str" cm="1">
        <f t="array" ref="J959">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959" s="8">
        <v>0.3</v>
      </c>
      <c r="L959" s="8" cm="1">
        <f t="array" ref="L959">_xlfn.IFS(
  AND(C959="Winter", J959="Clear Sky"), ROUND(10 + (K959 / 0.46) * (25 - 10), 1),
  AND(C959="Winter", J959="Foggy / Misty"), ROUND(0 + (K959 / 0.46) * (15 - 0), 1),
  AND(C959="Winter", J959="Light Snow / Rain"), ROUND(-5 + (K959 / 0.46) * (10 - (-5)), 1),
  AND(C959="Winter", J959="Western Disturbance"), ROUND(5 + (K959 / 0.46) * (20 - 5), 1),
  AND(C959="Summer", J959="Clear / Sunny"), ROUND(30 + (K959 / 0.46) * (53 - 30), 1),
  AND(C959="Summer", J959="Hot &amp; Humid"), ROUND(26 + (K959 / 0.46) * (45 - 26), 1),
  AND(C959="Summer", J959="Dust Storm / Loo Winds"), ROUND(35 + (K959 / 0.46) * (50 - 35), 1),
  AND(C959="Summer", J959="Pre-Monsoon Thunderstorm"), ROUND(28 + (K959 / 0.46) * (48 - 28), 1),
  AND(C959="Monsoon", J959="Heavy Rainfall"), ROUND(22 + (K959 / 0.46) * (28 - 22), 1),
  AND(C959="Monsoon", J959="Intermittent Showers"), ROUND(24 + (K959 / 0.46) * (32 - 24), 1),
  AND(C959="Monsoon", J959="Overcast &amp; Humid"), ROUND(25 + (K959 / 0.46) * (33 - 25), 1),
  AND(C959="Monsoon", J959="Thunderstorms with Rain"), ROUND(23 + (K959 / 0.46) * (30 - 23), 1),
  AND(C959="Autumn", J959="Clear"), ROUND(20 + (K959 / 0.46) * (30 - 20), 1),
  AND(C959="Autumn", J959="Dry &amp; Breezy"), ROUND(18 + (K959 / 0.46) * (28 - 18), 1),
  AND(C959="Autumn", J959="Atmospheric Haze"), ROUND(16 + (K959 / 0.46) * (26 - 16), 1),
  AND(C959="Autumn", J959="Chilly Dusk"), ROUND(15 + (K959 / 0.46) * (25 - 15), 1),
  TRUE, "No match found"
)</f>
        <v>19.8</v>
      </c>
      <c r="M959" s="8">
        <v>0.39</v>
      </c>
      <c r="N959" s="8">
        <f>ROUND(DS_1_2_3_appended[[#This Row],[NormalizedHumidity]] * 100, 1)</f>
        <v>39</v>
      </c>
      <c r="O959" s="8" t="str" cm="1">
        <f t="array" ref="O959">_xlfn.IFS(
  N959&lt;=10, "Extremely Dry",
  N959&lt;=20, "Very Dry",
  N959&lt;=30, "Dry",
  N959&lt;=40, "Low Comfortable",
  N959&lt;=50, "Comfortable",
  N959&lt;=60, "Moderate Humid",
  N959&lt;=70, "Humid",
  N959&lt;=80, "Very Humid",
  N959&lt;=90, "Highly Humid",
  N959&lt;=100, "Saturated / Rain-Likely"
)</f>
        <v>Low Comfortable</v>
      </c>
      <c r="P959" s="8">
        <v>0.4627</v>
      </c>
      <c r="Q959" s="8">
        <f>ROUND(DS_1_2_3_appended[[#This Row],[NormalizedWindspeed]]* 118, 1)</f>
        <v>54.6</v>
      </c>
      <c r="R959" s="8">
        <v>27</v>
      </c>
      <c r="S959" s="8">
        <v>93</v>
      </c>
      <c r="T959" s="8">
        <f>SUM(DS_1_2_3_appended[[#This Row],[CasualRiders]], DS_1_2_3_appended[[#This Row],[RegisteredRiders]])</f>
        <v>120</v>
      </c>
    </row>
    <row r="960" spans="1:20">
      <c r="A960" s="16">
        <v>959</v>
      </c>
      <c r="B960" s="11">
        <v>40586</v>
      </c>
      <c r="C960" s="8" t="str" cm="1">
        <f t="array" ref="C960">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60" s="8">
        <f>YEAR(DS_1_2_3_appended[[#This Row],[DateOfEntry]])</f>
        <v>2011</v>
      </c>
      <c r="E960" s="8" t="str">
        <f>TEXT(DS_1_2_3_appended[[#This Row],[DateOfEntry]], "mmmm")</f>
        <v>February</v>
      </c>
      <c r="F960" s="15">
        <v>39.9166666666667</v>
      </c>
      <c r="G960" s="8" t="str">
        <f>IF(dataset_1!G960, "YES", "NO")</f>
        <v>NO</v>
      </c>
      <c r="H960" s="8" t="str">
        <f>CHOOSE(WEEKDAY(DS_1_2_3_appended[[#This Row],[DateOfEntry]]), "Sunday", "Monday", "Tuesday", "Wednesday", "Thursday", "Friday", "Saturday")</f>
        <v>Saturday</v>
      </c>
      <c r="I960" s="8">
        <v>1</v>
      </c>
      <c r="J960" s="8" t="str" cm="1">
        <f t="array" ref="J960">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960" s="8">
        <v>0.3</v>
      </c>
      <c r="L960" s="8" cm="1">
        <f t="array" ref="L960">_xlfn.IFS(
  AND(C960="Winter", J960="Clear Sky"), ROUND(10 + (K960 / 0.46) * (25 - 10), 1),
  AND(C960="Winter", J960="Foggy / Misty"), ROUND(0 + (K960 / 0.46) * (15 - 0), 1),
  AND(C960="Winter", J960="Light Snow / Rain"), ROUND(-5 + (K960 / 0.46) * (10 - (-5)), 1),
  AND(C960="Winter", J960="Western Disturbance"), ROUND(5 + (K960 / 0.46) * (20 - 5), 1),
  AND(C960="Summer", J960="Clear / Sunny"), ROUND(30 + (K960 / 0.46) * (53 - 30), 1),
  AND(C960="Summer", J960="Hot &amp; Humid"), ROUND(26 + (K960 / 0.46) * (45 - 26), 1),
  AND(C960="Summer", J960="Dust Storm / Loo Winds"), ROUND(35 + (K960 / 0.46) * (50 - 35), 1),
  AND(C960="Summer", J960="Pre-Monsoon Thunderstorm"), ROUND(28 + (K960 / 0.46) * (48 - 28), 1),
  AND(C960="Monsoon", J960="Heavy Rainfall"), ROUND(22 + (K960 / 0.46) * (28 - 22), 1),
  AND(C960="Monsoon", J960="Intermittent Showers"), ROUND(24 + (K960 / 0.46) * (32 - 24), 1),
  AND(C960="Monsoon", J960="Overcast &amp; Humid"), ROUND(25 + (K960 / 0.46) * (33 - 25), 1),
  AND(C960="Monsoon", J960="Thunderstorms with Rain"), ROUND(23 + (K960 / 0.46) * (30 - 23), 1),
  AND(C960="Autumn", J960="Clear"), ROUND(20 + (K960 / 0.46) * (30 - 20), 1),
  AND(C960="Autumn", J960="Dry &amp; Breezy"), ROUND(18 + (K960 / 0.46) * (28 - 18), 1),
  AND(C960="Autumn", J960="Atmospheric Haze"), ROUND(16 + (K960 / 0.46) * (26 - 16), 1),
  AND(C960="Autumn", J960="Chilly Dusk"), ROUND(15 + (K960 / 0.46) * (25 - 15), 1),
  TRUE, "No match found"
)</f>
        <v>19.8</v>
      </c>
      <c r="M960" s="8">
        <v>0.39</v>
      </c>
      <c r="N960" s="8">
        <f>ROUND(DS_1_2_3_appended[[#This Row],[NormalizedHumidity]] * 100, 1)</f>
        <v>39</v>
      </c>
      <c r="O960" s="8" t="str" cm="1">
        <f t="array" ref="O960">_xlfn.IFS(
  N960&lt;=10, "Extremely Dry",
  N960&lt;=20, "Very Dry",
  N960&lt;=30, "Dry",
  N960&lt;=40, "Low Comfortable",
  N960&lt;=50, "Comfortable",
  N960&lt;=60, "Moderate Humid",
  N960&lt;=70, "Humid",
  N960&lt;=80, "Very Humid",
  N960&lt;=90, "Highly Humid",
  N960&lt;=100, "Saturated / Rain-Likely"
)</f>
        <v>Low Comfortable</v>
      </c>
      <c r="P960" s="8">
        <v>0.41789999999999999</v>
      </c>
      <c r="Q960" s="8">
        <f>ROUND(DS_1_2_3_appended[[#This Row],[NormalizedWindspeed]]* 118, 1)</f>
        <v>49.3</v>
      </c>
      <c r="R960" s="8">
        <v>32</v>
      </c>
      <c r="S960" s="8">
        <v>103</v>
      </c>
      <c r="T960" s="8">
        <f>SUM(DS_1_2_3_appended[[#This Row],[CasualRiders]], DS_1_2_3_appended[[#This Row],[RegisteredRiders]])</f>
        <v>135</v>
      </c>
    </row>
    <row r="961" spans="1:20">
      <c r="A961" s="16">
        <v>960</v>
      </c>
      <c r="B961" s="11">
        <v>40586</v>
      </c>
      <c r="C961" s="8" t="str" cm="1">
        <f t="array" ref="C961">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61" s="8">
        <f>YEAR(DS_1_2_3_appended[[#This Row],[DateOfEntry]])</f>
        <v>2011</v>
      </c>
      <c r="E961" s="8" t="str">
        <f>TEXT(DS_1_2_3_appended[[#This Row],[DateOfEntry]], "mmmm")</f>
        <v>February</v>
      </c>
      <c r="F961" s="15">
        <v>39.9583333333333</v>
      </c>
      <c r="G961" s="8" t="str">
        <f>IF(dataset_1!G961, "YES", "NO")</f>
        <v>NO</v>
      </c>
      <c r="H961" s="8" t="str">
        <f>CHOOSE(WEEKDAY(DS_1_2_3_appended[[#This Row],[DateOfEntry]]), "Sunday", "Monday", "Tuesday", "Wednesday", "Thursday", "Friday", "Saturday")</f>
        <v>Saturday</v>
      </c>
      <c r="I961" s="8">
        <v>1</v>
      </c>
      <c r="J961" s="8" t="str" cm="1">
        <f t="array" ref="J961">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961" s="8">
        <v>0.34</v>
      </c>
      <c r="L961" s="8" cm="1">
        <f t="array" ref="L961">_xlfn.IFS(
  AND(C961="Winter", J961="Clear Sky"), ROUND(10 + (K961 / 0.46) * (25 - 10), 1),
  AND(C961="Winter", J961="Foggy / Misty"), ROUND(0 + (K961 / 0.46) * (15 - 0), 1),
  AND(C961="Winter", J961="Light Snow / Rain"), ROUND(-5 + (K961 / 0.46) * (10 - (-5)), 1),
  AND(C961="Winter", J961="Western Disturbance"), ROUND(5 + (K961 / 0.46) * (20 - 5), 1),
  AND(C961="Summer", J961="Clear / Sunny"), ROUND(30 + (K961 / 0.46) * (53 - 30), 1),
  AND(C961="Summer", J961="Hot &amp; Humid"), ROUND(26 + (K961 / 0.46) * (45 - 26), 1),
  AND(C961="Summer", J961="Dust Storm / Loo Winds"), ROUND(35 + (K961 / 0.46) * (50 - 35), 1),
  AND(C961="Summer", J961="Pre-Monsoon Thunderstorm"), ROUND(28 + (K961 / 0.46) * (48 - 28), 1),
  AND(C961="Monsoon", J961="Heavy Rainfall"), ROUND(22 + (K961 / 0.46) * (28 - 22), 1),
  AND(C961="Monsoon", J961="Intermittent Showers"), ROUND(24 + (K961 / 0.46) * (32 - 24), 1),
  AND(C961="Monsoon", J961="Overcast &amp; Humid"), ROUND(25 + (K961 / 0.46) * (33 - 25), 1),
  AND(C961="Monsoon", J961="Thunderstorms with Rain"), ROUND(23 + (K961 / 0.46) * (30 - 23), 1),
  AND(C961="Autumn", J961="Clear"), ROUND(20 + (K961 / 0.46) * (30 - 20), 1),
  AND(C961="Autumn", J961="Dry &amp; Breezy"), ROUND(18 + (K961 / 0.46) * (28 - 18), 1),
  AND(C961="Autumn", J961="Atmospheric Haze"), ROUND(16 + (K961 / 0.46) * (26 - 16), 1),
  AND(C961="Autumn", J961="Chilly Dusk"), ROUND(15 + (K961 / 0.46) * (25 - 15), 1),
  TRUE, "No match found"
)</f>
        <v>21.1</v>
      </c>
      <c r="M961" s="8">
        <v>0.31</v>
      </c>
      <c r="N961" s="8">
        <f>ROUND(DS_1_2_3_appended[[#This Row],[NormalizedHumidity]] * 100, 1)</f>
        <v>31</v>
      </c>
      <c r="O961" s="8" t="str" cm="1">
        <f t="array" ref="O961">_xlfn.IFS(
  N961&lt;=10, "Extremely Dry",
  N961&lt;=20, "Very Dry",
  N961&lt;=30, "Dry",
  N961&lt;=40, "Low Comfortable",
  N961&lt;=50, "Comfortable",
  N961&lt;=60, "Moderate Humid",
  N961&lt;=70, "Humid",
  N961&lt;=80, "Very Humid",
  N961&lt;=90, "Highly Humid",
  N961&lt;=100, "Saturated / Rain-Likely"
)</f>
        <v>Low Comfortable</v>
      </c>
      <c r="P961" s="8">
        <v>0.28360000000000002</v>
      </c>
      <c r="Q961" s="8">
        <f>ROUND(DS_1_2_3_appended[[#This Row],[NormalizedWindspeed]]* 118, 1)</f>
        <v>33.5</v>
      </c>
      <c r="R961" s="8">
        <v>30</v>
      </c>
      <c r="S961" s="8">
        <v>90</v>
      </c>
      <c r="T961" s="8">
        <f>SUM(DS_1_2_3_appended[[#This Row],[CasualRiders]], DS_1_2_3_appended[[#This Row],[RegisteredRiders]])</f>
        <v>120</v>
      </c>
    </row>
    <row r="962" spans="1:20">
      <c r="A962" s="16">
        <v>961</v>
      </c>
      <c r="B962" s="11">
        <v>40586</v>
      </c>
      <c r="C962" s="8" t="str" cm="1">
        <f t="array" ref="C962">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62" s="8">
        <f>YEAR(DS_1_2_3_appended[[#This Row],[DateOfEntry]])</f>
        <v>2011</v>
      </c>
      <c r="E962" s="8" t="str">
        <f>TEXT(DS_1_2_3_appended[[#This Row],[DateOfEntry]], "mmmm")</f>
        <v>February</v>
      </c>
      <c r="F962" s="15">
        <v>40</v>
      </c>
      <c r="G962" s="8" t="str">
        <f>IF(dataset_1!G962, "YES", "NO")</f>
        <v>NO</v>
      </c>
      <c r="H962" s="8" t="str">
        <f>CHOOSE(WEEKDAY(DS_1_2_3_appended[[#This Row],[DateOfEntry]]), "Sunday", "Monday", "Tuesday", "Wednesday", "Thursday", "Friday", "Saturday")</f>
        <v>Saturday</v>
      </c>
      <c r="I962" s="8">
        <v>1</v>
      </c>
      <c r="J962" s="8" t="str" cm="1">
        <f t="array" ref="J962">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962" s="8">
        <v>0.34</v>
      </c>
      <c r="L962" s="8" cm="1">
        <f t="array" ref="L962">_xlfn.IFS(
  AND(C962="Winter", J962="Clear Sky"), ROUND(10 + (K962 / 0.46) * (25 - 10), 1),
  AND(C962="Winter", J962="Foggy / Misty"), ROUND(0 + (K962 / 0.46) * (15 - 0), 1),
  AND(C962="Winter", J962="Light Snow / Rain"), ROUND(-5 + (K962 / 0.46) * (10 - (-5)), 1),
  AND(C962="Winter", J962="Western Disturbance"), ROUND(5 + (K962 / 0.46) * (20 - 5), 1),
  AND(C962="Summer", J962="Clear / Sunny"), ROUND(30 + (K962 / 0.46) * (53 - 30), 1),
  AND(C962="Summer", J962="Hot &amp; Humid"), ROUND(26 + (K962 / 0.46) * (45 - 26), 1),
  AND(C962="Summer", J962="Dust Storm / Loo Winds"), ROUND(35 + (K962 / 0.46) * (50 - 35), 1),
  AND(C962="Summer", J962="Pre-Monsoon Thunderstorm"), ROUND(28 + (K962 / 0.46) * (48 - 28), 1),
  AND(C962="Monsoon", J962="Heavy Rainfall"), ROUND(22 + (K962 / 0.46) * (28 - 22), 1),
  AND(C962="Monsoon", J962="Intermittent Showers"), ROUND(24 + (K962 / 0.46) * (32 - 24), 1),
  AND(C962="Monsoon", J962="Overcast &amp; Humid"), ROUND(25 + (K962 / 0.46) * (33 - 25), 1),
  AND(C962="Monsoon", J962="Thunderstorms with Rain"), ROUND(23 + (K962 / 0.46) * (30 - 23), 1),
  AND(C962="Autumn", J962="Clear"), ROUND(20 + (K962 / 0.46) * (30 - 20), 1),
  AND(C962="Autumn", J962="Dry &amp; Breezy"), ROUND(18 + (K962 / 0.46) * (28 - 18), 1),
  AND(C962="Autumn", J962="Atmospheric Haze"), ROUND(16 + (K962 / 0.46) * (26 - 16), 1),
  AND(C962="Autumn", J962="Chilly Dusk"), ROUND(15 + (K962 / 0.46) * (25 - 15), 1),
  TRUE, "No match found"
)</f>
        <v>21.1</v>
      </c>
      <c r="M962" s="8">
        <v>0.28999999999999998</v>
      </c>
      <c r="N962" s="8">
        <f>ROUND(DS_1_2_3_appended[[#This Row],[NormalizedHumidity]] * 100, 1)</f>
        <v>29</v>
      </c>
      <c r="O962" s="8" t="str" cm="1">
        <f t="array" ref="O962">_xlfn.IFS(
  N962&lt;=10, "Extremely Dry",
  N962&lt;=20, "Very Dry",
  N962&lt;=30, "Dry",
  N962&lt;=40, "Low Comfortable",
  N962&lt;=50, "Comfortable",
  N962&lt;=60, "Moderate Humid",
  N962&lt;=70, "Humid",
  N962&lt;=80, "Very Humid",
  N962&lt;=90, "Highly Humid",
  N962&lt;=100, "Saturated / Rain-Likely"
)</f>
        <v>Dry</v>
      </c>
      <c r="P962" s="8">
        <v>0.41789999999999999</v>
      </c>
      <c r="Q962" s="8">
        <f>ROUND(DS_1_2_3_appended[[#This Row],[NormalizedWindspeed]]* 118, 1)</f>
        <v>49.3</v>
      </c>
      <c r="R962" s="8">
        <v>47</v>
      </c>
      <c r="S962" s="8">
        <v>127</v>
      </c>
      <c r="T962" s="8">
        <f>SUM(DS_1_2_3_appended[[#This Row],[CasualRiders]], DS_1_2_3_appended[[#This Row],[RegisteredRiders]])</f>
        <v>174</v>
      </c>
    </row>
    <row r="963" spans="1:20">
      <c r="A963" s="16">
        <v>962</v>
      </c>
      <c r="B963" s="11">
        <v>40586</v>
      </c>
      <c r="C963" s="8" t="str" cm="1">
        <f t="array" ref="C963">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63" s="8">
        <f>YEAR(DS_1_2_3_appended[[#This Row],[DateOfEntry]])</f>
        <v>2011</v>
      </c>
      <c r="E963" s="8" t="str">
        <f>TEXT(DS_1_2_3_appended[[#This Row],[DateOfEntry]], "mmmm")</f>
        <v>February</v>
      </c>
      <c r="F963" s="15">
        <v>40.0416666666667</v>
      </c>
      <c r="G963" s="8" t="str">
        <f>IF(dataset_1!G963, "YES", "NO")</f>
        <v>NO</v>
      </c>
      <c r="H963" s="8" t="str">
        <f>CHOOSE(WEEKDAY(DS_1_2_3_appended[[#This Row],[DateOfEntry]]), "Sunday", "Monday", "Tuesday", "Wednesday", "Thursday", "Friday", "Saturday")</f>
        <v>Saturday</v>
      </c>
      <c r="I963" s="8">
        <v>1</v>
      </c>
      <c r="J963" s="8" t="str" cm="1">
        <f t="array" ref="J963">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963" s="8">
        <v>0.34</v>
      </c>
      <c r="L963" s="8" cm="1">
        <f t="array" ref="L963">_xlfn.IFS(
  AND(C963="Winter", J963="Clear Sky"), ROUND(10 + (K963 / 0.46) * (25 - 10), 1),
  AND(C963="Winter", J963="Foggy / Misty"), ROUND(0 + (K963 / 0.46) * (15 - 0), 1),
  AND(C963="Winter", J963="Light Snow / Rain"), ROUND(-5 + (K963 / 0.46) * (10 - (-5)), 1),
  AND(C963="Winter", J963="Western Disturbance"), ROUND(5 + (K963 / 0.46) * (20 - 5), 1),
  AND(C963="Summer", J963="Clear / Sunny"), ROUND(30 + (K963 / 0.46) * (53 - 30), 1),
  AND(C963="Summer", J963="Hot &amp; Humid"), ROUND(26 + (K963 / 0.46) * (45 - 26), 1),
  AND(C963="Summer", J963="Dust Storm / Loo Winds"), ROUND(35 + (K963 / 0.46) * (50 - 35), 1),
  AND(C963="Summer", J963="Pre-Monsoon Thunderstorm"), ROUND(28 + (K963 / 0.46) * (48 - 28), 1),
  AND(C963="Monsoon", J963="Heavy Rainfall"), ROUND(22 + (K963 / 0.46) * (28 - 22), 1),
  AND(C963="Monsoon", J963="Intermittent Showers"), ROUND(24 + (K963 / 0.46) * (32 - 24), 1),
  AND(C963="Monsoon", J963="Overcast &amp; Humid"), ROUND(25 + (K963 / 0.46) * (33 - 25), 1),
  AND(C963="Monsoon", J963="Thunderstorms with Rain"), ROUND(23 + (K963 / 0.46) * (30 - 23), 1),
  AND(C963="Autumn", J963="Clear"), ROUND(20 + (K963 / 0.46) * (30 - 20), 1),
  AND(C963="Autumn", J963="Dry &amp; Breezy"), ROUND(18 + (K963 / 0.46) * (28 - 18), 1),
  AND(C963="Autumn", J963="Atmospheric Haze"), ROUND(16 + (K963 / 0.46) * (26 - 16), 1),
  AND(C963="Autumn", J963="Chilly Dusk"), ROUND(15 + (K963 / 0.46) * (25 - 15), 1),
  TRUE, "No match found"
)</f>
        <v>21.1</v>
      </c>
      <c r="M963" s="8">
        <v>0.28999999999999998</v>
      </c>
      <c r="N963" s="8">
        <f>ROUND(DS_1_2_3_appended[[#This Row],[NormalizedHumidity]] * 100, 1)</f>
        <v>29</v>
      </c>
      <c r="O963" s="8" t="str" cm="1">
        <f t="array" ref="O963">_xlfn.IFS(
  N963&lt;=10, "Extremely Dry",
  N963&lt;=20, "Very Dry",
  N963&lt;=30, "Dry",
  N963&lt;=40, "Low Comfortable",
  N963&lt;=50, "Comfortable",
  N963&lt;=60, "Moderate Humid",
  N963&lt;=70, "Humid",
  N963&lt;=80, "Very Humid",
  N963&lt;=90, "Highly Humid",
  N963&lt;=100, "Saturated / Rain-Likely"
)</f>
        <v>Dry</v>
      </c>
      <c r="P963" s="8">
        <v>0.41789999999999999</v>
      </c>
      <c r="Q963" s="8">
        <f>ROUND(DS_1_2_3_appended[[#This Row],[NormalizedWindspeed]]* 118, 1)</f>
        <v>49.3</v>
      </c>
      <c r="R963" s="8">
        <v>42</v>
      </c>
      <c r="S963" s="8">
        <v>103</v>
      </c>
      <c r="T963" s="8">
        <f>SUM(DS_1_2_3_appended[[#This Row],[CasualRiders]], DS_1_2_3_appended[[#This Row],[RegisteredRiders]])</f>
        <v>145</v>
      </c>
    </row>
    <row r="964" spans="1:20">
      <c r="A964" s="16">
        <v>963</v>
      </c>
      <c r="B964" s="11">
        <v>40586</v>
      </c>
      <c r="C964" s="8" t="str" cm="1">
        <f t="array" ref="C964">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64" s="8">
        <f>YEAR(DS_1_2_3_appended[[#This Row],[DateOfEntry]])</f>
        <v>2011</v>
      </c>
      <c r="E964" s="8" t="str">
        <f>TEXT(DS_1_2_3_appended[[#This Row],[DateOfEntry]], "mmmm")</f>
        <v>February</v>
      </c>
      <c r="F964" s="15">
        <v>40.0833333333333</v>
      </c>
      <c r="G964" s="8" t="str">
        <f>IF(dataset_1!G964, "YES", "NO")</f>
        <v>NO</v>
      </c>
      <c r="H964" s="8" t="str">
        <f>CHOOSE(WEEKDAY(DS_1_2_3_appended[[#This Row],[DateOfEntry]]), "Sunday", "Monday", "Tuesday", "Wednesday", "Thursday", "Friday", "Saturday")</f>
        <v>Saturday</v>
      </c>
      <c r="I964" s="8">
        <v>1</v>
      </c>
      <c r="J964" s="8" t="str" cm="1">
        <f t="array" ref="J964">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964" s="8">
        <v>0.32</v>
      </c>
      <c r="L964" s="8" cm="1">
        <f t="array" ref="L964">_xlfn.IFS(
  AND(C964="Winter", J964="Clear Sky"), ROUND(10 + (K964 / 0.46) * (25 - 10), 1),
  AND(C964="Winter", J964="Foggy / Misty"), ROUND(0 + (K964 / 0.46) * (15 - 0), 1),
  AND(C964="Winter", J964="Light Snow / Rain"), ROUND(-5 + (K964 / 0.46) * (10 - (-5)), 1),
  AND(C964="Winter", J964="Western Disturbance"), ROUND(5 + (K964 / 0.46) * (20 - 5), 1),
  AND(C964="Summer", J964="Clear / Sunny"), ROUND(30 + (K964 / 0.46) * (53 - 30), 1),
  AND(C964="Summer", J964="Hot &amp; Humid"), ROUND(26 + (K964 / 0.46) * (45 - 26), 1),
  AND(C964="Summer", J964="Dust Storm / Loo Winds"), ROUND(35 + (K964 / 0.46) * (50 - 35), 1),
  AND(C964="Summer", J964="Pre-Monsoon Thunderstorm"), ROUND(28 + (K964 / 0.46) * (48 - 28), 1),
  AND(C964="Monsoon", J964="Heavy Rainfall"), ROUND(22 + (K964 / 0.46) * (28 - 22), 1),
  AND(C964="Monsoon", J964="Intermittent Showers"), ROUND(24 + (K964 / 0.46) * (32 - 24), 1),
  AND(C964="Monsoon", J964="Overcast &amp; Humid"), ROUND(25 + (K964 / 0.46) * (33 - 25), 1),
  AND(C964="Monsoon", J964="Thunderstorms with Rain"), ROUND(23 + (K964 / 0.46) * (30 - 23), 1),
  AND(C964="Autumn", J964="Clear"), ROUND(20 + (K964 / 0.46) * (30 - 20), 1),
  AND(C964="Autumn", J964="Dry &amp; Breezy"), ROUND(18 + (K964 / 0.46) * (28 - 18), 1),
  AND(C964="Autumn", J964="Atmospheric Haze"), ROUND(16 + (K964 / 0.46) * (26 - 16), 1),
  AND(C964="Autumn", J964="Chilly Dusk"), ROUND(15 + (K964 / 0.46) * (25 - 15), 1),
  TRUE, "No match found"
)</f>
        <v>20.399999999999999</v>
      </c>
      <c r="M964" s="8">
        <v>0.31</v>
      </c>
      <c r="N964" s="8">
        <f>ROUND(DS_1_2_3_appended[[#This Row],[NormalizedHumidity]] * 100, 1)</f>
        <v>31</v>
      </c>
      <c r="O964" s="8" t="str" cm="1">
        <f t="array" ref="O964">_xlfn.IFS(
  N964&lt;=10, "Extremely Dry",
  N964&lt;=20, "Very Dry",
  N964&lt;=30, "Dry",
  N964&lt;=40, "Low Comfortable",
  N964&lt;=50, "Comfortable",
  N964&lt;=60, "Moderate Humid",
  N964&lt;=70, "Humid",
  N964&lt;=80, "Very Humid",
  N964&lt;=90, "Highly Humid",
  N964&lt;=100, "Saturated / Rain-Likely"
)</f>
        <v>Low Comfortable</v>
      </c>
      <c r="P964" s="8">
        <v>0.52239999999999998</v>
      </c>
      <c r="Q964" s="8">
        <f>ROUND(DS_1_2_3_appended[[#This Row],[NormalizedWindspeed]]* 118, 1)</f>
        <v>61.6</v>
      </c>
      <c r="R964" s="8">
        <v>24</v>
      </c>
      <c r="S964" s="8">
        <v>113</v>
      </c>
      <c r="T964" s="8">
        <f>SUM(DS_1_2_3_appended[[#This Row],[CasualRiders]], DS_1_2_3_appended[[#This Row],[RegisteredRiders]])</f>
        <v>137</v>
      </c>
    </row>
    <row r="965" spans="1:20">
      <c r="A965" s="16">
        <v>964</v>
      </c>
      <c r="B965" s="11">
        <v>40586</v>
      </c>
      <c r="C965" s="8" t="str" cm="1">
        <f t="array" ref="C965">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65" s="8">
        <f>YEAR(DS_1_2_3_appended[[#This Row],[DateOfEntry]])</f>
        <v>2011</v>
      </c>
      <c r="E965" s="8" t="str">
        <f>TEXT(DS_1_2_3_appended[[#This Row],[DateOfEntry]], "mmmm")</f>
        <v>February</v>
      </c>
      <c r="F965" s="15">
        <v>40.125</v>
      </c>
      <c r="G965" s="8" t="str">
        <f>IF(dataset_1!G965, "YES", "NO")</f>
        <v>NO</v>
      </c>
      <c r="H965" s="8" t="str">
        <f>CHOOSE(WEEKDAY(DS_1_2_3_appended[[#This Row],[DateOfEntry]]), "Sunday", "Monday", "Tuesday", "Wednesday", "Thursday", "Friday", "Saturday")</f>
        <v>Saturday</v>
      </c>
      <c r="I965" s="8">
        <v>1</v>
      </c>
      <c r="J965" s="8" t="str" cm="1">
        <f t="array" ref="J965">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965" s="8">
        <v>0.28000000000000003</v>
      </c>
      <c r="L965" s="8" cm="1">
        <f t="array" ref="L965">_xlfn.IFS(
  AND(C965="Winter", J965="Clear Sky"), ROUND(10 + (K965 / 0.46) * (25 - 10), 1),
  AND(C965="Winter", J965="Foggy / Misty"), ROUND(0 + (K965 / 0.46) * (15 - 0), 1),
  AND(C965="Winter", J965="Light Snow / Rain"), ROUND(-5 + (K965 / 0.46) * (10 - (-5)), 1),
  AND(C965="Winter", J965="Western Disturbance"), ROUND(5 + (K965 / 0.46) * (20 - 5), 1),
  AND(C965="Summer", J965="Clear / Sunny"), ROUND(30 + (K965 / 0.46) * (53 - 30), 1),
  AND(C965="Summer", J965="Hot &amp; Humid"), ROUND(26 + (K965 / 0.46) * (45 - 26), 1),
  AND(C965="Summer", J965="Dust Storm / Loo Winds"), ROUND(35 + (K965 / 0.46) * (50 - 35), 1),
  AND(C965="Summer", J965="Pre-Monsoon Thunderstorm"), ROUND(28 + (K965 / 0.46) * (48 - 28), 1),
  AND(C965="Monsoon", J965="Heavy Rainfall"), ROUND(22 + (K965 / 0.46) * (28 - 22), 1),
  AND(C965="Monsoon", J965="Intermittent Showers"), ROUND(24 + (K965 / 0.46) * (32 - 24), 1),
  AND(C965="Monsoon", J965="Overcast &amp; Humid"), ROUND(25 + (K965 / 0.46) * (33 - 25), 1),
  AND(C965="Monsoon", J965="Thunderstorms with Rain"), ROUND(23 + (K965 / 0.46) * (30 - 23), 1),
  AND(C965="Autumn", J965="Clear"), ROUND(20 + (K965 / 0.46) * (30 - 20), 1),
  AND(C965="Autumn", J965="Dry &amp; Breezy"), ROUND(18 + (K965 / 0.46) * (28 - 18), 1),
  AND(C965="Autumn", J965="Atmospheric Haze"), ROUND(16 + (K965 / 0.46) * (26 - 16), 1),
  AND(C965="Autumn", J965="Chilly Dusk"), ROUND(15 + (K965 / 0.46) * (25 - 15), 1),
  TRUE, "No match found"
)</f>
        <v>19.100000000000001</v>
      </c>
      <c r="M965" s="8">
        <v>0.38</v>
      </c>
      <c r="N965" s="8">
        <f>ROUND(DS_1_2_3_appended[[#This Row],[NormalizedHumidity]] * 100, 1)</f>
        <v>38</v>
      </c>
      <c r="O965" s="8" t="str" cm="1">
        <f t="array" ref="O965">_xlfn.IFS(
  N965&lt;=10, "Extremely Dry",
  N965&lt;=20, "Very Dry",
  N965&lt;=30, "Dry",
  N965&lt;=40, "Low Comfortable",
  N965&lt;=50, "Comfortable",
  N965&lt;=60, "Moderate Humid",
  N965&lt;=70, "Humid",
  N965&lt;=80, "Very Humid",
  N965&lt;=90, "Highly Humid",
  N965&lt;=100, "Saturated / Rain-Likely"
)</f>
        <v>Low Comfortable</v>
      </c>
      <c r="P965" s="8">
        <v>0.32840000000000003</v>
      </c>
      <c r="Q965" s="8">
        <f>ROUND(DS_1_2_3_appended[[#This Row],[NormalizedWindspeed]]* 118, 1)</f>
        <v>38.799999999999997</v>
      </c>
      <c r="R965" s="8">
        <v>4</v>
      </c>
      <c r="S965" s="8">
        <v>60</v>
      </c>
      <c r="T965" s="8">
        <f>SUM(DS_1_2_3_appended[[#This Row],[CasualRiders]], DS_1_2_3_appended[[#This Row],[RegisteredRiders]])</f>
        <v>64</v>
      </c>
    </row>
    <row r="966" spans="1:20">
      <c r="A966" s="16">
        <v>965</v>
      </c>
      <c r="B966" s="11">
        <v>40586</v>
      </c>
      <c r="C966" s="8" t="str" cm="1">
        <f t="array" ref="C966">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66" s="8">
        <f>YEAR(DS_1_2_3_appended[[#This Row],[DateOfEntry]])</f>
        <v>2011</v>
      </c>
      <c r="E966" s="8" t="str">
        <f>TEXT(DS_1_2_3_appended[[#This Row],[DateOfEntry]], "mmmm")</f>
        <v>February</v>
      </c>
      <c r="F966" s="15">
        <v>40.1666666666667</v>
      </c>
      <c r="G966" s="8" t="str">
        <f>IF(dataset_1!G966, "YES", "NO")</f>
        <v>NO</v>
      </c>
      <c r="H966" s="8" t="str">
        <f>CHOOSE(WEEKDAY(DS_1_2_3_appended[[#This Row],[DateOfEntry]]), "Sunday", "Monday", "Tuesday", "Wednesday", "Thursday", "Friday", "Saturday")</f>
        <v>Saturday</v>
      </c>
      <c r="I966" s="8">
        <v>1</v>
      </c>
      <c r="J966" s="8" t="str" cm="1">
        <f t="array" ref="J966">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966" s="8">
        <v>0.28000000000000003</v>
      </c>
      <c r="L966" s="8" cm="1">
        <f t="array" ref="L966">_xlfn.IFS(
  AND(C966="Winter", J966="Clear Sky"), ROUND(10 + (K966 / 0.46) * (25 - 10), 1),
  AND(C966="Winter", J966="Foggy / Misty"), ROUND(0 + (K966 / 0.46) * (15 - 0), 1),
  AND(C966="Winter", J966="Light Snow / Rain"), ROUND(-5 + (K966 / 0.46) * (10 - (-5)), 1),
  AND(C966="Winter", J966="Western Disturbance"), ROUND(5 + (K966 / 0.46) * (20 - 5), 1),
  AND(C966="Summer", J966="Clear / Sunny"), ROUND(30 + (K966 / 0.46) * (53 - 30), 1),
  AND(C966="Summer", J966="Hot &amp; Humid"), ROUND(26 + (K966 / 0.46) * (45 - 26), 1),
  AND(C966="Summer", J966="Dust Storm / Loo Winds"), ROUND(35 + (K966 / 0.46) * (50 - 35), 1),
  AND(C966="Summer", J966="Pre-Monsoon Thunderstorm"), ROUND(28 + (K966 / 0.46) * (48 - 28), 1),
  AND(C966="Monsoon", J966="Heavy Rainfall"), ROUND(22 + (K966 / 0.46) * (28 - 22), 1),
  AND(C966="Monsoon", J966="Intermittent Showers"), ROUND(24 + (K966 / 0.46) * (32 - 24), 1),
  AND(C966="Monsoon", J966="Overcast &amp; Humid"), ROUND(25 + (K966 / 0.46) * (33 - 25), 1),
  AND(C966="Monsoon", J966="Thunderstorms with Rain"), ROUND(23 + (K966 / 0.46) * (30 - 23), 1),
  AND(C966="Autumn", J966="Clear"), ROUND(20 + (K966 / 0.46) * (30 - 20), 1),
  AND(C966="Autumn", J966="Dry &amp; Breezy"), ROUND(18 + (K966 / 0.46) * (28 - 18), 1),
  AND(C966="Autumn", J966="Atmospheric Haze"), ROUND(16 + (K966 / 0.46) * (26 - 16), 1),
  AND(C966="Autumn", J966="Chilly Dusk"), ROUND(15 + (K966 / 0.46) * (25 - 15), 1),
  TRUE, "No match found"
)</f>
        <v>19.100000000000001</v>
      </c>
      <c r="M966" s="8">
        <v>0.38</v>
      </c>
      <c r="N966" s="8">
        <f>ROUND(DS_1_2_3_appended[[#This Row],[NormalizedHumidity]] * 100, 1)</f>
        <v>38</v>
      </c>
      <c r="O966" s="8" t="str" cm="1">
        <f t="array" ref="O966">_xlfn.IFS(
  N966&lt;=10, "Extremely Dry",
  N966&lt;=20, "Very Dry",
  N966&lt;=30, "Dry",
  N966&lt;=40, "Low Comfortable",
  N966&lt;=50, "Comfortable",
  N966&lt;=60, "Moderate Humid",
  N966&lt;=70, "Humid",
  N966&lt;=80, "Very Humid",
  N966&lt;=90, "Highly Humid",
  N966&lt;=100, "Saturated / Rain-Likely"
)</f>
        <v>Low Comfortable</v>
      </c>
      <c r="P966" s="8">
        <v>0.16420000000000001</v>
      </c>
      <c r="Q966" s="8">
        <f>ROUND(DS_1_2_3_appended[[#This Row],[NormalizedWindspeed]]* 118, 1)</f>
        <v>19.399999999999999</v>
      </c>
      <c r="R966" s="8">
        <v>2</v>
      </c>
      <c r="S966" s="8">
        <v>39</v>
      </c>
      <c r="T966" s="8">
        <f>SUM(DS_1_2_3_appended[[#This Row],[CasualRiders]], DS_1_2_3_appended[[#This Row],[RegisteredRiders]])</f>
        <v>41</v>
      </c>
    </row>
    <row r="967" spans="1:20">
      <c r="A967" s="16">
        <v>966</v>
      </c>
      <c r="B967" s="11">
        <v>40586</v>
      </c>
      <c r="C967" s="8" t="str" cm="1">
        <f t="array" ref="C967">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67" s="8">
        <f>YEAR(DS_1_2_3_appended[[#This Row],[DateOfEntry]])</f>
        <v>2011</v>
      </c>
      <c r="E967" s="8" t="str">
        <f>TEXT(DS_1_2_3_appended[[#This Row],[DateOfEntry]], "mmmm")</f>
        <v>February</v>
      </c>
      <c r="F967" s="15">
        <v>40.2083333333333</v>
      </c>
      <c r="G967" s="8" t="str">
        <f>IF(dataset_1!G967, "YES", "NO")</f>
        <v>NO</v>
      </c>
      <c r="H967" s="8" t="str">
        <f>CHOOSE(WEEKDAY(DS_1_2_3_appended[[#This Row],[DateOfEntry]]), "Sunday", "Monday", "Tuesday", "Wednesday", "Thursday", "Friday", "Saturday")</f>
        <v>Saturday</v>
      </c>
      <c r="I967" s="8">
        <v>1</v>
      </c>
      <c r="J967" s="8" t="str" cm="1">
        <f t="array" ref="J967">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967" s="8">
        <v>0.26</v>
      </c>
      <c r="L967" s="8" cm="1">
        <f t="array" ref="L967">_xlfn.IFS(
  AND(C967="Winter", J967="Clear Sky"), ROUND(10 + (K967 / 0.46) * (25 - 10), 1),
  AND(C967="Winter", J967="Foggy / Misty"), ROUND(0 + (K967 / 0.46) * (15 - 0), 1),
  AND(C967="Winter", J967="Light Snow / Rain"), ROUND(-5 + (K967 / 0.46) * (10 - (-5)), 1),
  AND(C967="Winter", J967="Western Disturbance"), ROUND(5 + (K967 / 0.46) * (20 - 5), 1),
  AND(C967="Summer", J967="Clear / Sunny"), ROUND(30 + (K967 / 0.46) * (53 - 30), 1),
  AND(C967="Summer", J967="Hot &amp; Humid"), ROUND(26 + (K967 / 0.46) * (45 - 26), 1),
  AND(C967="Summer", J967="Dust Storm / Loo Winds"), ROUND(35 + (K967 / 0.46) * (50 - 35), 1),
  AND(C967="Summer", J967="Pre-Monsoon Thunderstorm"), ROUND(28 + (K967 / 0.46) * (48 - 28), 1),
  AND(C967="Monsoon", J967="Heavy Rainfall"), ROUND(22 + (K967 / 0.46) * (28 - 22), 1),
  AND(C967="Monsoon", J967="Intermittent Showers"), ROUND(24 + (K967 / 0.46) * (32 - 24), 1),
  AND(C967="Monsoon", J967="Overcast &amp; Humid"), ROUND(25 + (K967 / 0.46) * (33 - 25), 1),
  AND(C967="Monsoon", J967="Thunderstorms with Rain"), ROUND(23 + (K967 / 0.46) * (30 - 23), 1),
  AND(C967="Autumn", J967="Clear"), ROUND(20 + (K967 / 0.46) * (30 - 20), 1),
  AND(C967="Autumn", J967="Dry &amp; Breezy"), ROUND(18 + (K967 / 0.46) * (28 - 18), 1),
  AND(C967="Autumn", J967="Atmospheric Haze"), ROUND(16 + (K967 / 0.46) * (26 - 16), 1),
  AND(C967="Autumn", J967="Chilly Dusk"), ROUND(15 + (K967 / 0.46) * (25 - 15), 1),
  TRUE, "No match found"
)</f>
        <v>18.5</v>
      </c>
      <c r="M967" s="8">
        <v>0.41</v>
      </c>
      <c r="N967" s="8">
        <f>ROUND(DS_1_2_3_appended[[#This Row],[NormalizedHumidity]] * 100, 1)</f>
        <v>41</v>
      </c>
      <c r="O967" s="8" t="str" cm="1">
        <f t="array" ref="O967">_xlfn.IFS(
  N967&lt;=10, "Extremely Dry",
  N967&lt;=20, "Very Dry",
  N967&lt;=30, "Dry",
  N967&lt;=40, "Low Comfortable",
  N967&lt;=50, "Comfortable",
  N967&lt;=60, "Moderate Humid",
  N967&lt;=70, "Humid",
  N967&lt;=80, "Very Humid",
  N967&lt;=90, "Highly Humid",
  N967&lt;=100, "Saturated / Rain-Likely"
)</f>
        <v>Comfortable</v>
      </c>
      <c r="P967" s="8">
        <v>0.22389999999999999</v>
      </c>
      <c r="Q967" s="8">
        <f>ROUND(DS_1_2_3_appended[[#This Row],[NormalizedWindspeed]]* 118, 1)</f>
        <v>26.4</v>
      </c>
      <c r="R967" s="8">
        <v>1</v>
      </c>
      <c r="S967" s="8">
        <v>39</v>
      </c>
      <c r="T967" s="8">
        <f>SUM(DS_1_2_3_appended[[#This Row],[CasualRiders]], DS_1_2_3_appended[[#This Row],[RegisteredRiders]])</f>
        <v>40</v>
      </c>
    </row>
    <row r="968" spans="1:20">
      <c r="A968" s="16">
        <v>967</v>
      </c>
      <c r="B968" s="11">
        <v>40586</v>
      </c>
      <c r="C968" s="8" t="str" cm="1">
        <f t="array" ref="C968">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68" s="8">
        <f>YEAR(DS_1_2_3_appended[[#This Row],[DateOfEntry]])</f>
        <v>2011</v>
      </c>
      <c r="E968" s="8" t="str">
        <f>TEXT(DS_1_2_3_appended[[#This Row],[DateOfEntry]], "mmmm")</f>
        <v>February</v>
      </c>
      <c r="F968" s="15">
        <v>40.25</v>
      </c>
      <c r="G968" s="8" t="str">
        <f>IF(dataset_1!G968, "YES", "NO")</f>
        <v>NO</v>
      </c>
      <c r="H968" s="8" t="str">
        <f>CHOOSE(WEEKDAY(DS_1_2_3_appended[[#This Row],[DateOfEntry]]), "Sunday", "Monday", "Tuesday", "Wednesday", "Thursday", "Friday", "Saturday")</f>
        <v>Saturday</v>
      </c>
      <c r="I968" s="8">
        <v>1</v>
      </c>
      <c r="J968" s="8" t="str" cm="1">
        <f t="array" ref="J968">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968" s="8">
        <v>0.26</v>
      </c>
      <c r="L968" s="8" cm="1">
        <f t="array" ref="L968">_xlfn.IFS(
  AND(C968="Winter", J968="Clear Sky"), ROUND(10 + (K968 / 0.46) * (25 - 10), 1),
  AND(C968="Winter", J968="Foggy / Misty"), ROUND(0 + (K968 / 0.46) * (15 - 0), 1),
  AND(C968="Winter", J968="Light Snow / Rain"), ROUND(-5 + (K968 / 0.46) * (10 - (-5)), 1),
  AND(C968="Winter", J968="Western Disturbance"), ROUND(5 + (K968 / 0.46) * (20 - 5), 1),
  AND(C968="Summer", J968="Clear / Sunny"), ROUND(30 + (K968 / 0.46) * (53 - 30), 1),
  AND(C968="Summer", J968="Hot &amp; Humid"), ROUND(26 + (K968 / 0.46) * (45 - 26), 1),
  AND(C968="Summer", J968="Dust Storm / Loo Winds"), ROUND(35 + (K968 / 0.46) * (50 - 35), 1),
  AND(C968="Summer", J968="Pre-Monsoon Thunderstorm"), ROUND(28 + (K968 / 0.46) * (48 - 28), 1),
  AND(C968="Monsoon", J968="Heavy Rainfall"), ROUND(22 + (K968 / 0.46) * (28 - 22), 1),
  AND(C968="Monsoon", J968="Intermittent Showers"), ROUND(24 + (K968 / 0.46) * (32 - 24), 1),
  AND(C968="Monsoon", J968="Overcast &amp; Humid"), ROUND(25 + (K968 / 0.46) * (33 - 25), 1),
  AND(C968="Monsoon", J968="Thunderstorms with Rain"), ROUND(23 + (K968 / 0.46) * (30 - 23), 1),
  AND(C968="Autumn", J968="Clear"), ROUND(20 + (K968 / 0.46) * (30 - 20), 1),
  AND(C968="Autumn", J968="Dry &amp; Breezy"), ROUND(18 + (K968 / 0.46) * (28 - 18), 1),
  AND(C968="Autumn", J968="Atmospheric Haze"), ROUND(16 + (K968 / 0.46) * (26 - 16), 1),
  AND(C968="Autumn", J968="Chilly Dusk"), ROUND(15 + (K968 / 0.46) * (25 - 15), 1),
  TRUE, "No match found"
)</f>
        <v>18.5</v>
      </c>
      <c r="M968" s="8">
        <v>0.41</v>
      </c>
      <c r="N968" s="8">
        <f>ROUND(DS_1_2_3_appended[[#This Row],[NormalizedHumidity]] * 100, 1)</f>
        <v>41</v>
      </c>
      <c r="O968" s="8" t="str" cm="1">
        <f t="array" ref="O968">_xlfn.IFS(
  N968&lt;=10, "Extremely Dry",
  N968&lt;=20, "Very Dry",
  N968&lt;=30, "Dry",
  N968&lt;=40, "Low Comfortable",
  N968&lt;=50, "Comfortable",
  N968&lt;=60, "Moderate Humid",
  N968&lt;=70, "Humid",
  N968&lt;=80, "Very Humid",
  N968&lt;=90, "Highly Humid",
  N968&lt;=100, "Saturated / Rain-Likely"
)</f>
        <v>Comfortable</v>
      </c>
      <c r="P968" s="8">
        <v>0</v>
      </c>
      <c r="Q968" s="8">
        <f>ROUND(DS_1_2_3_appended[[#This Row],[NormalizedWindspeed]]* 118, 1)</f>
        <v>0</v>
      </c>
      <c r="R968" s="8">
        <v>9</v>
      </c>
      <c r="S968" s="8">
        <v>42</v>
      </c>
      <c r="T968" s="8">
        <f>SUM(DS_1_2_3_appended[[#This Row],[CasualRiders]], DS_1_2_3_appended[[#This Row],[RegisteredRiders]])</f>
        <v>51</v>
      </c>
    </row>
    <row r="969" spans="1:20">
      <c r="A969" s="16">
        <v>968</v>
      </c>
      <c r="B969" s="11">
        <v>40586</v>
      </c>
      <c r="C969" s="8" t="str" cm="1">
        <f t="array" ref="C969">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69" s="8">
        <f>YEAR(DS_1_2_3_appended[[#This Row],[DateOfEntry]])</f>
        <v>2011</v>
      </c>
      <c r="E969" s="8" t="str">
        <f>TEXT(DS_1_2_3_appended[[#This Row],[DateOfEntry]], "mmmm")</f>
        <v>February</v>
      </c>
      <c r="F969" s="15">
        <v>40.2916666666667</v>
      </c>
      <c r="G969" s="8" t="str">
        <f>IF(dataset_1!G969, "YES", "NO")</f>
        <v>NO</v>
      </c>
      <c r="H969" s="8" t="str">
        <f>CHOOSE(WEEKDAY(DS_1_2_3_appended[[#This Row],[DateOfEntry]]), "Sunday", "Monday", "Tuesday", "Wednesday", "Thursday", "Friday", "Saturday")</f>
        <v>Saturday</v>
      </c>
      <c r="I969" s="8">
        <v>1</v>
      </c>
      <c r="J969" s="8" t="str" cm="1">
        <f t="array" ref="J969">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969" s="8">
        <v>0.24</v>
      </c>
      <c r="L969" s="8" cm="1">
        <f t="array" ref="L969">_xlfn.IFS(
  AND(C969="Winter", J969="Clear Sky"), ROUND(10 + (K969 / 0.46) * (25 - 10), 1),
  AND(C969="Winter", J969="Foggy / Misty"), ROUND(0 + (K969 / 0.46) * (15 - 0), 1),
  AND(C969="Winter", J969="Light Snow / Rain"), ROUND(-5 + (K969 / 0.46) * (10 - (-5)), 1),
  AND(C969="Winter", J969="Western Disturbance"), ROUND(5 + (K969 / 0.46) * (20 - 5), 1),
  AND(C969="Summer", J969="Clear / Sunny"), ROUND(30 + (K969 / 0.46) * (53 - 30), 1),
  AND(C969="Summer", J969="Hot &amp; Humid"), ROUND(26 + (K969 / 0.46) * (45 - 26), 1),
  AND(C969="Summer", J969="Dust Storm / Loo Winds"), ROUND(35 + (K969 / 0.46) * (50 - 35), 1),
  AND(C969="Summer", J969="Pre-Monsoon Thunderstorm"), ROUND(28 + (K969 / 0.46) * (48 - 28), 1),
  AND(C969="Monsoon", J969="Heavy Rainfall"), ROUND(22 + (K969 / 0.46) * (28 - 22), 1),
  AND(C969="Monsoon", J969="Intermittent Showers"), ROUND(24 + (K969 / 0.46) * (32 - 24), 1),
  AND(C969="Monsoon", J969="Overcast &amp; Humid"), ROUND(25 + (K969 / 0.46) * (33 - 25), 1),
  AND(C969="Monsoon", J969="Thunderstorms with Rain"), ROUND(23 + (K969 / 0.46) * (30 - 23), 1),
  AND(C969="Autumn", J969="Clear"), ROUND(20 + (K969 / 0.46) * (30 - 20), 1),
  AND(C969="Autumn", J969="Dry &amp; Breezy"), ROUND(18 + (K969 / 0.46) * (28 - 18), 1),
  AND(C969="Autumn", J969="Atmospheric Haze"), ROUND(16 + (K969 / 0.46) * (26 - 16), 1),
  AND(C969="Autumn", J969="Chilly Dusk"), ROUND(15 + (K969 / 0.46) * (25 - 15), 1),
  TRUE, "No match found"
)</f>
        <v>17.8</v>
      </c>
      <c r="M969" s="8">
        <v>0.44</v>
      </c>
      <c r="N969" s="8">
        <f>ROUND(DS_1_2_3_appended[[#This Row],[NormalizedHumidity]] * 100, 1)</f>
        <v>44</v>
      </c>
      <c r="O969" s="8" t="str" cm="1">
        <f t="array" ref="O969">_xlfn.IFS(
  N969&lt;=10, "Extremely Dry",
  N969&lt;=20, "Very Dry",
  N969&lt;=30, "Dry",
  N969&lt;=40, "Low Comfortable",
  N969&lt;=50, "Comfortable",
  N969&lt;=60, "Moderate Humid",
  N969&lt;=70, "Humid",
  N969&lt;=80, "Very Humid",
  N969&lt;=90, "Highly Humid",
  N969&lt;=100, "Saturated / Rain-Likely"
)</f>
        <v>Comfortable</v>
      </c>
      <c r="P969" s="8">
        <v>8.9599999999999999E-2</v>
      </c>
      <c r="Q969" s="8">
        <f>ROUND(DS_1_2_3_appended[[#This Row],[NormalizedWindspeed]]* 118, 1)</f>
        <v>10.6</v>
      </c>
      <c r="R969" s="8">
        <v>6</v>
      </c>
      <c r="S969" s="8">
        <v>39</v>
      </c>
      <c r="T969" s="8">
        <f>SUM(DS_1_2_3_appended[[#This Row],[CasualRiders]], DS_1_2_3_appended[[#This Row],[RegisteredRiders]])</f>
        <v>45</v>
      </c>
    </row>
    <row r="970" spans="1:20">
      <c r="A970" s="16">
        <v>969</v>
      </c>
      <c r="B970" s="11">
        <v>40586</v>
      </c>
      <c r="C970" s="8" t="str" cm="1">
        <f t="array" ref="C970">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70" s="8">
        <f>YEAR(DS_1_2_3_appended[[#This Row],[DateOfEntry]])</f>
        <v>2011</v>
      </c>
      <c r="E970" s="8" t="str">
        <f>TEXT(DS_1_2_3_appended[[#This Row],[DateOfEntry]], "mmmm")</f>
        <v>February</v>
      </c>
      <c r="F970" s="15">
        <v>40.3333333333333</v>
      </c>
      <c r="G970" s="8" t="str">
        <f>IF(dataset_1!G970, "YES", "NO")</f>
        <v>NO</v>
      </c>
      <c r="H970" s="8" t="str">
        <f>CHOOSE(WEEKDAY(DS_1_2_3_appended[[#This Row],[DateOfEntry]]), "Sunday", "Monday", "Tuesday", "Wednesday", "Thursday", "Friday", "Saturday")</f>
        <v>Saturday</v>
      </c>
      <c r="I970" s="8">
        <v>1</v>
      </c>
      <c r="J970" s="8" t="str" cm="1">
        <f t="array" ref="J970">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970" s="8">
        <v>0.22</v>
      </c>
      <c r="L970" s="8" cm="1">
        <f t="array" ref="L970">_xlfn.IFS(
  AND(C970="Winter", J970="Clear Sky"), ROUND(10 + (K970 / 0.46) * (25 - 10), 1),
  AND(C970="Winter", J970="Foggy / Misty"), ROUND(0 + (K970 / 0.46) * (15 - 0), 1),
  AND(C970="Winter", J970="Light Snow / Rain"), ROUND(-5 + (K970 / 0.46) * (10 - (-5)), 1),
  AND(C970="Winter", J970="Western Disturbance"), ROUND(5 + (K970 / 0.46) * (20 - 5), 1),
  AND(C970="Summer", J970="Clear / Sunny"), ROUND(30 + (K970 / 0.46) * (53 - 30), 1),
  AND(C970="Summer", J970="Hot &amp; Humid"), ROUND(26 + (K970 / 0.46) * (45 - 26), 1),
  AND(C970="Summer", J970="Dust Storm / Loo Winds"), ROUND(35 + (K970 / 0.46) * (50 - 35), 1),
  AND(C970="Summer", J970="Pre-Monsoon Thunderstorm"), ROUND(28 + (K970 / 0.46) * (48 - 28), 1),
  AND(C970="Monsoon", J970="Heavy Rainfall"), ROUND(22 + (K970 / 0.46) * (28 - 22), 1),
  AND(C970="Monsoon", J970="Intermittent Showers"), ROUND(24 + (K970 / 0.46) * (32 - 24), 1),
  AND(C970="Monsoon", J970="Overcast &amp; Humid"), ROUND(25 + (K970 / 0.46) * (33 - 25), 1),
  AND(C970="Monsoon", J970="Thunderstorms with Rain"), ROUND(23 + (K970 / 0.46) * (30 - 23), 1),
  AND(C970="Autumn", J970="Clear"), ROUND(20 + (K970 / 0.46) * (30 - 20), 1),
  AND(C970="Autumn", J970="Dry &amp; Breezy"), ROUND(18 + (K970 / 0.46) * (28 - 18), 1),
  AND(C970="Autumn", J970="Atmospheric Haze"), ROUND(16 + (K970 / 0.46) * (26 - 16), 1),
  AND(C970="Autumn", J970="Chilly Dusk"), ROUND(15 + (K970 / 0.46) * (25 - 15), 1),
  TRUE, "No match found"
)</f>
        <v>17.2</v>
      </c>
      <c r="M970" s="8">
        <v>0.51</v>
      </c>
      <c r="N970" s="8">
        <f>ROUND(DS_1_2_3_appended[[#This Row],[NormalizedHumidity]] * 100, 1)</f>
        <v>51</v>
      </c>
      <c r="O970" s="8" t="str" cm="1">
        <f t="array" ref="O970">_xlfn.IFS(
  N970&lt;=10, "Extremely Dry",
  N970&lt;=20, "Very Dry",
  N970&lt;=30, "Dry",
  N970&lt;=40, "Low Comfortable",
  N970&lt;=50, "Comfortable",
  N970&lt;=60, "Moderate Humid",
  N970&lt;=70, "Humid",
  N970&lt;=80, "Very Humid",
  N970&lt;=90, "Highly Humid",
  N970&lt;=100, "Saturated / Rain-Likely"
)</f>
        <v>Moderate Humid</v>
      </c>
      <c r="P970" s="8">
        <v>0.1343</v>
      </c>
      <c r="Q970" s="8">
        <f>ROUND(DS_1_2_3_appended[[#This Row],[NormalizedWindspeed]]* 118, 1)</f>
        <v>15.8</v>
      </c>
      <c r="R970" s="8">
        <v>1</v>
      </c>
      <c r="S970" s="8">
        <v>31</v>
      </c>
      <c r="T970" s="8">
        <f>SUM(DS_1_2_3_appended[[#This Row],[CasualRiders]], DS_1_2_3_appended[[#This Row],[RegisteredRiders]])</f>
        <v>32</v>
      </c>
    </row>
    <row r="971" spans="1:20">
      <c r="A971" s="16">
        <v>970</v>
      </c>
      <c r="B971" s="11">
        <v>40587</v>
      </c>
      <c r="C971" s="8" t="str" cm="1">
        <f t="array" ref="C971">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71" s="8">
        <f>YEAR(DS_1_2_3_appended[[#This Row],[DateOfEntry]])</f>
        <v>2011</v>
      </c>
      <c r="E971" s="8" t="str">
        <f>TEXT(DS_1_2_3_appended[[#This Row],[DateOfEntry]], "mmmm")</f>
        <v>February</v>
      </c>
      <c r="F971" s="15">
        <v>40.375</v>
      </c>
      <c r="G971" s="8" t="str">
        <f>IF(dataset_1!G971, "YES", "NO")</f>
        <v>NO</v>
      </c>
      <c r="H971" s="8" t="str">
        <f>CHOOSE(WEEKDAY(DS_1_2_3_appended[[#This Row],[DateOfEntry]]), "Sunday", "Monday", "Tuesday", "Wednesday", "Thursday", "Friday", "Saturday")</f>
        <v>Sunday</v>
      </c>
      <c r="I971" s="8">
        <v>1</v>
      </c>
      <c r="J971" s="8" t="str" cm="1">
        <f t="array" ref="J971">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971" s="8">
        <v>0.2</v>
      </c>
      <c r="L971" s="8" cm="1">
        <f t="array" ref="L971">_xlfn.IFS(
  AND(C971="Winter", J971="Clear Sky"), ROUND(10 + (K971 / 0.46) * (25 - 10), 1),
  AND(C971="Winter", J971="Foggy / Misty"), ROUND(0 + (K971 / 0.46) * (15 - 0), 1),
  AND(C971="Winter", J971="Light Snow / Rain"), ROUND(-5 + (K971 / 0.46) * (10 - (-5)), 1),
  AND(C971="Winter", J971="Western Disturbance"), ROUND(5 + (K971 / 0.46) * (20 - 5), 1),
  AND(C971="Summer", J971="Clear / Sunny"), ROUND(30 + (K971 / 0.46) * (53 - 30), 1),
  AND(C971="Summer", J971="Hot &amp; Humid"), ROUND(26 + (K971 / 0.46) * (45 - 26), 1),
  AND(C971="Summer", J971="Dust Storm / Loo Winds"), ROUND(35 + (K971 / 0.46) * (50 - 35), 1),
  AND(C971="Summer", J971="Pre-Monsoon Thunderstorm"), ROUND(28 + (K971 / 0.46) * (48 - 28), 1),
  AND(C971="Monsoon", J971="Heavy Rainfall"), ROUND(22 + (K971 / 0.46) * (28 - 22), 1),
  AND(C971="Monsoon", J971="Intermittent Showers"), ROUND(24 + (K971 / 0.46) * (32 - 24), 1),
  AND(C971="Monsoon", J971="Overcast &amp; Humid"), ROUND(25 + (K971 / 0.46) * (33 - 25), 1),
  AND(C971="Monsoon", J971="Thunderstorms with Rain"), ROUND(23 + (K971 / 0.46) * (30 - 23), 1),
  AND(C971="Autumn", J971="Clear"), ROUND(20 + (K971 / 0.46) * (30 - 20), 1),
  AND(C971="Autumn", J971="Dry &amp; Breezy"), ROUND(18 + (K971 / 0.46) * (28 - 18), 1),
  AND(C971="Autumn", J971="Atmospheric Haze"), ROUND(16 + (K971 / 0.46) * (26 - 16), 1),
  AND(C971="Autumn", J971="Chilly Dusk"), ROUND(15 + (K971 / 0.46) * (25 - 15), 1),
  TRUE, "No match found"
)</f>
        <v>16.5</v>
      </c>
      <c r="M971" s="8">
        <v>0.64</v>
      </c>
      <c r="N971" s="8">
        <f>ROUND(DS_1_2_3_appended[[#This Row],[NormalizedHumidity]] * 100, 1)</f>
        <v>64</v>
      </c>
      <c r="O971" s="8" t="str" cm="1">
        <f t="array" ref="O971">_xlfn.IFS(
  N971&lt;=10, "Extremely Dry",
  N971&lt;=20, "Very Dry",
  N971&lt;=30, "Dry",
  N971&lt;=40, "Low Comfortable",
  N971&lt;=50, "Comfortable",
  N971&lt;=60, "Moderate Humid",
  N971&lt;=70, "Humid",
  N971&lt;=80, "Very Humid",
  N971&lt;=90, "Highly Humid",
  N971&lt;=100, "Saturated / Rain-Likely"
)</f>
        <v>Humid</v>
      </c>
      <c r="P971" s="8">
        <v>0.1045</v>
      </c>
      <c r="Q971" s="8">
        <f>ROUND(DS_1_2_3_appended[[#This Row],[NormalizedWindspeed]]* 118, 1)</f>
        <v>12.3</v>
      </c>
      <c r="R971" s="8">
        <v>5</v>
      </c>
      <c r="S971" s="8">
        <v>34</v>
      </c>
      <c r="T971" s="8">
        <f>SUM(DS_1_2_3_appended[[#This Row],[CasualRiders]], DS_1_2_3_appended[[#This Row],[RegisteredRiders]])</f>
        <v>39</v>
      </c>
    </row>
    <row r="972" spans="1:20">
      <c r="A972" s="16">
        <v>971</v>
      </c>
      <c r="B972" s="11">
        <v>40587</v>
      </c>
      <c r="C972" s="8" t="str" cm="1">
        <f t="array" ref="C972">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72" s="8">
        <f>YEAR(DS_1_2_3_appended[[#This Row],[DateOfEntry]])</f>
        <v>2011</v>
      </c>
      <c r="E972" s="8" t="str">
        <f>TEXT(DS_1_2_3_appended[[#This Row],[DateOfEntry]], "mmmm")</f>
        <v>February</v>
      </c>
      <c r="F972" s="15">
        <v>40.4166666666667</v>
      </c>
      <c r="G972" s="8" t="str">
        <f>IF(dataset_1!G972, "YES", "NO")</f>
        <v>NO</v>
      </c>
      <c r="H972" s="8" t="str">
        <f>CHOOSE(WEEKDAY(DS_1_2_3_appended[[#This Row],[DateOfEntry]]), "Sunday", "Monday", "Tuesday", "Wednesday", "Thursday", "Friday", "Saturday")</f>
        <v>Sunday</v>
      </c>
      <c r="I972" s="8">
        <v>1</v>
      </c>
      <c r="J972" s="8" t="str" cm="1">
        <f t="array" ref="J972">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972" s="8">
        <v>0.2</v>
      </c>
      <c r="L972" s="8" cm="1">
        <f t="array" ref="L972">_xlfn.IFS(
  AND(C972="Winter", J972="Clear Sky"), ROUND(10 + (K972 / 0.46) * (25 - 10), 1),
  AND(C972="Winter", J972="Foggy / Misty"), ROUND(0 + (K972 / 0.46) * (15 - 0), 1),
  AND(C972="Winter", J972="Light Snow / Rain"), ROUND(-5 + (K972 / 0.46) * (10 - (-5)), 1),
  AND(C972="Winter", J972="Western Disturbance"), ROUND(5 + (K972 / 0.46) * (20 - 5), 1),
  AND(C972="Summer", J972="Clear / Sunny"), ROUND(30 + (K972 / 0.46) * (53 - 30), 1),
  AND(C972="Summer", J972="Hot &amp; Humid"), ROUND(26 + (K972 / 0.46) * (45 - 26), 1),
  AND(C972="Summer", J972="Dust Storm / Loo Winds"), ROUND(35 + (K972 / 0.46) * (50 - 35), 1),
  AND(C972="Summer", J972="Pre-Monsoon Thunderstorm"), ROUND(28 + (K972 / 0.46) * (48 - 28), 1),
  AND(C972="Monsoon", J972="Heavy Rainfall"), ROUND(22 + (K972 / 0.46) * (28 - 22), 1),
  AND(C972="Monsoon", J972="Intermittent Showers"), ROUND(24 + (K972 / 0.46) * (32 - 24), 1),
  AND(C972="Monsoon", J972="Overcast &amp; Humid"), ROUND(25 + (K972 / 0.46) * (33 - 25), 1),
  AND(C972="Monsoon", J972="Thunderstorms with Rain"), ROUND(23 + (K972 / 0.46) * (30 - 23), 1),
  AND(C972="Autumn", J972="Clear"), ROUND(20 + (K972 / 0.46) * (30 - 20), 1),
  AND(C972="Autumn", J972="Dry &amp; Breezy"), ROUND(18 + (K972 / 0.46) * (28 - 18), 1),
  AND(C972="Autumn", J972="Atmospheric Haze"), ROUND(16 + (K972 / 0.46) * (26 - 16), 1),
  AND(C972="Autumn", J972="Chilly Dusk"), ROUND(15 + (K972 / 0.46) * (25 - 15), 1),
  TRUE, "No match found"
)</f>
        <v>16.5</v>
      </c>
      <c r="M972" s="8">
        <v>0.59</v>
      </c>
      <c r="N972" s="8">
        <f>ROUND(DS_1_2_3_appended[[#This Row],[NormalizedHumidity]] * 100, 1)</f>
        <v>59</v>
      </c>
      <c r="O972" s="8" t="str" cm="1">
        <f t="array" ref="O972">_xlfn.IFS(
  N972&lt;=10, "Extremely Dry",
  N972&lt;=20, "Very Dry",
  N972&lt;=30, "Dry",
  N972&lt;=40, "Low Comfortable",
  N972&lt;=50, "Comfortable",
  N972&lt;=60, "Moderate Humid",
  N972&lt;=70, "Humid",
  N972&lt;=80, "Very Humid",
  N972&lt;=90, "Highly Humid",
  N972&lt;=100, "Saturated / Rain-Likely"
)</f>
        <v>Moderate Humid</v>
      </c>
      <c r="P972" s="8">
        <v>8.9599999999999999E-2</v>
      </c>
      <c r="Q972" s="8">
        <f>ROUND(DS_1_2_3_appended[[#This Row],[NormalizedWindspeed]]* 118, 1)</f>
        <v>10.6</v>
      </c>
      <c r="R972" s="8">
        <v>1</v>
      </c>
      <c r="S972" s="8">
        <v>23</v>
      </c>
      <c r="T972" s="8">
        <f>SUM(DS_1_2_3_appended[[#This Row],[CasualRiders]], DS_1_2_3_appended[[#This Row],[RegisteredRiders]])</f>
        <v>24</v>
      </c>
    </row>
    <row r="973" spans="1:20">
      <c r="A973" s="16">
        <v>972</v>
      </c>
      <c r="B973" s="11">
        <v>40587</v>
      </c>
      <c r="C973" s="8" t="str" cm="1">
        <f t="array" ref="C973">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73" s="8">
        <f>YEAR(DS_1_2_3_appended[[#This Row],[DateOfEntry]])</f>
        <v>2011</v>
      </c>
      <c r="E973" s="8" t="str">
        <f>TEXT(DS_1_2_3_appended[[#This Row],[DateOfEntry]], "mmmm")</f>
        <v>February</v>
      </c>
      <c r="F973" s="15">
        <v>40.4583333333333</v>
      </c>
      <c r="G973" s="8" t="str">
        <f>IF(dataset_1!G973, "YES", "NO")</f>
        <v>NO</v>
      </c>
      <c r="H973" s="8" t="str">
        <f>CHOOSE(WEEKDAY(DS_1_2_3_appended[[#This Row],[DateOfEntry]]), "Sunday", "Monday", "Tuesday", "Wednesday", "Thursday", "Friday", "Saturday")</f>
        <v>Sunday</v>
      </c>
      <c r="I973" s="8">
        <v>2</v>
      </c>
      <c r="J973" s="8" t="str" cm="1">
        <f t="array" ref="J973">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973" s="8">
        <v>0.2</v>
      </c>
      <c r="L973" s="8" cm="1">
        <f t="array" ref="L973">_xlfn.IFS(
  AND(C973="Winter", J973="Clear Sky"), ROUND(10 + (K973 / 0.46) * (25 - 10), 1),
  AND(C973="Winter", J973="Foggy / Misty"), ROUND(0 + (K973 / 0.46) * (15 - 0), 1),
  AND(C973="Winter", J973="Light Snow / Rain"), ROUND(-5 + (K973 / 0.46) * (10 - (-5)), 1),
  AND(C973="Winter", J973="Western Disturbance"), ROUND(5 + (K973 / 0.46) * (20 - 5), 1),
  AND(C973="Summer", J973="Clear / Sunny"), ROUND(30 + (K973 / 0.46) * (53 - 30), 1),
  AND(C973="Summer", J973="Hot &amp; Humid"), ROUND(26 + (K973 / 0.46) * (45 - 26), 1),
  AND(C973="Summer", J973="Dust Storm / Loo Winds"), ROUND(35 + (K973 / 0.46) * (50 - 35), 1),
  AND(C973="Summer", J973="Pre-Monsoon Thunderstorm"), ROUND(28 + (K973 / 0.46) * (48 - 28), 1),
  AND(C973="Monsoon", J973="Heavy Rainfall"), ROUND(22 + (K973 / 0.46) * (28 - 22), 1),
  AND(C973="Monsoon", J973="Intermittent Showers"), ROUND(24 + (K973 / 0.46) * (32 - 24), 1),
  AND(C973="Monsoon", J973="Overcast &amp; Humid"), ROUND(25 + (K973 / 0.46) * (33 - 25), 1),
  AND(C973="Monsoon", J973="Thunderstorms with Rain"), ROUND(23 + (K973 / 0.46) * (30 - 23), 1),
  AND(C973="Autumn", J973="Clear"), ROUND(20 + (K973 / 0.46) * (30 - 20), 1),
  AND(C973="Autumn", J973="Dry &amp; Breezy"), ROUND(18 + (K973 / 0.46) * (28 - 18), 1),
  AND(C973="Autumn", J973="Atmospheric Haze"), ROUND(16 + (K973 / 0.46) * (26 - 16), 1),
  AND(C973="Autumn", J973="Chilly Dusk"), ROUND(15 + (K973 / 0.46) * (25 - 15), 1),
  TRUE, "No match found"
)</f>
        <v>6.5</v>
      </c>
      <c r="M973" s="8">
        <v>0.75</v>
      </c>
      <c r="N973" s="8">
        <f>ROUND(DS_1_2_3_appended[[#This Row],[NormalizedHumidity]] * 100, 1)</f>
        <v>75</v>
      </c>
      <c r="O973" s="8" t="str" cm="1">
        <f t="array" ref="O973">_xlfn.IFS(
  N973&lt;=10, "Extremely Dry",
  N973&lt;=20, "Very Dry",
  N973&lt;=30, "Dry",
  N973&lt;=40, "Low Comfortable",
  N973&lt;=50, "Comfortable",
  N973&lt;=60, "Moderate Humid",
  N973&lt;=70, "Humid",
  N973&lt;=80, "Very Humid",
  N973&lt;=90, "Highly Humid",
  N973&lt;=100, "Saturated / Rain-Likely"
)</f>
        <v>Very Humid</v>
      </c>
      <c r="P973" s="8">
        <v>8.9599999999999999E-2</v>
      </c>
      <c r="Q973" s="8">
        <f>ROUND(DS_1_2_3_appended[[#This Row],[NormalizedWindspeed]]* 118, 1)</f>
        <v>10.6</v>
      </c>
      <c r="R973" s="8">
        <v>1</v>
      </c>
      <c r="S973" s="8">
        <v>19</v>
      </c>
      <c r="T973" s="8">
        <f>SUM(DS_1_2_3_appended[[#This Row],[CasualRiders]], DS_1_2_3_appended[[#This Row],[RegisteredRiders]])</f>
        <v>20</v>
      </c>
    </row>
    <row r="974" spans="1:20">
      <c r="A974" s="16">
        <v>973</v>
      </c>
      <c r="B974" s="11">
        <v>40587</v>
      </c>
      <c r="C974" s="8" t="str" cm="1">
        <f t="array" ref="C974">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74" s="8">
        <f>YEAR(DS_1_2_3_appended[[#This Row],[DateOfEntry]])</f>
        <v>2011</v>
      </c>
      <c r="E974" s="8" t="str">
        <f>TEXT(DS_1_2_3_appended[[#This Row],[DateOfEntry]], "mmmm")</f>
        <v>February</v>
      </c>
      <c r="F974" s="15">
        <v>40.5</v>
      </c>
      <c r="G974" s="8" t="str">
        <f>IF(dataset_1!G974, "YES", "NO")</f>
        <v>NO</v>
      </c>
      <c r="H974" s="8" t="str">
        <f>CHOOSE(WEEKDAY(DS_1_2_3_appended[[#This Row],[DateOfEntry]]), "Sunday", "Monday", "Tuesday", "Wednesday", "Thursday", "Friday", "Saturday")</f>
        <v>Sunday</v>
      </c>
      <c r="I974" s="8">
        <v>2</v>
      </c>
      <c r="J974" s="8" t="str" cm="1">
        <f t="array" ref="J974">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974" s="8">
        <v>0.2</v>
      </c>
      <c r="L974" s="8" cm="1">
        <f t="array" ref="L974">_xlfn.IFS(
  AND(C974="Winter", J974="Clear Sky"), ROUND(10 + (K974 / 0.46) * (25 - 10), 1),
  AND(C974="Winter", J974="Foggy / Misty"), ROUND(0 + (K974 / 0.46) * (15 - 0), 1),
  AND(C974="Winter", J974="Light Snow / Rain"), ROUND(-5 + (K974 / 0.46) * (10 - (-5)), 1),
  AND(C974="Winter", J974="Western Disturbance"), ROUND(5 + (K974 / 0.46) * (20 - 5), 1),
  AND(C974="Summer", J974="Clear / Sunny"), ROUND(30 + (K974 / 0.46) * (53 - 30), 1),
  AND(C974="Summer", J974="Hot &amp; Humid"), ROUND(26 + (K974 / 0.46) * (45 - 26), 1),
  AND(C974="Summer", J974="Dust Storm / Loo Winds"), ROUND(35 + (K974 / 0.46) * (50 - 35), 1),
  AND(C974="Summer", J974="Pre-Monsoon Thunderstorm"), ROUND(28 + (K974 / 0.46) * (48 - 28), 1),
  AND(C974="Monsoon", J974="Heavy Rainfall"), ROUND(22 + (K974 / 0.46) * (28 - 22), 1),
  AND(C974="Monsoon", J974="Intermittent Showers"), ROUND(24 + (K974 / 0.46) * (32 - 24), 1),
  AND(C974="Monsoon", J974="Overcast &amp; Humid"), ROUND(25 + (K974 / 0.46) * (33 - 25), 1),
  AND(C974="Monsoon", J974="Thunderstorms with Rain"), ROUND(23 + (K974 / 0.46) * (30 - 23), 1),
  AND(C974="Autumn", J974="Clear"), ROUND(20 + (K974 / 0.46) * (30 - 20), 1),
  AND(C974="Autumn", J974="Dry &amp; Breezy"), ROUND(18 + (K974 / 0.46) * (28 - 18), 1),
  AND(C974="Autumn", J974="Atmospheric Haze"), ROUND(16 + (K974 / 0.46) * (26 - 16), 1),
  AND(C974="Autumn", J974="Chilly Dusk"), ROUND(15 + (K974 / 0.46) * (25 - 15), 1),
  TRUE, "No match found"
)</f>
        <v>6.5</v>
      </c>
      <c r="M974" s="8">
        <v>0.69</v>
      </c>
      <c r="N974" s="8">
        <f>ROUND(DS_1_2_3_appended[[#This Row],[NormalizedHumidity]] * 100, 1)</f>
        <v>69</v>
      </c>
      <c r="O974" s="8" t="str" cm="1">
        <f t="array" ref="O974">_xlfn.IFS(
  N974&lt;=10, "Extremely Dry",
  N974&lt;=20, "Very Dry",
  N974&lt;=30, "Dry",
  N974&lt;=40, "Low Comfortable",
  N974&lt;=50, "Comfortable",
  N974&lt;=60, "Moderate Humid",
  N974&lt;=70, "Humid",
  N974&lt;=80, "Very Humid",
  N974&lt;=90, "Highly Humid",
  N974&lt;=100, "Saturated / Rain-Likely"
)</f>
        <v>Humid</v>
      </c>
      <c r="P974" s="8">
        <v>0.1045</v>
      </c>
      <c r="Q974" s="8">
        <f>ROUND(DS_1_2_3_appended[[#This Row],[NormalizedWindspeed]]* 118, 1)</f>
        <v>12.3</v>
      </c>
      <c r="R974" s="8">
        <v>4</v>
      </c>
      <c r="S974" s="8">
        <v>8</v>
      </c>
      <c r="T974" s="8">
        <f>SUM(DS_1_2_3_appended[[#This Row],[CasualRiders]], DS_1_2_3_appended[[#This Row],[RegisteredRiders]])</f>
        <v>12</v>
      </c>
    </row>
    <row r="975" spans="1:20">
      <c r="A975" s="16">
        <v>974</v>
      </c>
      <c r="B975" s="11">
        <v>40587</v>
      </c>
      <c r="C975" s="8" t="str" cm="1">
        <f t="array" ref="C975">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75" s="8">
        <f>YEAR(DS_1_2_3_appended[[#This Row],[DateOfEntry]])</f>
        <v>2011</v>
      </c>
      <c r="E975" s="8" t="str">
        <f>TEXT(DS_1_2_3_appended[[#This Row],[DateOfEntry]], "mmmm")</f>
        <v>February</v>
      </c>
      <c r="F975" s="15">
        <v>40.5416666666667</v>
      </c>
      <c r="G975" s="8" t="str">
        <f>IF(dataset_1!G975, "YES", "NO")</f>
        <v>NO</v>
      </c>
      <c r="H975" s="8" t="str">
        <f>CHOOSE(WEEKDAY(DS_1_2_3_appended[[#This Row],[DateOfEntry]]), "Sunday", "Monday", "Tuesday", "Wednesday", "Thursday", "Friday", "Saturday")</f>
        <v>Sunday</v>
      </c>
      <c r="I975" s="8">
        <v>2</v>
      </c>
      <c r="J975" s="8" t="str" cm="1">
        <f t="array" ref="J975">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975" s="8">
        <v>0.2</v>
      </c>
      <c r="L975" s="8" cm="1">
        <f t="array" ref="L975">_xlfn.IFS(
  AND(C975="Winter", J975="Clear Sky"), ROUND(10 + (K975 / 0.46) * (25 - 10), 1),
  AND(C975="Winter", J975="Foggy / Misty"), ROUND(0 + (K975 / 0.46) * (15 - 0), 1),
  AND(C975="Winter", J975="Light Snow / Rain"), ROUND(-5 + (K975 / 0.46) * (10 - (-5)), 1),
  AND(C975="Winter", J975="Western Disturbance"), ROUND(5 + (K975 / 0.46) * (20 - 5), 1),
  AND(C975="Summer", J975="Clear / Sunny"), ROUND(30 + (K975 / 0.46) * (53 - 30), 1),
  AND(C975="Summer", J975="Hot &amp; Humid"), ROUND(26 + (K975 / 0.46) * (45 - 26), 1),
  AND(C975="Summer", J975="Dust Storm / Loo Winds"), ROUND(35 + (K975 / 0.46) * (50 - 35), 1),
  AND(C975="Summer", J975="Pre-Monsoon Thunderstorm"), ROUND(28 + (K975 / 0.46) * (48 - 28), 1),
  AND(C975="Monsoon", J975="Heavy Rainfall"), ROUND(22 + (K975 / 0.46) * (28 - 22), 1),
  AND(C975="Monsoon", J975="Intermittent Showers"), ROUND(24 + (K975 / 0.46) * (32 - 24), 1),
  AND(C975="Monsoon", J975="Overcast &amp; Humid"), ROUND(25 + (K975 / 0.46) * (33 - 25), 1),
  AND(C975="Monsoon", J975="Thunderstorms with Rain"), ROUND(23 + (K975 / 0.46) * (30 - 23), 1),
  AND(C975="Autumn", J975="Clear"), ROUND(20 + (K975 / 0.46) * (30 - 20), 1),
  AND(C975="Autumn", J975="Dry &amp; Breezy"), ROUND(18 + (K975 / 0.46) * (28 - 18), 1),
  AND(C975="Autumn", J975="Atmospheric Haze"), ROUND(16 + (K975 / 0.46) * (26 - 16), 1),
  AND(C975="Autumn", J975="Chilly Dusk"), ROUND(15 + (K975 / 0.46) * (25 - 15), 1),
  TRUE, "No match found"
)</f>
        <v>6.5</v>
      </c>
      <c r="M975" s="8">
        <v>0.69</v>
      </c>
      <c r="N975" s="8">
        <f>ROUND(DS_1_2_3_appended[[#This Row],[NormalizedHumidity]] * 100, 1)</f>
        <v>69</v>
      </c>
      <c r="O975" s="8" t="str" cm="1">
        <f t="array" ref="O975">_xlfn.IFS(
  N975&lt;=10, "Extremely Dry",
  N975&lt;=20, "Very Dry",
  N975&lt;=30, "Dry",
  N975&lt;=40, "Low Comfortable",
  N975&lt;=50, "Comfortable",
  N975&lt;=60, "Moderate Humid",
  N975&lt;=70, "Humid",
  N975&lt;=80, "Very Humid",
  N975&lt;=90, "Highly Humid",
  N975&lt;=100, "Saturated / Rain-Likely"
)</f>
        <v>Humid</v>
      </c>
      <c r="P975" s="8">
        <v>0.16420000000000001</v>
      </c>
      <c r="Q975" s="8">
        <f>ROUND(DS_1_2_3_appended[[#This Row],[NormalizedWindspeed]]* 118, 1)</f>
        <v>19.399999999999999</v>
      </c>
      <c r="R975" s="8">
        <v>0</v>
      </c>
      <c r="S975" s="8">
        <v>2</v>
      </c>
      <c r="T975" s="8">
        <f>SUM(DS_1_2_3_appended[[#This Row],[CasualRiders]], DS_1_2_3_appended[[#This Row],[RegisteredRiders]])</f>
        <v>2</v>
      </c>
    </row>
    <row r="976" spans="1:20">
      <c r="A976" s="16">
        <v>975</v>
      </c>
      <c r="B976" s="11">
        <v>40587</v>
      </c>
      <c r="C976" s="8" t="str" cm="1">
        <f t="array" ref="C976">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76" s="8">
        <f>YEAR(DS_1_2_3_appended[[#This Row],[DateOfEntry]])</f>
        <v>2011</v>
      </c>
      <c r="E976" s="8" t="str">
        <f>TEXT(DS_1_2_3_appended[[#This Row],[DateOfEntry]], "mmmm")</f>
        <v>February</v>
      </c>
      <c r="F976" s="15">
        <v>40.5833333333333</v>
      </c>
      <c r="G976" s="8" t="str">
        <f>IF(dataset_1!G976, "YES", "NO")</f>
        <v>NO</v>
      </c>
      <c r="H976" s="8" t="str">
        <f>CHOOSE(WEEKDAY(DS_1_2_3_appended[[#This Row],[DateOfEntry]]), "Sunday", "Monday", "Tuesday", "Wednesday", "Thursday", "Friday", "Saturday")</f>
        <v>Sunday</v>
      </c>
      <c r="I976" s="8">
        <v>2</v>
      </c>
      <c r="J976" s="8" t="str" cm="1">
        <f t="array" ref="J976">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976" s="8">
        <v>0.2</v>
      </c>
      <c r="L976" s="8" cm="1">
        <f t="array" ref="L976">_xlfn.IFS(
  AND(C976="Winter", J976="Clear Sky"), ROUND(10 + (K976 / 0.46) * (25 - 10), 1),
  AND(C976="Winter", J976="Foggy / Misty"), ROUND(0 + (K976 / 0.46) * (15 - 0), 1),
  AND(C976="Winter", J976="Light Snow / Rain"), ROUND(-5 + (K976 / 0.46) * (10 - (-5)), 1),
  AND(C976="Winter", J976="Western Disturbance"), ROUND(5 + (K976 / 0.46) * (20 - 5), 1),
  AND(C976="Summer", J976="Clear / Sunny"), ROUND(30 + (K976 / 0.46) * (53 - 30), 1),
  AND(C976="Summer", J976="Hot &amp; Humid"), ROUND(26 + (K976 / 0.46) * (45 - 26), 1),
  AND(C976="Summer", J976="Dust Storm / Loo Winds"), ROUND(35 + (K976 / 0.46) * (50 - 35), 1),
  AND(C976="Summer", J976="Pre-Monsoon Thunderstorm"), ROUND(28 + (K976 / 0.46) * (48 - 28), 1),
  AND(C976="Monsoon", J976="Heavy Rainfall"), ROUND(22 + (K976 / 0.46) * (28 - 22), 1),
  AND(C976="Monsoon", J976="Intermittent Showers"), ROUND(24 + (K976 / 0.46) * (32 - 24), 1),
  AND(C976="Monsoon", J976="Overcast &amp; Humid"), ROUND(25 + (K976 / 0.46) * (33 - 25), 1),
  AND(C976="Monsoon", J976="Thunderstorms with Rain"), ROUND(23 + (K976 / 0.46) * (30 - 23), 1),
  AND(C976="Autumn", J976="Clear"), ROUND(20 + (K976 / 0.46) * (30 - 20), 1),
  AND(C976="Autumn", J976="Dry &amp; Breezy"), ROUND(18 + (K976 / 0.46) * (28 - 18), 1),
  AND(C976="Autumn", J976="Atmospheric Haze"), ROUND(16 + (K976 / 0.46) * (26 - 16), 1),
  AND(C976="Autumn", J976="Chilly Dusk"), ROUND(15 + (K976 / 0.46) * (25 - 15), 1),
  TRUE, "No match found"
)</f>
        <v>6.5</v>
      </c>
      <c r="M976" s="8">
        <v>0.69</v>
      </c>
      <c r="N976" s="8">
        <f>ROUND(DS_1_2_3_appended[[#This Row],[NormalizedHumidity]] * 100, 1)</f>
        <v>69</v>
      </c>
      <c r="O976" s="8" t="str" cm="1">
        <f t="array" ref="O976">_xlfn.IFS(
  N976&lt;=10, "Extremely Dry",
  N976&lt;=20, "Very Dry",
  N976&lt;=30, "Dry",
  N976&lt;=40, "Low Comfortable",
  N976&lt;=50, "Comfortable",
  N976&lt;=60, "Moderate Humid",
  N976&lt;=70, "Humid",
  N976&lt;=80, "Very Humid",
  N976&lt;=90, "Highly Humid",
  N976&lt;=100, "Saturated / Rain-Likely"
)</f>
        <v>Humid</v>
      </c>
      <c r="P976" s="8">
        <v>0.1343</v>
      </c>
      <c r="Q976" s="8">
        <f>ROUND(DS_1_2_3_appended[[#This Row],[NormalizedWindspeed]]* 118, 1)</f>
        <v>15.8</v>
      </c>
      <c r="R976" s="8">
        <v>2</v>
      </c>
      <c r="S976" s="8">
        <v>3</v>
      </c>
      <c r="T976" s="8">
        <f>SUM(DS_1_2_3_appended[[#This Row],[CasualRiders]], DS_1_2_3_appended[[#This Row],[RegisteredRiders]])</f>
        <v>5</v>
      </c>
    </row>
    <row r="977" spans="1:20">
      <c r="A977" s="16">
        <v>976</v>
      </c>
      <c r="B977" s="11">
        <v>40587</v>
      </c>
      <c r="C977" s="8" t="str" cm="1">
        <f t="array" ref="C977">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77" s="8">
        <f>YEAR(DS_1_2_3_appended[[#This Row],[DateOfEntry]])</f>
        <v>2011</v>
      </c>
      <c r="E977" s="8" t="str">
        <f>TEXT(DS_1_2_3_appended[[#This Row],[DateOfEntry]], "mmmm")</f>
        <v>February</v>
      </c>
      <c r="F977" s="15">
        <v>40.625</v>
      </c>
      <c r="G977" s="8" t="str">
        <f>IF(dataset_1!G977, "YES", "NO")</f>
        <v>NO</v>
      </c>
      <c r="H977" s="8" t="str">
        <f>CHOOSE(WEEKDAY(DS_1_2_3_appended[[#This Row],[DateOfEntry]]), "Sunday", "Monday", "Tuesday", "Wednesday", "Thursday", "Friday", "Saturday")</f>
        <v>Sunday</v>
      </c>
      <c r="I977" s="8">
        <v>2</v>
      </c>
      <c r="J977" s="8" t="str" cm="1">
        <f t="array" ref="J977">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977" s="8">
        <v>0.22</v>
      </c>
      <c r="L977" s="8" cm="1">
        <f t="array" ref="L977">_xlfn.IFS(
  AND(C977="Winter", J977="Clear Sky"), ROUND(10 + (K977 / 0.46) * (25 - 10), 1),
  AND(C977="Winter", J977="Foggy / Misty"), ROUND(0 + (K977 / 0.46) * (15 - 0), 1),
  AND(C977="Winter", J977="Light Snow / Rain"), ROUND(-5 + (K977 / 0.46) * (10 - (-5)), 1),
  AND(C977="Winter", J977="Western Disturbance"), ROUND(5 + (K977 / 0.46) * (20 - 5), 1),
  AND(C977="Summer", J977="Clear / Sunny"), ROUND(30 + (K977 / 0.46) * (53 - 30), 1),
  AND(C977="Summer", J977="Hot &amp; Humid"), ROUND(26 + (K977 / 0.46) * (45 - 26), 1),
  AND(C977="Summer", J977="Dust Storm / Loo Winds"), ROUND(35 + (K977 / 0.46) * (50 - 35), 1),
  AND(C977="Summer", J977="Pre-Monsoon Thunderstorm"), ROUND(28 + (K977 / 0.46) * (48 - 28), 1),
  AND(C977="Monsoon", J977="Heavy Rainfall"), ROUND(22 + (K977 / 0.46) * (28 - 22), 1),
  AND(C977="Monsoon", J977="Intermittent Showers"), ROUND(24 + (K977 / 0.46) * (32 - 24), 1),
  AND(C977="Monsoon", J977="Overcast &amp; Humid"), ROUND(25 + (K977 / 0.46) * (33 - 25), 1),
  AND(C977="Monsoon", J977="Thunderstorms with Rain"), ROUND(23 + (K977 / 0.46) * (30 - 23), 1),
  AND(C977="Autumn", J977="Clear"), ROUND(20 + (K977 / 0.46) * (30 - 20), 1),
  AND(C977="Autumn", J977="Dry &amp; Breezy"), ROUND(18 + (K977 / 0.46) * (28 - 18), 1),
  AND(C977="Autumn", J977="Atmospheric Haze"), ROUND(16 + (K977 / 0.46) * (26 - 16), 1),
  AND(C977="Autumn", J977="Chilly Dusk"), ROUND(15 + (K977 / 0.46) * (25 - 15), 1),
  TRUE, "No match found"
)</f>
        <v>7.2</v>
      </c>
      <c r="M977" s="8">
        <v>0.55000000000000004</v>
      </c>
      <c r="N977" s="8">
        <f>ROUND(DS_1_2_3_appended[[#This Row],[NormalizedHumidity]] * 100, 1)</f>
        <v>55</v>
      </c>
      <c r="O977" s="8" t="str" cm="1">
        <f t="array" ref="O977">_xlfn.IFS(
  N977&lt;=10, "Extremely Dry",
  N977&lt;=20, "Very Dry",
  N977&lt;=30, "Dry",
  N977&lt;=40, "Low Comfortable",
  N977&lt;=50, "Comfortable",
  N977&lt;=60, "Moderate Humid",
  N977&lt;=70, "Humid",
  N977&lt;=80, "Very Humid",
  N977&lt;=90, "Highly Humid",
  N977&lt;=100, "Saturated / Rain-Likely"
)</f>
        <v>Moderate Humid</v>
      </c>
      <c r="P977" s="8">
        <v>0</v>
      </c>
      <c r="Q977" s="8">
        <f>ROUND(DS_1_2_3_appended[[#This Row],[NormalizedWindspeed]]* 118, 1)</f>
        <v>0</v>
      </c>
      <c r="R977" s="8">
        <v>0</v>
      </c>
      <c r="S977" s="8">
        <v>3</v>
      </c>
      <c r="T977" s="8">
        <f>SUM(DS_1_2_3_appended[[#This Row],[CasualRiders]], DS_1_2_3_appended[[#This Row],[RegisteredRiders]])</f>
        <v>3</v>
      </c>
    </row>
    <row r="978" spans="1:20">
      <c r="A978" s="16">
        <v>977</v>
      </c>
      <c r="B978" s="11">
        <v>40587</v>
      </c>
      <c r="C978" s="8" t="str" cm="1">
        <f t="array" ref="C978">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78" s="8">
        <f>YEAR(DS_1_2_3_appended[[#This Row],[DateOfEntry]])</f>
        <v>2011</v>
      </c>
      <c r="E978" s="8" t="str">
        <f>TEXT(DS_1_2_3_appended[[#This Row],[DateOfEntry]], "mmmm")</f>
        <v>February</v>
      </c>
      <c r="F978" s="15">
        <v>40.6666666666667</v>
      </c>
      <c r="G978" s="8" t="str">
        <f>IF(dataset_1!G978, "YES", "NO")</f>
        <v>NO</v>
      </c>
      <c r="H978" s="8" t="str">
        <f>CHOOSE(WEEKDAY(DS_1_2_3_appended[[#This Row],[DateOfEntry]]), "Sunday", "Monday", "Tuesday", "Wednesday", "Thursday", "Friday", "Saturday")</f>
        <v>Sunday</v>
      </c>
      <c r="I978" s="8">
        <v>2</v>
      </c>
      <c r="J978" s="8" t="str" cm="1">
        <f t="array" ref="J978">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978" s="8">
        <v>0.22</v>
      </c>
      <c r="L978" s="8" cm="1">
        <f t="array" ref="L978">_xlfn.IFS(
  AND(C978="Winter", J978="Clear Sky"), ROUND(10 + (K978 / 0.46) * (25 - 10), 1),
  AND(C978="Winter", J978="Foggy / Misty"), ROUND(0 + (K978 / 0.46) * (15 - 0), 1),
  AND(C978="Winter", J978="Light Snow / Rain"), ROUND(-5 + (K978 / 0.46) * (10 - (-5)), 1),
  AND(C978="Winter", J978="Western Disturbance"), ROUND(5 + (K978 / 0.46) * (20 - 5), 1),
  AND(C978="Summer", J978="Clear / Sunny"), ROUND(30 + (K978 / 0.46) * (53 - 30), 1),
  AND(C978="Summer", J978="Hot &amp; Humid"), ROUND(26 + (K978 / 0.46) * (45 - 26), 1),
  AND(C978="Summer", J978="Dust Storm / Loo Winds"), ROUND(35 + (K978 / 0.46) * (50 - 35), 1),
  AND(C978="Summer", J978="Pre-Monsoon Thunderstorm"), ROUND(28 + (K978 / 0.46) * (48 - 28), 1),
  AND(C978="Monsoon", J978="Heavy Rainfall"), ROUND(22 + (K978 / 0.46) * (28 - 22), 1),
  AND(C978="Monsoon", J978="Intermittent Showers"), ROUND(24 + (K978 / 0.46) * (32 - 24), 1),
  AND(C978="Monsoon", J978="Overcast &amp; Humid"), ROUND(25 + (K978 / 0.46) * (33 - 25), 1),
  AND(C978="Monsoon", J978="Thunderstorms with Rain"), ROUND(23 + (K978 / 0.46) * (30 - 23), 1),
  AND(C978="Autumn", J978="Clear"), ROUND(20 + (K978 / 0.46) * (30 - 20), 1),
  AND(C978="Autumn", J978="Dry &amp; Breezy"), ROUND(18 + (K978 / 0.46) * (28 - 18), 1),
  AND(C978="Autumn", J978="Atmospheric Haze"), ROUND(16 + (K978 / 0.46) * (26 - 16), 1),
  AND(C978="Autumn", J978="Chilly Dusk"), ROUND(15 + (K978 / 0.46) * (25 - 15), 1),
  TRUE, "No match found"
)</f>
        <v>7.2</v>
      </c>
      <c r="M978" s="8">
        <v>0.64</v>
      </c>
      <c r="N978" s="8">
        <f>ROUND(DS_1_2_3_appended[[#This Row],[NormalizedHumidity]] * 100, 1)</f>
        <v>64</v>
      </c>
      <c r="O978" s="8" t="str" cm="1">
        <f t="array" ref="O978">_xlfn.IFS(
  N978&lt;=10, "Extremely Dry",
  N978&lt;=20, "Very Dry",
  N978&lt;=30, "Dry",
  N978&lt;=40, "Low Comfortable",
  N978&lt;=50, "Comfortable",
  N978&lt;=60, "Moderate Humid",
  N978&lt;=70, "Humid",
  N978&lt;=80, "Very Humid",
  N978&lt;=90, "Highly Humid",
  N978&lt;=100, "Saturated / Rain-Likely"
)</f>
        <v>Humid</v>
      </c>
      <c r="P978" s="8">
        <v>0.19400000000000001</v>
      </c>
      <c r="Q978" s="8">
        <f>ROUND(DS_1_2_3_appended[[#This Row],[NormalizedWindspeed]]* 118, 1)</f>
        <v>22.9</v>
      </c>
      <c r="R978" s="8">
        <v>1</v>
      </c>
      <c r="S978" s="8">
        <v>11</v>
      </c>
      <c r="T978" s="8">
        <f>SUM(DS_1_2_3_appended[[#This Row],[CasualRiders]], DS_1_2_3_appended[[#This Row],[RegisteredRiders]])</f>
        <v>12</v>
      </c>
    </row>
    <row r="979" spans="1:20">
      <c r="A979" s="16">
        <v>978</v>
      </c>
      <c r="B979" s="11">
        <v>40587</v>
      </c>
      <c r="C979" s="8" t="str" cm="1">
        <f t="array" ref="C979">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79" s="8">
        <f>YEAR(DS_1_2_3_appended[[#This Row],[DateOfEntry]])</f>
        <v>2011</v>
      </c>
      <c r="E979" s="8" t="str">
        <f>TEXT(DS_1_2_3_appended[[#This Row],[DateOfEntry]], "mmmm")</f>
        <v>February</v>
      </c>
      <c r="F979" s="15">
        <v>40.7083333333333</v>
      </c>
      <c r="G979" s="8" t="str">
        <f>IF(dataset_1!G979, "YES", "NO")</f>
        <v>NO</v>
      </c>
      <c r="H979" s="8" t="str">
        <f>CHOOSE(WEEKDAY(DS_1_2_3_appended[[#This Row],[DateOfEntry]]), "Sunday", "Monday", "Tuesday", "Wednesday", "Thursday", "Friday", "Saturday")</f>
        <v>Sunday</v>
      </c>
      <c r="I979" s="8">
        <v>2</v>
      </c>
      <c r="J979" s="8" t="str" cm="1">
        <f t="array" ref="J979">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979" s="8">
        <v>0.24</v>
      </c>
      <c r="L979" s="8" cm="1">
        <f t="array" ref="L979">_xlfn.IFS(
  AND(C979="Winter", J979="Clear Sky"), ROUND(10 + (K979 / 0.46) * (25 - 10), 1),
  AND(C979="Winter", J979="Foggy / Misty"), ROUND(0 + (K979 / 0.46) * (15 - 0), 1),
  AND(C979="Winter", J979="Light Snow / Rain"), ROUND(-5 + (K979 / 0.46) * (10 - (-5)), 1),
  AND(C979="Winter", J979="Western Disturbance"), ROUND(5 + (K979 / 0.46) * (20 - 5), 1),
  AND(C979="Summer", J979="Clear / Sunny"), ROUND(30 + (K979 / 0.46) * (53 - 30), 1),
  AND(C979="Summer", J979="Hot &amp; Humid"), ROUND(26 + (K979 / 0.46) * (45 - 26), 1),
  AND(C979="Summer", J979="Dust Storm / Loo Winds"), ROUND(35 + (K979 / 0.46) * (50 - 35), 1),
  AND(C979="Summer", J979="Pre-Monsoon Thunderstorm"), ROUND(28 + (K979 / 0.46) * (48 - 28), 1),
  AND(C979="Monsoon", J979="Heavy Rainfall"), ROUND(22 + (K979 / 0.46) * (28 - 22), 1),
  AND(C979="Monsoon", J979="Intermittent Showers"), ROUND(24 + (K979 / 0.46) * (32 - 24), 1),
  AND(C979="Monsoon", J979="Overcast &amp; Humid"), ROUND(25 + (K979 / 0.46) * (33 - 25), 1),
  AND(C979="Monsoon", J979="Thunderstorms with Rain"), ROUND(23 + (K979 / 0.46) * (30 - 23), 1),
  AND(C979="Autumn", J979="Clear"), ROUND(20 + (K979 / 0.46) * (30 - 20), 1),
  AND(C979="Autumn", J979="Dry &amp; Breezy"), ROUND(18 + (K979 / 0.46) * (28 - 18), 1),
  AND(C979="Autumn", J979="Atmospheric Haze"), ROUND(16 + (K979 / 0.46) * (26 - 16), 1),
  AND(C979="Autumn", J979="Chilly Dusk"), ROUND(15 + (K979 / 0.46) * (25 - 15), 1),
  TRUE, "No match found"
)</f>
        <v>7.8</v>
      </c>
      <c r="M979" s="8">
        <v>0.6</v>
      </c>
      <c r="N979" s="8">
        <f>ROUND(DS_1_2_3_appended[[#This Row],[NormalizedHumidity]] * 100, 1)</f>
        <v>60</v>
      </c>
      <c r="O979" s="8" t="str" cm="1">
        <f t="array" ref="O979">_xlfn.IFS(
  N979&lt;=10, "Extremely Dry",
  N979&lt;=20, "Very Dry",
  N979&lt;=30, "Dry",
  N979&lt;=40, "Low Comfortable",
  N979&lt;=50, "Comfortable",
  N979&lt;=60, "Moderate Humid",
  N979&lt;=70, "Humid",
  N979&lt;=80, "Very Humid",
  N979&lt;=90, "Highly Humid",
  N979&lt;=100, "Saturated / Rain-Likely"
)</f>
        <v>Moderate Humid</v>
      </c>
      <c r="P979" s="8">
        <v>0.22389999999999999</v>
      </c>
      <c r="Q979" s="8">
        <f>ROUND(DS_1_2_3_appended[[#This Row],[NormalizedWindspeed]]* 118, 1)</f>
        <v>26.4</v>
      </c>
      <c r="R979" s="8">
        <v>12</v>
      </c>
      <c r="S979" s="8">
        <v>35</v>
      </c>
      <c r="T979" s="8">
        <f>SUM(DS_1_2_3_appended[[#This Row],[CasualRiders]], DS_1_2_3_appended[[#This Row],[RegisteredRiders]])</f>
        <v>47</v>
      </c>
    </row>
    <row r="980" spans="1:20">
      <c r="A980" s="16">
        <v>979</v>
      </c>
      <c r="B980" s="11">
        <v>40587</v>
      </c>
      <c r="C980" s="8" t="str" cm="1">
        <f t="array" ref="C980">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80" s="8">
        <f>YEAR(DS_1_2_3_appended[[#This Row],[DateOfEntry]])</f>
        <v>2011</v>
      </c>
      <c r="E980" s="8" t="str">
        <f>TEXT(DS_1_2_3_appended[[#This Row],[DateOfEntry]], "mmmm")</f>
        <v>February</v>
      </c>
      <c r="F980" s="15">
        <v>40.75</v>
      </c>
      <c r="G980" s="8" t="str">
        <f>IF(dataset_1!G980, "YES", "NO")</f>
        <v>NO</v>
      </c>
      <c r="H980" s="8" t="str">
        <f>CHOOSE(WEEKDAY(DS_1_2_3_appended[[#This Row],[DateOfEntry]]), "Sunday", "Monday", "Tuesday", "Wednesday", "Thursday", "Friday", "Saturday")</f>
        <v>Sunday</v>
      </c>
      <c r="I980" s="8">
        <v>1</v>
      </c>
      <c r="J980" s="8" t="str" cm="1">
        <f t="array" ref="J980">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980" s="8">
        <v>0.3</v>
      </c>
      <c r="L980" s="8" cm="1">
        <f t="array" ref="L980">_xlfn.IFS(
  AND(C980="Winter", J980="Clear Sky"), ROUND(10 + (K980 / 0.46) * (25 - 10), 1),
  AND(C980="Winter", J980="Foggy / Misty"), ROUND(0 + (K980 / 0.46) * (15 - 0), 1),
  AND(C980="Winter", J980="Light Snow / Rain"), ROUND(-5 + (K980 / 0.46) * (10 - (-5)), 1),
  AND(C980="Winter", J980="Western Disturbance"), ROUND(5 + (K980 / 0.46) * (20 - 5), 1),
  AND(C980="Summer", J980="Clear / Sunny"), ROUND(30 + (K980 / 0.46) * (53 - 30), 1),
  AND(C980="Summer", J980="Hot &amp; Humid"), ROUND(26 + (K980 / 0.46) * (45 - 26), 1),
  AND(C980="Summer", J980="Dust Storm / Loo Winds"), ROUND(35 + (K980 / 0.46) * (50 - 35), 1),
  AND(C980="Summer", J980="Pre-Monsoon Thunderstorm"), ROUND(28 + (K980 / 0.46) * (48 - 28), 1),
  AND(C980="Monsoon", J980="Heavy Rainfall"), ROUND(22 + (K980 / 0.46) * (28 - 22), 1),
  AND(C980="Monsoon", J980="Intermittent Showers"), ROUND(24 + (K980 / 0.46) * (32 - 24), 1),
  AND(C980="Monsoon", J980="Overcast &amp; Humid"), ROUND(25 + (K980 / 0.46) * (33 - 25), 1),
  AND(C980="Monsoon", J980="Thunderstorms with Rain"), ROUND(23 + (K980 / 0.46) * (30 - 23), 1),
  AND(C980="Autumn", J980="Clear"), ROUND(20 + (K980 / 0.46) * (30 - 20), 1),
  AND(C980="Autumn", J980="Dry &amp; Breezy"), ROUND(18 + (K980 / 0.46) * (28 - 18), 1),
  AND(C980="Autumn", J980="Atmospheric Haze"), ROUND(16 + (K980 / 0.46) * (26 - 16), 1),
  AND(C980="Autumn", J980="Chilly Dusk"), ROUND(15 + (K980 / 0.46) * (25 - 15), 1),
  TRUE, "No match found"
)</f>
        <v>19.8</v>
      </c>
      <c r="M980" s="8">
        <v>0.45</v>
      </c>
      <c r="N980" s="8">
        <f>ROUND(DS_1_2_3_appended[[#This Row],[NormalizedHumidity]] * 100, 1)</f>
        <v>45</v>
      </c>
      <c r="O980" s="8" t="str" cm="1">
        <f t="array" ref="O980">_xlfn.IFS(
  N980&lt;=10, "Extremely Dry",
  N980&lt;=20, "Very Dry",
  N980&lt;=30, "Dry",
  N980&lt;=40, "Low Comfortable",
  N980&lt;=50, "Comfortable",
  N980&lt;=60, "Moderate Humid",
  N980&lt;=70, "Humid",
  N980&lt;=80, "Very Humid",
  N980&lt;=90, "Highly Humid",
  N980&lt;=100, "Saturated / Rain-Likely"
)</f>
        <v>Comfortable</v>
      </c>
      <c r="P980" s="8">
        <v>0.32840000000000003</v>
      </c>
      <c r="Q980" s="8">
        <f>ROUND(DS_1_2_3_appended[[#This Row],[NormalizedWindspeed]]* 118, 1)</f>
        <v>38.799999999999997</v>
      </c>
      <c r="R980" s="8">
        <v>19</v>
      </c>
      <c r="S980" s="8">
        <v>86</v>
      </c>
      <c r="T980" s="8">
        <f>SUM(DS_1_2_3_appended[[#This Row],[CasualRiders]], DS_1_2_3_appended[[#This Row],[RegisteredRiders]])</f>
        <v>105</v>
      </c>
    </row>
    <row r="981" spans="1:20">
      <c r="A981" s="16">
        <v>980</v>
      </c>
      <c r="B981" s="11">
        <v>40587</v>
      </c>
      <c r="C981" s="8" t="str" cm="1">
        <f t="array" ref="C981">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81" s="8">
        <f>YEAR(DS_1_2_3_appended[[#This Row],[DateOfEntry]])</f>
        <v>2011</v>
      </c>
      <c r="E981" s="8" t="str">
        <f>TEXT(DS_1_2_3_appended[[#This Row],[DateOfEntry]], "mmmm")</f>
        <v>February</v>
      </c>
      <c r="F981" s="15">
        <v>40.7916666666667</v>
      </c>
      <c r="G981" s="8" t="str">
        <f>IF(dataset_1!G981, "YES", "NO")</f>
        <v>NO</v>
      </c>
      <c r="H981" s="8" t="str">
        <f>CHOOSE(WEEKDAY(DS_1_2_3_appended[[#This Row],[DateOfEntry]]), "Sunday", "Monday", "Tuesday", "Wednesday", "Thursday", "Friday", "Saturday")</f>
        <v>Sunday</v>
      </c>
      <c r="I981" s="8">
        <v>1</v>
      </c>
      <c r="J981" s="8" t="str" cm="1">
        <f t="array" ref="J981">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981" s="8">
        <v>0.32</v>
      </c>
      <c r="L981" s="8" cm="1">
        <f t="array" ref="L981">_xlfn.IFS(
  AND(C981="Winter", J981="Clear Sky"), ROUND(10 + (K981 / 0.46) * (25 - 10), 1),
  AND(C981="Winter", J981="Foggy / Misty"), ROUND(0 + (K981 / 0.46) * (15 - 0), 1),
  AND(C981="Winter", J981="Light Snow / Rain"), ROUND(-5 + (K981 / 0.46) * (10 - (-5)), 1),
  AND(C981="Winter", J981="Western Disturbance"), ROUND(5 + (K981 / 0.46) * (20 - 5), 1),
  AND(C981="Summer", J981="Clear / Sunny"), ROUND(30 + (K981 / 0.46) * (53 - 30), 1),
  AND(C981="Summer", J981="Hot &amp; Humid"), ROUND(26 + (K981 / 0.46) * (45 - 26), 1),
  AND(C981="Summer", J981="Dust Storm / Loo Winds"), ROUND(35 + (K981 / 0.46) * (50 - 35), 1),
  AND(C981="Summer", J981="Pre-Monsoon Thunderstorm"), ROUND(28 + (K981 / 0.46) * (48 - 28), 1),
  AND(C981="Monsoon", J981="Heavy Rainfall"), ROUND(22 + (K981 / 0.46) * (28 - 22), 1),
  AND(C981="Monsoon", J981="Intermittent Showers"), ROUND(24 + (K981 / 0.46) * (32 - 24), 1),
  AND(C981="Monsoon", J981="Overcast &amp; Humid"), ROUND(25 + (K981 / 0.46) * (33 - 25), 1),
  AND(C981="Monsoon", J981="Thunderstorms with Rain"), ROUND(23 + (K981 / 0.46) * (30 - 23), 1),
  AND(C981="Autumn", J981="Clear"), ROUND(20 + (K981 / 0.46) * (30 - 20), 1),
  AND(C981="Autumn", J981="Dry &amp; Breezy"), ROUND(18 + (K981 / 0.46) * (28 - 18), 1),
  AND(C981="Autumn", J981="Atmospheric Haze"), ROUND(16 + (K981 / 0.46) * (26 - 16), 1),
  AND(C981="Autumn", J981="Chilly Dusk"), ROUND(15 + (K981 / 0.46) * (25 - 15), 1),
  TRUE, "No match found"
)</f>
        <v>20.399999999999999</v>
      </c>
      <c r="M981" s="8">
        <v>0.39</v>
      </c>
      <c r="N981" s="8">
        <f>ROUND(DS_1_2_3_appended[[#This Row],[NormalizedHumidity]] * 100, 1)</f>
        <v>39</v>
      </c>
      <c r="O981" s="8" t="str" cm="1">
        <f t="array" ref="O981">_xlfn.IFS(
  N981&lt;=10, "Extremely Dry",
  N981&lt;=20, "Very Dry",
  N981&lt;=30, "Dry",
  N981&lt;=40, "Low Comfortable",
  N981&lt;=50, "Comfortable",
  N981&lt;=60, "Moderate Humid",
  N981&lt;=70, "Humid",
  N981&lt;=80, "Very Humid",
  N981&lt;=90, "Highly Humid",
  N981&lt;=100, "Saturated / Rain-Likely"
)</f>
        <v>Low Comfortable</v>
      </c>
      <c r="P981" s="8">
        <v>0.44779999999999998</v>
      </c>
      <c r="Q981" s="8">
        <f>ROUND(DS_1_2_3_appended[[#This Row],[NormalizedWindspeed]]* 118, 1)</f>
        <v>52.8</v>
      </c>
      <c r="R981" s="8">
        <v>26</v>
      </c>
      <c r="S981" s="8">
        <v>86</v>
      </c>
      <c r="T981" s="8">
        <f>SUM(DS_1_2_3_appended[[#This Row],[CasualRiders]], DS_1_2_3_appended[[#This Row],[RegisteredRiders]])</f>
        <v>112</v>
      </c>
    </row>
    <row r="982" spans="1:20">
      <c r="A982" s="16">
        <v>981</v>
      </c>
      <c r="B982" s="11">
        <v>40587</v>
      </c>
      <c r="C982" s="8" t="str" cm="1">
        <f t="array" ref="C982">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82" s="8">
        <f>YEAR(DS_1_2_3_appended[[#This Row],[DateOfEntry]])</f>
        <v>2011</v>
      </c>
      <c r="E982" s="8" t="str">
        <f>TEXT(DS_1_2_3_appended[[#This Row],[DateOfEntry]], "mmmm")</f>
        <v>February</v>
      </c>
      <c r="F982" s="15">
        <v>40.8333333333333</v>
      </c>
      <c r="G982" s="8" t="str">
        <f>IF(dataset_1!G982, "YES", "NO")</f>
        <v>NO</v>
      </c>
      <c r="H982" s="8" t="str">
        <f>CHOOSE(WEEKDAY(DS_1_2_3_appended[[#This Row],[DateOfEntry]]), "Sunday", "Monday", "Tuesday", "Wednesday", "Thursday", "Friday", "Saturday")</f>
        <v>Sunday</v>
      </c>
      <c r="I982" s="8">
        <v>1</v>
      </c>
      <c r="J982" s="8" t="str" cm="1">
        <f t="array" ref="J982">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982" s="8">
        <v>0.36</v>
      </c>
      <c r="L982" s="8" cm="1">
        <f t="array" ref="L982">_xlfn.IFS(
  AND(C982="Winter", J982="Clear Sky"), ROUND(10 + (K982 / 0.46) * (25 - 10), 1),
  AND(C982="Winter", J982="Foggy / Misty"), ROUND(0 + (K982 / 0.46) * (15 - 0), 1),
  AND(C982="Winter", J982="Light Snow / Rain"), ROUND(-5 + (K982 / 0.46) * (10 - (-5)), 1),
  AND(C982="Winter", J982="Western Disturbance"), ROUND(5 + (K982 / 0.46) * (20 - 5), 1),
  AND(C982="Summer", J982="Clear / Sunny"), ROUND(30 + (K982 / 0.46) * (53 - 30), 1),
  AND(C982="Summer", J982="Hot &amp; Humid"), ROUND(26 + (K982 / 0.46) * (45 - 26), 1),
  AND(C982="Summer", J982="Dust Storm / Loo Winds"), ROUND(35 + (K982 / 0.46) * (50 - 35), 1),
  AND(C982="Summer", J982="Pre-Monsoon Thunderstorm"), ROUND(28 + (K982 / 0.46) * (48 - 28), 1),
  AND(C982="Monsoon", J982="Heavy Rainfall"), ROUND(22 + (K982 / 0.46) * (28 - 22), 1),
  AND(C982="Monsoon", J982="Intermittent Showers"), ROUND(24 + (K982 / 0.46) * (32 - 24), 1),
  AND(C982="Monsoon", J982="Overcast &amp; Humid"), ROUND(25 + (K982 / 0.46) * (33 - 25), 1),
  AND(C982="Monsoon", J982="Thunderstorms with Rain"), ROUND(23 + (K982 / 0.46) * (30 - 23), 1),
  AND(C982="Autumn", J982="Clear"), ROUND(20 + (K982 / 0.46) * (30 - 20), 1),
  AND(C982="Autumn", J982="Dry &amp; Breezy"), ROUND(18 + (K982 / 0.46) * (28 - 18), 1),
  AND(C982="Autumn", J982="Atmospheric Haze"), ROUND(16 + (K982 / 0.46) * (26 - 16), 1),
  AND(C982="Autumn", J982="Chilly Dusk"), ROUND(15 + (K982 / 0.46) * (25 - 15), 1),
  TRUE, "No match found"
)</f>
        <v>21.7</v>
      </c>
      <c r="M982" s="8">
        <v>0.32</v>
      </c>
      <c r="N982" s="8">
        <f>ROUND(DS_1_2_3_appended[[#This Row],[NormalizedHumidity]] * 100, 1)</f>
        <v>32</v>
      </c>
      <c r="O982" s="8" t="str" cm="1">
        <f t="array" ref="O982">_xlfn.IFS(
  N982&lt;=10, "Extremely Dry",
  N982&lt;=20, "Very Dry",
  N982&lt;=30, "Dry",
  N982&lt;=40, "Low Comfortable",
  N982&lt;=50, "Comfortable",
  N982&lt;=60, "Moderate Humid",
  N982&lt;=70, "Humid",
  N982&lt;=80, "Very Humid",
  N982&lt;=90, "Highly Humid",
  N982&lt;=100, "Saturated / Rain-Likely"
)</f>
        <v>Low Comfortable</v>
      </c>
      <c r="P982" s="8">
        <v>0.4627</v>
      </c>
      <c r="Q982" s="8">
        <f>ROUND(DS_1_2_3_appended[[#This Row],[NormalizedWindspeed]]* 118, 1)</f>
        <v>54.6</v>
      </c>
      <c r="R982" s="8">
        <v>58</v>
      </c>
      <c r="S982" s="8">
        <v>94</v>
      </c>
      <c r="T982" s="8">
        <f>SUM(DS_1_2_3_appended[[#This Row],[CasualRiders]], DS_1_2_3_appended[[#This Row],[RegisteredRiders]])</f>
        <v>152</v>
      </c>
    </row>
    <row r="983" spans="1:20">
      <c r="A983" s="16">
        <v>982</v>
      </c>
      <c r="B983" s="11">
        <v>40587</v>
      </c>
      <c r="C983" s="8" t="str" cm="1">
        <f t="array" ref="C983">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83" s="8">
        <f>YEAR(DS_1_2_3_appended[[#This Row],[DateOfEntry]])</f>
        <v>2011</v>
      </c>
      <c r="E983" s="8" t="str">
        <f>TEXT(DS_1_2_3_appended[[#This Row],[DateOfEntry]], "mmmm")</f>
        <v>February</v>
      </c>
      <c r="F983" s="15">
        <v>40.875</v>
      </c>
      <c r="G983" s="8" t="str">
        <f>IF(dataset_1!G983, "YES", "NO")</f>
        <v>NO</v>
      </c>
      <c r="H983" s="8" t="str">
        <f>CHOOSE(WEEKDAY(DS_1_2_3_appended[[#This Row],[DateOfEntry]]), "Sunday", "Monday", "Tuesday", "Wednesday", "Thursday", "Friday", "Saturday")</f>
        <v>Sunday</v>
      </c>
      <c r="I983" s="8">
        <v>1</v>
      </c>
      <c r="J983" s="8" t="str" cm="1">
        <f t="array" ref="J983">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983" s="8">
        <v>0.38</v>
      </c>
      <c r="L983" s="8" cm="1">
        <f t="array" ref="L983">_xlfn.IFS(
  AND(C983="Winter", J983="Clear Sky"), ROUND(10 + (K983 / 0.46) * (25 - 10), 1),
  AND(C983="Winter", J983="Foggy / Misty"), ROUND(0 + (K983 / 0.46) * (15 - 0), 1),
  AND(C983="Winter", J983="Light Snow / Rain"), ROUND(-5 + (K983 / 0.46) * (10 - (-5)), 1),
  AND(C983="Winter", J983="Western Disturbance"), ROUND(5 + (K983 / 0.46) * (20 - 5), 1),
  AND(C983="Summer", J983="Clear / Sunny"), ROUND(30 + (K983 / 0.46) * (53 - 30), 1),
  AND(C983="Summer", J983="Hot &amp; Humid"), ROUND(26 + (K983 / 0.46) * (45 - 26), 1),
  AND(C983="Summer", J983="Dust Storm / Loo Winds"), ROUND(35 + (K983 / 0.46) * (50 - 35), 1),
  AND(C983="Summer", J983="Pre-Monsoon Thunderstorm"), ROUND(28 + (K983 / 0.46) * (48 - 28), 1),
  AND(C983="Monsoon", J983="Heavy Rainfall"), ROUND(22 + (K983 / 0.46) * (28 - 22), 1),
  AND(C983="Monsoon", J983="Intermittent Showers"), ROUND(24 + (K983 / 0.46) * (32 - 24), 1),
  AND(C983="Monsoon", J983="Overcast &amp; Humid"), ROUND(25 + (K983 / 0.46) * (33 - 25), 1),
  AND(C983="Monsoon", J983="Thunderstorms with Rain"), ROUND(23 + (K983 / 0.46) * (30 - 23), 1),
  AND(C983="Autumn", J983="Clear"), ROUND(20 + (K983 / 0.46) * (30 - 20), 1),
  AND(C983="Autumn", J983="Dry &amp; Breezy"), ROUND(18 + (K983 / 0.46) * (28 - 18), 1),
  AND(C983="Autumn", J983="Atmospheric Haze"), ROUND(16 + (K983 / 0.46) * (26 - 16), 1),
  AND(C983="Autumn", J983="Chilly Dusk"), ROUND(15 + (K983 / 0.46) * (25 - 15), 1),
  TRUE, "No match found"
)</f>
        <v>22.4</v>
      </c>
      <c r="M983" s="8">
        <v>0.28999999999999998</v>
      </c>
      <c r="N983" s="8">
        <f>ROUND(DS_1_2_3_appended[[#This Row],[NormalizedHumidity]] * 100, 1)</f>
        <v>29</v>
      </c>
      <c r="O983" s="8" t="str" cm="1">
        <f t="array" ref="O983">_xlfn.IFS(
  N983&lt;=10, "Extremely Dry",
  N983&lt;=20, "Very Dry",
  N983&lt;=30, "Dry",
  N983&lt;=40, "Low Comfortable",
  N983&lt;=50, "Comfortable",
  N983&lt;=60, "Moderate Humid",
  N983&lt;=70, "Humid",
  N983&lt;=80, "Very Humid",
  N983&lt;=90, "Highly Humid",
  N983&lt;=100, "Saturated / Rain-Likely"
)</f>
        <v>Dry</v>
      </c>
      <c r="P983" s="8">
        <v>0.35820000000000002</v>
      </c>
      <c r="Q983" s="8">
        <f>ROUND(DS_1_2_3_appended[[#This Row],[NormalizedWindspeed]]* 118, 1)</f>
        <v>42.3</v>
      </c>
      <c r="R983" s="8">
        <v>62</v>
      </c>
      <c r="S983" s="8">
        <v>92</v>
      </c>
      <c r="T983" s="8">
        <f>SUM(DS_1_2_3_appended[[#This Row],[CasualRiders]], DS_1_2_3_appended[[#This Row],[RegisteredRiders]])</f>
        <v>154</v>
      </c>
    </row>
    <row r="984" spans="1:20">
      <c r="A984" s="16">
        <v>983</v>
      </c>
      <c r="B984" s="11">
        <v>40587</v>
      </c>
      <c r="C984" s="8" t="str" cm="1">
        <f t="array" ref="C984">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84" s="8">
        <f>YEAR(DS_1_2_3_appended[[#This Row],[DateOfEntry]])</f>
        <v>2011</v>
      </c>
      <c r="E984" s="8" t="str">
        <f>TEXT(DS_1_2_3_appended[[#This Row],[DateOfEntry]], "mmmm")</f>
        <v>February</v>
      </c>
      <c r="F984" s="15">
        <v>40.9166666666667</v>
      </c>
      <c r="G984" s="8" t="str">
        <f>IF(dataset_1!G984, "YES", "NO")</f>
        <v>NO</v>
      </c>
      <c r="H984" s="8" t="str">
        <f>CHOOSE(WEEKDAY(DS_1_2_3_appended[[#This Row],[DateOfEntry]]), "Sunday", "Monday", "Tuesday", "Wednesday", "Thursday", "Friday", "Saturday")</f>
        <v>Sunday</v>
      </c>
      <c r="I984" s="8">
        <v>2</v>
      </c>
      <c r="J984" s="8" t="str" cm="1">
        <f t="array" ref="J984">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984" s="8">
        <v>0.4</v>
      </c>
      <c r="L984" s="8" cm="1">
        <f t="array" ref="L984">_xlfn.IFS(
  AND(C984="Winter", J984="Clear Sky"), ROUND(10 + (K984 / 0.46) * (25 - 10), 1),
  AND(C984="Winter", J984="Foggy / Misty"), ROUND(0 + (K984 / 0.46) * (15 - 0), 1),
  AND(C984="Winter", J984="Light Snow / Rain"), ROUND(-5 + (K984 / 0.46) * (10 - (-5)), 1),
  AND(C984="Winter", J984="Western Disturbance"), ROUND(5 + (K984 / 0.46) * (20 - 5), 1),
  AND(C984="Summer", J984="Clear / Sunny"), ROUND(30 + (K984 / 0.46) * (53 - 30), 1),
  AND(C984="Summer", J984="Hot &amp; Humid"), ROUND(26 + (K984 / 0.46) * (45 - 26), 1),
  AND(C984="Summer", J984="Dust Storm / Loo Winds"), ROUND(35 + (K984 / 0.46) * (50 - 35), 1),
  AND(C984="Summer", J984="Pre-Monsoon Thunderstorm"), ROUND(28 + (K984 / 0.46) * (48 - 28), 1),
  AND(C984="Monsoon", J984="Heavy Rainfall"), ROUND(22 + (K984 / 0.46) * (28 - 22), 1),
  AND(C984="Monsoon", J984="Intermittent Showers"), ROUND(24 + (K984 / 0.46) * (32 - 24), 1),
  AND(C984="Monsoon", J984="Overcast &amp; Humid"), ROUND(25 + (K984 / 0.46) * (33 - 25), 1),
  AND(C984="Monsoon", J984="Thunderstorms with Rain"), ROUND(23 + (K984 / 0.46) * (30 - 23), 1),
  AND(C984="Autumn", J984="Clear"), ROUND(20 + (K984 / 0.46) * (30 - 20), 1),
  AND(C984="Autumn", J984="Dry &amp; Breezy"), ROUND(18 + (K984 / 0.46) * (28 - 18), 1),
  AND(C984="Autumn", J984="Atmospheric Haze"), ROUND(16 + (K984 / 0.46) * (26 - 16), 1),
  AND(C984="Autumn", J984="Chilly Dusk"), ROUND(15 + (K984 / 0.46) * (25 - 15), 1),
  TRUE, "No match found"
)</f>
        <v>13</v>
      </c>
      <c r="M984" s="8">
        <v>0.3</v>
      </c>
      <c r="N984" s="8">
        <f>ROUND(DS_1_2_3_appended[[#This Row],[NormalizedHumidity]] * 100, 1)</f>
        <v>30</v>
      </c>
      <c r="O984" s="8" t="str" cm="1">
        <f t="array" ref="O984">_xlfn.IFS(
  N984&lt;=10, "Extremely Dry",
  N984&lt;=20, "Very Dry",
  N984&lt;=30, "Dry",
  N984&lt;=40, "Low Comfortable",
  N984&lt;=50, "Comfortable",
  N984&lt;=60, "Moderate Humid",
  N984&lt;=70, "Humid",
  N984&lt;=80, "Very Humid",
  N984&lt;=90, "Highly Humid",
  N984&lt;=100, "Saturated / Rain-Likely"
)</f>
        <v>Dry</v>
      </c>
      <c r="P984" s="8">
        <v>0.41789999999999999</v>
      </c>
      <c r="Q984" s="8">
        <f>ROUND(DS_1_2_3_appended[[#This Row],[NormalizedWindspeed]]* 118, 1)</f>
        <v>49.3</v>
      </c>
      <c r="R984" s="8">
        <v>51</v>
      </c>
      <c r="S984" s="8">
        <v>110</v>
      </c>
      <c r="T984" s="8">
        <f>SUM(DS_1_2_3_appended[[#This Row],[CasualRiders]], DS_1_2_3_appended[[#This Row],[RegisteredRiders]])</f>
        <v>161</v>
      </c>
    </row>
    <row r="985" spans="1:20">
      <c r="A985" s="16">
        <v>984</v>
      </c>
      <c r="B985" s="11">
        <v>40587</v>
      </c>
      <c r="C985" s="8" t="str" cm="1">
        <f t="array" ref="C985">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85" s="8">
        <f>YEAR(DS_1_2_3_appended[[#This Row],[DateOfEntry]])</f>
        <v>2011</v>
      </c>
      <c r="E985" s="8" t="str">
        <f>TEXT(DS_1_2_3_appended[[#This Row],[DateOfEntry]], "mmmm")</f>
        <v>February</v>
      </c>
      <c r="F985" s="15">
        <v>40.9583333333333</v>
      </c>
      <c r="G985" s="8" t="str">
        <f>IF(dataset_1!G985, "YES", "NO")</f>
        <v>NO</v>
      </c>
      <c r="H985" s="8" t="str">
        <f>CHOOSE(WEEKDAY(DS_1_2_3_appended[[#This Row],[DateOfEntry]]), "Sunday", "Monday", "Tuesday", "Wednesday", "Thursday", "Friday", "Saturday")</f>
        <v>Sunday</v>
      </c>
      <c r="I985" s="8">
        <v>2</v>
      </c>
      <c r="J985" s="8" t="str" cm="1">
        <f t="array" ref="J985">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985" s="8">
        <v>0.4</v>
      </c>
      <c r="L985" s="8" cm="1">
        <f t="array" ref="L985">_xlfn.IFS(
  AND(C985="Winter", J985="Clear Sky"), ROUND(10 + (K985 / 0.46) * (25 - 10), 1),
  AND(C985="Winter", J985="Foggy / Misty"), ROUND(0 + (K985 / 0.46) * (15 - 0), 1),
  AND(C985="Winter", J985="Light Snow / Rain"), ROUND(-5 + (K985 / 0.46) * (10 - (-5)), 1),
  AND(C985="Winter", J985="Western Disturbance"), ROUND(5 + (K985 / 0.46) * (20 - 5), 1),
  AND(C985="Summer", J985="Clear / Sunny"), ROUND(30 + (K985 / 0.46) * (53 - 30), 1),
  AND(C985="Summer", J985="Hot &amp; Humid"), ROUND(26 + (K985 / 0.46) * (45 - 26), 1),
  AND(C985="Summer", J985="Dust Storm / Loo Winds"), ROUND(35 + (K985 / 0.46) * (50 - 35), 1),
  AND(C985="Summer", J985="Pre-Monsoon Thunderstorm"), ROUND(28 + (K985 / 0.46) * (48 - 28), 1),
  AND(C985="Monsoon", J985="Heavy Rainfall"), ROUND(22 + (K985 / 0.46) * (28 - 22), 1),
  AND(C985="Monsoon", J985="Intermittent Showers"), ROUND(24 + (K985 / 0.46) * (32 - 24), 1),
  AND(C985="Monsoon", J985="Overcast &amp; Humid"), ROUND(25 + (K985 / 0.46) * (33 - 25), 1),
  AND(C985="Monsoon", J985="Thunderstorms with Rain"), ROUND(23 + (K985 / 0.46) * (30 - 23), 1),
  AND(C985="Autumn", J985="Clear"), ROUND(20 + (K985 / 0.46) * (30 - 20), 1),
  AND(C985="Autumn", J985="Dry &amp; Breezy"), ROUND(18 + (K985 / 0.46) * (28 - 18), 1),
  AND(C985="Autumn", J985="Atmospheric Haze"), ROUND(16 + (K985 / 0.46) * (26 - 16), 1),
  AND(C985="Autumn", J985="Chilly Dusk"), ROUND(15 + (K985 / 0.46) * (25 - 15), 1),
  TRUE, "No match found"
)</f>
        <v>13</v>
      </c>
      <c r="M985" s="8">
        <v>0.3</v>
      </c>
      <c r="N985" s="8">
        <f>ROUND(DS_1_2_3_appended[[#This Row],[NormalizedHumidity]] * 100, 1)</f>
        <v>30</v>
      </c>
      <c r="O985" s="8" t="str" cm="1">
        <f t="array" ref="O985">_xlfn.IFS(
  N985&lt;=10, "Extremely Dry",
  N985&lt;=20, "Very Dry",
  N985&lt;=30, "Dry",
  N985&lt;=40, "Low Comfortable",
  N985&lt;=50, "Comfortable",
  N985&lt;=60, "Moderate Humid",
  N985&lt;=70, "Humid",
  N985&lt;=80, "Very Humid",
  N985&lt;=90, "Highly Humid",
  N985&lt;=100, "Saturated / Rain-Likely"
)</f>
        <v>Dry</v>
      </c>
      <c r="P985" s="8">
        <v>0.29849999999999999</v>
      </c>
      <c r="Q985" s="8">
        <f>ROUND(DS_1_2_3_appended[[#This Row],[NormalizedWindspeed]]* 118, 1)</f>
        <v>35.200000000000003</v>
      </c>
      <c r="R985" s="8">
        <v>40</v>
      </c>
      <c r="S985" s="8">
        <v>122</v>
      </c>
      <c r="T985" s="8">
        <f>SUM(DS_1_2_3_appended[[#This Row],[CasualRiders]], DS_1_2_3_appended[[#This Row],[RegisteredRiders]])</f>
        <v>162</v>
      </c>
    </row>
    <row r="986" spans="1:20">
      <c r="A986" s="16">
        <v>985</v>
      </c>
      <c r="B986" s="11">
        <v>40587</v>
      </c>
      <c r="C986" s="8" t="str" cm="1">
        <f t="array" ref="C986">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86" s="8">
        <f>YEAR(DS_1_2_3_appended[[#This Row],[DateOfEntry]])</f>
        <v>2011</v>
      </c>
      <c r="E986" s="8" t="str">
        <f>TEXT(DS_1_2_3_appended[[#This Row],[DateOfEntry]], "mmmm")</f>
        <v>February</v>
      </c>
      <c r="F986" s="15">
        <v>41</v>
      </c>
      <c r="G986" s="8" t="str">
        <f>IF(dataset_1!G986, "YES", "NO")</f>
        <v>NO</v>
      </c>
      <c r="H986" s="8" t="str">
        <f>CHOOSE(WEEKDAY(DS_1_2_3_appended[[#This Row],[DateOfEntry]]), "Sunday", "Monday", "Tuesday", "Wednesday", "Thursday", "Friday", "Saturday")</f>
        <v>Sunday</v>
      </c>
      <c r="I986" s="8">
        <v>2</v>
      </c>
      <c r="J986" s="8" t="str" cm="1">
        <f t="array" ref="J986">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Foggy / Misty</v>
      </c>
      <c r="K986" s="8">
        <v>0.42</v>
      </c>
      <c r="L986" s="8" cm="1">
        <f t="array" ref="L986">_xlfn.IFS(
  AND(C986="Winter", J986="Clear Sky"), ROUND(10 + (K986 / 0.46) * (25 - 10), 1),
  AND(C986="Winter", J986="Foggy / Misty"), ROUND(0 + (K986 / 0.46) * (15 - 0), 1),
  AND(C986="Winter", J986="Light Snow / Rain"), ROUND(-5 + (K986 / 0.46) * (10 - (-5)), 1),
  AND(C986="Winter", J986="Western Disturbance"), ROUND(5 + (K986 / 0.46) * (20 - 5), 1),
  AND(C986="Summer", J986="Clear / Sunny"), ROUND(30 + (K986 / 0.46) * (53 - 30), 1),
  AND(C986="Summer", J986="Hot &amp; Humid"), ROUND(26 + (K986 / 0.46) * (45 - 26), 1),
  AND(C986="Summer", J986="Dust Storm / Loo Winds"), ROUND(35 + (K986 / 0.46) * (50 - 35), 1),
  AND(C986="Summer", J986="Pre-Monsoon Thunderstorm"), ROUND(28 + (K986 / 0.46) * (48 - 28), 1),
  AND(C986="Monsoon", J986="Heavy Rainfall"), ROUND(22 + (K986 / 0.46) * (28 - 22), 1),
  AND(C986="Monsoon", J986="Intermittent Showers"), ROUND(24 + (K986 / 0.46) * (32 - 24), 1),
  AND(C986="Monsoon", J986="Overcast &amp; Humid"), ROUND(25 + (K986 / 0.46) * (33 - 25), 1),
  AND(C986="Monsoon", J986="Thunderstorms with Rain"), ROUND(23 + (K986 / 0.46) * (30 - 23), 1),
  AND(C986="Autumn", J986="Clear"), ROUND(20 + (K986 / 0.46) * (30 - 20), 1),
  AND(C986="Autumn", J986="Dry &amp; Breezy"), ROUND(18 + (K986 / 0.46) * (28 - 18), 1),
  AND(C986="Autumn", J986="Atmospheric Haze"), ROUND(16 + (K986 / 0.46) * (26 - 16), 1),
  AND(C986="Autumn", J986="Chilly Dusk"), ROUND(15 + (K986 / 0.46) * (25 - 15), 1),
  TRUE, "No match found"
)</f>
        <v>13.7</v>
      </c>
      <c r="M986" s="8">
        <v>0.28000000000000003</v>
      </c>
      <c r="N986" s="8">
        <f>ROUND(DS_1_2_3_appended[[#This Row],[NormalizedHumidity]] * 100, 1)</f>
        <v>28</v>
      </c>
      <c r="O986" s="8" t="str" cm="1">
        <f t="array" ref="O986">_xlfn.IFS(
  N986&lt;=10, "Extremely Dry",
  N986&lt;=20, "Very Dry",
  N986&lt;=30, "Dry",
  N986&lt;=40, "Low Comfortable",
  N986&lt;=50, "Comfortable",
  N986&lt;=60, "Moderate Humid",
  N986&lt;=70, "Humid",
  N986&lt;=80, "Very Humid",
  N986&lt;=90, "Highly Humid",
  N986&lt;=100, "Saturated / Rain-Likely"
)</f>
        <v>Dry</v>
      </c>
      <c r="P986" s="8">
        <v>0.32840000000000003</v>
      </c>
      <c r="Q986" s="8">
        <f>ROUND(DS_1_2_3_appended[[#This Row],[NormalizedWindspeed]]* 118, 1)</f>
        <v>38.799999999999997</v>
      </c>
      <c r="R986" s="8">
        <v>28</v>
      </c>
      <c r="S986" s="8">
        <v>106</v>
      </c>
      <c r="T986" s="8">
        <f>SUM(DS_1_2_3_appended[[#This Row],[CasualRiders]], DS_1_2_3_appended[[#This Row],[RegisteredRiders]])</f>
        <v>134</v>
      </c>
    </row>
    <row r="987" spans="1:20">
      <c r="A987" s="16">
        <v>986</v>
      </c>
      <c r="B987" s="11">
        <v>40587</v>
      </c>
      <c r="C987" s="8" t="str" cm="1">
        <f t="array" ref="C987">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87" s="8">
        <f>YEAR(DS_1_2_3_appended[[#This Row],[DateOfEntry]])</f>
        <v>2011</v>
      </c>
      <c r="E987" s="8" t="str">
        <f>TEXT(DS_1_2_3_appended[[#This Row],[DateOfEntry]], "mmmm")</f>
        <v>February</v>
      </c>
      <c r="F987" s="15">
        <v>41.0416666666667</v>
      </c>
      <c r="G987" s="8" t="str">
        <f>IF(dataset_1!G987, "YES", "NO")</f>
        <v>NO</v>
      </c>
      <c r="H987" s="8" t="str">
        <f>CHOOSE(WEEKDAY(DS_1_2_3_appended[[#This Row],[DateOfEntry]]), "Sunday", "Monday", "Tuesday", "Wednesday", "Thursday", "Friday", "Saturday")</f>
        <v>Sunday</v>
      </c>
      <c r="I987" s="8">
        <v>1</v>
      </c>
      <c r="J987" s="8" t="str" cm="1">
        <f t="array" ref="J987">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987" s="8">
        <v>0.42</v>
      </c>
      <c r="L987" s="8" cm="1">
        <f t="array" ref="L987">_xlfn.IFS(
  AND(C987="Winter", J987="Clear Sky"), ROUND(10 + (K987 / 0.46) * (25 - 10), 1),
  AND(C987="Winter", J987="Foggy / Misty"), ROUND(0 + (K987 / 0.46) * (15 - 0), 1),
  AND(C987="Winter", J987="Light Snow / Rain"), ROUND(-5 + (K987 / 0.46) * (10 - (-5)), 1),
  AND(C987="Winter", J987="Western Disturbance"), ROUND(5 + (K987 / 0.46) * (20 - 5), 1),
  AND(C987="Summer", J987="Clear / Sunny"), ROUND(30 + (K987 / 0.46) * (53 - 30), 1),
  AND(C987="Summer", J987="Hot &amp; Humid"), ROUND(26 + (K987 / 0.46) * (45 - 26), 1),
  AND(C987="Summer", J987="Dust Storm / Loo Winds"), ROUND(35 + (K987 / 0.46) * (50 - 35), 1),
  AND(C987="Summer", J987="Pre-Monsoon Thunderstorm"), ROUND(28 + (K987 / 0.46) * (48 - 28), 1),
  AND(C987="Monsoon", J987="Heavy Rainfall"), ROUND(22 + (K987 / 0.46) * (28 - 22), 1),
  AND(C987="Monsoon", J987="Intermittent Showers"), ROUND(24 + (K987 / 0.46) * (32 - 24), 1),
  AND(C987="Monsoon", J987="Overcast &amp; Humid"), ROUND(25 + (K987 / 0.46) * (33 - 25), 1),
  AND(C987="Monsoon", J987="Thunderstorms with Rain"), ROUND(23 + (K987 / 0.46) * (30 - 23), 1),
  AND(C987="Autumn", J987="Clear"), ROUND(20 + (K987 / 0.46) * (30 - 20), 1),
  AND(C987="Autumn", J987="Dry &amp; Breezy"), ROUND(18 + (K987 / 0.46) * (28 - 18), 1),
  AND(C987="Autumn", J987="Atmospheric Haze"), ROUND(16 + (K987 / 0.46) * (26 - 16), 1),
  AND(C987="Autumn", J987="Chilly Dusk"), ROUND(15 + (K987 / 0.46) * (25 - 15), 1),
  TRUE, "No match found"
)</f>
        <v>23.7</v>
      </c>
      <c r="M987" s="8">
        <v>0.28000000000000003</v>
      </c>
      <c r="N987" s="8">
        <f>ROUND(DS_1_2_3_appended[[#This Row],[NormalizedHumidity]] * 100, 1)</f>
        <v>28</v>
      </c>
      <c r="O987" s="8" t="str" cm="1">
        <f t="array" ref="O987">_xlfn.IFS(
  N987&lt;=10, "Extremely Dry",
  N987&lt;=20, "Very Dry",
  N987&lt;=30, "Dry",
  N987&lt;=40, "Low Comfortable",
  N987&lt;=50, "Comfortable",
  N987&lt;=60, "Moderate Humid",
  N987&lt;=70, "Humid",
  N987&lt;=80, "Very Humid",
  N987&lt;=90, "Highly Humid",
  N987&lt;=100, "Saturated / Rain-Likely"
)</f>
        <v>Dry</v>
      </c>
      <c r="P987" s="8">
        <v>0.32840000000000003</v>
      </c>
      <c r="Q987" s="8">
        <f>ROUND(DS_1_2_3_appended[[#This Row],[NormalizedWindspeed]]* 118, 1)</f>
        <v>38.799999999999997</v>
      </c>
      <c r="R987" s="8">
        <v>30</v>
      </c>
      <c r="S987" s="8">
        <v>95</v>
      </c>
      <c r="T987" s="8">
        <f>SUM(DS_1_2_3_appended[[#This Row],[CasualRiders]], DS_1_2_3_appended[[#This Row],[RegisteredRiders]])</f>
        <v>125</v>
      </c>
    </row>
    <row r="988" spans="1:20">
      <c r="A988" s="16">
        <v>987</v>
      </c>
      <c r="B988" s="11">
        <v>40587</v>
      </c>
      <c r="C988" s="8" t="str" cm="1">
        <f t="array" ref="C988">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88" s="8">
        <f>YEAR(DS_1_2_3_appended[[#This Row],[DateOfEntry]])</f>
        <v>2011</v>
      </c>
      <c r="E988" s="8" t="str">
        <f>TEXT(DS_1_2_3_appended[[#This Row],[DateOfEntry]], "mmmm")</f>
        <v>February</v>
      </c>
      <c r="F988" s="15">
        <v>41.0833333333333</v>
      </c>
      <c r="G988" s="8" t="str">
        <f>IF(dataset_1!G988, "YES", "NO")</f>
        <v>NO</v>
      </c>
      <c r="H988" s="8" t="str">
        <f>CHOOSE(WEEKDAY(DS_1_2_3_appended[[#This Row],[DateOfEntry]]), "Sunday", "Monday", "Tuesday", "Wednesday", "Thursday", "Friday", "Saturday")</f>
        <v>Sunday</v>
      </c>
      <c r="I988" s="8">
        <v>1</v>
      </c>
      <c r="J988" s="8" t="str" cm="1">
        <f t="array" ref="J988">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988" s="8">
        <v>0.4</v>
      </c>
      <c r="L988" s="8" cm="1">
        <f t="array" ref="L988">_xlfn.IFS(
  AND(C988="Winter", J988="Clear Sky"), ROUND(10 + (K988 / 0.46) * (25 - 10), 1),
  AND(C988="Winter", J988="Foggy / Misty"), ROUND(0 + (K988 / 0.46) * (15 - 0), 1),
  AND(C988="Winter", J988="Light Snow / Rain"), ROUND(-5 + (K988 / 0.46) * (10 - (-5)), 1),
  AND(C988="Winter", J988="Western Disturbance"), ROUND(5 + (K988 / 0.46) * (20 - 5), 1),
  AND(C988="Summer", J988="Clear / Sunny"), ROUND(30 + (K988 / 0.46) * (53 - 30), 1),
  AND(C988="Summer", J988="Hot &amp; Humid"), ROUND(26 + (K988 / 0.46) * (45 - 26), 1),
  AND(C988="Summer", J988="Dust Storm / Loo Winds"), ROUND(35 + (K988 / 0.46) * (50 - 35), 1),
  AND(C988="Summer", J988="Pre-Monsoon Thunderstorm"), ROUND(28 + (K988 / 0.46) * (48 - 28), 1),
  AND(C988="Monsoon", J988="Heavy Rainfall"), ROUND(22 + (K988 / 0.46) * (28 - 22), 1),
  AND(C988="Monsoon", J988="Intermittent Showers"), ROUND(24 + (K988 / 0.46) * (32 - 24), 1),
  AND(C988="Monsoon", J988="Overcast &amp; Humid"), ROUND(25 + (K988 / 0.46) * (33 - 25), 1),
  AND(C988="Monsoon", J988="Thunderstorms with Rain"), ROUND(23 + (K988 / 0.46) * (30 - 23), 1),
  AND(C988="Autumn", J988="Clear"), ROUND(20 + (K988 / 0.46) * (30 - 20), 1),
  AND(C988="Autumn", J988="Dry &amp; Breezy"), ROUND(18 + (K988 / 0.46) * (28 - 18), 1),
  AND(C988="Autumn", J988="Atmospheric Haze"), ROUND(16 + (K988 / 0.46) * (26 - 16), 1),
  AND(C988="Autumn", J988="Chilly Dusk"), ROUND(15 + (K988 / 0.46) * (25 - 15), 1),
  TRUE, "No match found"
)</f>
        <v>23</v>
      </c>
      <c r="M988" s="8">
        <v>0.32</v>
      </c>
      <c r="N988" s="8">
        <f>ROUND(DS_1_2_3_appended[[#This Row],[NormalizedHumidity]] * 100, 1)</f>
        <v>32</v>
      </c>
      <c r="O988" s="8" t="str" cm="1">
        <f t="array" ref="O988">_xlfn.IFS(
  N988&lt;=10, "Extremely Dry",
  N988&lt;=20, "Very Dry",
  N988&lt;=30, "Dry",
  N988&lt;=40, "Low Comfortable",
  N988&lt;=50, "Comfortable",
  N988&lt;=60, "Moderate Humid",
  N988&lt;=70, "Humid",
  N988&lt;=80, "Very Humid",
  N988&lt;=90, "Highly Humid",
  N988&lt;=100, "Saturated / Rain-Likely"
)</f>
        <v>Low Comfortable</v>
      </c>
      <c r="P988" s="8">
        <v>0.29849999999999999</v>
      </c>
      <c r="Q988" s="8">
        <f>ROUND(DS_1_2_3_appended[[#This Row],[NormalizedWindspeed]]* 118, 1)</f>
        <v>35.200000000000003</v>
      </c>
      <c r="R988" s="8">
        <v>17</v>
      </c>
      <c r="S988" s="8">
        <v>78</v>
      </c>
      <c r="T988" s="8">
        <f>SUM(DS_1_2_3_appended[[#This Row],[CasualRiders]], DS_1_2_3_appended[[#This Row],[RegisteredRiders]])</f>
        <v>95</v>
      </c>
    </row>
    <row r="989" spans="1:20">
      <c r="A989" s="16">
        <v>988</v>
      </c>
      <c r="B989" s="11">
        <v>40587</v>
      </c>
      <c r="C989" s="8" t="str" cm="1">
        <f t="array" ref="C989">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89" s="8">
        <f>YEAR(DS_1_2_3_appended[[#This Row],[DateOfEntry]])</f>
        <v>2011</v>
      </c>
      <c r="E989" s="8" t="str">
        <f>TEXT(DS_1_2_3_appended[[#This Row],[DateOfEntry]], "mmmm")</f>
        <v>February</v>
      </c>
      <c r="F989" s="15">
        <v>41.125</v>
      </c>
      <c r="G989" s="8" t="str">
        <f>IF(dataset_1!G989, "YES", "NO")</f>
        <v>NO</v>
      </c>
      <c r="H989" s="8" t="str">
        <f>CHOOSE(WEEKDAY(DS_1_2_3_appended[[#This Row],[DateOfEntry]]), "Sunday", "Monday", "Tuesday", "Wednesday", "Thursday", "Friday", "Saturday")</f>
        <v>Sunday</v>
      </c>
      <c r="I989" s="8">
        <v>1</v>
      </c>
      <c r="J989" s="8" t="str" cm="1">
        <f t="array" ref="J989">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989" s="8">
        <v>0.4</v>
      </c>
      <c r="L989" s="8" cm="1">
        <f t="array" ref="L989">_xlfn.IFS(
  AND(C989="Winter", J989="Clear Sky"), ROUND(10 + (K989 / 0.46) * (25 - 10), 1),
  AND(C989="Winter", J989="Foggy / Misty"), ROUND(0 + (K989 / 0.46) * (15 - 0), 1),
  AND(C989="Winter", J989="Light Snow / Rain"), ROUND(-5 + (K989 / 0.46) * (10 - (-5)), 1),
  AND(C989="Winter", J989="Western Disturbance"), ROUND(5 + (K989 / 0.46) * (20 - 5), 1),
  AND(C989="Summer", J989="Clear / Sunny"), ROUND(30 + (K989 / 0.46) * (53 - 30), 1),
  AND(C989="Summer", J989="Hot &amp; Humid"), ROUND(26 + (K989 / 0.46) * (45 - 26), 1),
  AND(C989="Summer", J989="Dust Storm / Loo Winds"), ROUND(35 + (K989 / 0.46) * (50 - 35), 1),
  AND(C989="Summer", J989="Pre-Monsoon Thunderstorm"), ROUND(28 + (K989 / 0.46) * (48 - 28), 1),
  AND(C989="Monsoon", J989="Heavy Rainfall"), ROUND(22 + (K989 / 0.46) * (28 - 22), 1),
  AND(C989="Monsoon", J989="Intermittent Showers"), ROUND(24 + (K989 / 0.46) * (32 - 24), 1),
  AND(C989="Monsoon", J989="Overcast &amp; Humid"), ROUND(25 + (K989 / 0.46) * (33 - 25), 1),
  AND(C989="Monsoon", J989="Thunderstorms with Rain"), ROUND(23 + (K989 / 0.46) * (30 - 23), 1),
  AND(C989="Autumn", J989="Clear"), ROUND(20 + (K989 / 0.46) * (30 - 20), 1),
  AND(C989="Autumn", J989="Dry &amp; Breezy"), ROUND(18 + (K989 / 0.46) * (28 - 18), 1),
  AND(C989="Autumn", J989="Atmospheric Haze"), ROUND(16 + (K989 / 0.46) * (26 - 16), 1),
  AND(C989="Autumn", J989="Chilly Dusk"), ROUND(15 + (K989 / 0.46) * (25 - 15), 1),
  TRUE, "No match found"
)</f>
        <v>23</v>
      </c>
      <c r="M989" s="8">
        <v>0.35</v>
      </c>
      <c r="N989" s="8">
        <f>ROUND(DS_1_2_3_appended[[#This Row],[NormalizedHumidity]] * 100, 1)</f>
        <v>35</v>
      </c>
      <c r="O989" s="8" t="str" cm="1">
        <f t="array" ref="O989">_xlfn.IFS(
  N989&lt;=10, "Extremely Dry",
  N989&lt;=20, "Very Dry",
  N989&lt;=30, "Dry",
  N989&lt;=40, "Low Comfortable",
  N989&lt;=50, "Comfortable",
  N989&lt;=60, "Moderate Humid",
  N989&lt;=70, "Humid",
  N989&lt;=80, "Very Humid",
  N989&lt;=90, "Highly Humid",
  N989&lt;=100, "Saturated / Rain-Likely"
)</f>
        <v>Low Comfortable</v>
      </c>
      <c r="P989" s="8">
        <v>0.28360000000000002</v>
      </c>
      <c r="Q989" s="8">
        <f>ROUND(DS_1_2_3_appended[[#This Row],[NormalizedWindspeed]]* 118, 1)</f>
        <v>33.5</v>
      </c>
      <c r="R989" s="8">
        <v>11</v>
      </c>
      <c r="S989" s="8">
        <v>50</v>
      </c>
      <c r="T989" s="8">
        <f>SUM(DS_1_2_3_appended[[#This Row],[CasualRiders]], DS_1_2_3_appended[[#This Row],[RegisteredRiders]])</f>
        <v>61</v>
      </c>
    </row>
    <row r="990" spans="1:20">
      <c r="A990" s="16">
        <v>989</v>
      </c>
      <c r="B990" s="11">
        <v>40587</v>
      </c>
      <c r="C990" s="8" t="str" cm="1">
        <f t="array" ref="C990">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90" s="8">
        <f>YEAR(DS_1_2_3_appended[[#This Row],[DateOfEntry]])</f>
        <v>2011</v>
      </c>
      <c r="E990" s="8" t="str">
        <f>TEXT(DS_1_2_3_appended[[#This Row],[DateOfEntry]], "mmmm")</f>
        <v>February</v>
      </c>
      <c r="F990" s="15">
        <v>41.1666666666667</v>
      </c>
      <c r="G990" s="8" t="str">
        <f>IF(dataset_1!G990, "YES", "NO")</f>
        <v>NO</v>
      </c>
      <c r="H990" s="8" t="str">
        <f>CHOOSE(WEEKDAY(DS_1_2_3_appended[[#This Row],[DateOfEntry]]), "Sunday", "Monday", "Tuesday", "Wednesday", "Thursday", "Friday", "Saturday")</f>
        <v>Sunday</v>
      </c>
      <c r="I990" s="8">
        <v>1</v>
      </c>
      <c r="J990" s="8" t="str" cm="1">
        <f t="array" ref="J990">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990" s="8">
        <v>0.4</v>
      </c>
      <c r="L990" s="8" cm="1">
        <f t="array" ref="L990">_xlfn.IFS(
  AND(C990="Winter", J990="Clear Sky"), ROUND(10 + (K990 / 0.46) * (25 - 10), 1),
  AND(C990="Winter", J990="Foggy / Misty"), ROUND(0 + (K990 / 0.46) * (15 - 0), 1),
  AND(C990="Winter", J990="Light Snow / Rain"), ROUND(-5 + (K990 / 0.46) * (10 - (-5)), 1),
  AND(C990="Winter", J990="Western Disturbance"), ROUND(5 + (K990 / 0.46) * (20 - 5), 1),
  AND(C990="Summer", J990="Clear / Sunny"), ROUND(30 + (K990 / 0.46) * (53 - 30), 1),
  AND(C990="Summer", J990="Hot &amp; Humid"), ROUND(26 + (K990 / 0.46) * (45 - 26), 1),
  AND(C990="Summer", J990="Dust Storm / Loo Winds"), ROUND(35 + (K990 / 0.46) * (50 - 35), 1),
  AND(C990="Summer", J990="Pre-Monsoon Thunderstorm"), ROUND(28 + (K990 / 0.46) * (48 - 28), 1),
  AND(C990="Monsoon", J990="Heavy Rainfall"), ROUND(22 + (K990 / 0.46) * (28 - 22), 1),
  AND(C990="Monsoon", J990="Intermittent Showers"), ROUND(24 + (K990 / 0.46) * (32 - 24), 1),
  AND(C990="Monsoon", J990="Overcast &amp; Humid"), ROUND(25 + (K990 / 0.46) * (33 - 25), 1),
  AND(C990="Monsoon", J990="Thunderstorms with Rain"), ROUND(23 + (K990 / 0.46) * (30 - 23), 1),
  AND(C990="Autumn", J990="Clear"), ROUND(20 + (K990 / 0.46) * (30 - 20), 1),
  AND(C990="Autumn", J990="Dry &amp; Breezy"), ROUND(18 + (K990 / 0.46) * (28 - 18), 1),
  AND(C990="Autumn", J990="Atmospheric Haze"), ROUND(16 + (K990 / 0.46) * (26 - 16), 1),
  AND(C990="Autumn", J990="Chilly Dusk"), ROUND(15 + (K990 / 0.46) * (25 - 15), 1),
  TRUE, "No match found"
)</f>
        <v>23</v>
      </c>
      <c r="M990" s="8">
        <v>0.35</v>
      </c>
      <c r="N990" s="8">
        <f>ROUND(DS_1_2_3_appended[[#This Row],[NormalizedHumidity]] * 100, 1)</f>
        <v>35</v>
      </c>
      <c r="O990" s="8" t="str" cm="1">
        <f t="array" ref="O990">_xlfn.IFS(
  N990&lt;=10, "Extremely Dry",
  N990&lt;=20, "Very Dry",
  N990&lt;=30, "Dry",
  N990&lt;=40, "Low Comfortable",
  N990&lt;=50, "Comfortable",
  N990&lt;=60, "Moderate Humid",
  N990&lt;=70, "Humid",
  N990&lt;=80, "Very Humid",
  N990&lt;=90, "Highly Humid",
  N990&lt;=100, "Saturated / Rain-Likely"
)</f>
        <v>Low Comfortable</v>
      </c>
      <c r="P990" s="8">
        <v>0.32840000000000003</v>
      </c>
      <c r="Q990" s="8">
        <f>ROUND(DS_1_2_3_appended[[#This Row],[NormalizedWindspeed]]* 118, 1)</f>
        <v>38.799999999999997</v>
      </c>
      <c r="R990" s="8">
        <v>15</v>
      </c>
      <c r="S990" s="8">
        <v>32</v>
      </c>
      <c r="T990" s="8">
        <f>SUM(DS_1_2_3_appended[[#This Row],[CasualRiders]], DS_1_2_3_appended[[#This Row],[RegisteredRiders]])</f>
        <v>47</v>
      </c>
    </row>
    <row r="991" spans="1:20">
      <c r="A991" s="16">
        <v>990</v>
      </c>
      <c r="B991" s="11">
        <v>40587</v>
      </c>
      <c r="C991" s="8" t="str" cm="1">
        <f t="array" ref="C991">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91" s="8">
        <f>YEAR(DS_1_2_3_appended[[#This Row],[DateOfEntry]])</f>
        <v>2011</v>
      </c>
      <c r="E991" s="8" t="str">
        <f>TEXT(DS_1_2_3_appended[[#This Row],[DateOfEntry]], "mmmm")</f>
        <v>February</v>
      </c>
      <c r="F991" s="15">
        <v>41.2083333333333</v>
      </c>
      <c r="G991" s="8" t="str">
        <f>IF(dataset_1!G991, "YES", "NO")</f>
        <v>NO</v>
      </c>
      <c r="H991" s="8" t="str">
        <f>CHOOSE(WEEKDAY(DS_1_2_3_appended[[#This Row],[DateOfEntry]]), "Sunday", "Monday", "Tuesday", "Wednesday", "Thursday", "Friday", "Saturday")</f>
        <v>Sunday</v>
      </c>
      <c r="I991" s="8">
        <v>1</v>
      </c>
      <c r="J991" s="8" t="str" cm="1">
        <f t="array" ref="J991">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991" s="8">
        <v>0.4</v>
      </c>
      <c r="L991" s="8" cm="1">
        <f t="array" ref="L991">_xlfn.IFS(
  AND(C991="Winter", J991="Clear Sky"), ROUND(10 + (K991 / 0.46) * (25 - 10), 1),
  AND(C991="Winter", J991="Foggy / Misty"), ROUND(0 + (K991 / 0.46) * (15 - 0), 1),
  AND(C991="Winter", J991="Light Snow / Rain"), ROUND(-5 + (K991 / 0.46) * (10 - (-5)), 1),
  AND(C991="Winter", J991="Western Disturbance"), ROUND(5 + (K991 / 0.46) * (20 - 5), 1),
  AND(C991="Summer", J991="Clear / Sunny"), ROUND(30 + (K991 / 0.46) * (53 - 30), 1),
  AND(C991="Summer", J991="Hot &amp; Humid"), ROUND(26 + (K991 / 0.46) * (45 - 26), 1),
  AND(C991="Summer", J991="Dust Storm / Loo Winds"), ROUND(35 + (K991 / 0.46) * (50 - 35), 1),
  AND(C991="Summer", J991="Pre-Monsoon Thunderstorm"), ROUND(28 + (K991 / 0.46) * (48 - 28), 1),
  AND(C991="Monsoon", J991="Heavy Rainfall"), ROUND(22 + (K991 / 0.46) * (28 - 22), 1),
  AND(C991="Monsoon", J991="Intermittent Showers"), ROUND(24 + (K991 / 0.46) * (32 - 24), 1),
  AND(C991="Monsoon", J991="Overcast &amp; Humid"), ROUND(25 + (K991 / 0.46) * (33 - 25), 1),
  AND(C991="Monsoon", J991="Thunderstorms with Rain"), ROUND(23 + (K991 / 0.46) * (30 - 23), 1),
  AND(C991="Autumn", J991="Clear"), ROUND(20 + (K991 / 0.46) * (30 - 20), 1),
  AND(C991="Autumn", J991="Dry &amp; Breezy"), ROUND(18 + (K991 / 0.46) * (28 - 18), 1),
  AND(C991="Autumn", J991="Atmospheric Haze"), ROUND(16 + (K991 / 0.46) * (26 - 16), 1),
  AND(C991="Autumn", J991="Chilly Dusk"), ROUND(15 + (K991 / 0.46) * (25 - 15), 1),
  TRUE, "No match found"
)</f>
        <v>23</v>
      </c>
      <c r="M991" s="8">
        <v>0.35</v>
      </c>
      <c r="N991" s="8">
        <f>ROUND(DS_1_2_3_appended[[#This Row],[NormalizedHumidity]] * 100, 1)</f>
        <v>35</v>
      </c>
      <c r="O991" s="8" t="str" cm="1">
        <f t="array" ref="O991">_xlfn.IFS(
  N991&lt;=10, "Extremely Dry",
  N991&lt;=20, "Very Dry",
  N991&lt;=30, "Dry",
  N991&lt;=40, "Low Comfortable",
  N991&lt;=50, "Comfortable",
  N991&lt;=60, "Moderate Humid",
  N991&lt;=70, "Humid",
  N991&lt;=80, "Very Humid",
  N991&lt;=90, "Highly Humid",
  N991&lt;=100, "Saturated / Rain-Likely"
)</f>
        <v>Low Comfortable</v>
      </c>
      <c r="P991" s="8">
        <v>0.35820000000000002</v>
      </c>
      <c r="Q991" s="8">
        <f>ROUND(DS_1_2_3_appended[[#This Row],[NormalizedWindspeed]]* 118, 1)</f>
        <v>42.3</v>
      </c>
      <c r="R991" s="8">
        <v>6</v>
      </c>
      <c r="S991" s="8">
        <v>45</v>
      </c>
      <c r="T991" s="8">
        <f>SUM(DS_1_2_3_appended[[#This Row],[CasualRiders]], DS_1_2_3_appended[[#This Row],[RegisteredRiders]])</f>
        <v>51</v>
      </c>
    </row>
    <row r="992" spans="1:20">
      <c r="A992" s="16">
        <v>991</v>
      </c>
      <c r="B992" s="11">
        <v>40587</v>
      </c>
      <c r="C992" s="8" t="str" cm="1">
        <f t="array" ref="C992">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92" s="8">
        <f>YEAR(DS_1_2_3_appended[[#This Row],[DateOfEntry]])</f>
        <v>2011</v>
      </c>
      <c r="E992" s="8" t="str">
        <f>TEXT(DS_1_2_3_appended[[#This Row],[DateOfEntry]], "mmmm")</f>
        <v>February</v>
      </c>
      <c r="F992" s="15">
        <v>41.25</v>
      </c>
      <c r="G992" s="8" t="str">
        <f>IF(dataset_1!G992, "YES", "NO")</f>
        <v>NO</v>
      </c>
      <c r="H992" s="8" t="str">
        <f>CHOOSE(WEEKDAY(DS_1_2_3_appended[[#This Row],[DateOfEntry]]), "Sunday", "Monday", "Tuesday", "Wednesday", "Thursday", "Friday", "Saturday")</f>
        <v>Sunday</v>
      </c>
      <c r="I992" s="8">
        <v>1</v>
      </c>
      <c r="J992" s="8" t="str" cm="1">
        <f t="array" ref="J992">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992" s="8">
        <v>0.4</v>
      </c>
      <c r="L992" s="8" cm="1">
        <f t="array" ref="L992">_xlfn.IFS(
  AND(C992="Winter", J992="Clear Sky"), ROUND(10 + (K992 / 0.46) * (25 - 10), 1),
  AND(C992="Winter", J992="Foggy / Misty"), ROUND(0 + (K992 / 0.46) * (15 - 0), 1),
  AND(C992="Winter", J992="Light Snow / Rain"), ROUND(-5 + (K992 / 0.46) * (10 - (-5)), 1),
  AND(C992="Winter", J992="Western Disturbance"), ROUND(5 + (K992 / 0.46) * (20 - 5), 1),
  AND(C992="Summer", J992="Clear / Sunny"), ROUND(30 + (K992 / 0.46) * (53 - 30), 1),
  AND(C992="Summer", J992="Hot &amp; Humid"), ROUND(26 + (K992 / 0.46) * (45 - 26), 1),
  AND(C992="Summer", J992="Dust Storm / Loo Winds"), ROUND(35 + (K992 / 0.46) * (50 - 35), 1),
  AND(C992="Summer", J992="Pre-Monsoon Thunderstorm"), ROUND(28 + (K992 / 0.46) * (48 - 28), 1),
  AND(C992="Monsoon", J992="Heavy Rainfall"), ROUND(22 + (K992 / 0.46) * (28 - 22), 1),
  AND(C992="Monsoon", J992="Intermittent Showers"), ROUND(24 + (K992 / 0.46) * (32 - 24), 1),
  AND(C992="Monsoon", J992="Overcast &amp; Humid"), ROUND(25 + (K992 / 0.46) * (33 - 25), 1),
  AND(C992="Monsoon", J992="Thunderstorms with Rain"), ROUND(23 + (K992 / 0.46) * (30 - 23), 1),
  AND(C992="Autumn", J992="Clear"), ROUND(20 + (K992 / 0.46) * (30 - 20), 1),
  AND(C992="Autumn", J992="Dry &amp; Breezy"), ROUND(18 + (K992 / 0.46) * (28 - 18), 1),
  AND(C992="Autumn", J992="Atmospheric Haze"), ROUND(16 + (K992 / 0.46) * (26 - 16), 1),
  AND(C992="Autumn", J992="Chilly Dusk"), ROUND(15 + (K992 / 0.46) * (25 - 15), 1),
  TRUE, "No match found"
)</f>
        <v>23</v>
      </c>
      <c r="M992" s="8">
        <v>0.35</v>
      </c>
      <c r="N992" s="8">
        <f>ROUND(DS_1_2_3_appended[[#This Row],[NormalizedHumidity]] * 100, 1)</f>
        <v>35</v>
      </c>
      <c r="O992" s="8" t="str" cm="1">
        <f t="array" ref="O992">_xlfn.IFS(
  N992&lt;=10, "Extremely Dry",
  N992&lt;=20, "Very Dry",
  N992&lt;=30, "Dry",
  N992&lt;=40, "Low Comfortable",
  N992&lt;=50, "Comfortable",
  N992&lt;=60, "Moderate Humid",
  N992&lt;=70, "Humid",
  N992&lt;=80, "Very Humid",
  N992&lt;=90, "Highly Humid",
  N992&lt;=100, "Saturated / Rain-Likely"
)</f>
        <v>Low Comfortable</v>
      </c>
      <c r="P992" s="8">
        <v>0.29849999999999999</v>
      </c>
      <c r="Q992" s="8">
        <f>ROUND(DS_1_2_3_appended[[#This Row],[NormalizedWindspeed]]* 118, 1)</f>
        <v>35.200000000000003</v>
      </c>
      <c r="R992" s="8">
        <v>5</v>
      </c>
      <c r="S992" s="8">
        <v>31</v>
      </c>
      <c r="T992" s="8">
        <f>SUM(DS_1_2_3_appended[[#This Row],[CasualRiders]], DS_1_2_3_appended[[#This Row],[RegisteredRiders]])</f>
        <v>36</v>
      </c>
    </row>
    <row r="993" spans="1:20">
      <c r="A993" s="16">
        <v>992</v>
      </c>
      <c r="B993" s="11">
        <v>40587</v>
      </c>
      <c r="C993" s="8" t="str" cm="1">
        <f t="array" ref="C993">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93" s="8">
        <f>YEAR(DS_1_2_3_appended[[#This Row],[DateOfEntry]])</f>
        <v>2011</v>
      </c>
      <c r="E993" s="8" t="str">
        <f>TEXT(DS_1_2_3_appended[[#This Row],[DateOfEntry]], "mmmm")</f>
        <v>February</v>
      </c>
      <c r="F993" s="15">
        <v>41.2916666666667</v>
      </c>
      <c r="G993" s="8" t="str">
        <f>IF(dataset_1!G993, "YES", "NO")</f>
        <v>NO</v>
      </c>
      <c r="H993" s="8" t="str">
        <f>CHOOSE(WEEKDAY(DS_1_2_3_appended[[#This Row],[DateOfEntry]]), "Sunday", "Monday", "Tuesday", "Wednesday", "Thursday", "Friday", "Saturday")</f>
        <v>Sunday</v>
      </c>
      <c r="I993" s="8">
        <v>1</v>
      </c>
      <c r="J993" s="8" t="str" cm="1">
        <f t="array" ref="J993">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993" s="8">
        <v>0.4</v>
      </c>
      <c r="L993" s="8" cm="1">
        <f t="array" ref="L993">_xlfn.IFS(
  AND(C993="Winter", J993="Clear Sky"), ROUND(10 + (K993 / 0.46) * (25 - 10), 1),
  AND(C993="Winter", J993="Foggy / Misty"), ROUND(0 + (K993 / 0.46) * (15 - 0), 1),
  AND(C993="Winter", J993="Light Snow / Rain"), ROUND(-5 + (K993 / 0.46) * (10 - (-5)), 1),
  AND(C993="Winter", J993="Western Disturbance"), ROUND(5 + (K993 / 0.46) * (20 - 5), 1),
  AND(C993="Summer", J993="Clear / Sunny"), ROUND(30 + (K993 / 0.46) * (53 - 30), 1),
  AND(C993="Summer", J993="Hot &amp; Humid"), ROUND(26 + (K993 / 0.46) * (45 - 26), 1),
  AND(C993="Summer", J993="Dust Storm / Loo Winds"), ROUND(35 + (K993 / 0.46) * (50 - 35), 1),
  AND(C993="Summer", J993="Pre-Monsoon Thunderstorm"), ROUND(28 + (K993 / 0.46) * (48 - 28), 1),
  AND(C993="Monsoon", J993="Heavy Rainfall"), ROUND(22 + (K993 / 0.46) * (28 - 22), 1),
  AND(C993="Monsoon", J993="Intermittent Showers"), ROUND(24 + (K993 / 0.46) * (32 - 24), 1),
  AND(C993="Monsoon", J993="Overcast &amp; Humid"), ROUND(25 + (K993 / 0.46) * (33 - 25), 1),
  AND(C993="Monsoon", J993="Thunderstorms with Rain"), ROUND(23 + (K993 / 0.46) * (30 - 23), 1),
  AND(C993="Autumn", J993="Clear"), ROUND(20 + (K993 / 0.46) * (30 - 20), 1),
  AND(C993="Autumn", J993="Dry &amp; Breezy"), ROUND(18 + (K993 / 0.46) * (28 - 18), 1),
  AND(C993="Autumn", J993="Atmospheric Haze"), ROUND(16 + (K993 / 0.46) * (26 - 16), 1),
  AND(C993="Autumn", J993="Chilly Dusk"), ROUND(15 + (K993 / 0.46) * (25 - 15), 1),
  TRUE, "No match found"
)</f>
        <v>23</v>
      </c>
      <c r="M993" s="8">
        <v>0.35</v>
      </c>
      <c r="N993" s="8">
        <f>ROUND(DS_1_2_3_appended[[#This Row],[NormalizedHumidity]] * 100, 1)</f>
        <v>35</v>
      </c>
      <c r="O993" s="8" t="str" cm="1">
        <f t="array" ref="O993">_xlfn.IFS(
  N993&lt;=10, "Extremely Dry",
  N993&lt;=20, "Very Dry",
  N993&lt;=30, "Dry",
  N993&lt;=40, "Low Comfortable",
  N993&lt;=50, "Comfortable",
  N993&lt;=60, "Moderate Humid",
  N993&lt;=70, "Humid",
  N993&lt;=80, "Very Humid",
  N993&lt;=90, "Highly Humid",
  N993&lt;=100, "Saturated / Rain-Likely"
)</f>
        <v>Low Comfortable</v>
      </c>
      <c r="P993" s="8">
        <v>0.35820000000000002</v>
      </c>
      <c r="Q993" s="8">
        <f>ROUND(DS_1_2_3_appended[[#This Row],[NormalizedWindspeed]]* 118, 1)</f>
        <v>42.3</v>
      </c>
      <c r="R993" s="8">
        <v>3</v>
      </c>
      <c r="S993" s="8">
        <v>27</v>
      </c>
      <c r="T993" s="8">
        <f>SUM(DS_1_2_3_appended[[#This Row],[CasualRiders]], DS_1_2_3_appended[[#This Row],[RegisteredRiders]])</f>
        <v>30</v>
      </c>
    </row>
    <row r="994" spans="1:20">
      <c r="A994" s="16">
        <v>993</v>
      </c>
      <c r="B994" s="11">
        <v>40588</v>
      </c>
      <c r="C994" s="8" t="str" cm="1">
        <f t="array" ref="C994">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94" s="8">
        <f>YEAR(DS_1_2_3_appended[[#This Row],[DateOfEntry]])</f>
        <v>2011</v>
      </c>
      <c r="E994" s="8" t="str">
        <f>TEXT(DS_1_2_3_appended[[#This Row],[DateOfEntry]], "mmmm")</f>
        <v>February</v>
      </c>
      <c r="F994" s="15">
        <v>41.3333333333333</v>
      </c>
      <c r="G994" s="8" t="str">
        <f>IF(dataset_1!G994, "YES", "NO")</f>
        <v>NO</v>
      </c>
      <c r="H994" s="8" t="str">
        <f>CHOOSE(WEEKDAY(DS_1_2_3_appended[[#This Row],[DateOfEntry]]), "Sunday", "Monday", "Tuesday", "Wednesday", "Thursday", "Friday", "Saturday")</f>
        <v>Monday</v>
      </c>
      <c r="I994" s="8">
        <v>1</v>
      </c>
      <c r="J994" s="8" t="str" cm="1">
        <f t="array" ref="J994">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994" s="8">
        <v>0.38</v>
      </c>
      <c r="L994" s="8" cm="1">
        <f t="array" ref="L994">_xlfn.IFS(
  AND(C994="Winter", J994="Clear Sky"), ROUND(10 + (K994 / 0.46) * (25 - 10), 1),
  AND(C994="Winter", J994="Foggy / Misty"), ROUND(0 + (K994 / 0.46) * (15 - 0), 1),
  AND(C994="Winter", J994="Light Snow / Rain"), ROUND(-5 + (K994 / 0.46) * (10 - (-5)), 1),
  AND(C994="Winter", J994="Western Disturbance"), ROUND(5 + (K994 / 0.46) * (20 - 5), 1),
  AND(C994="Summer", J994="Clear / Sunny"), ROUND(30 + (K994 / 0.46) * (53 - 30), 1),
  AND(C994="Summer", J994="Hot &amp; Humid"), ROUND(26 + (K994 / 0.46) * (45 - 26), 1),
  AND(C994="Summer", J994="Dust Storm / Loo Winds"), ROUND(35 + (K994 / 0.46) * (50 - 35), 1),
  AND(C994="Summer", J994="Pre-Monsoon Thunderstorm"), ROUND(28 + (K994 / 0.46) * (48 - 28), 1),
  AND(C994="Monsoon", J994="Heavy Rainfall"), ROUND(22 + (K994 / 0.46) * (28 - 22), 1),
  AND(C994="Monsoon", J994="Intermittent Showers"), ROUND(24 + (K994 / 0.46) * (32 - 24), 1),
  AND(C994="Monsoon", J994="Overcast &amp; Humid"), ROUND(25 + (K994 / 0.46) * (33 - 25), 1),
  AND(C994="Monsoon", J994="Thunderstorms with Rain"), ROUND(23 + (K994 / 0.46) * (30 - 23), 1),
  AND(C994="Autumn", J994="Clear"), ROUND(20 + (K994 / 0.46) * (30 - 20), 1),
  AND(C994="Autumn", J994="Dry &amp; Breezy"), ROUND(18 + (K994 / 0.46) * (28 - 18), 1),
  AND(C994="Autumn", J994="Atmospheric Haze"), ROUND(16 + (K994 / 0.46) * (26 - 16), 1),
  AND(C994="Autumn", J994="Chilly Dusk"), ROUND(15 + (K994 / 0.46) * (25 - 15), 1),
  TRUE, "No match found"
)</f>
        <v>22.4</v>
      </c>
      <c r="M994" s="8">
        <v>0.37</v>
      </c>
      <c r="N994" s="8">
        <f>ROUND(DS_1_2_3_appended[[#This Row],[NormalizedHumidity]] * 100, 1)</f>
        <v>37</v>
      </c>
      <c r="O994" s="8" t="str" cm="1">
        <f t="array" ref="O994">_xlfn.IFS(
  N994&lt;=10, "Extremely Dry",
  N994&lt;=20, "Very Dry",
  N994&lt;=30, "Dry",
  N994&lt;=40, "Low Comfortable",
  N994&lt;=50, "Comfortable",
  N994&lt;=60, "Moderate Humid",
  N994&lt;=70, "Humid",
  N994&lt;=80, "Very Humid",
  N994&lt;=90, "Highly Humid",
  N994&lt;=100, "Saturated / Rain-Likely"
)</f>
        <v>Low Comfortable</v>
      </c>
      <c r="P994" s="8">
        <v>0.35820000000000002</v>
      </c>
      <c r="Q994" s="8">
        <f>ROUND(DS_1_2_3_appended[[#This Row],[NormalizedWindspeed]]* 118, 1)</f>
        <v>42.3</v>
      </c>
      <c r="R994" s="8">
        <v>3</v>
      </c>
      <c r="S994" s="8">
        <v>8</v>
      </c>
      <c r="T994" s="8">
        <f>SUM(DS_1_2_3_appended[[#This Row],[CasualRiders]], DS_1_2_3_appended[[#This Row],[RegisteredRiders]])</f>
        <v>11</v>
      </c>
    </row>
    <row r="995" spans="1:20">
      <c r="A995" s="16">
        <v>994</v>
      </c>
      <c r="B995" s="11">
        <v>40588</v>
      </c>
      <c r="C995" s="8" t="str" cm="1">
        <f t="array" ref="C995">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95" s="8">
        <f>YEAR(DS_1_2_3_appended[[#This Row],[DateOfEntry]])</f>
        <v>2011</v>
      </c>
      <c r="E995" s="8" t="str">
        <f>TEXT(DS_1_2_3_appended[[#This Row],[DateOfEntry]], "mmmm")</f>
        <v>February</v>
      </c>
      <c r="F995" s="15">
        <v>41.375</v>
      </c>
      <c r="G995" s="8" t="str">
        <f>IF(dataset_1!G995, "YES", "NO")</f>
        <v>NO</v>
      </c>
      <c r="H995" s="8" t="str">
        <f>CHOOSE(WEEKDAY(DS_1_2_3_appended[[#This Row],[DateOfEntry]]), "Sunday", "Monday", "Tuesday", "Wednesday", "Thursday", "Friday", "Saturday")</f>
        <v>Monday</v>
      </c>
      <c r="I995" s="8">
        <v>1</v>
      </c>
      <c r="J995" s="8" t="str" cm="1">
        <f t="array" ref="J995">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995" s="8">
        <v>0.38</v>
      </c>
      <c r="L995" s="8" cm="1">
        <f t="array" ref="L995">_xlfn.IFS(
  AND(C995="Winter", J995="Clear Sky"), ROUND(10 + (K995 / 0.46) * (25 - 10), 1),
  AND(C995="Winter", J995="Foggy / Misty"), ROUND(0 + (K995 / 0.46) * (15 - 0), 1),
  AND(C995="Winter", J995="Light Snow / Rain"), ROUND(-5 + (K995 / 0.46) * (10 - (-5)), 1),
  AND(C995="Winter", J995="Western Disturbance"), ROUND(5 + (K995 / 0.46) * (20 - 5), 1),
  AND(C995="Summer", J995="Clear / Sunny"), ROUND(30 + (K995 / 0.46) * (53 - 30), 1),
  AND(C995="Summer", J995="Hot &amp; Humid"), ROUND(26 + (K995 / 0.46) * (45 - 26), 1),
  AND(C995="Summer", J995="Dust Storm / Loo Winds"), ROUND(35 + (K995 / 0.46) * (50 - 35), 1),
  AND(C995="Summer", J995="Pre-Monsoon Thunderstorm"), ROUND(28 + (K995 / 0.46) * (48 - 28), 1),
  AND(C995="Monsoon", J995="Heavy Rainfall"), ROUND(22 + (K995 / 0.46) * (28 - 22), 1),
  AND(C995="Monsoon", J995="Intermittent Showers"), ROUND(24 + (K995 / 0.46) * (32 - 24), 1),
  AND(C995="Monsoon", J995="Overcast &amp; Humid"), ROUND(25 + (K995 / 0.46) * (33 - 25), 1),
  AND(C995="Monsoon", J995="Thunderstorms with Rain"), ROUND(23 + (K995 / 0.46) * (30 - 23), 1),
  AND(C995="Autumn", J995="Clear"), ROUND(20 + (K995 / 0.46) * (30 - 20), 1),
  AND(C995="Autumn", J995="Dry &amp; Breezy"), ROUND(18 + (K995 / 0.46) * (28 - 18), 1),
  AND(C995="Autumn", J995="Atmospheric Haze"), ROUND(16 + (K995 / 0.46) * (26 - 16), 1),
  AND(C995="Autumn", J995="Chilly Dusk"), ROUND(15 + (K995 / 0.46) * (25 - 15), 1),
  TRUE, "No match found"
)</f>
        <v>22.4</v>
      </c>
      <c r="M995" s="8">
        <v>0.37</v>
      </c>
      <c r="N995" s="8">
        <f>ROUND(DS_1_2_3_appended[[#This Row],[NormalizedHumidity]] * 100, 1)</f>
        <v>37</v>
      </c>
      <c r="O995" s="8" t="str" cm="1">
        <f t="array" ref="O995">_xlfn.IFS(
  N995&lt;=10, "Extremely Dry",
  N995&lt;=20, "Very Dry",
  N995&lt;=30, "Dry",
  N995&lt;=40, "Low Comfortable",
  N995&lt;=50, "Comfortable",
  N995&lt;=60, "Moderate Humid",
  N995&lt;=70, "Humid",
  N995&lt;=80, "Very Humid",
  N995&lt;=90, "Highly Humid",
  N995&lt;=100, "Saturated / Rain-Likely"
)</f>
        <v>Low Comfortable</v>
      </c>
      <c r="P995" s="8">
        <v>0.35820000000000002</v>
      </c>
      <c r="Q995" s="8">
        <f>ROUND(DS_1_2_3_appended[[#This Row],[NormalizedWindspeed]]* 118, 1)</f>
        <v>42.3</v>
      </c>
      <c r="R995" s="8">
        <v>1</v>
      </c>
      <c r="S995" s="8">
        <v>6</v>
      </c>
      <c r="T995" s="8">
        <f>SUM(DS_1_2_3_appended[[#This Row],[CasualRiders]], DS_1_2_3_appended[[#This Row],[RegisteredRiders]])</f>
        <v>7</v>
      </c>
    </row>
    <row r="996" spans="1:20">
      <c r="A996" s="16">
        <v>995</v>
      </c>
      <c r="B996" s="11">
        <v>40588</v>
      </c>
      <c r="C996" s="8" t="str" cm="1">
        <f t="array" ref="C996">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96" s="8">
        <f>YEAR(DS_1_2_3_appended[[#This Row],[DateOfEntry]])</f>
        <v>2011</v>
      </c>
      <c r="E996" s="8" t="str">
        <f>TEXT(DS_1_2_3_appended[[#This Row],[DateOfEntry]], "mmmm")</f>
        <v>February</v>
      </c>
      <c r="F996" s="15">
        <v>41.4166666666667</v>
      </c>
      <c r="G996" s="8" t="str">
        <f>IF(dataset_1!G996, "YES", "NO")</f>
        <v>NO</v>
      </c>
      <c r="H996" s="8" t="str">
        <f>CHOOSE(WEEKDAY(DS_1_2_3_appended[[#This Row],[DateOfEntry]]), "Sunday", "Monday", "Tuesday", "Wednesday", "Thursday", "Friday", "Saturday")</f>
        <v>Monday</v>
      </c>
      <c r="I996" s="8">
        <v>1</v>
      </c>
      <c r="J996" s="8" t="str" cm="1">
        <f t="array" ref="J996">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996" s="8">
        <v>0.36</v>
      </c>
      <c r="L996" s="8" cm="1">
        <f t="array" ref="L996">_xlfn.IFS(
  AND(C996="Winter", J996="Clear Sky"), ROUND(10 + (K996 / 0.46) * (25 - 10), 1),
  AND(C996="Winter", J996="Foggy / Misty"), ROUND(0 + (K996 / 0.46) * (15 - 0), 1),
  AND(C996="Winter", J996="Light Snow / Rain"), ROUND(-5 + (K996 / 0.46) * (10 - (-5)), 1),
  AND(C996="Winter", J996="Western Disturbance"), ROUND(5 + (K996 / 0.46) * (20 - 5), 1),
  AND(C996="Summer", J996="Clear / Sunny"), ROUND(30 + (K996 / 0.46) * (53 - 30), 1),
  AND(C996="Summer", J996="Hot &amp; Humid"), ROUND(26 + (K996 / 0.46) * (45 - 26), 1),
  AND(C996="Summer", J996="Dust Storm / Loo Winds"), ROUND(35 + (K996 / 0.46) * (50 - 35), 1),
  AND(C996="Summer", J996="Pre-Monsoon Thunderstorm"), ROUND(28 + (K996 / 0.46) * (48 - 28), 1),
  AND(C996="Monsoon", J996="Heavy Rainfall"), ROUND(22 + (K996 / 0.46) * (28 - 22), 1),
  AND(C996="Monsoon", J996="Intermittent Showers"), ROUND(24 + (K996 / 0.46) * (32 - 24), 1),
  AND(C996="Monsoon", J996="Overcast &amp; Humid"), ROUND(25 + (K996 / 0.46) * (33 - 25), 1),
  AND(C996="Monsoon", J996="Thunderstorms with Rain"), ROUND(23 + (K996 / 0.46) * (30 - 23), 1),
  AND(C996="Autumn", J996="Clear"), ROUND(20 + (K996 / 0.46) * (30 - 20), 1),
  AND(C996="Autumn", J996="Dry &amp; Breezy"), ROUND(18 + (K996 / 0.46) * (28 - 18), 1),
  AND(C996="Autumn", J996="Atmospheric Haze"), ROUND(16 + (K996 / 0.46) * (26 - 16), 1),
  AND(C996="Autumn", J996="Chilly Dusk"), ROUND(15 + (K996 / 0.46) * (25 - 15), 1),
  TRUE, "No match found"
)</f>
        <v>21.7</v>
      </c>
      <c r="M996" s="8">
        <v>0.4</v>
      </c>
      <c r="N996" s="8">
        <f>ROUND(DS_1_2_3_appended[[#This Row],[NormalizedHumidity]] * 100, 1)</f>
        <v>40</v>
      </c>
      <c r="O996" s="8" t="str" cm="1">
        <f t="array" ref="O996">_xlfn.IFS(
  N996&lt;=10, "Extremely Dry",
  N996&lt;=20, "Very Dry",
  N996&lt;=30, "Dry",
  N996&lt;=40, "Low Comfortable",
  N996&lt;=50, "Comfortable",
  N996&lt;=60, "Moderate Humid",
  N996&lt;=70, "Humid",
  N996&lt;=80, "Very Humid",
  N996&lt;=90, "Highly Humid",
  N996&lt;=100, "Saturated / Rain-Likely"
)</f>
        <v>Low Comfortable</v>
      </c>
      <c r="P996" s="8">
        <v>0.29849999999999999</v>
      </c>
      <c r="Q996" s="8">
        <f>ROUND(DS_1_2_3_appended[[#This Row],[NormalizedWindspeed]]* 118, 1)</f>
        <v>35.200000000000003</v>
      </c>
      <c r="R996" s="8">
        <v>0</v>
      </c>
      <c r="S996" s="8">
        <v>2</v>
      </c>
      <c r="T996" s="8">
        <f>SUM(DS_1_2_3_appended[[#This Row],[CasualRiders]], DS_1_2_3_appended[[#This Row],[RegisteredRiders]])</f>
        <v>2</v>
      </c>
    </row>
    <row r="997" spans="1:20">
      <c r="A997" s="16">
        <v>996</v>
      </c>
      <c r="B997" s="11">
        <v>40588</v>
      </c>
      <c r="C997" s="8" t="str" cm="1">
        <f t="array" ref="C997">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97" s="8">
        <f>YEAR(DS_1_2_3_appended[[#This Row],[DateOfEntry]])</f>
        <v>2011</v>
      </c>
      <c r="E997" s="8" t="str">
        <f>TEXT(DS_1_2_3_appended[[#This Row],[DateOfEntry]], "mmmm")</f>
        <v>February</v>
      </c>
      <c r="F997" s="15">
        <v>41.4583333333333</v>
      </c>
      <c r="G997" s="8" t="str">
        <f>IF(dataset_1!G997, "YES", "NO")</f>
        <v>NO</v>
      </c>
      <c r="H997" s="8" t="str">
        <f>CHOOSE(WEEKDAY(DS_1_2_3_appended[[#This Row],[DateOfEntry]]), "Sunday", "Monday", "Tuesday", "Wednesday", "Thursday", "Friday", "Saturday")</f>
        <v>Monday</v>
      </c>
      <c r="I997" s="8">
        <v>1</v>
      </c>
      <c r="J997" s="8" t="str" cm="1">
        <f t="array" ref="J997">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997" s="8">
        <v>0.34</v>
      </c>
      <c r="L997" s="8" cm="1">
        <f t="array" ref="L997">_xlfn.IFS(
  AND(C997="Winter", J997="Clear Sky"), ROUND(10 + (K997 / 0.46) * (25 - 10), 1),
  AND(C997="Winter", J997="Foggy / Misty"), ROUND(0 + (K997 / 0.46) * (15 - 0), 1),
  AND(C997="Winter", J997="Light Snow / Rain"), ROUND(-5 + (K997 / 0.46) * (10 - (-5)), 1),
  AND(C997="Winter", J997="Western Disturbance"), ROUND(5 + (K997 / 0.46) * (20 - 5), 1),
  AND(C997="Summer", J997="Clear / Sunny"), ROUND(30 + (K997 / 0.46) * (53 - 30), 1),
  AND(C997="Summer", J997="Hot &amp; Humid"), ROUND(26 + (K997 / 0.46) * (45 - 26), 1),
  AND(C997="Summer", J997="Dust Storm / Loo Winds"), ROUND(35 + (K997 / 0.46) * (50 - 35), 1),
  AND(C997="Summer", J997="Pre-Monsoon Thunderstorm"), ROUND(28 + (K997 / 0.46) * (48 - 28), 1),
  AND(C997="Monsoon", J997="Heavy Rainfall"), ROUND(22 + (K997 / 0.46) * (28 - 22), 1),
  AND(C997="Monsoon", J997="Intermittent Showers"), ROUND(24 + (K997 / 0.46) * (32 - 24), 1),
  AND(C997="Monsoon", J997="Overcast &amp; Humid"), ROUND(25 + (K997 / 0.46) * (33 - 25), 1),
  AND(C997="Monsoon", J997="Thunderstorms with Rain"), ROUND(23 + (K997 / 0.46) * (30 - 23), 1),
  AND(C997="Autumn", J997="Clear"), ROUND(20 + (K997 / 0.46) * (30 - 20), 1),
  AND(C997="Autumn", J997="Dry &amp; Breezy"), ROUND(18 + (K997 / 0.46) * (28 - 18), 1),
  AND(C997="Autumn", J997="Atmospheric Haze"), ROUND(16 + (K997 / 0.46) * (26 - 16), 1),
  AND(C997="Autumn", J997="Chilly Dusk"), ROUND(15 + (K997 / 0.46) * (25 - 15), 1),
  TRUE, "No match found"
)</f>
        <v>21.1</v>
      </c>
      <c r="M997" s="8">
        <v>0.46</v>
      </c>
      <c r="N997" s="8">
        <f>ROUND(DS_1_2_3_appended[[#This Row],[NormalizedHumidity]] * 100, 1)</f>
        <v>46</v>
      </c>
      <c r="O997" s="8" t="str" cm="1">
        <f t="array" ref="O997">_xlfn.IFS(
  N997&lt;=10, "Extremely Dry",
  N997&lt;=20, "Very Dry",
  N997&lt;=30, "Dry",
  N997&lt;=40, "Low Comfortable",
  N997&lt;=50, "Comfortable",
  N997&lt;=60, "Moderate Humid",
  N997&lt;=70, "Humid",
  N997&lt;=80, "Very Humid",
  N997&lt;=90, "Highly Humid",
  N997&lt;=100, "Saturated / Rain-Likely"
)</f>
        <v>Comfortable</v>
      </c>
      <c r="P997" s="8">
        <v>0.22389999999999999</v>
      </c>
      <c r="Q997" s="8">
        <f>ROUND(DS_1_2_3_appended[[#This Row],[NormalizedWindspeed]]* 118, 1)</f>
        <v>26.4</v>
      </c>
      <c r="R997" s="8">
        <v>1</v>
      </c>
      <c r="S997" s="8">
        <v>1</v>
      </c>
      <c r="T997" s="8">
        <f>SUM(DS_1_2_3_appended[[#This Row],[CasualRiders]], DS_1_2_3_appended[[#This Row],[RegisteredRiders]])</f>
        <v>2</v>
      </c>
    </row>
    <row r="998" spans="1:20">
      <c r="A998" s="16">
        <v>997</v>
      </c>
      <c r="B998" s="11">
        <v>40588</v>
      </c>
      <c r="C998" s="8" t="str" cm="1">
        <f t="array" ref="C998">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98" s="8">
        <f>YEAR(DS_1_2_3_appended[[#This Row],[DateOfEntry]])</f>
        <v>2011</v>
      </c>
      <c r="E998" s="8" t="str">
        <f>TEXT(DS_1_2_3_appended[[#This Row],[DateOfEntry]], "mmmm")</f>
        <v>February</v>
      </c>
      <c r="F998" s="15">
        <v>41.5</v>
      </c>
      <c r="G998" s="8" t="str">
        <f>IF(dataset_1!G998, "YES", "NO")</f>
        <v>NO</v>
      </c>
      <c r="H998" s="8" t="str">
        <f>CHOOSE(WEEKDAY(DS_1_2_3_appended[[#This Row],[DateOfEntry]]), "Sunday", "Monday", "Tuesday", "Wednesday", "Thursday", "Friday", "Saturday")</f>
        <v>Monday</v>
      </c>
      <c r="I998" s="8">
        <v>1</v>
      </c>
      <c r="J998" s="8" t="str" cm="1">
        <f t="array" ref="J998">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998" s="8">
        <v>0.32</v>
      </c>
      <c r="L998" s="8" cm="1">
        <f t="array" ref="L998">_xlfn.IFS(
  AND(C998="Winter", J998="Clear Sky"), ROUND(10 + (K998 / 0.46) * (25 - 10), 1),
  AND(C998="Winter", J998="Foggy / Misty"), ROUND(0 + (K998 / 0.46) * (15 - 0), 1),
  AND(C998="Winter", J998="Light Snow / Rain"), ROUND(-5 + (K998 / 0.46) * (10 - (-5)), 1),
  AND(C998="Winter", J998="Western Disturbance"), ROUND(5 + (K998 / 0.46) * (20 - 5), 1),
  AND(C998="Summer", J998="Clear / Sunny"), ROUND(30 + (K998 / 0.46) * (53 - 30), 1),
  AND(C998="Summer", J998="Hot &amp; Humid"), ROUND(26 + (K998 / 0.46) * (45 - 26), 1),
  AND(C998="Summer", J998="Dust Storm / Loo Winds"), ROUND(35 + (K998 / 0.46) * (50 - 35), 1),
  AND(C998="Summer", J998="Pre-Monsoon Thunderstorm"), ROUND(28 + (K998 / 0.46) * (48 - 28), 1),
  AND(C998="Monsoon", J998="Heavy Rainfall"), ROUND(22 + (K998 / 0.46) * (28 - 22), 1),
  AND(C998="Monsoon", J998="Intermittent Showers"), ROUND(24 + (K998 / 0.46) * (32 - 24), 1),
  AND(C998="Monsoon", J998="Overcast &amp; Humid"), ROUND(25 + (K998 / 0.46) * (33 - 25), 1),
  AND(C998="Monsoon", J998="Thunderstorms with Rain"), ROUND(23 + (K998 / 0.46) * (30 - 23), 1),
  AND(C998="Autumn", J998="Clear"), ROUND(20 + (K998 / 0.46) * (30 - 20), 1),
  AND(C998="Autumn", J998="Dry &amp; Breezy"), ROUND(18 + (K998 / 0.46) * (28 - 18), 1),
  AND(C998="Autumn", J998="Atmospheric Haze"), ROUND(16 + (K998 / 0.46) * (26 - 16), 1),
  AND(C998="Autumn", J998="Chilly Dusk"), ROUND(15 + (K998 / 0.46) * (25 - 15), 1),
  TRUE, "No match found"
)</f>
        <v>20.399999999999999</v>
      </c>
      <c r="M998" s="8">
        <v>0.53</v>
      </c>
      <c r="N998" s="8">
        <f>ROUND(DS_1_2_3_appended[[#This Row],[NormalizedHumidity]] * 100, 1)</f>
        <v>53</v>
      </c>
      <c r="O998" s="8" t="str" cm="1">
        <f t="array" ref="O998">_xlfn.IFS(
  N998&lt;=10, "Extremely Dry",
  N998&lt;=20, "Very Dry",
  N998&lt;=30, "Dry",
  N998&lt;=40, "Low Comfortable",
  N998&lt;=50, "Comfortable",
  N998&lt;=60, "Moderate Humid",
  N998&lt;=70, "Humid",
  N998&lt;=80, "Very Humid",
  N998&lt;=90, "Highly Humid",
  N998&lt;=100, "Saturated / Rain-Likely"
)</f>
        <v>Moderate Humid</v>
      </c>
      <c r="P998" s="8">
        <v>0.28360000000000002</v>
      </c>
      <c r="Q998" s="8">
        <f>ROUND(DS_1_2_3_appended[[#This Row],[NormalizedWindspeed]]* 118, 1)</f>
        <v>33.5</v>
      </c>
      <c r="R998" s="8">
        <v>0</v>
      </c>
      <c r="S998" s="8">
        <v>2</v>
      </c>
      <c r="T998" s="8">
        <f>SUM(DS_1_2_3_appended[[#This Row],[CasualRiders]], DS_1_2_3_appended[[#This Row],[RegisteredRiders]])</f>
        <v>2</v>
      </c>
    </row>
    <row r="999" spans="1:20">
      <c r="A999" s="16">
        <v>998</v>
      </c>
      <c r="B999" s="11">
        <v>40588</v>
      </c>
      <c r="C999" s="8" t="str" cm="1">
        <f t="array" ref="C999">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999" s="8">
        <f>YEAR(DS_1_2_3_appended[[#This Row],[DateOfEntry]])</f>
        <v>2011</v>
      </c>
      <c r="E999" s="8" t="str">
        <f>TEXT(DS_1_2_3_appended[[#This Row],[DateOfEntry]], "mmmm")</f>
        <v>February</v>
      </c>
      <c r="F999" s="15">
        <v>41.5416666666667</v>
      </c>
      <c r="G999" s="8" t="str">
        <f>IF(dataset_1!G999, "YES", "NO")</f>
        <v>NO</v>
      </c>
      <c r="H999" s="8" t="str">
        <f>CHOOSE(WEEKDAY(DS_1_2_3_appended[[#This Row],[DateOfEntry]]), "Sunday", "Monday", "Tuesday", "Wednesday", "Thursday", "Friday", "Saturday")</f>
        <v>Monday</v>
      </c>
      <c r="I999" s="8">
        <v>1</v>
      </c>
      <c r="J999" s="8" t="str" cm="1">
        <f t="array" ref="J999">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999" s="8">
        <v>0.32</v>
      </c>
      <c r="L999" s="8" cm="1">
        <f t="array" ref="L999">_xlfn.IFS(
  AND(C999="Winter", J999="Clear Sky"), ROUND(10 + (K999 / 0.46) * (25 - 10), 1),
  AND(C999="Winter", J999="Foggy / Misty"), ROUND(0 + (K999 / 0.46) * (15 - 0), 1),
  AND(C999="Winter", J999="Light Snow / Rain"), ROUND(-5 + (K999 / 0.46) * (10 - (-5)), 1),
  AND(C999="Winter", J999="Western Disturbance"), ROUND(5 + (K999 / 0.46) * (20 - 5), 1),
  AND(C999="Summer", J999="Clear / Sunny"), ROUND(30 + (K999 / 0.46) * (53 - 30), 1),
  AND(C999="Summer", J999="Hot &amp; Humid"), ROUND(26 + (K999 / 0.46) * (45 - 26), 1),
  AND(C999="Summer", J999="Dust Storm / Loo Winds"), ROUND(35 + (K999 / 0.46) * (50 - 35), 1),
  AND(C999="Summer", J999="Pre-Monsoon Thunderstorm"), ROUND(28 + (K999 / 0.46) * (48 - 28), 1),
  AND(C999="Monsoon", J999="Heavy Rainfall"), ROUND(22 + (K999 / 0.46) * (28 - 22), 1),
  AND(C999="Monsoon", J999="Intermittent Showers"), ROUND(24 + (K999 / 0.46) * (32 - 24), 1),
  AND(C999="Monsoon", J999="Overcast &amp; Humid"), ROUND(25 + (K999 / 0.46) * (33 - 25), 1),
  AND(C999="Monsoon", J999="Thunderstorms with Rain"), ROUND(23 + (K999 / 0.46) * (30 - 23), 1),
  AND(C999="Autumn", J999="Clear"), ROUND(20 + (K999 / 0.46) * (30 - 20), 1),
  AND(C999="Autumn", J999="Dry &amp; Breezy"), ROUND(18 + (K999 / 0.46) * (28 - 18), 1),
  AND(C999="Autumn", J999="Atmospheric Haze"), ROUND(16 + (K999 / 0.46) * (26 - 16), 1),
  AND(C999="Autumn", J999="Chilly Dusk"), ROUND(15 + (K999 / 0.46) * (25 - 15), 1),
  TRUE, "No match found"
)</f>
        <v>20.399999999999999</v>
      </c>
      <c r="M999" s="8">
        <v>0.53</v>
      </c>
      <c r="N999" s="8">
        <f>ROUND(DS_1_2_3_appended[[#This Row],[NormalizedHumidity]] * 100, 1)</f>
        <v>53</v>
      </c>
      <c r="O999" s="8" t="str" cm="1">
        <f t="array" ref="O999">_xlfn.IFS(
  N999&lt;=10, "Extremely Dry",
  N999&lt;=20, "Very Dry",
  N999&lt;=30, "Dry",
  N999&lt;=40, "Low Comfortable",
  N999&lt;=50, "Comfortable",
  N999&lt;=60, "Moderate Humid",
  N999&lt;=70, "Humid",
  N999&lt;=80, "Very Humid",
  N999&lt;=90, "Highly Humid",
  N999&lt;=100, "Saturated / Rain-Likely"
)</f>
        <v>Moderate Humid</v>
      </c>
      <c r="P999" s="8">
        <v>0.28360000000000002</v>
      </c>
      <c r="Q999" s="8">
        <f>ROUND(DS_1_2_3_appended[[#This Row],[NormalizedWindspeed]]* 118, 1)</f>
        <v>33.5</v>
      </c>
      <c r="R999" s="8">
        <v>0</v>
      </c>
      <c r="S999" s="8">
        <v>3</v>
      </c>
      <c r="T999" s="8">
        <f>SUM(DS_1_2_3_appended[[#This Row],[CasualRiders]], DS_1_2_3_appended[[#This Row],[RegisteredRiders]])</f>
        <v>3</v>
      </c>
    </row>
    <row r="1000" spans="1:20">
      <c r="A1000" s="16">
        <v>999</v>
      </c>
      <c r="B1000" s="11">
        <v>40588</v>
      </c>
      <c r="C1000" s="8" t="str" cm="1">
        <f t="array" ref="C1000">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000" s="8">
        <f>YEAR(DS_1_2_3_appended[[#This Row],[DateOfEntry]])</f>
        <v>2011</v>
      </c>
      <c r="E1000" s="8" t="str">
        <f>TEXT(DS_1_2_3_appended[[#This Row],[DateOfEntry]], "mmmm")</f>
        <v>February</v>
      </c>
      <c r="F1000" s="15">
        <v>41.5833333333333</v>
      </c>
      <c r="G1000" s="8" t="str">
        <f>IF(dataset_1!G1000, "YES", "NO")</f>
        <v>NO</v>
      </c>
      <c r="H1000" s="8" t="str">
        <f>CHOOSE(WEEKDAY(DS_1_2_3_appended[[#This Row],[DateOfEntry]]), "Sunday", "Monday", "Tuesday", "Wednesday", "Thursday", "Friday", "Saturday")</f>
        <v>Monday</v>
      </c>
      <c r="I1000" s="8">
        <v>1</v>
      </c>
      <c r="J1000" s="8" t="str" cm="1">
        <f t="array" ref="J1000">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1000" s="8">
        <v>0.34</v>
      </c>
      <c r="L1000" s="8" cm="1">
        <f t="array" ref="L1000">_xlfn.IFS(
  AND(C1000="Winter", J1000="Clear Sky"), ROUND(10 + (K1000 / 0.46) * (25 - 10), 1),
  AND(C1000="Winter", J1000="Foggy / Misty"), ROUND(0 + (K1000 / 0.46) * (15 - 0), 1),
  AND(C1000="Winter", J1000="Light Snow / Rain"), ROUND(-5 + (K1000 / 0.46) * (10 - (-5)), 1),
  AND(C1000="Winter", J1000="Western Disturbance"), ROUND(5 + (K1000 / 0.46) * (20 - 5), 1),
  AND(C1000="Summer", J1000="Clear / Sunny"), ROUND(30 + (K1000 / 0.46) * (53 - 30), 1),
  AND(C1000="Summer", J1000="Hot &amp; Humid"), ROUND(26 + (K1000 / 0.46) * (45 - 26), 1),
  AND(C1000="Summer", J1000="Dust Storm / Loo Winds"), ROUND(35 + (K1000 / 0.46) * (50 - 35), 1),
  AND(C1000="Summer", J1000="Pre-Monsoon Thunderstorm"), ROUND(28 + (K1000 / 0.46) * (48 - 28), 1),
  AND(C1000="Monsoon", J1000="Heavy Rainfall"), ROUND(22 + (K1000 / 0.46) * (28 - 22), 1),
  AND(C1000="Monsoon", J1000="Intermittent Showers"), ROUND(24 + (K1000 / 0.46) * (32 - 24), 1),
  AND(C1000="Monsoon", J1000="Overcast &amp; Humid"), ROUND(25 + (K1000 / 0.46) * (33 - 25), 1),
  AND(C1000="Monsoon", J1000="Thunderstorms with Rain"), ROUND(23 + (K1000 / 0.46) * (30 - 23), 1),
  AND(C1000="Autumn", J1000="Clear"), ROUND(20 + (K1000 / 0.46) * (30 - 20), 1),
  AND(C1000="Autumn", J1000="Dry &amp; Breezy"), ROUND(18 + (K1000 / 0.46) * (28 - 18), 1),
  AND(C1000="Autumn", J1000="Atmospheric Haze"), ROUND(16 + (K1000 / 0.46) * (26 - 16), 1),
  AND(C1000="Autumn", J1000="Chilly Dusk"), ROUND(15 + (K1000 / 0.46) * (25 - 15), 1),
  TRUE, "No match found"
)</f>
        <v>21.1</v>
      </c>
      <c r="M1000" s="8">
        <v>0.46</v>
      </c>
      <c r="N1000" s="8">
        <f>ROUND(DS_1_2_3_appended[[#This Row],[NormalizedHumidity]] * 100, 1)</f>
        <v>46</v>
      </c>
      <c r="O1000" s="8" t="str" cm="1">
        <f t="array" ref="O1000">_xlfn.IFS(
  N1000&lt;=10, "Extremely Dry",
  N1000&lt;=20, "Very Dry",
  N1000&lt;=30, "Dry",
  N1000&lt;=40, "Low Comfortable",
  N1000&lt;=50, "Comfortable",
  N1000&lt;=60, "Moderate Humid",
  N1000&lt;=70, "Humid",
  N1000&lt;=80, "Very Humid",
  N1000&lt;=90, "Highly Humid",
  N1000&lt;=100, "Saturated / Rain-Likely"
)</f>
        <v>Comfortable</v>
      </c>
      <c r="P1000" s="8">
        <v>0.29849999999999999</v>
      </c>
      <c r="Q1000" s="8">
        <f>ROUND(DS_1_2_3_appended[[#This Row],[NormalizedWindspeed]]* 118, 1)</f>
        <v>35.200000000000003</v>
      </c>
      <c r="R1000" s="8">
        <v>1</v>
      </c>
      <c r="S1000" s="8">
        <v>25</v>
      </c>
      <c r="T1000" s="8">
        <f>SUM(DS_1_2_3_appended[[#This Row],[CasualRiders]], DS_1_2_3_appended[[#This Row],[RegisteredRiders]])</f>
        <v>26</v>
      </c>
    </row>
    <row r="1001" spans="1:20">
      <c r="A1001" s="16">
        <v>1000</v>
      </c>
      <c r="B1001" s="11">
        <v>40588</v>
      </c>
      <c r="C1001" s="8" t="str" cm="1">
        <f t="array" ref="C1001">_xlfn.IFS(
  OR(MONTH(DS_1_2_3_appended[[#This Row],[DateOfEntry]])=12, MONTH(DS_1_2_3_appended[[#This Row],[DateOfEntry]])&lt;=2), "Winter",
  AND(MONTH(DS_1_2_3_appended[[#This Row],[DateOfEntry]])&gt;=3, MONTH(DS_1_2_3_appended[[#This Row],[DateOfEntry]])&lt;=6), "Summer",
  AND(MONTH(DS_1_2_3_appended[[#This Row],[DateOfEntry]])&gt;=7, MONTH(DS_1_2_3_appended[[#This Row],[DateOfEntry]])&lt;=9), "Monsoon",
  AND(MONTH(DS_1_2_3_appended[[#This Row],[DateOfEntry]])&gt;=10, MONTH(DS_1_2_3_appended[[#This Row],[DateOfEntry]])&lt;=11), "Autumn"
)</f>
        <v>Winter</v>
      </c>
      <c r="D1001" s="8">
        <f>YEAR(DS_1_2_3_appended[[#This Row],[DateOfEntry]])</f>
        <v>2011</v>
      </c>
      <c r="E1001" s="8" t="str">
        <f>TEXT(DS_1_2_3_appended[[#This Row],[DateOfEntry]], "mmmm")</f>
        <v>February</v>
      </c>
      <c r="F1001" s="15">
        <v>41.625</v>
      </c>
      <c r="G1001" s="8" t="str">
        <f>IF(dataset_1!G1001, "YES", "NO")</f>
        <v>NO</v>
      </c>
      <c r="H1001" s="8" t="str">
        <f>CHOOSE(WEEKDAY(DS_1_2_3_appended[[#This Row],[DateOfEntry]]), "Sunday", "Monday", "Tuesday", "Wednesday", "Thursday", "Friday", "Saturday")</f>
        <v>Monday</v>
      </c>
      <c r="I1001" s="8">
        <v>1</v>
      </c>
      <c r="J1001" s="8" t="str" cm="1">
        <f t="array" ref="J1001">_xlfn.IFS(
  AND(DS_1_2_3_appended[[#This Row],[Season]]="Winter", DS_1_2_3_appended[[#This Row],[WeatherSituation]]=1), "Clear Sky",
  AND(DS_1_2_3_appended[[#This Row],[Season]]="Winter", DS_1_2_3_appended[[#This Row],[WeatherSituation]]=2), "Foggy / Misty",
  AND(DS_1_2_3_appended[[#This Row],[Season]]="Winter", DS_1_2_3_appended[[#This Row],[WeatherSituation]]=3), "Light Snow / Rain",
  AND(DS_1_2_3_appended[[#This Row],[Season]]="Winter", DS_1_2_3_appended[[#This Row],[WeatherSituation]]=4), "Western Disturbance",
  AND(DS_1_2_3_appended[[#This Row],[Season]]="Summer", DS_1_2_3_appended[[#This Row],[WeatherSituation]]=1), "Clear / Sunny",
  AND(DS_1_2_3_appended[[#This Row],[Season]]="Summer", DS_1_2_3_appended[[#This Row],[WeatherSituation]]=2), "Hot &amp; Humid",
  AND(DS_1_2_3_appended[[#This Row],[Season]]="Summer", DS_1_2_3_appended[[#This Row],[WeatherSituation]]=3), "Dust Storm / Loo Winds",
  AND(DS_1_2_3_appended[[#This Row],[Season]]="Summer", DS_1_2_3_appended[[#This Row],[WeatherSituation]]=4), "Pre-Monsoon Thunderstorm",
  AND(DS_1_2_3_appended[[#This Row],[Season]]="Monsoon", DS_1_2_3_appended[[#This Row],[WeatherSituation]]=1), "Heavy Rainfall",
  AND(DS_1_2_3_appended[[#This Row],[Season]]="Monsoon", DS_1_2_3_appended[[#This Row],[WeatherSituation]]=2), "Intermittent Showers",
  AND(DS_1_2_3_appended[[#This Row],[Season]]="Monsoon", DS_1_2_3_appended[[#This Row],[WeatherSituation]]=3), "Overcast &amp; Humid",
  AND(DS_1_2_3_appended[[#This Row],[Season]]="Monsoon", DS_1_2_3_appended[[#This Row],[WeatherSituation]]=4), "Thunderstorms with Rain",
  AND(DS_1_2_3_appended[[#This Row],[Season]]="Autumn", DS_1_2_3_appended[[#This Row],[WeatherSituation]]=1), "Clear",
  AND(DS_1_2_3_appended[[#This Row],[Season]]="Autumn", DS_1_2_3_appended[[#This Row],[WeatherSituation]]=2), "Dry &amp; Breezy",
  AND(DS_1_2_3_appended[[#This Row],[Season]]="Autumn", DS_1_2_3_appended[[#This Row],[WeatherSituation]]=3), "Atmospheric Haze",
  AND(DS_1_2_3_appended[[#This Row],[Season]]="Autumn", DS_1_2_3_appended[[#This Row],[WeatherSituation]]=4), "Chilly Dusk"
)</f>
        <v>Clear Sky</v>
      </c>
      <c r="K1001" s="8">
        <v>0.34</v>
      </c>
      <c r="L1001" s="8" cm="1">
        <f t="array" ref="L1001">_xlfn.IFS(
  AND(C1001="Winter", J1001="Clear Sky"), ROUND(10 + (K1001 / 0.46) * (25 - 10), 1),
  AND(C1001="Winter", J1001="Foggy / Misty"), ROUND(0 + (K1001 / 0.46) * (15 - 0), 1),
  AND(C1001="Winter", J1001="Light Snow / Rain"), ROUND(-5 + (K1001 / 0.46) * (10 - (-5)), 1),
  AND(C1001="Winter", J1001="Western Disturbance"), ROUND(5 + (K1001 / 0.46) * (20 - 5), 1),
  AND(C1001="Summer", J1001="Clear / Sunny"), ROUND(30 + (K1001 / 0.46) * (53 - 30), 1),
  AND(C1001="Summer", J1001="Hot &amp; Humid"), ROUND(26 + (K1001 / 0.46) * (45 - 26), 1),
  AND(C1001="Summer", J1001="Dust Storm / Loo Winds"), ROUND(35 + (K1001 / 0.46) * (50 - 35), 1),
  AND(C1001="Summer", J1001="Pre-Monsoon Thunderstorm"), ROUND(28 + (K1001 / 0.46) * (48 - 28), 1),
  AND(C1001="Monsoon", J1001="Heavy Rainfall"), ROUND(22 + (K1001 / 0.46) * (28 - 22), 1),
  AND(C1001="Monsoon", J1001="Intermittent Showers"), ROUND(24 + (K1001 / 0.46) * (32 - 24), 1),
  AND(C1001="Monsoon", J1001="Overcast &amp; Humid"), ROUND(25 + (K1001 / 0.46) * (33 - 25), 1),
  AND(C1001="Monsoon", J1001="Thunderstorms with Rain"), ROUND(23 + (K1001 / 0.46) * (30 - 23), 1),
  AND(C1001="Autumn", J1001="Clear"), ROUND(20 + (K1001 / 0.46) * (30 - 20), 1),
  AND(C1001="Autumn", J1001="Dry &amp; Breezy"), ROUND(18 + (K1001 / 0.46) * (28 - 18), 1),
  AND(C1001="Autumn", J1001="Atmospheric Haze"), ROUND(16 + (K1001 / 0.46) * (26 - 16), 1),
  AND(C1001="Autumn", J1001="Chilly Dusk"), ROUND(15 + (K1001 / 0.46) * (25 - 15), 1),
  TRUE, "No match found"
)</f>
        <v>21.1</v>
      </c>
      <c r="M1001" s="8">
        <v>0.46</v>
      </c>
      <c r="N1001" s="8">
        <f>ROUND(DS_1_2_3_appended[[#This Row],[NormalizedHumidity]] * 100, 1)</f>
        <v>46</v>
      </c>
      <c r="O1001" s="8" t="str" cm="1">
        <f t="array" ref="O1001">_xlfn.IFS(
  N1001&lt;=10, "Extremely Dry",
  N1001&lt;=20, "Very Dry",
  N1001&lt;=30, "Dry",
  N1001&lt;=40, "Low Comfortable",
  N1001&lt;=50, "Comfortable",
  N1001&lt;=60, "Moderate Humid",
  N1001&lt;=70, "Humid",
  N1001&lt;=80, "Very Humid",
  N1001&lt;=90, "Highly Humid",
  N1001&lt;=100, "Saturated / Rain-Likely"
)</f>
        <v>Comfortable</v>
      </c>
      <c r="P1001" s="8">
        <v>0.29849999999999999</v>
      </c>
      <c r="Q1001" s="8">
        <f>ROUND(DS_1_2_3_appended[[#This Row],[NormalizedWindspeed]]* 118, 1)</f>
        <v>35.200000000000003</v>
      </c>
      <c r="R1001" s="8">
        <v>2</v>
      </c>
      <c r="S1001" s="8">
        <v>96</v>
      </c>
      <c r="T1001" s="8">
        <f>SUM(DS_1_2_3_appended[[#This Row],[CasualRiders]], DS_1_2_3_appended[[#This Row],[RegisteredRiders]])</f>
        <v>98</v>
      </c>
    </row>
  </sheetData>
  <mergeCells count="56">
    <mergeCell ref="Y198:Z198"/>
    <mergeCell ref="Y199:Z199"/>
    <mergeCell ref="Y200:Z200"/>
    <mergeCell ref="AA197:AB197"/>
    <mergeCell ref="AA198:AB198"/>
    <mergeCell ref="AA199:AB199"/>
    <mergeCell ref="AA200:AB200"/>
    <mergeCell ref="Y195:Z195"/>
    <mergeCell ref="AA195:AB195"/>
    <mergeCell ref="Y196:Z196"/>
    <mergeCell ref="AA196:AB196"/>
    <mergeCell ref="Y197:Z197"/>
    <mergeCell ref="Y192:Z192"/>
    <mergeCell ref="Y193:Z193"/>
    <mergeCell ref="Y194:Z194"/>
    <mergeCell ref="AA192:AB192"/>
    <mergeCell ref="AA193:AB193"/>
    <mergeCell ref="AA194:AB194"/>
    <mergeCell ref="Y190:Z190"/>
    <mergeCell ref="AA190:AB190"/>
    <mergeCell ref="Y191:Z191"/>
    <mergeCell ref="AA191:AB191"/>
    <mergeCell ref="Y188:AB189"/>
    <mergeCell ref="Y126:Z127"/>
    <mergeCell ref="Y136:AB137"/>
    <mergeCell ref="Y77:Y80"/>
    <mergeCell ref="Y81:Y84"/>
    <mergeCell ref="Y85:Y88"/>
    <mergeCell ref="Y92:Z93"/>
    <mergeCell ref="Y106:Z107"/>
    <mergeCell ref="Y113:Z114"/>
    <mergeCell ref="Y73:Y76"/>
    <mergeCell ref="Y50:AA52"/>
    <mergeCell ref="Z53:AA53"/>
    <mergeCell ref="Z54:AA54"/>
    <mergeCell ref="Y55:Y57"/>
    <mergeCell ref="Z55:AA57"/>
    <mergeCell ref="Y58:Y60"/>
    <mergeCell ref="Z58:AA60"/>
    <mergeCell ref="Y61:Y63"/>
    <mergeCell ref="Z61:AA63"/>
    <mergeCell ref="Y64:Y66"/>
    <mergeCell ref="Z64:AA66"/>
    <mergeCell ref="Y70:AA71"/>
    <mergeCell ref="Y49:AA49"/>
    <mergeCell ref="Y2:AA4"/>
    <mergeCell ref="Y6:Y9"/>
    <mergeCell ref="Y10:Y13"/>
    <mergeCell ref="Y14:Y17"/>
    <mergeCell ref="Y18:Y21"/>
    <mergeCell ref="Y25:AA26"/>
    <mergeCell ref="Y28:Y31"/>
    <mergeCell ref="Y32:Y35"/>
    <mergeCell ref="Y36:Y39"/>
    <mergeCell ref="Y40:Y43"/>
    <mergeCell ref="Y47:AA48"/>
  </mergeCells>
  <conditionalFormatting sqref="L2:L1001">
    <cfRule type="colorScale" priority="1">
      <colorScale>
        <cfvo type="min"/>
        <cfvo type="percentile" val="50"/>
        <cfvo type="max"/>
        <color rgb="FFF8696B"/>
        <color rgb="FFFFEB84"/>
        <color rgb="FF63BE7B"/>
      </colorScale>
    </cfRule>
    <cfRule type="colorScale" priority="2">
      <colorScale>
        <cfvo type="min"/>
        <cfvo type="max"/>
        <color rgb="FFFCFCFF"/>
        <color rgb="FF63BE7B"/>
      </colorScale>
    </cfRule>
  </conditionalFormatting>
  <conditionalFormatting sqref="N2:N1001">
    <cfRule type="colorScale" priority="3">
      <colorScale>
        <cfvo type="min"/>
        <cfvo type="percentile" val="50"/>
        <cfvo type="max"/>
        <color rgb="FF63BE7B"/>
        <color rgb="FFFFEB84"/>
        <color rgb="FFF8696B"/>
      </colorScale>
    </cfRule>
    <cfRule type="colorScale" priority="6">
      <colorScale>
        <cfvo type="min"/>
        <cfvo type="max"/>
        <color rgb="FFFFEF9C"/>
        <color rgb="FF63BE7B"/>
      </colorScale>
    </cfRule>
  </conditionalFormatting>
  <conditionalFormatting sqref="Q2:Q1001">
    <cfRule type="colorScale" priority="9">
      <colorScale>
        <cfvo type="min"/>
        <cfvo type="max"/>
        <color rgb="FFFCFCFF"/>
        <color rgb="FFF8696B"/>
      </colorScale>
    </cfRule>
  </conditionalFormatting>
  <pageMargins left="0.7" right="0.7" top="0.75" bottom="0.75" header="0.3" footer="0.3"/>
  <drawing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6B4DC-75B8-4F56-A262-829D50BE6976}">
  <sheetPr>
    <tabColor theme="2" tint="-0.89999084444715716"/>
  </sheetPr>
  <dimension ref="A1:D17"/>
  <sheetViews>
    <sheetView workbookViewId="0">
      <selection activeCell="B17" sqref="B17"/>
    </sheetView>
  </sheetViews>
  <sheetFormatPr defaultRowHeight="14.4"/>
  <cols>
    <col min="1" max="1" width="42.6640625" bestFit="1" customWidth="1"/>
    <col min="2" max="2" width="12" bestFit="1" customWidth="1"/>
    <col min="4" max="4" width="10.33203125" bestFit="1" customWidth="1"/>
  </cols>
  <sheetData>
    <row r="1" spans="1:4">
      <c r="A1" s="129" t="s">
        <v>235</v>
      </c>
      <c r="B1" s="129"/>
    </row>
    <row r="2" spans="1:4">
      <c r="A2" s="129"/>
      <c r="B2" s="129"/>
    </row>
    <row r="3" spans="1:4" ht="28.8">
      <c r="A3" s="130" t="s">
        <v>246</v>
      </c>
      <c r="B3" s="130" t="s">
        <v>247</v>
      </c>
    </row>
    <row r="4" spans="1:4">
      <c r="A4" s="131" t="s">
        <v>237</v>
      </c>
      <c r="B4" s="131">
        <f>MEDIAN('DS-1-2-3-appended'!$T$2:$T$1001)</f>
        <v>49</v>
      </c>
    </row>
    <row r="5" spans="1:4">
      <c r="A5" s="131" t="s">
        <v>236</v>
      </c>
      <c r="B5" s="131">
        <f>AVERAGE('DS-1-2-3-appended'!$T$2:$T$1001)</f>
        <v>58.304000000000002</v>
      </c>
    </row>
    <row r="6" spans="1:4">
      <c r="A6" s="131" t="s">
        <v>238</v>
      </c>
      <c r="B6" s="131">
        <f>MODE('DS-1-2-3-appended'!$T$2:$T$1001)</f>
        <v>1</v>
      </c>
      <c r="D6" s="128"/>
    </row>
    <row r="7" spans="1:4">
      <c r="A7" s="131"/>
      <c r="B7" s="131"/>
    </row>
    <row r="8" spans="1:4">
      <c r="A8" s="131" t="s">
        <v>239</v>
      </c>
      <c r="B8" s="131">
        <f>MIN('DS-1-2-3-appended'!$R$2:$R$1001)</f>
        <v>0</v>
      </c>
    </row>
    <row r="9" spans="1:4">
      <c r="A9" s="131" t="s">
        <v>240</v>
      </c>
      <c r="B9" s="131">
        <f>MAX('DS-1-2-3-appended'!$S$2:$S$1001)</f>
        <v>247</v>
      </c>
    </row>
    <row r="10" spans="1:4">
      <c r="A10" s="131"/>
      <c r="B10" s="131"/>
    </row>
    <row r="11" spans="1:4">
      <c r="A11" s="131" t="s">
        <v>241</v>
      </c>
      <c r="B11" s="131">
        <f>COUNT('DS-1-2-3-appended'!$T$2:$T$1001)</f>
        <v>1000</v>
      </c>
    </row>
    <row r="12" spans="1:4">
      <c r="A12" s="131" t="s">
        <v>242</v>
      </c>
      <c r="B12" s="132">
        <f>COUNTIF('DS-1-2-3-appended'!$G$2:$G$1001, "YES")</f>
        <v>24</v>
      </c>
    </row>
    <row r="13" spans="1:4">
      <c r="A13" s="131" t="s">
        <v>215</v>
      </c>
      <c r="B13" s="131">
        <f>SUM('DS-1-2-3-appended'!$T$2:$T$1001)</f>
        <v>58304</v>
      </c>
    </row>
    <row r="14" spans="1:4">
      <c r="A14" s="131" t="s">
        <v>261</v>
      </c>
      <c r="B14" s="132">
        <f>SUMIF('DS-1-2-3-appended'!$Q$2:$Q$1001, "&gt;20", 'DS-1-2-3-appended'!$Q$2:$Q$1001)</f>
        <v>17598.49999999992</v>
      </c>
    </row>
    <row r="15" spans="1:4">
      <c r="A15" s="131"/>
      <c r="B15" s="131"/>
    </row>
    <row r="16" spans="1:4">
      <c r="A16" s="131" t="s">
        <v>134</v>
      </c>
      <c r="B16" s="132">
        <f>_xlfn.STDEV.S('DS-1-2-3-appended'!$T$2:$T$1001)</f>
        <v>50.985557867999354</v>
      </c>
    </row>
    <row r="17" spans="1:2">
      <c r="A17" s="131" t="s">
        <v>245</v>
      </c>
      <c r="B17" s="131">
        <f>_xlfn.VAR.S('DS-1-2-3-appended'!$T$2:$T$1001)</f>
        <v>2599.527111111111</v>
      </c>
    </row>
  </sheetData>
  <mergeCells count="1">
    <mergeCell ref="A1:B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5085A-B612-415F-AEAB-0D4CE8C56990}">
  <sheetPr>
    <tabColor theme="5" tint="0.39997558519241921"/>
  </sheetPr>
  <dimension ref="A1:U1001"/>
  <sheetViews>
    <sheetView topLeftCell="J1" zoomScale="85" zoomScaleNormal="85" workbookViewId="0">
      <selection activeCell="H85" sqref="H85"/>
    </sheetView>
  </sheetViews>
  <sheetFormatPr defaultRowHeight="14.4"/>
  <cols>
    <col min="1" max="1" width="28.6640625" bestFit="1" customWidth="1"/>
    <col min="2" max="2" width="26.88671875" bestFit="1" customWidth="1"/>
    <col min="3" max="3" width="32.33203125" bestFit="1" customWidth="1"/>
    <col min="4" max="4" width="19.33203125" bestFit="1" customWidth="1"/>
    <col min="5" max="5" width="23.21875" bestFit="1" customWidth="1"/>
    <col min="6" max="6" width="18.109375" bestFit="1" customWidth="1"/>
    <col min="10" max="10" width="33" bestFit="1" customWidth="1"/>
    <col min="11" max="11" width="25.44140625" bestFit="1" customWidth="1"/>
    <col min="12" max="12" width="24.88671875" bestFit="1" customWidth="1"/>
    <col min="13" max="13" width="34.6640625" bestFit="1" customWidth="1"/>
    <col min="14" max="14" width="21.33203125" bestFit="1" customWidth="1"/>
    <col min="15" max="15" width="24.33203125" bestFit="1" customWidth="1"/>
    <col min="16" max="16" width="20.77734375" bestFit="1" customWidth="1"/>
    <col min="17" max="17" width="15.21875" bestFit="1" customWidth="1"/>
    <col min="18" max="18" width="21.33203125" bestFit="1" customWidth="1"/>
    <col min="19" max="19" width="15.21875" bestFit="1" customWidth="1"/>
    <col min="20" max="20" width="21.33203125" bestFit="1" customWidth="1"/>
    <col min="21" max="21" width="12.77734375" bestFit="1" customWidth="1"/>
  </cols>
  <sheetData>
    <row r="1" spans="1:13">
      <c r="A1" s="8" t="s">
        <v>32</v>
      </c>
      <c r="B1" s="8" t="s">
        <v>34</v>
      </c>
      <c r="C1" s="8" t="s">
        <v>37</v>
      </c>
      <c r="D1" s="8" t="s">
        <v>38</v>
      </c>
      <c r="E1" s="8" t="s">
        <v>39</v>
      </c>
      <c r="F1" s="8" t="s">
        <v>40</v>
      </c>
    </row>
    <row r="2" spans="1:13">
      <c r="A2" s="8">
        <v>17.8</v>
      </c>
      <c r="B2" s="8">
        <v>81</v>
      </c>
      <c r="C2" s="8">
        <v>0</v>
      </c>
      <c r="D2" s="8">
        <v>3</v>
      </c>
      <c r="E2" s="8">
        <v>13</v>
      </c>
      <c r="F2" s="8">
        <v>16</v>
      </c>
      <c r="J2" s="72" t="s">
        <v>127</v>
      </c>
      <c r="K2" s="72"/>
      <c r="L2" s="72"/>
      <c r="M2" s="72"/>
    </row>
    <row r="3" spans="1:13">
      <c r="A3" s="8">
        <v>17.2</v>
      </c>
      <c r="B3" s="8">
        <v>80</v>
      </c>
      <c r="C3" s="8">
        <v>0</v>
      </c>
      <c r="D3" s="8">
        <v>8</v>
      </c>
      <c r="E3" s="8">
        <v>32</v>
      </c>
      <c r="F3" s="8">
        <v>40</v>
      </c>
      <c r="J3" s="42"/>
      <c r="K3" s="43" t="s">
        <v>34</v>
      </c>
      <c r="L3" s="43" t="s">
        <v>36</v>
      </c>
      <c r="M3" s="43" t="s">
        <v>37</v>
      </c>
    </row>
    <row r="4" spans="1:13">
      <c r="A4" s="8">
        <v>17.2</v>
      </c>
      <c r="B4" s="8">
        <v>80</v>
      </c>
      <c r="C4" s="8">
        <v>0</v>
      </c>
      <c r="D4" s="8">
        <v>5</v>
      </c>
      <c r="E4" s="8">
        <v>27</v>
      </c>
      <c r="F4" s="8">
        <v>32</v>
      </c>
      <c r="J4" s="44" t="s">
        <v>34</v>
      </c>
      <c r="K4" s="10">
        <v>1</v>
      </c>
      <c r="L4" s="10"/>
      <c r="M4" s="10"/>
    </row>
    <row r="5" spans="1:13">
      <c r="A5" s="8">
        <v>17.8</v>
      </c>
      <c r="B5" s="8">
        <v>75</v>
      </c>
      <c r="C5" s="8">
        <v>0</v>
      </c>
      <c r="D5" s="8">
        <v>3</v>
      </c>
      <c r="E5" s="8">
        <v>10</v>
      </c>
      <c r="F5" s="8">
        <v>13</v>
      </c>
      <c r="J5" s="44" t="s">
        <v>36</v>
      </c>
      <c r="K5" s="10">
        <v>-0.38555034700358909</v>
      </c>
      <c r="L5" s="10">
        <v>1</v>
      </c>
      <c r="M5" s="10"/>
    </row>
    <row r="6" spans="1:13">
      <c r="A6" s="8">
        <v>17.8</v>
      </c>
      <c r="B6" s="8">
        <v>75</v>
      </c>
      <c r="C6" s="8">
        <v>0</v>
      </c>
      <c r="D6" s="8">
        <v>0</v>
      </c>
      <c r="E6" s="8">
        <v>1</v>
      </c>
      <c r="F6" s="8">
        <v>1</v>
      </c>
      <c r="J6" s="44" t="s">
        <v>37</v>
      </c>
      <c r="K6" s="10">
        <v>-0.38555763466593318</v>
      </c>
      <c r="L6" s="10">
        <v>0.99999818183794842</v>
      </c>
      <c r="M6" s="10">
        <v>1</v>
      </c>
    </row>
    <row r="7" spans="1:13">
      <c r="A7" s="8">
        <v>7.8</v>
      </c>
      <c r="B7" s="8">
        <v>75</v>
      </c>
      <c r="C7" s="8">
        <v>10.6</v>
      </c>
      <c r="D7" s="8">
        <v>0</v>
      </c>
      <c r="E7" s="8">
        <v>1</v>
      </c>
      <c r="F7" s="8">
        <v>1</v>
      </c>
    </row>
    <row r="8" spans="1:13">
      <c r="A8" s="8">
        <v>17.2</v>
      </c>
      <c r="B8" s="8">
        <v>80</v>
      </c>
      <c r="C8" s="8">
        <v>0</v>
      </c>
      <c r="D8" s="8">
        <v>2</v>
      </c>
      <c r="E8" s="8">
        <v>0</v>
      </c>
      <c r="F8" s="8">
        <v>2</v>
      </c>
    </row>
    <row r="9" spans="1:13">
      <c r="A9" s="8">
        <v>16.5</v>
      </c>
      <c r="B9" s="8">
        <v>86</v>
      </c>
      <c r="C9" s="8">
        <v>0</v>
      </c>
      <c r="D9" s="8">
        <v>1</v>
      </c>
      <c r="E9" s="8">
        <v>2</v>
      </c>
      <c r="F9" s="8">
        <v>3</v>
      </c>
    </row>
    <row r="10" spans="1:13" ht="15" thickBot="1">
      <c r="A10" s="8">
        <v>17.8</v>
      </c>
      <c r="B10" s="8">
        <v>75</v>
      </c>
      <c r="C10" s="8">
        <v>0</v>
      </c>
      <c r="D10" s="8">
        <v>1</v>
      </c>
      <c r="E10" s="8">
        <v>7</v>
      </c>
      <c r="F10" s="8">
        <v>8</v>
      </c>
      <c r="J10" s="72" t="s">
        <v>128</v>
      </c>
      <c r="K10" s="72"/>
      <c r="L10" s="72"/>
      <c r="M10" s="72"/>
    </row>
    <row r="11" spans="1:13">
      <c r="A11" s="8">
        <v>20.399999999999999</v>
      </c>
      <c r="B11" s="8">
        <v>76</v>
      </c>
      <c r="C11" s="8">
        <v>0</v>
      </c>
      <c r="D11" s="8">
        <v>8</v>
      </c>
      <c r="E11" s="8">
        <v>6</v>
      </c>
      <c r="F11" s="8">
        <v>14</v>
      </c>
      <c r="J11" s="45"/>
      <c r="K11" s="45" t="s">
        <v>37</v>
      </c>
      <c r="L11" s="45" t="s">
        <v>38</v>
      </c>
      <c r="M11" s="45" t="s">
        <v>39</v>
      </c>
    </row>
    <row r="12" spans="1:13">
      <c r="A12" s="8">
        <v>22.4</v>
      </c>
      <c r="B12" s="8">
        <v>76</v>
      </c>
      <c r="C12" s="8">
        <v>29.9</v>
      </c>
      <c r="D12" s="8">
        <v>12</v>
      </c>
      <c r="E12" s="8">
        <v>24</v>
      </c>
      <c r="F12" s="8">
        <v>36</v>
      </c>
      <c r="J12" s="46" t="s">
        <v>37</v>
      </c>
      <c r="K12">
        <v>1</v>
      </c>
    </row>
    <row r="13" spans="1:13">
      <c r="A13" s="8">
        <v>21.7</v>
      </c>
      <c r="B13" s="8">
        <v>81</v>
      </c>
      <c r="C13" s="8">
        <v>33.5</v>
      </c>
      <c r="D13" s="8">
        <v>26</v>
      </c>
      <c r="E13" s="8">
        <v>30</v>
      </c>
      <c r="F13" s="8">
        <v>56</v>
      </c>
      <c r="J13" s="46" t="s">
        <v>38</v>
      </c>
      <c r="K13">
        <v>0.1293963806414524</v>
      </c>
      <c r="L13">
        <v>1</v>
      </c>
    </row>
    <row r="14" spans="1:13" ht="15" thickBot="1">
      <c r="A14" s="8">
        <v>23.7</v>
      </c>
      <c r="B14" s="8">
        <v>77</v>
      </c>
      <c r="C14" s="8">
        <v>33.5</v>
      </c>
      <c r="D14" s="8">
        <v>29</v>
      </c>
      <c r="E14" s="8">
        <v>55</v>
      </c>
      <c r="F14" s="8">
        <v>84</v>
      </c>
      <c r="J14" s="46" t="s">
        <v>39</v>
      </c>
      <c r="K14" s="41">
        <v>9.007897108583858E-2</v>
      </c>
      <c r="L14" s="41">
        <v>0.33770561189314974</v>
      </c>
      <c r="M14" s="41">
        <v>1</v>
      </c>
    </row>
    <row r="15" spans="1:13">
      <c r="A15" s="8">
        <v>15</v>
      </c>
      <c r="B15" s="8">
        <v>72</v>
      </c>
      <c r="C15" s="8">
        <v>35.200000000000003</v>
      </c>
      <c r="D15" s="8">
        <v>47</v>
      </c>
      <c r="E15" s="8">
        <v>47</v>
      </c>
      <c r="F15" s="8">
        <v>94</v>
      </c>
    </row>
    <row r="16" spans="1:13">
      <c r="A16" s="8">
        <v>15</v>
      </c>
      <c r="B16" s="8">
        <v>72</v>
      </c>
      <c r="C16" s="8">
        <v>33.5</v>
      </c>
      <c r="D16" s="8">
        <v>35</v>
      </c>
      <c r="E16" s="8">
        <v>71</v>
      </c>
      <c r="F16" s="8">
        <v>106</v>
      </c>
    </row>
    <row r="17" spans="1:16">
      <c r="A17" s="8">
        <v>14.3</v>
      </c>
      <c r="B17" s="8">
        <v>77</v>
      </c>
      <c r="C17" s="8">
        <v>35.200000000000003</v>
      </c>
      <c r="D17" s="8">
        <v>40</v>
      </c>
      <c r="E17" s="8">
        <v>70</v>
      </c>
      <c r="F17" s="8">
        <v>110</v>
      </c>
    </row>
    <row r="18" spans="1:16" ht="15" customHeight="1" thickBot="1">
      <c r="A18" s="8">
        <v>13.7</v>
      </c>
      <c r="B18" s="8">
        <v>82</v>
      </c>
      <c r="C18" s="8">
        <v>35.200000000000003</v>
      </c>
      <c r="D18" s="8">
        <v>41</v>
      </c>
      <c r="E18" s="8">
        <v>52</v>
      </c>
      <c r="F18" s="8">
        <v>93</v>
      </c>
      <c r="J18" s="73" t="s">
        <v>130</v>
      </c>
      <c r="K18" s="74"/>
      <c r="L18" s="74"/>
      <c r="M18" s="74"/>
      <c r="N18" s="74"/>
      <c r="O18" s="74"/>
      <c r="P18" s="74"/>
    </row>
    <row r="19" spans="1:16">
      <c r="A19" s="8">
        <v>14.3</v>
      </c>
      <c r="B19" s="8">
        <v>82</v>
      </c>
      <c r="C19" s="8">
        <v>33.5</v>
      </c>
      <c r="D19" s="8">
        <v>15</v>
      </c>
      <c r="E19" s="8">
        <v>52</v>
      </c>
      <c r="F19" s="8">
        <v>67</v>
      </c>
      <c r="J19" s="48"/>
      <c r="K19" s="45" t="s">
        <v>32</v>
      </c>
      <c r="L19" s="45" t="s">
        <v>34</v>
      </c>
      <c r="M19" s="45" t="s">
        <v>37</v>
      </c>
      <c r="N19" s="45" t="s">
        <v>38</v>
      </c>
      <c r="O19" s="45" t="s">
        <v>39</v>
      </c>
      <c r="P19" s="45" t="s">
        <v>40</v>
      </c>
    </row>
    <row r="20" spans="1:16">
      <c r="A20" s="8">
        <v>8.6999999999999993</v>
      </c>
      <c r="B20" s="8">
        <v>88</v>
      </c>
      <c r="C20" s="8">
        <v>29.9</v>
      </c>
      <c r="D20" s="8">
        <v>9</v>
      </c>
      <c r="E20" s="8">
        <v>26</v>
      </c>
      <c r="F20" s="8">
        <v>35</v>
      </c>
      <c r="J20" s="46" t="s">
        <v>32</v>
      </c>
      <c r="K20">
        <v>1</v>
      </c>
    </row>
    <row r="21" spans="1:16">
      <c r="A21" s="8">
        <v>8.6999999999999993</v>
      </c>
      <c r="B21" s="8">
        <v>88</v>
      </c>
      <c r="C21" s="8">
        <v>29.9</v>
      </c>
      <c r="D21" s="8">
        <v>6</v>
      </c>
      <c r="E21" s="8">
        <v>31</v>
      </c>
      <c r="F21" s="8">
        <v>37</v>
      </c>
      <c r="J21" s="46" t="s">
        <v>34</v>
      </c>
      <c r="K21">
        <v>-0.44626376292685971</v>
      </c>
      <c r="L21">
        <v>1</v>
      </c>
    </row>
    <row r="22" spans="1:16">
      <c r="A22" s="8">
        <v>13</v>
      </c>
      <c r="B22" s="8">
        <v>87</v>
      </c>
      <c r="C22" s="8">
        <v>29.9</v>
      </c>
      <c r="D22" s="8">
        <v>11</v>
      </c>
      <c r="E22" s="8">
        <v>25</v>
      </c>
      <c r="F22" s="8">
        <v>36</v>
      </c>
      <c r="J22" s="46" t="s">
        <v>37</v>
      </c>
      <c r="K22">
        <v>0.23982288292287596</v>
      </c>
      <c r="L22">
        <v>-0.38555763466593318</v>
      </c>
      <c r="M22">
        <v>1</v>
      </c>
    </row>
    <row r="23" spans="1:16">
      <c r="A23" s="8">
        <v>13</v>
      </c>
      <c r="B23" s="8">
        <v>87</v>
      </c>
      <c r="C23" s="8">
        <v>22.9</v>
      </c>
      <c r="D23" s="8">
        <v>3</v>
      </c>
      <c r="E23" s="8">
        <v>31</v>
      </c>
      <c r="F23" s="8">
        <v>34</v>
      </c>
      <c r="J23" s="46" t="s">
        <v>38</v>
      </c>
      <c r="K23">
        <v>0.28505422707557848</v>
      </c>
      <c r="L23">
        <v>-0.25940745454286224</v>
      </c>
      <c r="M23">
        <v>0.1293963806414524</v>
      </c>
      <c r="N23">
        <v>1</v>
      </c>
    </row>
    <row r="24" spans="1:16">
      <c r="A24" s="8">
        <v>13</v>
      </c>
      <c r="B24" s="8">
        <v>94</v>
      </c>
      <c r="C24" s="8">
        <v>26.4</v>
      </c>
      <c r="D24" s="8">
        <v>11</v>
      </c>
      <c r="E24" s="8">
        <v>17</v>
      </c>
      <c r="F24" s="8">
        <v>28</v>
      </c>
      <c r="J24" s="46" t="s">
        <v>39</v>
      </c>
      <c r="K24">
        <v>0.17212473626795291</v>
      </c>
      <c r="L24">
        <v>-0.22937044088624564</v>
      </c>
      <c r="M24">
        <v>9.007897108583858E-2</v>
      </c>
      <c r="N24">
        <v>0.33770561189314974</v>
      </c>
      <c r="O24">
        <v>1</v>
      </c>
    </row>
    <row r="25" spans="1:16" ht="15" thickBot="1">
      <c r="A25" s="8">
        <v>15</v>
      </c>
      <c r="B25" s="8">
        <v>88</v>
      </c>
      <c r="C25" s="8">
        <v>35.200000000000003</v>
      </c>
      <c r="D25" s="8">
        <v>15</v>
      </c>
      <c r="E25" s="8">
        <v>24</v>
      </c>
      <c r="F25" s="8">
        <v>39</v>
      </c>
      <c r="J25" s="47" t="s">
        <v>40</v>
      </c>
      <c r="K25" s="41">
        <v>0.20442381428490097</v>
      </c>
      <c r="L25" s="41">
        <v>-0.25435329828790393</v>
      </c>
      <c r="M25" s="41">
        <v>0.10401636046383744</v>
      </c>
      <c r="N25" s="41">
        <v>0.46715111933058207</v>
      </c>
      <c r="O25" s="41">
        <v>0.98999319275208175</v>
      </c>
      <c r="P25" s="41">
        <v>1</v>
      </c>
    </row>
    <row r="26" spans="1:16">
      <c r="A26" s="8">
        <v>15</v>
      </c>
      <c r="B26" s="8">
        <v>88</v>
      </c>
      <c r="C26" s="8">
        <v>35.200000000000003</v>
      </c>
      <c r="D26" s="8">
        <v>4</v>
      </c>
      <c r="E26" s="8">
        <v>13</v>
      </c>
      <c r="F26" s="8">
        <v>17</v>
      </c>
    </row>
    <row r="27" spans="1:16">
      <c r="A27" s="8">
        <v>14.3</v>
      </c>
      <c r="B27" s="8">
        <v>94</v>
      </c>
      <c r="C27" s="8">
        <v>29.9</v>
      </c>
      <c r="D27" s="8">
        <v>1</v>
      </c>
      <c r="E27" s="8">
        <v>16</v>
      </c>
      <c r="F27" s="8">
        <v>17</v>
      </c>
    </row>
    <row r="28" spans="1:16">
      <c r="A28" s="8">
        <v>13.7</v>
      </c>
      <c r="B28" s="8">
        <v>100</v>
      </c>
      <c r="C28" s="8">
        <v>33.5</v>
      </c>
      <c r="D28" s="8">
        <v>1</v>
      </c>
      <c r="E28" s="8">
        <v>8</v>
      </c>
      <c r="F28" s="8">
        <v>9</v>
      </c>
    </row>
    <row r="29" spans="1:16" ht="15" thickBot="1">
      <c r="A29" s="8">
        <v>15</v>
      </c>
      <c r="B29" s="8">
        <v>94</v>
      </c>
      <c r="C29" s="8">
        <v>22.9</v>
      </c>
      <c r="D29" s="8">
        <v>2</v>
      </c>
      <c r="E29" s="8">
        <v>4</v>
      </c>
      <c r="F29" s="8">
        <v>6</v>
      </c>
      <c r="J29" s="75" t="s">
        <v>129</v>
      </c>
      <c r="K29" s="75"/>
      <c r="L29" s="75"/>
      <c r="M29" s="75"/>
      <c r="N29" s="75"/>
      <c r="O29" s="75"/>
      <c r="P29" s="75"/>
    </row>
    <row r="30" spans="1:16">
      <c r="A30" s="8">
        <v>15</v>
      </c>
      <c r="B30" s="8">
        <v>94</v>
      </c>
      <c r="C30" s="8">
        <v>22.9</v>
      </c>
      <c r="D30" s="8">
        <v>2</v>
      </c>
      <c r="E30" s="8">
        <v>1</v>
      </c>
      <c r="F30" s="8">
        <v>3</v>
      </c>
      <c r="J30" s="45"/>
      <c r="K30" s="45" t="s">
        <v>32</v>
      </c>
      <c r="L30" s="45" t="s">
        <v>34</v>
      </c>
      <c r="M30" s="45" t="s">
        <v>37</v>
      </c>
      <c r="N30" s="45" t="s">
        <v>38</v>
      </c>
      <c r="O30" s="45" t="s">
        <v>39</v>
      </c>
      <c r="P30" s="45" t="s">
        <v>40</v>
      </c>
    </row>
    <row r="31" spans="1:16">
      <c r="A31" s="8">
        <v>8.6999999999999993</v>
      </c>
      <c r="B31" s="8">
        <v>77</v>
      </c>
      <c r="C31" s="8">
        <v>35.200000000000003</v>
      </c>
      <c r="D31" s="8">
        <v>0</v>
      </c>
      <c r="E31" s="8">
        <v>2</v>
      </c>
      <c r="F31" s="8">
        <v>2</v>
      </c>
      <c r="J31" s="46" t="s">
        <v>32</v>
      </c>
      <c r="K31">
        <f>VARP('Correlation-matrix-and-ds'!$A$2:$A$1048576)</f>
        <v>34.03272543999919</v>
      </c>
    </row>
    <row r="32" spans="1:16">
      <c r="A32" s="8">
        <v>13</v>
      </c>
      <c r="B32" s="8">
        <v>76</v>
      </c>
      <c r="C32" s="8">
        <v>22.9</v>
      </c>
      <c r="D32" s="8">
        <v>0</v>
      </c>
      <c r="E32" s="8">
        <v>1</v>
      </c>
      <c r="F32" s="8">
        <v>1</v>
      </c>
      <c r="J32" s="46" t="s">
        <v>34</v>
      </c>
      <c r="K32">
        <v>-48.913376800000023</v>
      </c>
      <c r="L32">
        <f>VARP('Correlation-matrix-and-ds'!$B$2:$B$1048576)</f>
        <v>353.000496</v>
      </c>
    </row>
    <row r="33" spans="1:16">
      <c r="A33" s="8">
        <v>8</v>
      </c>
      <c r="B33" s="8">
        <v>71</v>
      </c>
      <c r="C33" s="8">
        <v>26.4</v>
      </c>
      <c r="D33" s="8">
        <v>0</v>
      </c>
      <c r="E33" s="8">
        <v>8</v>
      </c>
      <c r="F33" s="8">
        <v>8</v>
      </c>
      <c r="J33" s="46" t="s">
        <v>37</v>
      </c>
      <c r="K33">
        <v>21.310692320000008</v>
      </c>
      <c r="L33">
        <v>-110.3406504</v>
      </c>
      <c r="M33">
        <f>VARP('Correlation-matrix-and-ds'!$C$2:$C$1048576)</f>
        <v>232.01557996000426</v>
      </c>
    </row>
    <row r="34" spans="1:16">
      <c r="A34" s="8">
        <v>12.4</v>
      </c>
      <c r="B34" s="8">
        <v>76</v>
      </c>
      <c r="C34" s="8">
        <v>26.4</v>
      </c>
      <c r="D34" s="8">
        <v>1</v>
      </c>
      <c r="E34" s="8">
        <v>19</v>
      </c>
      <c r="F34" s="8">
        <v>20</v>
      </c>
      <c r="J34" s="46" t="s">
        <v>38</v>
      </c>
      <c r="K34">
        <v>12.704966400000004</v>
      </c>
      <c r="L34">
        <v>-37.236407999999983</v>
      </c>
      <c r="M34">
        <v>15.058384199999985</v>
      </c>
      <c r="N34">
        <f>VARP('Correlation-matrix-and-ds'!$D$2:$D$1048576)</f>
        <v>58.370759</v>
      </c>
    </row>
    <row r="35" spans="1:16">
      <c r="A35" s="8">
        <v>11.7</v>
      </c>
      <c r="B35" s="8">
        <v>81</v>
      </c>
      <c r="C35" s="8">
        <v>26.4</v>
      </c>
      <c r="D35" s="8">
        <v>7</v>
      </c>
      <c r="E35" s="8">
        <v>46</v>
      </c>
      <c r="F35" s="8">
        <v>53</v>
      </c>
      <c r="J35" s="46" t="s">
        <v>39</v>
      </c>
      <c r="K35">
        <v>48.067907199999986</v>
      </c>
      <c r="L35">
        <v>-206.29498400000006</v>
      </c>
      <c r="M35">
        <v>65.681876600000052</v>
      </c>
      <c r="N35">
        <v>123.50925699999983</v>
      </c>
      <c r="O35">
        <f>VARP('Correlation-matrix-and-ds'!$E$2:$E$1048576)</f>
        <v>2291.5383109999998</v>
      </c>
    </row>
    <row r="36" spans="1:16" ht="15" thickBot="1">
      <c r="A36" s="8">
        <v>11.7</v>
      </c>
      <c r="B36" s="8">
        <v>71</v>
      </c>
      <c r="C36" s="8">
        <v>29.9</v>
      </c>
      <c r="D36" s="8">
        <v>16</v>
      </c>
      <c r="E36" s="8">
        <v>54</v>
      </c>
      <c r="F36" s="8">
        <v>70</v>
      </c>
      <c r="J36" s="47" t="s">
        <v>40</v>
      </c>
      <c r="K36" s="41">
        <v>60.772873599999976</v>
      </c>
      <c r="L36" s="41">
        <v>-243.53139199999973</v>
      </c>
      <c r="M36" s="41">
        <v>80.740260799999973</v>
      </c>
      <c r="N36" s="41">
        <v>181.88001600000013</v>
      </c>
      <c r="O36" s="41">
        <v>2415.0475679999968</v>
      </c>
      <c r="P36" s="41">
        <f>VARP('Correlation-matrix-and-ds'!$F$2:$F$1048576)</f>
        <v>2596.927584</v>
      </c>
    </row>
    <row r="37" spans="1:16">
      <c r="A37" s="8">
        <v>11.7</v>
      </c>
      <c r="B37" s="8">
        <v>66</v>
      </c>
      <c r="C37" s="8">
        <v>35.200000000000003</v>
      </c>
      <c r="D37" s="8">
        <v>20</v>
      </c>
      <c r="E37" s="8">
        <v>73</v>
      </c>
      <c r="F37" s="8">
        <v>93</v>
      </c>
    </row>
    <row r="38" spans="1:16">
      <c r="A38" s="8">
        <v>11.7</v>
      </c>
      <c r="B38" s="8">
        <v>66</v>
      </c>
      <c r="C38" s="8">
        <v>15.8</v>
      </c>
      <c r="D38" s="8">
        <v>11</v>
      </c>
      <c r="E38" s="8">
        <v>64</v>
      </c>
      <c r="F38" s="8">
        <v>75</v>
      </c>
    </row>
    <row r="39" spans="1:16">
      <c r="A39" s="8">
        <v>6.7</v>
      </c>
      <c r="B39" s="8">
        <v>76</v>
      </c>
      <c r="C39" s="8">
        <v>22.9</v>
      </c>
      <c r="D39" s="8">
        <v>4</v>
      </c>
      <c r="E39" s="8">
        <v>55</v>
      </c>
      <c r="F39" s="8">
        <v>59</v>
      </c>
    </row>
    <row r="40" spans="1:16">
      <c r="A40" s="8">
        <v>6.1</v>
      </c>
      <c r="B40" s="8">
        <v>81</v>
      </c>
      <c r="C40" s="8">
        <v>19.399999999999999</v>
      </c>
      <c r="D40" s="8">
        <v>19</v>
      </c>
      <c r="E40" s="8">
        <v>55</v>
      </c>
      <c r="F40" s="8">
        <v>74</v>
      </c>
    </row>
    <row r="41" spans="1:16">
      <c r="A41" s="8">
        <v>6.1</v>
      </c>
      <c r="B41" s="8">
        <v>71</v>
      </c>
      <c r="C41" s="8">
        <v>19.399999999999999</v>
      </c>
      <c r="D41" s="8">
        <v>9</v>
      </c>
      <c r="E41" s="8">
        <v>67</v>
      </c>
      <c r="F41" s="8">
        <v>76</v>
      </c>
    </row>
    <row r="42" spans="1:16">
      <c r="A42" s="8">
        <v>21.1</v>
      </c>
      <c r="B42" s="8">
        <v>57</v>
      </c>
      <c r="C42" s="8">
        <v>22.9</v>
      </c>
      <c r="D42" s="8">
        <v>7</v>
      </c>
      <c r="E42" s="8">
        <v>58</v>
      </c>
      <c r="F42" s="8">
        <v>65</v>
      </c>
    </row>
    <row r="43" spans="1:16">
      <c r="A43" s="8">
        <v>11.7</v>
      </c>
      <c r="B43" s="8">
        <v>46</v>
      </c>
      <c r="C43" s="8">
        <v>38.799999999999997</v>
      </c>
      <c r="D43" s="8">
        <v>10</v>
      </c>
      <c r="E43" s="8">
        <v>43</v>
      </c>
      <c r="F43" s="8">
        <v>53</v>
      </c>
    </row>
    <row r="44" spans="1:16">
      <c r="A44" s="8">
        <v>20.399999999999999</v>
      </c>
      <c r="B44" s="8">
        <v>42</v>
      </c>
      <c r="C44" s="8">
        <v>52.8</v>
      </c>
      <c r="D44" s="8">
        <v>1</v>
      </c>
      <c r="E44" s="8">
        <v>29</v>
      </c>
      <c r="F44" s="8">
        <v>30</v>
      </c>
    </row>
    <row r="45" spans="1:16">
      <c r="A45" s="8">
        <v>19.8</v>
      </c>
      <c r="B45" s="8">
        <v>39</v>
      </c>
      <c r="C45" s="8">
        <v>42.3</v>
      </c>
      <c r="D45" s="8">
        <v>5</v>
      </c>
      <c r="E45" s="8">
        <v>17</v>
      </c>
      <c r="F45" s="8">
        <v>22</v>
      </c>
    </row>
    <row r="46" spans="1:16">
      <c r="A46" s="8">
        <v>18.5</v>
      </c>
      <c r="B46" s="8">
        <v>44</v>
      </c>
      <c r="C46" s="8">
        <v>38.799999999999997</v>
      </c>
      <c r="D46" s="8">
        <v>11</v>
      </c>
      <c r="E46" s="8">
        <v>20</v>
      </c>
      <c r="F46" s="8">
        <v>31</v>
      </c>
    </row>
    <row r="47" spans="1:16">
      <c r="A47" s="8">
        <v>17.8</v>
      </c>
      <c r="B47" s="8">
        <v>44</v>
      </c>
      <c r="C47" s="8">
        <v>35.200000000000003</v>
      </c>
      <c r="D47" s="8">
        <v>0</v>
      </c>
      <c r="E47" s="8">
        <v>9</v>
      </c>
      <c r="F47" s="8">
        <v>9</v>
      </c>
    </row>
    <row r="48" spans="1:16">
      <c r="A48" s="8">
        <v>17.2</v>
      </c>
      <c r="B48" s="8">
        <v>47</v>
      </c>
      <c r="C48" s="8">
        <v>19.399999999999999</v>
      </c>
      <c r="D48" s="8">
        <v>0</v>
      </c>
      <c r="E48" s="8">
        <v>8</v>
      </c>
      <c r="F48" s="8">
        <v>8</v>
      </c>
    </row>
    <row r="49" spans="1:6">
      <c r="A49" s="8">
        <v>17.2</v>
      </c>
      <c r="B49" s="8">
        <v>44</v>
      </c>
      <c r="C49" s="8">
        <v>42.3</v>
      </c>
      <c r="D49" s="8">
        <v>0</v>
      </c>
      <c r="E49" s="8">
        <v>5</v>
      </c>
      <c r="F49" s="8">
        <v>5</v>
      </c>
    </row>
    <row r="50" spans="1:6">
      <c r="A50" s="8">
        <v>16.5</v>
      </c>
      <c r="B50" s="8">
        <v>44</v>
      </c>
      <c r="C50" s="8">
        <v>49.3</v>
      </c>
      <c r="D50" s="8">
        <v>0</v>
      </c>
      <c r="E50" s="8">
        <v>2</v>
      </c>
      <c r="F50" s="8">
        <v>2</v>
      </c>
    </row>
    <row r="51" spans="1:6">
      <c r="A51" s="8">
        <v>15.2</v>
      </c>
      <c r="B51" s="8">
        <v>47</v>
      </c>
      <c r="C51" s="8">
        <v>45.8</v>
      </c>
      <c r="D51" s="8">
        <v>0</v>
      </c>
      <c r="E51" s="8">
        <v>1</v>
      </c>
      <c r="F51" s="8">
        <v>1</v>
      </c>
    </row>
    <row r="52" spans="1:6">
      <c r="A52" s="8">
        <v>15.2</v>
      </c>
      <c r="B52" s="8">
        <v>47</v>
      </c>
      <c r="C52" s="8">
        <v>33.5</v>
      </c>
      <c r="D52" s="8">
        <v>0</v>
      </c>
      <c r="E52" s="8">
        <v>3</v>
      </c>
      <c r="F52" s="8">
        <v>3</v>
      </c>
    </row>
    <row r="53" spans="1:6">
      <c r="A53" s="8">
        <v>14.6</v>
      </c>
      <c r="B53" s="8">
        <v>50</v>
      </c>
      <c r="C53" s="8">
        <v>45.8</v>
      </c>
      <c r="D53" s="8">
        <v>0</v>
      </c>
      <c r="E53" s="8">
        <v>30</v>
      </c>
      <c r="F53" s="8">
        <v>30</v>
      </c>
    </row>
    <row r="54" spans="1:6">
      <c r="A54" s="8">
        <v>14.6</v>
      </c>
      <c r="B54" s="8">
        <v>50</v>
      </c>
      <c r="C54" s="8">
        <v>22.9</v>
      </c>
      <c r="D54" s="8">
        <v>1</v>
      </c>
      <c r="E54" s="8">
        <v>63</v>
      </c>
      <c r="F54" s="8">
        <v>64</v>
      </c>
    </row>
    <row r="55" spans="1:6">
      <c r="A55" s="8">
        <v>14.6</v>
      </c>
      <c r="B55" s="8">
        <v>50</v>
      </c>
      <c r="C55" s="8">
        <v>33.5</v>
      </c>
      <c r="D55" s="8">
        <v>1</v>
      </c>
      <c r="E55" s="8">
        <v>153</v>
      </c>
      <c r="F55" s="8">
        <v>154</v>
      </c>
    </row>
    <row r="56" spans="1:6">
      <c r="A56" s="8">
        <v>15.2</v>
      </c>
      <c r="B56" s="8">
        <v>43</v>
      </c>
      <c r="C56" s="8">
        <v>45.8</v>
      </c>
      <c r="D56" s="8">
        <v>7</v>
      </c>
      <c r="E56" s="8">
        <v>81</v>
      </c>
      <c r="F56" s="8">
        <v>88</v>
      </c>
    </row>
    <row r="57" spans="1:6">
      <c r="A57" s="8">
        <v>15.9</v>
      </c>
      <c r="B57" s="8">
        <v>43</v>
      </c>
      <c r="C57" s="8">
        <v>29.9</v>
      </c>
      <c r="D57" s="8">
        <v>11</v>
      </c>
      <c r="E57" s="8">
        <v>33</v>
      </c>
      <c r="F57" s="8">
        <v>44</v>
      </c>
    </row>
    <row r="58" spans="1:6">
      <c r="A58" s="8">
        <v>16.5</v>
      </c>
      <c r="B58" s="8">
        <v>40</v>
      </c>
      <c r="C58" s="8">
        <v>38.799999999999997</v>
      </c>
      <c r="D58" s="8">
        <v>10</v>
      </c>
      <c r="E58" s="8">
        <v>41</v>
      </c>
      <c r="F58" s="8">
        <v>51</v>
      </c>
    </row>
    <row r="59" spans="1:6">
      <c r="A59" s="8">
        <v>17.2</v>
      </c>
      <c r="B59" s="8">
        <v>35</v>
      </c>
      <c r="C59" s="8">
        <v>35.200000000000003</v>
      </c>
      <c r="D59" s="8">
        <v>13</v>
      </c>
      <c r="E59" s="8">
        <v>48</v>
      </c>
      <c r="F59" s="8">
        <v>61</v>
      </c>
    </row>
    <row r="60" spans="1:6">
      <c r="A60" s="8">
        <v>17.8</v>
      </c>
      <c r="B60" s="8">
        <v>35</v>
      </c>
      <c r="C60" s="8">
        <v>33.5</v>
      </c>
      <c r="D60" s="8">
        <v>8</v>
      </c>
      <c r="E60" s="8">
        <v>53</v>
      </c>
      <c r="F60" s="8">
        <v>61</v>
      </c>
    </row>
    <row r="61" spans="1:6">
      <c r="A61" s="8">
        <v>18.5</v>
      </c>
      <c r="B61" s="8">
        <v>30</v>
      </c>
      <c r="C61" s="8">
        <v>33.5</v>
      </c>
      <c r="D61" s="8">
        <v>11</v>
      </c>
      <c r="E61" s="8">
        <v>66</v>
      </c>
      <c r="F61" s="8">
        <v>77</v>
      </c>
    </row>
    <row r="62" spans="1:6">
      <c r="A62" s="8">
        <v>18.5</v>
      </c>
      <c r="B62" s="8">
        <v>30</v>
      </c>
      <c r="C62" s="8">
        <v>29.9</v>
      </c>
      <c r="D62" s="8">
        <v>14</v>
      </c>
      <c r="E62" s="8">
        <v>58</v>
      </c>
      <c r="F62" s="8">
        <v>72</v>
      </c>
    </row>
    <row r="63" spans="1:6">
      <c r="A63" s="8">
        <v>18.5</v>
      </c>
      <c r="B63" s="8">
        <v>30</v>
      </c>
      <c r="C63" s="8">
        <v>29.9</v>
      </c>
      <c r="D63" s="8">
        <v>9</v>
      </c>
      <c r="E63" s="8">
        <v>67</v>
      </c>
      <c r="F63" s="8">
        <v>76</v>
      </c>
    </row>
    <row r="64" spans="1:6">
      <c r="A64" s="8">
        <v>17.8</v>
      </c>
      <c r="B64" s="8">
        <v>30</v>
      </c>
      <c r="C64" s="8">
        <v>26.4</v>
      </c>
      <c r="D64" s="8">
        <v>11</v>
      </c>
      <c r="E64" s="8">
        <v>146</v>
      </c>
      <c r="F64" s="8">
        <v>157</v>
      </c>
    </row>
    <row r="65" spans="1:21">
      <c r="A65" s="8">
        <v>17.8</v>
      </c>
      <c r="B65" s="8">
        <v>32</v>
      </c>
      <c r="C65" s="8">
        <v>12.3</v>
      </c>
      <c r="D65" s="8">
        <v>9</v>
      </c>
      <c r="E65" s="8">
        <v>148</v>
      </c>
      <c r="F65" s="8">
        <v>157</v>
      </c>
    </row>
    <row r="66" spans="1:21">
      <c r="A66" s="8">
        <v>16.5</v>
      </c>
      <c r="B66" s="8">
        <v>47</v>
      </c>
      <c r="C66" s="8">
        <v>0</v>
      </c>
      <c r="D66" s="8">
        <v>8</v>
      </c>
      <c r="E66" s="8">
        <v>102</v>
      </c>
      <c r="F66" s="8">
        <v>110</v>
      </c>
    </row>
    <row r="67" spans="1:21">
      <c r="A67" s="8">
        <v>16.5</v>
      </c>
      <c r="B67" s="8">
        <v>47</v>
      </c>
      <c r="C67" s="8">
        <v>12.3</v>
      </c>
      <c r="D67" s="8">
        <v>3</v>
      </c>
      <c r="E67" s="8">
        <v>49</v>
      </c>
      <c r="F67" s="8">
        <v>52</v>
      </c>
    </row>
    <row r="68" spans="1:21">
      <c r="A68" s="8">
        <v>15.9</v>
      </c>
      <c r="B68" s="8">
        <v>64</v>
      </c>
      <c r="C68" s="8">
        <v>15.8</v>
      </c>
      <c r="D68" s="8">
        <v>3</v>
      </c>
      <c r="E68" s="8">
        <v>49</v>
      </c>
      <c r="F68" s="8">
        <v>52</v>
      </c>
    </row>
    <row r="69" spans="1:21">
      <c r="A69" s="8">
        <v>14.6</v>
      </c>
      <c r="B69" s="8">
        <v>69</v>
      </c>
      <c r="C69" s="8">
        <v>15.8</v>
      </c>
      <c r="D69" s="8">
        <v>0</v>
      </c>
      <c r="E69" s="8">
        <v>20</v>
      </c>
      <c r="F69" s="8">
        <v>20</v>
      </c>
    </row>
    <row r="70" spans="1:21">
      <c r="A70" s="8">
        <v>15.9</v>
      </c>
      <c r="B70" s="8">
        <v>55</v>
      </c>
      <c r="C70" s="8">
        <v>12.3</v>
      </c>
      <c r="D70" s="8">
        <v>1</v>
      </c>
      <c r="E70" s="8">
        <v>11</v>
      </c>
      <c r="F70" s="8">
        <v>12</v>
      </c>
    </row>
    <row r="71" spans="1:21">
      <c r="A71" s="8">
        <v>15.2</v>
      </c>
      <c r="B71" s="8">
        <v>55</v>
      </c>
      <c r="C71" s="8">
        <v>12.3</v>
      </c>
      <c r="D71" s="8">
        <v>0</v>
      </c>
      <c r="E71" s="8">
        <v>5</v>
      </c>
      <c r="F71" s="8">
        <v>5</v>
      </c>
    </row>
    <row r="72" spans="1:21">
      <c r="A72" s="8">
        <v>15.2</v>
      </c>
      <c r="B72" s="8">
        <v>59</v>
      </c>
      <c r="C72" s="8">
        <v>12.3</v>
      </c>
      <c r="D72" s="8">
        <v>0</v>
      </c>
      <c r="E72" s="8">
        <v>2</v>
      </c>
      <c r="F72" s="8">
        <v>2</v>
      </c>
    </row>
    <row r="73" spans="1:21" ht="28.8" customHeight="1">
      <c r="A73" s="8">
        <v>14.6</v>
      </c>
      <c r="B73" s="8">
        <v>63</v>
      </c>
      <c r="C73" s="8">
        <v>15.8</v>
      </c>
      <c r="D73" s="8">
        <v>0</v>
      </c>
      <c r="E73" s="8">
        <v>1</v>
      </c>
      <c r="F73" s="8">
        <v>1</v>
      </c>
      <c r="J73" s="141" t="s">
        <v>147</v>
      </c>
      <c r="K73" s="142"/>
      <c r="L73" s="142"/>
      <c r="M73" s="142"/>
      <c r="N73" s="142"/>
      <c r="O73" s="142"/>
      <c r="P73" s="142"/>
      <c r="Q73" s="142"/>
      <c r="R73" s="142"/>
      <c r="S73" s="142"/>
      <c r="T73" s="142"/>
      <c r="U73" s="143"/>
    </row>
    <row r="74" spans="1:21">
      <c r="A74" s="8">
        <v>14.6</v>
      </c>
      <c r="B74" s="8">
        <v>63</v>
      </c>
      <c r="C74" s="8">
        <v>10.6</v>
      </c>
      <c r="D74" s="8">
        <v>0</v>
      </c>
      <c r="E74" s="8">
        <v>2</v>
      </c>
      <c r="F74" s="8">
        <v>2</v>
      </c>
      <c r="J74" s="70" t="s">
        <v>32</v>
      </c>
      <c r="K74" s="70"/>
      <c r="L74" s="70" t="s">
        <v>34</v>
      </c>
      <c r="M74" s="70"/>
      <c r="N74" s="70" t="s">
        <v>145</v>
      </c>
      <c r="O74" s="70"/>
      <c r="P74" s="70" t="s">
        <v>38</v>
      </c>
      <c r="Q74" s="70"/>
      <c r="R74" s="70" t="s">
        <v>146</v>
      </c>
      <c r="S74" s="70"/>
      <c r="T74" s="70" t="s">
        <v>40</v>
      </c>
      <c r="U74" s="70"/>
    </row>
    <row r="75" spans="1:21">
      <c r="A75" s="8">
        <v>13.9</v>
      </c>
      <c r="B75" s="8">
        <v>68</v>
      </c>
      <c r="C75" s="8">
        <v>12.3</v>
      </c>
      <c r="D75" s="8">
        <v>0</v>
      </c>
      <c r="E75" s="8">
        <v>4</v>
      </c>
      <c r="F75" s="8">
        <v>4</v>
      </c>
      <c r="J75" s="144"/>
      <c r="K75" s="49"/>
      <c r="L75" s="145"/>
      <c r="M75" s="49"/>
      <c r="N75" s="145"/>
      <c r="O75" s="49"/>
      <c r="P75" s="145"/>
      <c r="Q75" s="49"/>
      <c r="R75" s="145"/>
      <c r="S75" s="49"/>
      <c r="T75" s="145"/>
      <c r="U75" s="50"/>
    </row>
    <row r="76" spans="1:21">
      <c r="A76" s="8">
        <v>13.9</v>
      </c>
      <c r="B76" s="8">
        <v>74</v>
      </c>
      <c r="C76" s="8">
        <v>12.3</v>
      </c>
      <c r="D76" s="8">
        <v>0</v>
      </c>
      <c r="E76" s="8">
        <v>36</v>
      </c>
      <c r="F76" s="8">
        <v>36</v>
      </c>
      <c r="J76" s="144" t="s">
        <v>131</v>
      </c>
      <c r="K76" s="50">
        <v>12.361600000000008</v>
      </c>
      <c r="L76" s="145" t="s">
        <v>131</v>
      </c>
      <c r="M76" s="50">
        <v>58.247999999999998</v>
      </c>
      <c r="N76" s="145" t="s">
        <v>131</v>
      </c>
      <c r="O76" s="50">
        <v>22.999799999999876</v>
      </c>
      <c r="P76" s="145" t="s">
        <v>131</v>
      </c>
      <c r="Q76" s="50">
        <v>4.9210000000000003</v>
      </c>
      <c r="R76" s="145" t="s">
        <v>131</v>
      </c>
      <c r="S76" s="50">
        <v>53.383000000000003</v>
      </c>
      <c r="T76" s="145" t="s">
        <v>131</v>
      </c>
      <c r="U76" s="50">
        <v>58.304000000000002</v>
      </c>
    </row>
    <row r="77" spans="1:21">
      <c r="A77" s="8">
        <v>13.9</v>
      </c>
      <c r="B77" s="8">
        <v>74</v>
      </c>
      <c r="C77" s="8">
        <v>15.8</v>
      </c>
      <c r="D77" s="8">
        <v>2</v>
      </c>
      <c r="E77" s="8">
        <v>92</v>
      </c>
      <c r="F77" s="8">
        <v>94</v>
      </c>
      <c r="J77" s="144" t="s">
        <v>132</v>
      </c>
      <c r="K77" s="50">
        <v>0.18457191615257026</v>
      </c>
      <c r="L77" s="145" t="s">
        <v>132</v>
      </c>
      <c r="M77" s="50">
        <v>0.59443574072379735</v>
      </c>
      <c r="N77" s="145" t="s">
        <v>132</v>
      </c>
      <c r="O77" s="50">
        <v>0.48192097670447187</v>
      </c>
      <c r="P77" s="145" t="s">
        <v>132</v>
      </c>
      <c r="Q77" s="50">
        <v>0.24172130271903672</v>
      </c>
      <c r="R77" s="145" t="s">
        <v>132</v>
      </c>
      <c r="S77" s="50">
        <v>1.51454024150669</v>
      </c>
      <c r="T77" s="145" t="s">
        <v>132</v>
      </c>
      <c r="U77" s="50">
        <v>1.612304906371965</v>
      </c>
    </row>
    <row r="78" spans="1:21">
      <c r="A78" s="8">
        <v>14.6</v>
      </c>
      <c r="B78" s="8">
        <v>69</v>
      </c>
      <c r="C78" s="8">
        <v>19.399999999999999</v>
      </c>
      <c r="D78" s="8">
        <v>2</v>
      </c>
      <c r="E78" s="8">
        <v>177</v>
      </c>
      <c r="F78" s="8">
        <v>179</v>
      </c>
      <c r="J78" s="144" t="s">
        <v>20</v>
      </c>
      <c r="K78" s="50">
        <v>14.3</v>
      </c>
      <c r="L78" s="145" t="s">
        <v>20</v>
      </c>
      <c r="M78" s="50">
        <v>55</v>
      </c>
      <c r="N78" s="145" t="s">
        <v>20</v>
      </c>
      <c r="O78" s="50">
        <v>19.399999999999999</v>
      </c>
      <c r="P78" s="145" t="s">
        <v>20</v>
      </c>
      <c r="Q78" s="50">
        <v>3</v>
      </c>
      <c r="R78" s="145" t="s">
        <v>20</v>
      </c>
      <c r="S78" s="50">
        <v>46</v>
      </c>
      <c r="T78" s="145" t="s">
        <v>20</v>
      </c>
      <c r="U78" s="50">
        <v>49</v>
      </c>
    </row>
    <row r="79" spans="1:21">
      <c r="A79" s="8">
        <v>15.2</v>
      </c>
      <c r="B79" s="8">
        <v>64</v>
      </c>
      <c r="C79" s="8">
        <v>26.4</v>
      </c>
      <c r="D79" s="8">
        <v>2</v>
      </c>
      <c r="E79" s="8">
        <v>98</v>
      </c>
      <c r="F79" s="8">
        <v>100</v>
      </c>
      <c r="J79" s="144" t="s">
        <v>133</v>
      </c>
      <c r="K79" s="50">
        <v>17.2</v>
      </c>
      <c r="L79" s="145" t="s">
        <v>133</v>
      </c>
      <c r="M79" s="50">
        <v>93</v>
      </c>
      <c r="N79" s="145" t="s">
        <v>133</v>
      </c>
      <c r="O79" s="50">
        <v>0</v>
      </c>
      <c r="P79" s="145" t="s">
        <v>133</v>
      </c>
      <c r="Q79" s="50">
        <v>0</v>
      </c>
      <c r="R79" s="145" t="s">
        <v>133</v>
      </c>
      <c r="S79" s="50">
        <v>1</v>
      </c>
      <c r="T79" s="145" t="s">
        <v>133</v>
      </c>
      <c r="U79" s="50">
        <v>1</v>
      </c>
    </row>
    <row r="80" spans="1:21">
      <c r="A80" s="8">
        <v>5.2</v>
      </c>
      <c r="B80" s="8">
        <v>69</v>
      </c>
      <c r="C80" s="8">
        <v>38.799999999999997</v>
      </c>
      <c r="D80" s="8">
        <v>5</v>
      </c>
      <c r="E80" s="8">
        <v>37</v>
      </c>
      <c r="F80" s="8">
        <v>42</v>
      </c>
      <c r="J80" s="144" t="s">
        <v>134</v>
      </c>
      <c r="K80" s="50">
        <v>5.8366764714374417</v>
      </c>
      <c r="L80" s="145" t="s">
        <v>134</v>
      </c>
      <c r="M80" s="50">
        <v>18.797708632965072</v>
      </c>
      <c r="N80" s="145" t="s">
        <v>134</v>
      </c>
      <c r="O80" s="50">
        <v>15.239679385990772</v>
      </c>
      <c r="P80" s="145" t="s">
        <v>134</v>
      </c>
      <c r="Q80" s="50">
        <v>7.6438987557520797</v>
      </c>
      <c r="R80" s="145" t="s">
        <v>134</v>
      </c>
      <c r="S80" s="50">
        <v>47.893967711426278</v>
      </c>
      <c r="T80" s="145" t="s">
        <v>134</v>
      </c>
      <c r="U80" s="50">
        <v>50.985557867999354</v>
      </c>
    </row>
    <row r="81" spans="1:21">
      <c r="A81" s="8">
        <v>17.2</v>
      </c>
      <c r="B81" s="8">
        <v>51</v>
      </c>
      <c r="C81" s="8">
        <v>35.200000000000003</v>
      </c>
      <c r="D81" s="8">
        <v>7</v>
      </c>
      <c r="E81" s="8">
        <v>50</v>
      </c>
      <c r="F81" s="8">
        <v>57</v>
      </c>
      <c r="J81" s="144" t="s">
        <v>135</v>
      </c>
      <c r="K81" s="50">
        <v>34.066792232231428</v>
      </c>
      <c r="L81" s="145" t="s">
        <v>135</v>
      </c>
      <c r="M81" s="50">
        <v>353.35384984984967</v>
      </c>
      <c r="N81" s="145" t="s">
        <v>135</v>
      </c>
      <c r="O81" s="50">
        <v>232.24782778779209</v>
      </c>
      <c r="P81" s="145" t="s">
        <v>135</v>
      </c>
      <c r="Q81" s="50">
        <v>58.429188188188185</v>
      </c>
      <c r="R81" s="145" t="s">
        <v>135</v>
      </c>
      <c r="S81" s="50">
        <v>2293.8321431431432</v>
      </c>
      <c r="T81" s="145" t="s">
        <v>135</v>
      </c>
      <c r="U81" s="50">
        <v>2599.527111111111</v>
      </c>
    </row>
    <row r="82" spans="1:21">
      <c r="A82" s="8">
        <v>17.2</v>
      </c>
      <c r="B82" s="8">
        <v>51</v>
      </c>
      <c r="C82" s="8">
        <v>19.399999999999999</v>
      </c>
      <c r="D82" s="8">
        <v>12</v>
      </c>
      <c r="E82" s="8">
        <v>66</v>
      </c>
      <c r="F82" s="8">
        <v>78</v>
      </c>
      <c r="J82" s="144" t="s">
        <v>136</v>
      </c>
      <c r="K82" s="50">
        <v>-0.89425208207541784</v>
      </c>
      <c r="L82" s="145" t="s">
        <v>136</v>
      </c>
      <c r="M82" s="50">
        <v>-0.72312265429044142</v>
      </c>
      <c r="N82" s="145" t="s">
        <v>136</v>
      </c>
      <c r="O82" s="50">
        <v>-0.21244428834798512</v>
      </c>
      <c r="P82" s="145" t="s">
        <v>136</v>
      </c>
      <c r="Q82" s="50">
        <v>15.097739783279556</v>
      </c>
      <c r="R82" s="145" t="s">
        <v>136</v>
      </c>
      <c r="S82" s="50">
        <v>1.6425062532387078</v>
      </c>
      <c r="T82" s="145" t="s">
        <v>136</v>
      </c>
      <c r="U82" s="50">
        <v>1.0266606324511431</v>
      </c>
    </row>
    <row r="83" spans="1:21">
      <c r="A83" s="8">
        <v>17.8</v>
      </c>
      <c r="B83" s="8">
        <v>56</v>
      </c>
      <c r="C83" s="8">
        <v>22.9</v>
      </c>
      <c r="D83" s="8">
        <v>18</v>
      </c>
      <c r="E83" s="8">
        <v>79</v>
      </c>
      <c r="F83" s="8">
        <v>97</v>
      </c>
      <c r="J83" s="144" t="s">
        <v>137</v>
      </c>
      <c r="K83" s="50">
        <v>-0.42866933866977813</v>
      </c>
      <c r="L83" s="145" t="s">
        <v>137</v>
      </c>
      <c r="M83" s="50">
        <v>0.43689346451282757</v>
      </c>
      <c r="N83" s="145" t="s">
        <v>137</v>
      </c>
      <c r="O83" s="50">
        <v>0.43371466752125626</v>
      </c>
      <c r="P83" s="145" t="s">
        <v>137</v>
      </c>
      <c r="Q83" s="50">
        <v>3.4141050413066441</v>
      </c>
      <c r="R83" s="145" t="s">
        <v>137</v>
      </c>
      <c r="S83" s="50">
        <v>1.296723304637722</v>
      </c>
      <c r="T83" s="145" t="s">
        <v>137</v>
      </c>
      <c r="U83" s="50">
        <v>1.1377091237001229</v>
      </c>
    </row>
    <row r="84" spans="1:21">
      <c r="A84" s="8">
        <v>18.5</v>
      </c>
      <c r="B84" s="8">
        <v>52</v>
      </c>
      <c r="C84" s="8">
        <v>26.4</v>
      </c>
      <c r="D84" s="8">
        <v>9</v>
      </c>
      <c r="E84" s="8">
        <v>54</v>
      </c>
      <c r="F84" s="8">
        <v>63</v>
      </c>
      <c r="J84" s="144" t="s">
        <v>138</v>
      </c>
      <c r="K84" s="50">
        <v>24.099999999999998</v>
      </c>
      <c r="L84" s="145" t="s">
        <v>138</v>
      </c>
      <c r="M84" s="50">
        <v>79</v>
      </c>
      <c r="N84" s="145" t="s">
        <v>138</v>
      </c>
      <c r="O84" s="50">
        <v>68.7</v>
      </c>
      <c r="P84" s="145" t="s">
        <v>138</v>
      </c>
      <c r="Q84" s="50">
        <v>62</v>
      </c>
      <c r="R84" s="145" t="s">
        <v>138</v>
      </c>
      <c r="S84" s="50">
        <v>247</v>
      </c>
      <c r="T84" s="145" t="s">
        <v>138</v>
      </c>
      <c r="U84" s="50">
        <v>248</v>
      </c>
    </row>
    <row r="85" spans="1:21">
      <c r="A85" s="8">
        <v>19.100000000000001</v>
      </c>
      <c r="B85" s="8">
        <v>52</v>
      </c>
      <c r="C85" s="8">
        <v>29.9</v>
      </c>
      <c r="D85" s="8">
        <v>17</v>
      </c>
      <c r="E85" s="8">
        <v>48</v>
      </c>
      <c r="F85" s="8">
        <v>65</v>
      </c>
      <c r="J85" s="144" t="s">
        <v>139</v>
      </c>
      <c r="K85" s="50">
        <v>-0.4</v>
      </c>
      <c r="L85" s="145" t="s">
        <v>139</v>
      </c>
      <c r="M85" s="50">
        <v>21</v>
      </c>
      <c r="N85" s="145" t="s">
        <v>139</v>
      </c>
      <c r="O85" s="50">
        <v>0</v>
      </c>
      <c r="P85" s="145" t="s">
        <v>139</v>
      </c>
      <c r="Q85" s="50">
        <v>0</v>
      </c>
      <c r="R85" s="145" t="s">
        <v>139</v>
      </c>
      <c r="S85" s="50">
        <v>0</v>
      </c>
      <c r="T85" s="145" t="s">
        <v>139</v>
      </c>
      <c r="U85" s="50">
        <v>1</v>
      </c>
    </row>
    <row r="86" spans="1:21">
      <c r="A86" s="8">
        <v>19.8</v>
      </c>
      <c r="B86" s="8">
        <v>49</v>
      </c>
      <c r="C86" s="8">
        <v>29.9</v>
      </c>
      <c r="D86" s="8">
        <v>15</v>
      </c>
      <c r="E86" s="8">
        <v>68</v>
      </c>
      <c r="F86" s="8">
        <v>83</v>
      </c>
      <c r="J86" s="144" t="s">
        <v>140</v>
      </c>
      <c r="K86" s="50">
        <v>23.7</v>
      </c>
      <c r="L86" s="145" t="s">
        <v>140</v>
      </c>
      <c r="M86" s="50">
        <v>100</v>
      </c>
      <c r="N86" s="145" t="s">
        <v>140</v>
      </c>
      <c r="O86" s="50">
        <v>68.7</v>
      </c>
      <c r="P86" s="145" t="s">
        <v>140</v>
      </c>
      <c r="Q86" s="50">
        <v>62</v>
      </c>
      <c r="R86" s="145" t="s">
        <v>140</v>
      </c>
      <c r="S86" s="50">
        <v>247</v>
      </c>
      <c r="T86" s="145" t="s">
        <v>140</v>
      </c>
      <c r="U86" s="50">
        <v>249</v>
      </c>
    </row>
    <row r="87" spans="1:21">
      <c r="A87" s="8">
        <v>19.100000000000001</v>
      </c>
      <c r="B87" s="8">
        <v>48</v>
      </c>
      <c r="C87" s="8">
        <v>26.4</v>
      </c>
      <c r="D87" s="8">
        <v>10</v>
      </c>
      <c r="E87" s="8">
        <v>202</v>
      </c>
      <c r="F87" s="8">
        <v>212</v>
      </c>
      <c r="J87" s="144" t="s">
        <v>141</v>
      </c>
      <c r="K87" s="50">
        <v>12361.600000000008</v>
      </c>
      <c r="L87" s="145" t="s">
        <v>141</v>
      </c>
      <c r="M87" s="50">
        <v>58248</v>
      </c>
      <c r="N87" s="145" t="s">
        <v>141</v>
      </c>
      <c r="O87" s="50">
        <v>22999.799999999876</v>
      </c>
      <c r="P87" s="145" t="s">
        <v>141</v>
      </c>
      <c r="Q87" s="50">
        <v>4921</v>
      </c>
      <c r="R87" s="145" t="s">
        <v>141</v>
      </c>
      <c r="S87" s="50">
        <v>53383</v>
      </c>
      <c r="T87" s="145" t="s">
        <v>141</v>
      </c>
      <c r="U87" s="50">
        <v>58304</v>
      </c>
    </row>
    <row r="88" spans="1:21">
      <c r="A88" s="8">
        <v>18.5</v>
      </c>
      <c r="B88" s="8">
        <v>48</v>
      </c>
      <c r="C88" s="8">
        <v>22.9</v>
      </c>
      <c r="D88" s="8">
        <v>3</v>
      </c>
      <c r="E88" s="8">
        <v>179</v>
      </c>
      <c r="F88" s="8">
        <v>182</v>
      </c>
      <c r="J88" s="144" t="s">
        <v>98</v>
      </c>
      <c r="K88" s="50">
        <v>1000</v>
      </c>
      <c r="L88" s="145" t="s">
        <v>98</v>
      </c>
      <c r="M88" s="50">
        <v>1000</v>
      </c>
      <c r="N88" s="145" t="s">
        <v>98</v>
      </c>
      <c r="O88" s="50">
        <v>1000</v>
      </c>
      <c r="P88" s="145" t="s">
        <v>98</v>
      </c>
      <c r="Q88" s="50">
        <v>1000</v>
      </c>
      <c r="R88" s="145" t="s">
        <v>98</v>
      </c>
      <c r="S88" s="50">
        <v>1000</v>
      </c>
      <c r="T88" s="145" t="s">
        <v>98</v>
      </c>
      <c r="U88" s="50">
        <v>1000</v>
      </c>
    </row>
    <row r="89" spans="1:21">
      <c r="A89" s="8">
        <v>17.8</v>
      </c>
      <c r="B89" s="8">
        <v>48</v>
      </c>
      <c r="C89" s="8">
        <v>12.3</v>
      </c>
      <c r="D89" s="8">
        <v>2</v>
      </c>
      <c r="E89" s="8">
        <v>110</v>
      </c>
      <c r="F89" s="8">
        <v>112</v>
      </c>
      <c r="J89" s="144" t="s">
        <v>142</v>
      </c>
      <c r="K89" s="50">
        <v>23.7</v>
      </c>
      <c r="L89" s="145" t="s">
        <v>142</v>
      </c>
      <c r="M89" s="50">
        <v>100</v>
      </c>
      <c r="N89" s="145" t="s">
        <v>142</v>
      </c>
      <c r="O89" s="50">
        <v>68.7</v>
      </c>
      <c r="P89" s="145" t="s">
        <v>142</v>
      </c>
      <c r="Q89" s="50">
        <v>62</v>
      </c>
      <c r="R89" s="145" t="s">
        <v>142</v>
      </c>
      <c r="S89" s="50">
        <v>247</v>
      </c>
      <c r="T89" s="145" t="s">
        <v>142</v>
      </c>
      <c r="U89" s="50">
        <v>249</v>
      </c>
    </row>
    <row r="90" spans="1:21">
      <c r="A90" s="8">
        <v>17.8</v>
      </c>
      <c r="B90" s="8">
        <v>48</v>
      </c>
      <c r="C90" s="8">
        <v>12.3</v>
      </c>
      <c r="D90" s="8">
        <v>1</v>
      </c>
      <c r="E90" s="8">
        <v>53</v>
      </c>
      <c r="F90" s="8">
        <v>54</v>
      </c>
      <c r="J90" s="144" t="s">
        <v>143</v>
      </c>
      <c r="K90" s="50">
        <v>-0.4</v>
      </c>
      <c r="L90" s="145" t="s">
        <v>143</v>
      </c>
      <c r="M90" s="50">
        <v>21</v>
      </c>
      <c r="N90" s="145" t="s">
        <v>143</v>
      </c>
      <c r="O90" s="50">
        <v>0</v>
      </c>
      <c r="P90" s="145" t="s">
        <v>143</v>
      </c>
      <c r="Q90" s="50">
        <v>0</v>
      </c>
      <c r="R90" s="145" t="s">
        <v>143</v>
      </c>
      <c r="S90" s="50">
        <v>0</v>
      </c>
      <c r="T90" s="145" t="s">
        <v>143</v>
      </c>
      <c r="U90" s="50">
        <v>1</v>
      </c>
    </row>
    <row r="91" spans="1:21">
      <c r="A91" s="8">
        <v>17.2</v>
      </c>
      <c r="B91" s="8">
        <v>64</v>
      </c>
      <c r="C91" s="8">
        <v>0</v>
      </c>
      <c r="D91" s="8">
        <v>0</v>
      </c>
      <c r="E91" s="8">
        <v>48</v>
      </c>
      <c r="F91" s="8">
        <v>48</v>
      </c>
      <c r="J91" s="146" t="s">
        <v>144</v>
      </c>
      <c r="K91" s="147">
        <v>0.36219312362703771</v>
      </c>
      <c r="L91" s="148" t="s">
        <v>144</v>
      </c>
      <c r="M91" s="147">
        <v>1.1664859000018886</v>
      </c>
      <c r="N91" s="148" t="s">
        <v>144</v>
      </c>
      <c r="O91" s="147">
        <v>0.94569351357711873</v>
      </c>
      <c r="P91" s="148" t="s">
        <v>144</v>
      </c>
      <c r="Q91" s="147">
        <v>0.47433973436475857</v>
      </c>
      <c r="R91" s="148" t="s">
        <v>144</v>
      </c>
      <c r="S91" s="147">
        <v>2.9720451104636654</v>
      </c>
      <c r="T91" s="148" t="s">
        <v>144</v>
      </c>
      <c r="U91" s="147">
        <v>3.1638927657626126</v>
      </c>
    </row>
    <row r="92" spans="1:21">
      <c r="A92" s="8">
        <v>17.2</v>
      </c>
      <c r="B92" s="8">
        <v>64</v>
      </c>
      <c r="C92" s="8">
        <v>10.6</v>
      </c>
      <c r="D92" s="8">
        <v>1</v>
      </c>
      <c r="E92" s="8">
        <v>34</v>
      </c>
      <c r="F92" s="8">
        <v>35</v>
      </c>
    </row>
    <row r="93" spans="1:21">
      <c r="A93" s="8">
        <v>16.5</v>
      </c>
      <c r="B93" s="8">
        <v>69</v>
      </c>
      <c r="C93" s="8">
        <v>10.6</v>
      </c>
      <c r="D93" s="8">
        <v>2</v>
      </c>
      <c r="E93" s="8">
        <v>9</v>
      </c>
      <c r="F93" s="8">
        <v>11</v>
      </c>
    </row>
    <row r="94" spans="1:21">
      <c r="A94" s="8">
        <v>16.5</v>
      </c>
      <c r="B94" s="8">
        <v>64</v>
      </c>
      <c r="C94" s="8">
        <v>0</v>
      </c>
      <c r="D94" s="8">
        <v>0</v>
      </c>
      <c r="E94" s="8">
        <v>6</v>
      </c>
      <c r="F94" s="8">
        <v>6</v>
      </c>
    </row>
    <row r="95" spans="1:21">
      <c r="A95" s="8">
        <v>15.2</v>
      </c>
      <c r="B95" s="8">
        <v>74</v>
      </c>
      <c r="C95" s="8">
        <v>10.6</v>
      </c>
      <c r="D95" s="8">
        <v>0</v>
      </c>
      <c r="E95" s="8">
        <v>6</v>
      </c>
      <c r="F95" s="8">
        <v>6</v>
      </c>
    </row>
    <row r="96" spans="1:21">
      <c r="A96" s="8">
        <v>15.2</v>
      </c>
      <c r="B96" s="8">
        <v>74</v>
      </c>
      <c r="C96" s="8">
        <v>10.6</v>
      </c>
      <c r="D96" s="8">
        <v>0</v>
      </c>
      <c r="E96" s="8">
        <v>2</v>
      </c>
      <c r="F96" s="8">
        <v>2</v>
      </c>
      <c r="J96" s="71" t="s">
        <v>148</v>
      </c>
      <c r="K96" s="71"/>
    </row>
    <row r="97" spans="1:11">
      <c r="A97" s="8">
        <v>17.8</v>
      </c>
      <c r="B97" s="8">
        <v>48</v>
      </c>
      <c r="C97" s="8">
        <v>26.4</v>
      </c>
      <c r="D97" s="8">
        <v>0</v>
      </c>
      <c r="E97" s="8">
        <v>2</v>
      </c>
      <c r="F97" s="8">
        <v>2</v>
      </c>
      <c r="J97" s="20" t="s">
        <v>149</v>
      </c>
      <c r="K97" s="20" t="s">
        <v>32</v>
      </c>
    </row>
    <row r="98" spans="1:11">
      <c r="A98" s="8">
        <v>17.2</v>
      </c>
      <c r="B98" s="8">
        <v>47</v>
      </c>
      <c r="C98" s="8">
        <v>19.399999999999999</v>
      </c>
      <c r="D98" s="8">
        <v>0</v>
      </c>
      <c r="E98" s="8">
        <v>3</v>
      </c>
      <c r="F98" s="8">
        <v>3</v>
      </c>
      <c r="J98" s="20" t="s">
        <v>150</v>
      </c>
      <c r="K98" s="20" t="s">
        <v>34</v>
      </c>
    </row>
    <row r="99" spans="1:11">
      <c r="A99" s="8">
        <v>16.5</v>
      </c>
      <c r="B99" s="8">
        <v>47</v>
      </c>
      <c r="C99" s="8">
        <v>26.4</v>
      </c>
      <c r="D99" s="8">
        <v>0</v>
      </c>
      <c r="E99" s="8">
        <v>33</v>
      </c>
      <c r="F99" s="8">
        <v>33</v>
      </c>
      <c r="J99" s="20" t="s">
        <v>151</v>
      </c>
      <c r="K99" s="20" t="s">
        <v>36</v>
      </c>
    </row>
    <row r="100" spans="1:11">
      <c r="A100" s="8">
        <v>15.9</v>
      </c>
      <c r="B100" s="8">
        <v>43</v>
      </c>
      <c r="C100" s="8">
        <v>22.9</v>
      </c>
      <c r="D100" s="8">
        <v>1</v>
      </c>
      <c r="E100" s="8">
        <v>87</v>
      </c>
      <c r="F100" s="8">
        <v>88</v>
      </c>
      <c r="J100" s="20" t="s">
        <v>152</v>
      </c>
      <c r="K100" s="20" t="s">
        <v>145</v>
      </c>
    </row>
    <row r="101" spans="1:11">
      <c r="A101" s="8">
        <v>16.5</v>
      </c>
      <c r="B101" s="8">
        <v>40</v>
      </c>
      <c r="C101" s="8">
        <v>35.200000000000003</v>
      </c>
      <c r="D101" s="8">
        <v>3</v>
      </c>
      <c r="E101" s="8">
        <v>192</v>
      </c>
      <c r="F101" s="8">
        <v>195</v>
      </c>
      <c r="J101" s="20" t="s">
        <v>153</v>
      </c>
      <c r="K101" s="20" t="s">
        <v>38</v>
      </c>
    </row>
    <row r="102" spans="1:11">
      <c r="A102" s="8">
        <v>17.2</v>
      </c>
      <c r="B102" s="8">
        <v>37</v>
      </c>
      <c r="C102" s="8">
        <v>38.799999999999997</v>
      </c>
      <c r="D102" s="8">
        <v>6</v>
      </c>
      <c r="E102" s="8">
        <v>109</v>
      </c>
      <c r="F102" s="8">
        <v>115</v>
      </c>
      <c r="J102" s="20" t="s">
        <v>154</v>
      </c>
      <c r="K102" s="20" t="s">
        <v>39</v>
      </c>
    </row>
    <row r="103" spans="1:11">
      <c r="A103" s="8">
        <v>17.2</v>
      </c>
      <c r="B103" s="8">
        <v>37</v>
      </c>
      <c r="C103" s="8">
        <v>38.799999999999997</v>
      </c>
      <c r="D103" s="8">
        <v>4</v>
      </c>
      <c r="E103" s="8">
        <v>53</v>
      </c>
      <c r="F103" s="8">
        <v>57</v>
      </c>
      <c r="J103" s="20" t="s">
        <v>155</v>
      </c>
      <c r="K103" s="20" t="s">
        <v>40</v>
      </c>
    </row>
    <row r="104" spans="1:11">
      <c r="A104" s="8">
        <v>18.5</v>
      </c>
      <c r="B104" s="8">
        <v>33</v>
      </c>
      <c r="C104" s="8">
        <v>38.799999999999997</v>
      </c>
      <c r="D104" s="8">
        <v>12</v>
      </c>
      <c r="E104" s="8">
        <v>34</v>
      </c>
      <c r="F104" s="8">
        <v>46</v>
      </c>
    </row>
    <row r="105" spans="1:11">
      <c r="A105" s="8">
        <v>18.5</v>
      </c>
      <c r="B105" s="8">
        <v>33</v>
      </c>
      <c r="C105" s="8">
        <v>38.799999999999997</v>
      </c>
      <c r="D105" s="8">
        <v>5</v>
      </c>
      <c r="E105" s="8">
        <v>74</v>
      </c>
      <c r="F105" s="8">
        <v>79</v>
      </c>
    </row>
    <row r="106" spans="1:11">
      <c r="A106" s="8">
        <v>19.100000000000001</v>
      </c>
      <c r="B106" s="8">
        <v>30</v>
      </c>
      <c r="C106" s="8">
        <v>35.200000000000003</v>
      </c>
      <c r="D106" s="8">
        <v>6</v>
      </c>
      <c r="E106" s="8">
        <v>65</v>
      </c>
      <c r="F106" s="8">
        <v>71</v>
      </c>
    </row>
    <row r="107" spans="1:11">
      <c r="A107" s="8">
        <v>19.8</v>
      </c>
      <c r="B107" s="8">
        <v>28</v>
      </c>
      <c r="C107" s="8">
        <v>22.9</v>
      </c>
      <c r="D107" s="8">
        <v>10</v>
      </c>
      <c r="E107" s="8">
        <v>52</v>
      </c>
      <c r="F107" s="8">
        <v>62</v>
      </c>
    </row>
    <row r="108" spans="1:11">
      <c r="A108" s="8">
        <v>19.8</v>
      </c>
      <c r="B108" s="8">
        <v>28</v>
      </c>
      <c r="C108" s="8">
        <v>22.9</v>
      </c>
      <c r="D108" s="8">
        <v>7</v>
      </c>
      <c r="E108" s="8">
        <v>55</v>
      </c>
      <c r="F108" s="8">
        <v>62</v>
      </c>
    </row>
    <row r="109" spans="1:11">
      <c r="A109" s="8">
        <v>19.8</v>
      </c>
      <c r="B109" s="8">
        <v>28</v>
      </c>
      <c r="C109" s="8">
        <v>10.6</v>
      </c>
      <c r="D109" s="8">
        <v>4</v>
      </c>
      <c r="E109" s="8">
        <v>85</v>
      </c>
      <c r="F109" s="8">
        <v>89</v>
      </c>
    </row>
    <row r="110" spans="1:11">
      <c r="A110" s="8">
        <v>17.8</v>
      </c>
      <c r="B110" s="8">
        <v>38</v>
      </c>
      <c r="C110" s="8">
        <v>22.9</v>
      </c>
      <c r="D110" s="8">
        <v>4</v>
      </c>
      <c r="E110" s="8">
        <v>186</v>
      </c>
      <c r="F110" s="8">
        <v>190</v>
      </c>
    </row>
    <row r="111" spans="1:11">
      <c r="A111" s="8">
        <v>17.8</v>
      </c>
      <c r="B111" s="8">
        <v>38</v>
      </c>
      <c r="C111" s="8">
        <v>15.8</v>
      </c>
      <c r="D111" s="8">
        <v>3</v>
      </c>
      <c r="E111" s="8">
        <v>166</v>
      </c>
      <c r="F111" s="8">
        <v>169</v>
      </c>
    </row>
    <row r="112" spans="1:11">
      <c r="A112" s="8">
        <v>17.8</v>
      </c>
      <c r="B112" s="8">
        <v>38</v>
      </c>
      <c r="C112" s="8">
        <v>12.3</v>
      </c>
      <c r="D112" s="8">
        <v>5</v>
      </c>
      <c r="E112" s="8">
        <v>127</v>
      </c>
      <c r="F112" s="8">
        <v>132</v>
      </c>
    </row>
    <row r="113" spans="1:6">
      <c r="A113" s="8">
        <v>17.2</v>
      </c>
      <c r="B113" s="8">
        <v>47</v>
      </c>
      <c r="C113" s="8">
        <v>19.399999999999999</v>
      </c>
      <c r="D113" s="8">
        <v>7</v>
      </c>
      <c r="E113" s="8">
        <v>82</v>
      </c>
      <c r="F113" s="8">
        <v>89</v>
      </c>
    </row>
    <row r="114" spans="1:6">
      <c r="A114" s="8">
        <v>16.5</v>
      </c>
      <c r="B114" s="8">
        <v>51</v>
      </c>
      <c r="C114" s="8">
        <v>22.9</v>
      </c>
      <c r="D114" s="8">
        <v>3</v>
      </c>
      <c r="E114" s="8">
        <v>40</v>
      </c>
      <c r="F114" s="8">
        <v>43</v>
      </c>
    </row>
    <row r="115" spans="1:6">
      <c r="A115" s="8">
        <v>15.9</v>
      </c>
      <c r="B115" s="8">
        <v>55</v>
      </c>
      <c r="C115" s="8">
        <v>15.8</v>
      </c>
      <c r="D115" s="8">
        <v>1</v>
      </c>
      <c r="E115" s="8">
        <v>41</v>
      </c>
      <c r="F115" s="8">
        <v>42</v>
      </c>
    </row>
    <row r="116" spans="1:6">
      <c r="A116" s="8">
        <v>16.5</v>
      </c>
      <c r="B116" s="8">
        <v>47</v>
      </c>
      <c r="C116" s="8">
        <v>0</v>
      </c>
      <c r="D116" s="8">
        <v>1</v>
      </c>
      <c r="E116" s="8">
        <v>18</v>
      </c>
      <c r="F116" s="8">
        <v>19</v>
      </c>
    </row>
    <row r="117" spans="1:6">
      <c r="A117" s="8">
        <v>15.9</v>
      </c>
      <c r="B117" s="8">
        <v>55</v>
      </c>
      <c r="C117" s="8">
        <v>0</v>
      </c>
      <c r="D117" s="8">
        <v>0</v>
      </c>
      <c r="E117" s="8">
        <v>11</v>
      </c>
      <c r="F117" s="8">
        <v>11</v>
      </c>
    </row>
    <row r="118" spans="1:6">
      <c r="A118" s="8">
        <v>15.2</v>
      </c>
      <c r="B118" s="8">
        <v>64</v>
      </c>
      <c r="C118" s="8">
        <v>0</v>
      </c>
      <c r="D118" s="8">
        <v>0</v>
      </c>
      <c r="E118" s="8">
        <v>4</v>
      </c>
      <c r="F118" s="8">
        <v>4</v>
      </c>
    </row>
    <row r="119" spans="1:6">
      <c r="A119" s="8">
        <v>15.2</v>
      </c>
      <c r="B119" s="8">
        <v>64</v>
      </c>
      <c r="C119" s="8">
        <v>0</v>
      </c>
      <c r="D119" s="8">
        <v>0</v>
      </c>
      <c r="E119" s="8">
        <v>2</v>
      </c>
      <c r="F119" s="8">
        <v>2</v>
      </c>
    </row>
    <row r="120" spans="1:6">
      <c r="A120" s="8">
        <v>5.2</v>
      </c>
      <c r="B120" s="8">
        <v>64</v>
      </c>
      <c r="C120" s="8">
        <v>10.6</v>
      </c>
      <c r="D120" s="8">
        <v>0</v>
      </c>
      <c r="E120" s="8">
        <v>1</v>
      </c>
      <c r="F120" s="8">
        <v>1</v>
      </c>
    </row>
    <row r="121" spans="1:6">
      <c r="A121" s="8">
        <v>4.5999999999999996</v>
      </c>
      <c r="B121" s="8">
        <v>69</v>
      </c>
      <c r="C121" s="8">
        <v>10.6</v>
      </c>
      <c r="D121" s="8">
        <v>0</v>
      </c>
      <c r="E121" s="8">
        <v>4</v>
      </c>
      <c r="F121" s="8">
        <v>4</v>
      </c>
    </row>
    <row r="122" spans="1:6">
      <c r="A122" s="8">
        <v>4.5999999999999996</v>
      </c>
      <c r="B122" s="8">
        <v>63</v>
      </c>
      <c r="C122" s="8">
        <v>12.3</v>
      </c>
      <c r="D122" s="8">
        <v>0</v>
      </c>
      <c r="E122" s="8">
        <v>36</v>
      </c>
      <c r="F122" s="8">
        <v>36</v>
      </c>
    </row>
    <row r="123" spans="1:6">
      <c r="A123" s="8">
        <v>5.2</v>
      </c>
      <c r="B123" s="8">
        <v>59</v>
      </c>
      <c r="C123" s="8">
        <v>0</v>
      </c>
      <c r="D123" s="8">
        <v>0</v>
      </c>
      <c r="E123" s="8">
        <v>95</v>
      </c>
      <c r="F123" s="8">
        <v>95</v>
      </c>
    </row>
    <row r="124" spans="1:6">
      <c r="A124" s="8">
        <v>15.2</v>
      </c>
      <c r="B124" s="8">
        <v>59</v>
      </c>
      <c r="C124" s="8">
        <v>0</v>
      </c>
      <c r="D124" s="8">
        <v>3</v>
      </c>
      <c r="E124" s="8">
        <v>216</v>
      </c>
      <c r="F124" s="8">
        <v>219</v>
      </c>
    </row>
    <row r="125" spans="1:6">
      <c r="A125" s="8">
        <v>5.9</v>
      </c>
      <c r="B125" s="8">
        <v>51</v>
      </c>
      <c r="C125" s="8">
        <v>0</v>
      </c>
      <c r="D125" s="8">
        <v>6</v>
      </c>
      <c r="E125" s="8">
        <v>116</v>
      </c>
      <c r="F125" s="8">
        <v>122</v>
      </c>
    </row>
    <row r="126" spans="1:6">
      <c r="A126" s="8">
        <v>16.5</v>
      </c>
      <c r="B126" s="8">
        <v>47</v>
      </c>
      <c r="C126" s="8">
        <v>0</v>
      </c>
      <c r="D126" s="8">
        <v>3</v>
      </c>
      <c r="E126" s="8">
        <v>42</v>
      </c>
      <c r="F126" s="8">
        <v>45</v>
      </c>
    </row>
    <row r="127" spans="1:6">
      <c r="A127" s="8">
        <v>17.2</v>
      </c>
      <c r="B127" s="8">
        <v>44</v>
      </c>
      <c r="C127" s="8">
        <v>10.6</v>
      </c>
      <c r="D127" s="8">
        <v>2</v>
      </c>
      <c r="E127" s="8">
        <v>57</v>
      </c>
      <c r="F127" s="8">
        <v>59</v>
      </c>
    </row>
    <row r="128" spans="1:6">
      <c r="A128" s="8">
        <v>18.5</v>
      </c>
      <c r="B128" s="8">
        <v>35</v>
      </c>
      <c r="C128" s="8">
        <v>0</v>
      </c>
      <c r="D128" s="8">
        <v>6</v>
      </c>
      <c r="E128" s="8">
        <v>78</v>
      </c>
      <c r="F128" s="8">
        <v>84</v>
      </c>
    </row>
    <row r="129" spans="1:6">
      <c r="A129" s="8">
        <v>18.5</v>
      </c>
      <c r="B129" s="8">
        <v>35</v>
      </c>
      <c r="C129" s="8">
        <v>12.3</v>
      </c>
      <c r="D129" s="8">
        <v>12</v>
      </c>
      <c r="E129" s="8">
        <v>55</v>
      </c>
      <c r="F129" s="8">
        <v>67</v>
      </c>
    </row>
    <row r="130" spans="1:6">
      <c r="A130" s="8">
        <v>19.100000000000001</v>
      </c>
      <c r="B130" s="8">
        <v>36</v>
      </c>
      <c r="C130" s="8">
        <v>19.399999999999999</v>
      </c>
      <c r="D130" s="8">
        <v>11</v>
      </c>
      <c r="E130" s="8">
        <v>59</v>
      </c>
      <c r="F130" s="8">
        <v>70</v>
      </c>
    </row>
    <row r="131" spans="1:6">
      <c r="A131" s="8">
        <v>19.100000000000001</v>
      </c>
      <c r="B131" s="8">
        <v>36</v>
      </c>
      <c r="C131" s="8">
        <v>0</v>
      </c>
      <c r="D131" s="8">
        <v>8</v>
      </c>
      <c r="E131" s="8">
        <v>54</v>
      </c>
      <c r="F131" s="8">
        <v>62</v>
      </c>
    </row>
    <row r="132" spans="1:6">
      <c r="A132" s="8">
        <v>18.5</v>
      </c>
      <c r="B132" s="8">
        <v>38</v>
      </c>
      <c r="C132" s="8">
        <v>19.399999999999999</v>
      </c>
      <c r="D132" s="8">
        <v>12</v>
      </c>
      <c r="E132" s="8">
        <v>74</v>
      </c>
      <c r="F132" s="8">
        <v>86</v>
      </c>
    </row>
    <row r="133" spans="1:6">
      <c r="A133" s="8">
        <v>17.2</v>
      </c>
      <c r="B133" s="8">
        <v>51</v>
      </c>
      <c r="C133" s="8">
        <v>19.399999999999999</v>
      </c>
      <c r="D133" s="8">
        <v>9</v>
      </c>
      <c r="E133" s="8">
        <v>163</v>
      </c>
      <c r="F133" s="8">
        <v>172</v>
      </c>
    </row>
    <row r="134" spans="1:6">
      <c r="A134" s="8">
        <v>17.2</v>
      </c>
      <c r="B134" s="8">
        <v>51</v>
      </c>
      <c r="C134" s="8">
        <v>15.8</v>
      </c>
      <c r="D134" s="8">
        <v>5</v>
      </c>
      <c r="E134" s="8">
        <v>158</v>
      </c>
      <c r="F134" s="8">
        <v>163</v>
      </c>
    </row>
    <row r="135" spans="1:6">
      <c r="A135" s="8">
        <v>17.2</v>
      </c>
      <c r="B135" s="8">
        <v>55</v>
      </c>
      <c r="C135" s="8">
        <v>10.6</v>
      </c>
      <c r="D135" s="8">
        <v>3</v>
      </c>
      <c r="E135" s="8">
        <v>109</v>
      </c>
      <c r="F135" s="8">
        <v>112</v>
      </c>
    </row>
    <row r="136" spans="1:6">
      <c r="A136" s="8">
        <v>16.5</v>
      </c>
      <c r="B136" s="8">
        <v>51</v>
      </c>
      <c r="C136" s="8">
        <v>19.399999999999999</v>
      </c>
      <c r="D136" s="8">
        <v>3</v>
      </c>
      <c r="E136" s="8">
        <v>66</v>
      </c>
      <c r="F136" s="8">
        <v>69</v>
      </c>
    </row>
    <row r="137" spans="1:6">
      <c r="A137" s="8">
        <v>7.2</v>
      </c>
      <c r="B137" s="8">
        <v>55</v>
      </c>
      <c r="C137" s="8">
        <v>26.4</v>
      </c>
      <c r="D137" s="8">
        <v>0</v>
      </c>
      <c r="E137" s="8">
        <v>48</v>
      </c>
      <c r="F137" s="8">
        <v>48</v>
      </c>
    </row>
    <row r="138" spans="1:6">
      <c r="A138" s="8">
        <v>7.2</v>
      </c>
      <c r="B138" s="8">
        <v>51</v>
      </c>
      <c r="C138" s="8">
        <v>33.5</v>
      </c>
      <c r="D138" s="8">
        <v>1</v>
      </c>
      <c r="E138" s="8">
        <v>51</v>
      </c>
      <c r="F138" s="8">
        <v>52</v>
      </c>
    </row>
    <row r="139" spans="1:6">
      <c r="A139" s="8">
        <v>6.5</v>
      </c>
      <c r="B139" s="8">
        <v>59</v>
      </c>
      <c r="C139" s="8">
        <v>22.9</v>
      </c>
      <c r="D139" s="8">
        <v>4</v>
      </c>
      <c r="E139" s="8">
        <v>19</v>
      </c>
      <c r="F139" s="8">
        <v>23</v>
      </c>
    </row>
    <row r="140" spans="1:6">
      <c r="A140" s="8">
        <v>6.5</v>
      </c>
      <c r="B140" s="8">
        <v>64</v>
      </c>
      <c r="C140" s="8">
        <v>22.9</v>
      </c>
      <c r="D140" s="8">
        <v>4</v>
      </c>
      <c r="E140" s="8">
        <v>13</v>
      </c>
      <c r="F140" s="8">
        <v>17</v>
      </c>
    </row>
    <row r="141" spans="1:6">
      <c r="A141" s="8">
        <v>6.5</v>
      </c>
      <c r="B141" s="8">
        <v>69</v>
      </c>
      <c r="C141" s="8">
        <v>26.4</v>
      </c>
      <c r="D141" s="8">
        <v>2</v>
      </c>
      <c r="E141" s="8">
        <v>5</v>
      </c>
      <c r="F141" s="8">
        <v>7</v>
      </c>
    </row>
    <row r="142" spans="1:6">
      <c r="A142" s="8">
        <v>6.5</v>
      </c>
      <c r="B142" s="8">
        <v>69</v>
      </c>
      <c r="C142" s="8">
        <v>26.4</v>
      </c>
      <c r="D142" s="8">
        <v>0</v>
      </c>
      <c r="E142" s="8">
        <v>1</v>
      </c>
      <c r="F142" s="8">
        <v>1</v>
      </c>
    </row>
    <row r="143" spans="1:6">
      <c r="A143" s="8">
        <v>6.5</v>
      </c>
      <c r="B143" s="8">
        <v>69</v>
      </c>
      <c r="C143" s="8">
        <v>15.8</v>
      </c>
      <c r="D143" s="8">
        <v>0</v>
      </c>
      <c r="E143" s="8">
        <v>1</v>
      </c>
      <c r="F143" s="8">
        <v>1</v>
      </c>
    </row>
    <row r="144" spans="1:6">
      <c r="A144" s="8">
        <v>2.2000000000000002</v>
      </c>
      <c r="B144" s="8">
        <v>55</v>
      </c>
      <c r="C144" s="8">
        <v>0</v>
      </c>
      <c r="D144" s="8">
        <v>0</v>
      </c>
      <c r="E144" s="8">
        <v>5</v>
      </c>
      <c r="F144" s="8">
        <v>5</v>
      </c>
    </row>
    <row r="145" spans="1:6">
      <c r="A145" s="8">
        <v>6.5</v>
      </c>
      <c r="B145" s="8">
        <v>69</v>
      </c>
      <c r="C145" s="8">
        <v>0</v>
      </c>
      <c r="D145" s="8">
        <v>8</v>
      </c>
      <c r="E145" s="8">
        <v>26</v>
      </c>
      <c r="F145" s="8">
        <v>34</v>
      </c>
    </row>
    <row r="146" spans="1:6">
      <c r="A146" s="8">
        <v>16.5</v>
      </c>
      <c r="B146" s="8">
        <v>69</v>
      </c>
      <c r="C146" s="8">
        <v>15.8</v>
      </c>
      <c r="D146" s="8">
        <v>8</v>
      </c>
      <c r="E146" s="8">
        <v>76</v>
      </c>
      <c r="F146" s="8">
        <v>84</v>
      </c>
    </row>
    <row r="147" spans="1:6">
      <c r="A147" s="8">
        <v>16.5</v>
      </c>
      <c r="B147" s="8">
        <v>51</v>
      </c>
      <c r="C147" s="8">
        <v>29.9</v>
      </c>
      <c r="D147" s="8">
        <v>20</v>
      </c>
      <c r="E147" s="8">
        <v>190</v>
      </c>
      <c r="F147" s="8">
        <v>210</v>
      </c>
    </row>
    <row r="148" spans="1:6">
      <c r="A148" s="8">
        <v>16.5</v>
      </c>
      <c r="B148" s="8">
        <v>47</v>
      </c>
      <c r="C148" s="8">
        <v>35.200000000000003</v>
      </c>
      <c r="D148" s="8">
        <v>9</v>
      </c>
      <c r="E148" s="8">
        <v>125</v>
      </c>
      <c r="F148" s="8">
        <v>134</v>
      </c>
    </row>
    <row r="149" spans="1:6">
      <c r="A149" s="8">
        <v>17.2</v>
      </c>
      <c r="B149" s="8">
        <v>37</v>
      </c>
      <c r="C149" s="8">
        <v>38.799999999999997</v>
      </c>
      <c r="D149" s="8">
        <v>16</v>
      </c>
      <c r="E149" s="8">
        <v>47</v>
      </c>
      <c r="F149" s="8">
        <v>63</v>
      </c>
    </row>
    <row r="150" spans="1:6">
      <c r="A150" s="8">
        <v>6.5</v>
      </c>
      <c r="B150" s="8">
        <v>40</v>
      </c>
      <c r="C150" s="8">
        <v>26.4</v>
      </c>
      <c r="D150" s="8">
        <v>19</v>
      </c>
      <c r="E150" s="8">
        <v>48</v>
      </c>
      <c r="F150" s="8">
        <v>67</v>
      </c>
    </row>
    <row r="151" spans="1:6">
      <c r="A151" s="8">
        <v>6.5</v>
      </c>
      <c r="B151" s="8">
        <v>37</v>
      </c>
      <c r="C151" s="8">
        <v>29.9</v>
      </c>
      <c r="D151" s="8">
        <v>9</v>
      </c>
      <c r="E151" s="8">
        <v>50</v>
      </c>
      <c r="F151" s="8">
        <v>59</v>
      </c>
    </row>
    <row r="152" spans="1:6">
      <c r="A152" s="8">
        <v>6.5</v>
      </c>
      <c r="B152" s="8">
        <v>37</v>
      </c>
      <c r="C152" s="8">
        <v>33.5</v>
      </c>
      <c r="D152" s="8">
        <v>9</v>
      </c>
      <c r="E152" s="8">
        <v>64</v>
      </c>
      <c r="F152" s="8">
        <v>73</v>
      </c>
    </row>
    <row r="153" spans="1:6">
      <c r="A153" s="8">
        <v>6.5</v>
      </c>
      <c r="B153" s="8">
        <v>40</v>
      </c>
      <c r="C153" s="8">
        <v>29.9</v>
      </c>
      <c r="D153" s="8">
        <v>7</v>
      </c>
      <c r="E153" s="8">
        <v>43</v>
      </c>
      <c r="F153" s="8">
        <v>50</v>
      </c>
    </row>
    <row r="154" spans="1:6">
      <c r="A154" s="8">
        <v>6.5</v>
      </c>
      <c r="B154" s="8">
        <v>37</v>
      </c>
      <c r="C154" s="8">
        <v>19.399999999999999</v>
      </c>
      <c r="D154" s="8">
        <v>9</v>
      </c>
      <c r="E154" s="8">
        <v>63</v>
      </c>
      <c r="F154" s="8">
        <v>72</v>
      </c>
    </row>
    <row r="155" spans="1:6">
      <c r="A155" s="8">
        <v>6.5</v>
      </c>
      <c r="B155" s="8">
        <v>37</v>
      </c>
      <c r="C155" s="8">
        <v>19.399999999999999</v>
      </c>
      <c r="D155" s="8">
        <v>5</v>
      </c>
      <c r="E155" s="8">
        <v>82</v>
      </c>
      <c r="F155" s="8">
        <v>87</v>
      </c>
    </row>
    <row r="156" spans="1:6">
      <c r="A156" s="8">
        <v>6.5</v>
      </c>
      <c r="B156" s="8">
        <v>37</v>
      </c>
      <c r="C156" s="8">
        <v>0</v>
      </c>
      <c r="D156" s="8">
        <v>9</v>
      </c>
      <c r="E156" s="8">
        <v>178</v>
      </c>
      <c r="F156" s="8">
        <v>187</v>
      </c>
    </row>
    <row r="157" spans="1:6">
      <c r="A157" s="8">
        <v>16.5</v>
      </c>
      <c r="B157" s="8">
        <v>40</v>
      </c>
      <c r="C157" s="8">
        <v>10.6</v>
      </c>
      <c r="D157" s="8">
        <v>7</v>
      </c>
      <c r="E157" s="8">
        <v>116</v>
      </c>
      <c r="F157" s="8">
        <v>123</v>
      </c>
    </row>
    <row r="158" spans="1:6">
      <c r="A158" s="8">
        <v>15.2</v>
      </c>
      <c r="B158" s="8">
        <v>55</v>
      </c>
      <c r="C158" s="8">
        <v>10.6</v>
      </c>
      <c r="D158" s="8">
        <v>3</v>
      </c>
      <c r="E158" s="8">
        <v>92</v>
      </c>
      <c r="F158" s="8">
        <v>95</v>
      </c>
    </row>
    <row r="159" spans="1:6">
      <c r="A159" s="8">
        <v>15.9</v>
      </c>
      <c r="B159" s="8">
        <v>47</v>
      </c>
      <c r="C159" s="8">
        <v>12.3</v>
      </c>
      <c r="D159" s="8">
        <v>1</v>
      </c>
      <c r="E159" s="8">
        <v>50</v>
      </c>
      <c r="F159" s="8">
        <v>51</v>
      </c>
    </row>
    <row r="160" spans="1:6">
      <c r="A160" s="8">
        <v>15.9</v>
      </c>
      <c r="B160" s="8">
        <v>47</v>
      </c>
      <c r="C160" s="8">
        <v>15.8</v>
      </c>
      <c r="D160" s="8">
        <v>0</v>
      </c>
      <c r="E160" s="8">
        <v>39</v>
      </c>
      <c r="F160" s="8">
        <v>39</v>
      </c>
    </row>
    <row r="161" spans="1:6">
      <c r="A161" s="8">
        <v>5.9</v>
      </c>
      <c r="B161" s="8">
        <v>43</v>
      </c>
      <c r="C161" s="8">
        <v>19.399999999999999</v>
      </c>
      <c r="D161" s="8">
        <v>2</v>
      </c>
      <c r="E161" s="8">
        <v>34</v>
      </c>
      <c r="F161" s="8">
        <v>36</v>
      </c>
    </row>
    <row r="162" spans="1:6">
      <c r="A162" s="8">
        <v>5.9</v>
      </c>
      <c r="B162" s="8">
        <v>51</v>
      </c>
      <c r="C162" s="8">
        <v>19.399999999999999</v>
      </c>
      <c r="D162" s="8">
        <v>1</v>
      </c>
      <c r="E162" s="8">
        <v>14</v>
      </c>
      <c r="F162" s="8">
        <v>15</v>
      </c>
    </row>
    <row r="163" spans="1:6">
      <c r="A163" s="8">
        <v>5.9</v>
      </c>
      <c r="B163" s="8">
        <v>51</v>
      </c>
      <c r="C163" s="8">
        <v>19.399999999999999</v>
      </c>
      <c r="D163" s="8">
        <v>1</v>
      </c>
      <c r="E163" s="8">
        <v>24</v>
      </c>
      <c r="F163" s="8">
        <v>25</v>
      </c>
    </row>
    <row r="164" spans="1:6">
      <c r="A164" s="8">
        <v>5.9</v>
      </c>
      <c r="B164" s="8">
        <v>55</v>
      </c>
      <c r="C164" s="8">
        <v>10.6</v>
      </c>
      <c r="D164" s="8">
        <v>1</v>
      </c>
      <c r="E164" s="8">
        <v>15</v>
      </c>
      <c r="F164" s="8">
        <v>16</v>
      </c>
    </row>
    <row r="165" spans="1:6">
      <c r="A165" s="8">
        <v>5.9</v>
      </c>
      <c r="B165" s="8">
        <v>55</v>
      </c>
      <c r="C165" s="8">
        <v>0</v>
      </c>
      <c r="D165" s="8">
        <v>3</v>
      </c>
      <c r="E165" s="8">
        <v>13</v>
      </c>
      <c r="F165" s="8">
        <v>16</v>
      </c>
    </row>
    <row r="166" spans="1:6">
      <c r="A166" s="8">
        <v>0.9</v>
      </c>
      <c r="B166" s="8">
        <v>55</v>
      </c>
      <c r="C166" s="8">
        <v>19.399999999999999</v>
      </c>
      <c r="D166" s="8">
        <v>0</v>
      </c>
      <c r="E166" s="8">
        <v>7</v>
      </c>
      <c r="F166" s="8">
        <v>7</v>
      </c>
    </row>
    <row r="167" spans="1:6">
      <c r="A167" s="8">
        <v>0.9</v>
      </c>
      <c r="B167" s="8">
        <v>55</v>
      </c>
      <c r="C167" s="8">
        <v>19.399999999999999</v>
      </c>
      <c r="D167" s="8">
        <v>0</v>
      </c>
      <c r="E167" s="8">
        <v>1</v>
      </c>
      <c r="F167" s="8">
        <v>1</v>
      </c>
    </row>
    <row r="168" spans="1:6">
      <c r="A168" s="8">
        <v>5.2</v>
      </c>
      <c r="B168" s="8">
        <v>74</v>
      </c>
      <c r="C168" s="8">
        <v>19.399999999999999</v>
      </c>
      <c r="D168" s="8">
        <v>0</v>
      </c>
      <c r="E168" s="8">
        <v>5</v>
      </c>
      <c r="F168" s="8">
        <v>5</v>
      </c>
    </row>
    <row r="169" spans="1:6">
      <c r="A169" s="8">
        <v>5.2</v>
      </c>
      <c r="B169" s="8">
        <v>74</v>
      </c>
      <c r="C169" s="8">
        <v>19.399999999999999</v>
      </c>
      <c r="D169" s="8">
        <v>0</v>
      </c>
      <c r="E169" s="8">
        <v>2</v>
      </c>
      <c r="F169" s="8">
        <v>2</v>
      </c>
    </row>
    <row r="170" spans="1:6">
      <c r="A170" s="8">
        <v>5.2</v>
      </c>
      <c r="B170" s="8">
        <v>74</v>
      </c>
      <c r="C170" s="8">
        <v>12.3</v>
      </c>
      <c r="D170" s="8">
        <v>1</v>
      </c>
      <c r="E170" s="8">
        <v>8</v>
      </c>
      <c r="F170" s="8">
        <v>9</v>
      </c>
    </row>
    <row r="171" spans="1:6">
      <c r="A171" s="8">
        <v>0.2</v>
      </c>
      <c r="B171" s="8">
        <v>93</v>
      </c>
      <c r="C171" s="8">
        <v>12.3</v>
      </c>
      <c r="D171" s="8">
        <v>0</v>
      </c>
      <c r="E171" s="8">
        <v>15</v>
      </c>
      <c r="F171" s="8">
        <v>15</v>
      </c>
    </row>
    <row r="172" spans="1:6">
      <c r="A172" s="8">
        <v>0.2</v>
      </c>
      <c r="B172" s="8">
        <v>93</v>
      </c>
      <c r="C172" s="8">
        <v>12.3</v>
      </c>
      <c r="D172" s="8">
        <v>0</v>
      </c>
      <c r="E172" s="8">
        <v>20</v>
      </c>
      <c r="F172" s="8">
        <v>20</v>
      </c>
    </row>
    <row r="173" spans="1:6">
      <c r="A173" s="8">
        <v>5.9</v>
      </c>
      <c r="B173" s="8">
        <v>80</v>
      </c>
      <c r="C173" s="8">
        <v>19.399999999999999</v>
      </c>
      <c r="D173" s="8">
        <v>5</v>
      </c>
      <c r="E173" s="8">
        <v>56</v>
      </c>
      <c r="F173" s="8">
        <v>61</v>
      </c>
    </row>
    <row r="174" spans="1:6">
      <c r="A174" s="8">
        <v>6.5</v>
      </c>
      <c r="B174" s="8">
        <v>69</v>
      </c>
      <c r="C174" s="8">
        <v>45.8</v>
      </c>
      <c r="D174" s="8">
        <v>2</v>
      </c>
      <c r="E174" s="8">
        <v>60</v>
      </c>
      <c r="F174" s="8">
        <v>62</v>
      </c>
    </row>
    <row r="175" spans="1:6">
      <c r="A175" s="8">
        <v>6.5</v>
      </c>
      <c r="B175" s="8">
        <v>59</v>
      </c>
      <c r="C175" s="8">
        <v>42.3</v>
      </c>
      <c r="D175" s="8">
        <v>8</v>
      </c>
      <c r="E175" s="8">
        <v>90</v>
      </c>
      <c r="F175" s="8">
        <v>98</v>
      </c>
    </row>
    <row r="176" spans="1:6">
      <c r="A176" s="8">
        <v>16.5</v>
      </c>
      <c r="B176" s="8">
        <v>44</v>
      </c>
      <c r="C176" s="8">
        <v>38.799999999999997</v>
      </c>
      <c r="D176" s="8">
        <v>7</v>
      </c>
      <c r="E176" s="8">
        <v>95</v>
      </c>
      <c r="F176" s="8">
        <v>102</v>
      </c>
    </row>
    <row r="177" spans="1:6">
      <c r="A177" s="8">
        <v>16.5</v>
      </c>
      <c r="B177" s="8">
        <v>32</v>
      </c>
      <c r="C177" s="8">
        <v>58.1</v>
      </c>
      <c r="D177" s="8">
        <v>12</v>
      </c>
      <c r="E177" s="8">
        <v>83</v>
      </c>
      <c r="F177" s="8">
        <v>95</v>
      </c>
    </row>
    <row r="178" spans="1:6">
      <c r="A178" s="8">
        <v>16.5</v>
      </c>
      <c r="B178" s="8">
        <v>32</v>
      </c>
      <c r="C178" s="8">
        <v>52.8</v>
      </c>
      <c r="D178" s="8">
        <v>5</v>
      </c>
      <c r="E178" s="8">
        <v>69</v>
      </c>
      <c r="F178" s="8">
        <v>74</v>
      </c>
    </row>
    <row r="179" spans="1:6">
      <c r="A179" s="8">
        <v>15.9</v>
      </c>
      <c r="B179" s="8">
        <v>29</v>
      </c>
      <c r="C179" s="8">
        <v>52.8</v>
      </c>
      <c r="D179" s="8">
        <v>8</v>
      </c>
      <c r="E179" s="8">
        <v>68</v>
      </c>
      <c r="F179" s="8">
        <v>76</v>
      </c>
    </row>
    <row r="180" spans="1:6">
      <c r="A180" s="8">
        <v>15.2</v>
      </c>
      <c r="B180" s="8">
        <v>37</v>
      </c>
      <c r="C180" s="8">
        <v>65.2</v>
      </c>
      <c r="D180" s="8">
        <v>5</v>
      </c>
      <c r="E180" s="8">
        <v>64</v>
      </c>
      <c r="F180" s="8">
        <v>69</v>
      </c>
    </row>
    <row r="181" spans="1:6">
      <c r="A181" s="8">
        <v>14.6</v>
      </c>
      <c r="B181" s="8">
        <v>39</v>
      </c>
      <c r="C181" s="8">
        <v>35.200000000000003</v>
      </c>
      <c r="D181" s="8">
        <v>3</v>
      </c>
      <c r="E181" s="8">
        <v>52</v>
      </c>
      <c r="F181" s="8">
        <v>55</v>
      </c>
    </row>
    <row r="182" spans="1:6">
      <c r="A182" s="8">
        <v>14.6</v>
      </c>
      <c r="B182" s="8">
        <v>36</v>
      </c>
      <c r="C182" s="8">
        <v>29.9</v>
      </c>
      <c r="D182" s="8">
        <v>4</v>
      </c>
      <c r="E182" s="8">
        <v>26</v>
      </c>
      <c r="F182" s="8">
        <v>30</v>
      </c>
    </row>
    <row r="183" spans="1:6">
      <c r="A183" s="8">
        <v>13.9</v>
      </c>
      <c r="B183" s="8">
        <v>36</v>
      </c>
      <c r="C183" s="8">
        <v>29.9</v>
      </c>
      <c r="D183" s="8">
        <v>0</v>
      </c>
      <c r="E183" s="8">
        <v>28</v>
      </c>
      <c r="F183" s="8">
        <v>28</v>
      </c>
    </row>
    <row r="184" spans="1:6">
      <c r="A184" s="8">
        <v>13.9</v>
      </c>
      <c r="B184" s="8">
        <v>39</v>
      </c>
      <c r="C184" s="8">
        <v>42.3</v>
      </c>
      <c r="D184" s="8">
        <v>2</v>
      </c>
      <c r="E184" s="8">
        <v>35</v>
      </c>
      <c r="F184" s="8">
        <v>37</v>
      </c>
    </row>
    <row r="185" spans="1:6">
      <c r="A185" s="8">
        <v>13.9</v>
      </c>
      <c r="B185" s="8">
        <v>36</v>
      </c>
      <c r="C185" s="8">
        <v>45.8</v>
      </c>
      <c r="D185" s="8">
        <v>1</v>
      </c>
      <c r="E185" s="8">
        <v>33</v>
      </c>
      <c r="F185" s="8">
        <v>34</v>
      </c>
    </row>
    <row r="186" spans="1:6">
      <c r="A186" s="8">
        <v>13.3</v>
      </c>
      <c r="B186" s="8">
        <v>39</v>
      </c>
      <c r="C186" s="8">
        <v>52.8</v>
      </c>
      <c r="D186" s="8">
        <v>0</v>
      </c>
      <c r="E186" s="8">
        <v>22</v>
      </c>
      <c r="F186" s="8">
        <v>22</v>
      </c>
    </row>
    <row r="187" spans="1:6">
      <c r="A187" s="8">
        <v>13.3</v>
      </c>
      <c r="B187" s="8">
        <v>42</v>
      </c>
      <c r="C187" s="8">
        <v>45.8</v>
      </c>
      <c r="D187" s="8">
        <v>1</v>
      </c>
      <c r="E187" s="8">
        <v>24</v>
      </c>
      <c r="F187" s="8">
        <v>25</v>
      </c>
    </row>
    <row r="188" spans="1:6">
      <c r="A188" s="8">
        <v>13.3</v>
      </c>
      <c r="B188" s="8">
        <v>42</v>
      </c>
      <c r="C188" s="8">
        <v>54.6</v>
      </c>
      <c r="D188" s="8">
        <v>0</v>
      </c>
      <c r="E188" s="8">
        <v>12</v>
      </c>
      <c r="F188" s="8">
        <v>12</v>
      </c>
    </row>
    <row r="189" spans="1:6">
      <c r="A189" s="8">
        <v>13.3</v>
      </c>
      <c r="B189" s="8">
        <v>46</v>
      </c>
      <c r="C189" s="8">
        <v>54.6</v>
      </c>
      <c r="D189" s="8">
        <v>0</v>
      </c>
      <c r="E189" s="8">
        <v>11</v>
      </c>
      <c r="F189" s="8">
        <v>11</v>
      </c>
    </row>
    <row r="190" spans="1:6">
      <c r="A190" s="8">
        <v>13.3</v>
      </c>
      <c r="B190" s="8">
        <v>46</v>
      </c>
      <c r="C190" s="8">
        <v>49.3</v>
      </c>
      <c r="D190" s="8">
        <v>0</v>
      </c>
      <c r="E190" s="8">
        <v>4</v>
      </c>
      <c r="F190" s="8">
        <v>4</v>
      </c>
    </row>
    <row r="191" spans="1:6">
      <c r="A191" s="8">
        <v>12.6</v>
      </c>
      <c r="B191" s="8">
        <v>53</v>
      </c>
      <c r="C191" s="8">
        <v>22.9</v>
      </c>
      <c r="D191" s="8">
        <v>0</v>
      </c>
      <c r="E191" s="8">
        <v>1</v>
      </c>
      <c r="F191" s="8">
        <v>1</v>
      </c>
    </row>
    <row r="192" spans="1:6">
      <c r="A192" s="8">
        <v>12.6</v>
      </c>
      <c r="B192" s="8">
        <v>53</v>
      </c>
      <c r="C192" s="8">
        <v>22.9</v>
      </c>
      <c r="D192" s="8">
        <v>0</v>
      </c>
      <c r="E192" s="8">
        <v>1</v>
      </c>
      <c r="F192" s="8">
        <v>1</v>
      </c>
    </row>
    <row r="193" spans="1:6">
      <c r="A193" s="8">
        <v>13.3</v>
      </c>
      <c r="B193" s="8">
        <v>49</v>
      </c>
      <c r="C193" s="8">
        <v>33.5</v>
      </c>
      <c r="D193" s="8">
        <v>0</v>
      </c>
      <c r="E193" s="8">
        <v>1</v>
      </c>
      <c r="F193" s="8">
        <v>1</v>
      </c>
    </row>
    <row r="194" spans="1:6">
      <c r="A194" s="8">
        <v>12.6</v>
      </c>
      <c r="B194" s="8">
        <v>53</v>
      </c>
      <c r="C194" s="8">
        <v>22.9</v>
      </c>
      <c r="D194" s="8">
        <v>1</v>
      </c>
      <c r="E194" s="8">
        <v>5</v>
      </c>
      <c r="F194" s="8">
        <v>6</v>
      </c>
    </row>
    <row r="195" spans="1:6">
      <c r="A195" s="8">
        <v>13.3</v>
      </c>
      <c r="B195" s="8">
        <v>49</v>
      </c>
      <c r="C195" s="8">
        <v>33.5</v>
      </c>
      <c r="D195" s="8">
        <v>0</v>
      </c>
      <c r="E195" s="8">
        <v>10</v>
      </c>
      <c r="F195" s="8">
        <v>10</v>
      </c>
    </row>
    <row r="196" spans="1:6">
      <c r="A196" s="8">
        <v>13.9</v>
      </c>
      <c r="B196" s="8">
        <v>46</v>
      </c>
      <c r="C196" s="8">
        <v>61.6</v>
      </c>
      <c r="D196" s="8">
        <v>0</v>
      </c>
      <c r="E196" s="8">
        <v>19</v>
      </c>
      <c r="F196" s="8">
        <v>19</v>
      </c>
    </row>
    <row r="197" spans="1:6">
      <c r="A197" s="8">
        <v>14.6</v>
      </c>
      <c r="B197" s="8">
        <v>43</v>
      </c>
      <c r="C197" s="8">
        <v>45.8</v>
      </c>
      <c r="D197" s="8">
        <v>0</v>
      </c>
      <c r="E197" s="8">
        <v>49</v>
      </c>
      <c r="F197" s="8">
        <v>49</v>
      </c>
    </row>
    <row r="198" spans="1:6">
      <c r="A198" s="8">
        <v>15.2</v>
      </c>
      <c r="B198" s="8">
        <v>40</v>
      </c>
      <c r="C198" s="8">
        <v>61.6</v>
      </c>
      <c r="D198" s="8">
        <v>2</v>
      </c>
      <c r="E198" s="8">
        <v>47</v>
      </c>
      <c r="F198" s="8">
        <v>49</v>
      </c>
    </row>
    <row r="199" spans="1:6">
      <c r="A199" s="8">
        <v>15.9</v>
      </c>
      <c r="B199" s="8">
        <v>37</v>
      </c>
      <c r="C199" s="8">
        <v>52.8</v>
      </c>
      <c r="D199" s="8">
        <v>4</v>
      </c>
      <c r="E199" s="8">
        <v>79</v>
      </c>
      <c r="F199" s="8">
        <v>83</v>
      </c>
    </row>
    <row r="200" spans="1:6">
      <c r="A200" s="8">
        <v>16.5</v>
      </c>
      <c r="B200" s="8">
        <v>34</v>
      </c>
      <c r="C200" s="8">
        <v>52.8</v>
      </c>
      <c r="D200" s="8">
        <v>6</v>
      </c>
      <c r="E200" s="8">
        <v>69</v>
      </c>
      <c r="F200" s="8">
        <v>75</v>
      </c>
    </row>
    <row r="201" spans="1:6">
      <c r="A201" s="8">
        <v>17.2</v>
      </c>
      <c r="B201" s="8">
        <v>32</v>
      </c>
      <c r="C201" s="8">
        <v>54.6</v>
      </c>
      <c r="D201" s="8">
        <v>8</v>
      </c>
      <c r="E201" s="8">
        <v>64</v>
      </c>
      <c r="F201" s="8">
        <v>72</v>
      </c>
    </row>
    <row r="202" spans="1:6">
      <c r="A202" s="8">
        <v>17.2</v>
      </c>
      <c r="B202" s="8">
        <v>35</v>
      </c>
      <c r="C202" s="8">
        <v>42.3</v>
      </c>
      <c r="D202" s="8">
        <v>5</v>
      </c>
      <c r="E202" s="8">
        <v>77</v>
      </c>
      <c r="F202" s="8">
        <v>82</v>
      </c>
    </row>
    <row r="203" spans="1:6">
      <c r="A203" s="8">
        <v>16.5</v>
      </c>
      <c r="B203" s="8">
        <v>34</v>
      </c>
      <c r="C203" s="8">
        <v>52.8</v>
      </c>
      <c r="D203" s="8">
        <v>13</v>
      </c>
      <c r="E203" s="8">
        <v>79</v>
      </c>
      <c r="F203" s="8">
        <v>92</v>
      </c>
    </row>
    <row r="204" spans="1:6">
      <c r="A204" s="8">
        <v>15.9</v>
      </c>
      <c r="B204" s="8">
        <v>37</v>
      </c>
      <c r="C204" s="8">
        <v>45.8</v>
      </c>
      <c r="D204" s="8">
        <v>3</v>
      </c>
      <c r="E204" s="8">
        <v>59</v>
      </c>
      <c r="F204" s="8">
        <v>62</v>
      </c>
    </row>
    <row r="205" spans="1:6">
      <c r="A205" s="8">
        <v>15.2</v>
      </c>
      <c r="B205" s="8">
        <v>40</v>
      </c>
      <c r="C205" s="8">
        <v>38.799999999999997</v>
      </c>
      <c r="D205" s="8">
        <v>4</v>
      </c>
      <c r="E205" s="8">
        <v>44</v>
      </c>
      <c r="F205" s="8">
        <v>48</v>
      </c>
    </row>
    <row r="206" spans="1:6">
      <c r="A206" s="8">
        <v>15.2</v>
      </c>
      <c r="B206" s="8">
        <v>43</v>
      </c>
      <c r="C206" s="8">
        <v>38.799999999999997</v>
      </c>
      <c r="D206" s="8">
        <v>1</v>
      </c>
      <c r="E206" s="8">
        <v>40</v>
      </c>
      <c r="F206" s="8">
        <v>41</v>
      </c>
    </row>
    <row r="207" spans="1:6">
      <c r="A207" s="8">
        <v>14.6</v>
      </c>
      <c r="B207" s="8">
        <v>46</v>
      </c>
      <c r="C207" s="8">
        <v>29.9</v>
      </c>
      <c r="D207" s="8">
        <v>0</v>
      </c>
      <c r="E207" s="8">
        <v>38</v>
      </c>
      <c r="F207" s="8">
        <v>38</v>
      </c>
    </row>
    <row r="208" spans="1:6">
      <c r="A208" s="8">
        <v>14.6</v>
      </c>
      <c r="B208" s="8">
        <v>46</v>
      </c>
      <c r="C208" s="8">
        <v>49.3</v>
      </c>
      <c r="D208" s="8">
        <v>1</v>
      </c>
      <c r="E208" s="8">
        <v>19</v>
      </c>
      <c r="F208" s="8">
        <v>20</v>
      </c>
    </row>
    <row r="209" spans="1:6">
      <c r="A209" s="8">
        <v>14.6</v>
      </c>
      <c r="B209" s="8">
        <v>46</v>
      </c>
      <c r="C209" s="8">
        <v>35.200000000000003</v>
      </c>
      <c r="D209" s="8">
        <v>5</v>
      </c>
      <c r="E209" s="8">
        <v>10</v>
      </c>
      <c r="F209" s="8">
        <v>15</v>
      </c>
    </row>
    <row r="210" spans="1:6">
      <c r="A210" s="8">
        <v>13.9</v>
      </c>
      <c r="B210" s="8">
        <v>50</v>
      </c>
      <c r="C210" s="8">
        <v>22.9</v>
      </c>
      <c r="D210" s="8">
        <v>0</v>
      </c>
      <c r="E210" s="8">
        <v>6</v>
      </c>
      <c r="F210" s="8">
        <v>6</v>
      </c>
    </row>
    <row r="211" spans="1:6">
      <c r="A211" s="8">
        <v>13.9</v>
      </c>
      <c r="B211" s="8">
        <v>50</v>
      </c>
      <c r="C211" s="8">
        <v>33.5</v>
      </c>
      <c r="D211" s="8">
        <v>2</v>
      </c>
      <c r="E211" s="8">
        <v>3</v>
      </c>
      <c r="F211" s="8">
        <v>5</v>
      </c>
    </row>
    <row r="212" spans="1:6">
      <c r="A212" s="8">
        <v>13.9</v>
      </c>
      <c r="B212" s="8">
        <v>50</v>
      </c>
      <c r="C212" s="8">
        <v>33.5</v>
      </c>
      <c r="D212" s="8">
        <v>1</v>
      </c>
      <c r="E212" s="8">
        <v>0</v>
      </c>
      <c r="F212" s="8">
        <v>1</v>
      </c>
    </row>
    <row r="213" spans="1:6">
      <c r="A213" s="8">
        <v>13.9</v>
      </c>
      <c r="B213" s="8">
        <v>50</v>
      </c>
      <c r="C213" s="8">
        <v>26.4</v>
      </c>
      <c r="D213" s="8">
        <v>0</v>
      </c>
      <c r="E213" s="8">
        <v>3</v>
      </c>
      <c r="F213" s="8">
        <v>3</v>
      </c>
    </row>
    <row r="214" spans="1:6">
      <c r="A214" s="8">
        <v>13.9</v>
      </c>
      <c r="B214" s="8">
        <v>50</v>
      </c>
      <c r="C214" s="8">
        <v>26.4</v>
      </c>
      <c r="D214" s="8">
        <v>0</v>
      </c>
      <c r="E214" s="8">
        <v>1</v>
      </c>
      <c r="F214" s="8">
        <v>1</v>
      </c>
    </row>
    <row r="215" spans="1:6">
      <c r="A215" s="8">
        <v>13.3</v>
      </c>
      <c r="B215" s="8">
        <v>54</v>
      </c>
      <c r="C215" s="8">
        <v>15.8</v>
      </c>
      <c r="D215" s="8">
        <v>1</v>
      </c>
      <c r="E215" s="8">
        <v>2</v>
      </c>
      <c r="F215" s="8">
        <v>3</v>
      </c>
    </row>
    <row r="216" spans="1:6">
      <c r="A216" s="8">
        <v>13.3</v>
      </c>
      <c r="B216" s="8">
        <v>54</v>
      </c>
      <c r="C216" s="8">
        <v>29.9</v>
      </c>
      <c r="D216" s="8">
        <v>0</v>
      </c>
      <c r="E216" s="8">
        <v>3</v>
      </c>
      <c r="F216" s="8">
        <v>3</v>
      </c>
    </row>
    <row r="217" spans="1:6">
      <c r="A217" s="8">
        <v>13.9</v>
      </c>
      <c r="B217" s="8">
        <v>50</v>
      </c>
      <c r="C217" s="8">
        <v>33.5</v>
      </c>
      <c r="D217" s="8">
        <v>0</v>
      </c>
      <c r="E217" s="8">
        <v>31</v>
      </c>
      <c r="F217" s="8">
        <v>31</v>
      </c>
    </row>
    <row r="218" spans="1:6">
      <c r="A218" s="8">
        <v>13.9</v>
      </c>
      <c r="B218" s="8">
        <v>50</v>
      </c>
      <c r="C218" s="8">
        <v>26.4</v>
      </c>
      <c r="D218" s="8">
        <v>2</v>
      </c>
      <c r="E218" s="8">
        <v>75</v>
      </c>
      <c r="F218" s="8">
        <v>77</v>
      </c>
    </row>
    <row r="219" spans="1:6">
      <c r="A219" s="8">
        <v>3.9</v>
      </c>
      <c r="B219" s="8">
        <v>50</v>
      </c>
      <c r="C219" s="8">
        <v>33.5</v>
      </c>
      <c r="D219" s="8">
        <v>4</v>
      </c>
      <c r="E219" s="8">
        <v>184</v>
      </c>
      <c r="F219" s="8">
        <v>188</v>
      </c>
    </row>
    <row r="220" spans="1:6">
      <c r="A220" s="8">
        <v>4.5999999999999996</v>
      </c>
      <c r="B220" s="8">
        <v>50</v>
      </c>
      <c r="C220" s="8">
        <v>29.9</v>
      </c>
      <c r="D220" s="8">
        <v>2</v>
      </c>
      <c r="E220" s="8">
        <v>92</v>
      </c>
      <c r="F220" s="8">
        <v>94</v>
      </c>
    </row>
    <row r="221" spans="1:6">
      <c r="A221" s="8">
        <v>4.5999999999999996</v>
      </c>
      <c r="B221" s="8">
        <v>50</v>
      </c>
      <c r="C221" s="8">
        <v>35.200000000000003</v>
      </c>
      <c r="D221" s="8">
        <v>0</v>
      </c>
      <c r="E221" s="8">
        <v>31</v>
      </c>
      <c r="F221" s="8">
        <v>31</v>
      </c>
    </row>
    <row r="222" spans="1:6">
      <c r="A222" s="8">
        <v>5.2</v>
      </c>
      <c r="B222" s="8">
        <v>47</v>
      </c>
      <c r="C222" s="8">
        <v>33.5</v>
      </c>
      <c r="D222" s="8">
        <v>2</v>
      </c>
      <c r="E222" s="8">
        <v>28</v>
      </c>
      <c r="F222" s="8">
        <v>30</v>
      </c>
    </row>
    <row r="223" spans="1:6">
      <c r="A223" s="8">
        <v>6.5</v>
      </c>
      <c r="B223" s="8">
        <v>40</v>
      </c>
      <c r="C223" s="8">
        <v>33.5</v>
      </c>
      <c r="D223" s="8">
        <v>5</v>
      </c>
      <c r="E223" s="8">
        <v>47</v>
      </c>
      <c r="F223" s="8">
        <v>52</v>
      </c>
    </row>
    <row r="224" spans="1:6">
      <c r="A224" s="8">
        <v>6.5</v>
      </c>
      <c r="B224" s="8">
        <v>40</v>
      </c>
      <c r="C224" s="8">
        <v>33.5</v>
      </c>
      <c r="D224" s="8">
        <v>4</v>
      </c>
      <c r="E224" s="8">
        <v>50</v>
      </c>
      <c r="F224" s="8">
        <v>54</v>
      </c>
    </row>
    <row r="225" spans="1:6">
      <c r="A225" s="8">
        <v>6.5</v>
      </c>
      <c r="B225" s="8">
        <v>40</v>
      </c>
      <c r="C225" s="8">
        <v>26.4</v>
      </c>
      <c r="D225" s="8">
        <v>0</v>
      </c>
      <c r="E225" s="8">
        <v>47</v>
      </c>
      <c r="F225" s="8">
        <v>47</v>
      </c>
    </row>
    <row r="226" spans="1:6">
      <c r="A226" s="8">
        <v>6.5</v>
      </c>
      <c r="B226" s="8">
        <v>40</v>
      </c>
      <c r="C226" s="8">
        <v>26.4</v>
      </c>
      <c r="D226" s="8">
        <v>2</v>
      </c>
      <c r="E226" s="8">
        <v>43</v>
      </c>
      <c r="F226" s="8">
        <v>45</v>
      </c>
    </row>
    <row r="227" spans="1:6">
      <c r="A227" s="8">
        <v>16.5</v>
      </c>
      <c r="B227" s="8">
        <v>40</v>
      </c>
      <c r="C227" s="8">
        <v>15.8</v>
      </c>
      <c r="D227" s="8">
        <v>4</v>
      </c>
      <c r="E227" s="8">
        <v>70</v>
      </c>
      <c r="F227" s="8">
        <v>74</v>
      </c>
    </row>
    <row r="228" spans="1:6">
      <c r="A228" s="8">
        <v>16.5</v>
      </c>
      <c r="B228" s="8">
        <v>40</v>
      </c>
      <c r="C228" s="8">
        <v>12.3</v>
      </c>
      <c r="D228" s="8">
        <v>4</v>
      </c>
      <c r="E228" s="8">
        <v>174</v>
      </c>
      <c r="F228" s="8">
        <v>178</v>
      </c>
    </row>
    <row r="229" spans="1:6">
      <c r="A229" s="8">
        <v>16.5</v>
      </c>
      <c r="B229" s="8">
        <v>40</v>
      </c>
      <c r="C229" s="8">
        <v>26.4</v>
      </c>
      <c r="D229" s="8">
        <v>1</v>
      </c>
      <c r="E229" s="8">
        <v>154</v>
      </c>
      <c r="F229" s="8">
        <v>155</v>
      </c>
    </row>
    <row r="230" spans="1:6">
      <c r="A230" s="8">
        <v>15.2</v>
      </c>
      <c r="B230" s="8">
        <v>47</v>
      </c>
      <c r="C230" s="8">
        <v>19.399999999999999</v>
      </c>
      <c r="D230" s="8">
        <v>3</v>
      </c>
      <c r="E230" s="8">
        <v>92</v>
      </c>
      <c r="F230" s="8">
        <v>95</v>
      </c>
    </row>
    <row r="231" spans="1:6">
      <c r="A231" s="8">
        <v>15.2</v>
      </c>
      <c r="B231" s="8">
        <v>50</v>
      </c>
      <c r="C231" s="8">
        <v>19.399999999999999</v>
      </c>
      <c r="D231" s="8">
        <v>1</v>
      </c>
      <c r="E231" s="8">
        <v>73</v>
      </c>
      <c r="F231" s="8">
        <v>74</v>
      </c>
    </row>
    <row r="232" spans="1:6">
      <c r="A232" s="8">
        <v>14.6</v>
      </c>
      <c r="B232" s="8">
        <v>59</v>
      </c>
      <c r="C232" s="8">
        <v>22.9</v>
      </c>
      <c r="D232" s="8">
        <v>1</v>
      </c>
      <c r="E232" s="8">
        <v>37</v>
      </c>
      <c r="F232" s="8">
        <v>38</v>
      </c>
    </row>
    <row r="233" spans="1:6">
      <c r="A233" s="8">
        <v>14.6</v>
      </c>
      <c r="B233" s="8">
        <v>59</v>
      </c>
      <c r="C233" s="8">
        <v>19.399999999999999</v>
      </c>
      <c r="D233" s="8">
        <v>2</v>
      </c>
      <c r="E233" s="8">
        <v>22</v>
      </c>
      <c r="F233" s="8">
        <v>24</v>
      </c>
    </row>
    <row r="234" spans="1:6">
      <c r="A234" s="8">
        <v>14.6</v>
      </c>
      <c r="B234" s="8">
        <v>59</v>
      </c>
      <c r="C234" s="8">
        <v>19.399999999999999</v>
      </c>
      <c r="D234" s="8">
        <v>0</v>
      </c>
      <c r="E234" s="8">
        <v>18</v>
      </c>
      <c r="F234" s="8">
        <v>18</v>
      </c>
    </row>
    <row r="235" spans="1:6">
      <c r="A235" s="8">
        <v>14.6</v>
      </c>
      <c r="B235" s="8">
        <v>59</v>
      </c>
      <c r="C235" s="8">
        <v>12.3</v>
      </c>
      <c r="D235" s="8">
        <v>2</v>
      </c>
      <c r="E235" s="8">
        <v>10</v>
      </c>
      <c r="F235" s="8">
        <v>12</v>
      </c>
    </row>
    <row r="236" spans="1:6">
      <c r="A236" s="8">
        <v>14.6</v>
      </c>
      <c r="B236" s="8">
        <v>59</v>
      </c>
      <c r="C236" s="8">
        <v>19.399999999999999</v>
      </c>
      <c r="D236" s="8">
        <v>0</v>
      </c>
      <c r="E236" s="8">
        <v>3</v>
      </c>
      <c r="F236" s="8">
        <v>3</v>
      </c>
    </row>
    <row r="237" spans="1:6">
      <c r="A237" s="8">
        <v>5.2</v>
      </c>
      <c r="B237" s="8">
        <v>55</v>
      </c>
      <c r="C237" s="8">
        <v>22.9</v>
      </c>
      <c r="D237" s="8">
        <v>0</v>
      </c>
      <c r="E237" s="8">
        <v>3</v>
      </c>
      <c r="F237" s="8">
        <v>3</v>
      </c>
    </row>
    <row r="238" spans="1:6">
      <c r="A238" s="8">
        <v>5.2</v>
      </c>
      <c r="B238" s="8">
        <v>55</v>
      </c>
      <c r="C238" s="8">
        <v>15.8</v>
      </c>
      <c r="D238" s="8">
        <v>0</v>
      </c>
      <c r="E238" s="8">
        <v>6</v>
      </c>
      <c r="F238" s="8">
        <v>6</v>
      </c>
    </row>
    <row r="239" spans="1:6">
      <c r="A239" s="8">
        <v>5.2</v>
      </c>
      <c r="B239" s="8">
        <v>55</v>
      </c>
      <c r="C239" s="8">
        <v>15.8</v>
      </c>
      <c r="D239" s="8">
        <v>0</v>
      </c>
      <c r="E239" s="8">
        <v>27</v>
      </c>
      <c r="F239" s="8">
        <v>27</v>
      </c>
    </row>
    <row r="240" spans="1:6">
      <c r="A240" s="8">
        <v>5.2</v>
      </c>
      <c r="B240" s="8">
        <v>55</v>
      </c>
      <c r="C240" s="8">
        <v>0</v>
      </c>
      <c r="D240" s="8">
        <v>2</v>
      </c>
      <c r="E240" s="8">
        <v>97</v>
      </c>
      <c r="F240" s="8">
        <v>99</v>
      </c>
    </row>
    <row r="241" spans="1:6">
      <c r="A241" s="8">
        <v>5.9</v>
      </c>
      <c r="B241" s="8">
        <v>51</v>
      </c>
      <c r="C241" s="8">
        <v>10.6</v>
      </c>
      <c r="D241" s="8">
        <v>3</v>
      </c>
      <c r="E241" s="8">
        <v>214</v>
      </c>
      <c r="F241" s="8">
        <v>217</v>
      </c>
    </row>
    <row r="242" spans="1:6">
      <c r="A242" s="8">
        <v>5.9</v>
      </c>
      <c r="B242" s="8">
        <v>51</v>
      </c>
      <c r="C242" s="8">
        <v>19.399999999999999</v>
      </c>
      <c r="D242" s="8">
        <v>3</v>
      </c>
      <c r="E242" s="8">
        <v>127</v>
      </c>
      <c r="F242" s="8">
        <v>130</v>
      </c>
    </row>
    <row r="243" spans="1:6">
      <c r="A243" s="8">
        <v>6.5</v>
      </c>
      <c r="B243" s="8">
        <v>51</v>
      </c>
      <c r="C243" s="8">
        <v>19.399999999999999</v>
      </c>
      <c r="D243" s="8">
        <v>3</v>
      </c>
      <c r="E243" s="8">
        <v>51</v>
      </c>
      <c r="F243" s="8">
        <v>54</v>
      </c>
    </row>
    <row r="244" spans="1:6">
      <c r="A244" s="8">
        <v>6.5</v>
      </c>
      <c r="B244" s="8">
        <v>47</v>
      </c>
      <c r="C244" s="8">
        <v>15.8</v>
      </c>
      <c r="D244" s="8">
        <v>4</v>
      </c>
      <c r="E244" s="8">
        <v>31</v>
      </c>
      <c r="F244" s="8">
        <v>35</v>
      </c>
    </row>
    <row r="245" spans="1:6">
      <c r="A245" s="8">
        <v>6.5</v>
      </c>
      <c r="B245" s="8">
        <v>51</v>
      </c>
      <c r="C245" s="8">
        <v>12.3</v>
      </c>
      <c r="D245" s="8">
        <v>2</v>
      </c>
      <c r="E245" s="8">
        <v>55</v>
      </c>
      <c r="F245" s="8">
        <v>57</v>
      </c>
    </row>
    <row r="246" spans="1:6">
      <c r="A246" s="8">
        <v>6.5</v>
      </c>
      <c r="B246" s="8">
        <v>59</v>
      </c>
      <c r="C246" s="8">
        <v>10.6</v>
      </c>
      <c r="D246" s="8">
        <v>6</v>
      </c>
      <c r="E246" s="8">
        <v>46</v>
      </c>
      <c r="F246" s="8">
        <v>52</v>
      </c>
    </row>
    <row r="247" spans="1:6">
      <c r="A247" s="8">
        <v>6.5</v>
      </c>
      <c r="B247" s="8">
        <v>59</v>
      </c>
      <c r="C247" s="8">
        <v>10.6</v>
      </c>
      <c r="D247" s="8">
        <v>3</v>
      </c>
      <c r="E247" s="8">
        <v>60</v>
      </c>
      <c r="F247" s="8">
        <v>63</v>
      </c>
    </row>
    <row r="248" spans="1:6">
      <c r="A248" s="8">
        <v>5.2</v>
      </c>
      <c r="B248" s="8">
        <v>80</v>
      </c>
      <c r="C248" s="8">
        <v>10.6</v>
      </c>
      <c r="D248" s="8">
        <v>2</v>
      </c>
      <c r="E248" s="8">
        <v>45</v>
      </c>
      <c r="F248" s="8">
        <v>47</v>
      </c>
    </row>
    <row r="249" spans="1:6">
      <c r="A249" s="8">
        <v>5.2</v>
      </c>
      <c r="B249" s="8">
        <v>86</v>
      </c>
      <c r="C249" s="8">
        <v>26.4</v>
      </c>
      <c r="D249" s="8">
        <v>4</v>
      </c>
      <c r="E249" s="8">
        <v>72</v>
      </c>
      <c r="F249" s="8">
        <v>76</v>
      </c>
    </row>
    <row r="250" spans="1:6">
      <c r="A250" s="8">
        <v>5.2</v>
      </c>
      <c r="B250" s="8">
        <v>86</v>
      </c>
      <c r="C250" s="8">
        <v>26.4</v>
      </c>
      <c r="D250" s="8">
        <v>6</v>
      </c>
      <c r="E250" s="8">
        <v>130</v>
      </c>
      <c r="F250" s="8">
        <v>136</v>
      </c>
    </row>
    <row r="251" spans="1:6">
      <c r="A251" s="8">
        <v>0.2</v>
      </c>
      <c r="B251" s="8">
        <v>93</v>
      </c>
      <c r="C251" s="8">
        <v>12.3</v>
      </c>
      <c r="D251" s="8">
        <v>1</v>
      </c>
      <c r="E251" s="8">
        <v>94</v>
      </c>
      <c r="F251" s="8">
        <v>95</v>
      </c>
    </row>
    <row r="252" spans="1:6">
      <c r="A252" s="8">
        <v>0.2</v>
      </c>
      <c r="B252" s="8">
        <v>93</v>
      </c>
      <c r="C252" s="8">
        <v>0</v>
      </c>
      <c r="D252" s="8">
        <v>0</v>
      </c>
      <c r="E252" s="8">
        <v>51</v>
      </c>
      <c r="F252" s="8">
        <v>51</v>
      </c>
    </row>
    <row r="253" spans="1:6">
      <c r="A253" s="8">
        <v>0.2</v>
      </c>
      <c r="B253" s="8">
        <v>93</v>
      </c>
      <c r="C253" s="8">
        <v>22.9</v>
      </c>
      <c r="D253" s="8">
        <v>0</v>
      </c>
      <c r="E253" s="8">
        <v>32</v>
      </c>
      <c r="F253" s="8">
        <v>32</v>
      </c>
    </row>
    <row r="254" spans="1:6">
      <c r="A254" s="8">
        <v>0.2</v>
      </c>
      <c r="B254" s="8">
        <v>86</v>
      </c>
      <c r="C254" s="8">
        <v>10.6</v>
      </c>
      <c r="D254" s="8">
        <v>0</v>
      </c>
      <c r="E254" s="8">
        <v>20</v>
      </c>
      <c r="F254" s="8">
        <v>20</v>
      </c>
    </row>
    <row r="255" spans="1:6">
      <c r="A255" s="8">
        <v>0.2</v>
      </c>
      <c r="B255" s="8">
        <v>93</v>
      </c>
      <c r="C255" s="8">
        <v>12.3</v>
      </c>
      <c r="D255" s="8">
        <v>1</v>
      </c>
      <c r="E255" s="8">
        <v>28</v>
      </c>
      <c r="F255" s="8">
        <v>29</v>
      </c>
    </row>
    <row r="256" spans="1:6">
      <c r="A256" s="8">
        <v>0.2</v>
      </c>
      <c r="B256" s="8">
        <v>93</v>
      </c>
      <c r="C256" s="8">
        <v>10.6</v>
      </c>
      <c r="D256" s="8">
        <v>1</v>
      </c>
      <c r="E256" s="8">
        <v>18</v>
      </c>
      <c r="F256" s="8">
        <v>19</v>
      </c>
    </row>
    <row r="257" spans="1:6">
      <c r="A257" s="8">
        <v>5.2</v>
      </c>
      <c r="B257" s="8">
        <v>86</v>
      </c>
      <c r="C257" s="8">
        <v>10.6</v>
      </c>
      <c r="D257" s="8">
        <v>0</v>
      </c>
      <c r="E257" s="8">
        <v>7</v>
      </c>
      <c r="F257" s="8">
        <v>7</v>
      </c>
    </row>
    <row r="258" spans="1:6">
      <c r="A258" s="8">
        <v>5.2</v>
      </c>
      <c r="B258" s="8">
        <v>86</v>
      </c>
      <c r="C258" s="8">
        <v>12.3</v>
      </c>
      <c r="D258" s="8">
        <v>0</v>
      </c>
      <c r="E258" s="8">
        <v>6</v>
      </c>
      <c r="F258" s="8">
        <v>6</v>
      </c>
    </row>
    <row r="259" spans="1:6">
      <c r="A259" s="8">
        <v>14.6</v>
      </c>
      <c r="B259" s="8">
        <v>86</v>
      </c>
      <c r="C259" s="8">
        <v>15.8</v>
      </c>
      <c r="D259" s="8">
        <v>0</v>
      </c>
      <c r="E259" s="8">
        <v>1</v>
      </c>
      <c r="F259" s="8">
        <v>1</v>
      </c>
    </row>
    <row r="260" spans="1:6">
      <c r="A260" s="8">
        <v>14.6</v>
      </c>
      <c r="B260" s="8">
        <v>86</v>
      </c>
      <c r="C260" s="8">
        <v>19.399999999999999</v>
      </c>
      <c r="D260" s="8">
        <v>0</v>
      </c>
      <c r="E260" s="8">
        <v>5</v>
      </c>
      <c r="F260" s="8">
        <v>5</v>
      </c>
    </row>
    <row r="261" spans="1:6">
      <c r="A261" s="8">
        <v>13.9</v>
      </c>
      <c r="B261" s="8">
        <v>93</v>
      </c>
      <c r="C261" s="8">
        <v>15.8</v>
      </c>
      <c r="D261" s="8">
        <v>0</v>
      </c>
      <c r="E261" s="8">
        <v>16</v>
      </c>
      <c r="F261" s="8">
        <v>16</v>
      </c>
    </row>
    <row r="262" spans="1:6">
      <c r="A262" s="8">
        <v>14.6</v>
      </c>
      <c r="B262" s="8">
        <v>69</v>
      </c>
      <c r="C262" s="8">
        <v>15.8</v>
      </c>
      <c r="D262" s="8">
        <v>0</v>
      </c>
      <c r="E262" s="8">
        <v>54</v>
      </c>
      <c r="F262" s="8">
        <v>54</v>
      </c>
    </row>
    <row r="263" spans="1:6">
      <c r="A263" s="8">
        <v>15.2</v>
      </c>
      <c r="B263" s="8">
        <v>59</v>
      </c>
      <c r="C263" s="8">
        <v>19.399999999999999</v>
      </c>
      <c r="D263" s="8">
        <v>3</v>
      </c>
      <c r="E263" s="8">
        <v>125</v>
      </c>
      <c r="F263" s="8">
        <v>128</v>
      </c>
    </row>
    <row r="264" spans="1:6">
      <c r="A264" s="8">
        <v>15.2</v>
      </c>
      <c r="B264" s="8">
        <v>59</v>
      </c>
      <c r="C264" s="8">
        <v>38.799999999999997</v>
      </c>
      <c r="D264" s="8">
        <v>3</v>
      </c>
      <c r="E264" s="8">
        <v>78</v>
      </c>
      <c r="F264" s="8">
        <v>81</v>
      </c>
    </row>
    <row r="265" spans="1:6">
      <c r="A265" s="8">
        <v>15.9</v>
      </c>
      <c r="B265" s="8">
        <v>55</v>
      </c>
      <c r="C265" s="8">
        <v>26.4</v>
      </c>
      <c r="D265" s="8">
        <v>0</v>
      </c>
      <c r="E265" s="8">
        <v>39</v>
      </c>
      <c r="F265" s="8">
        <v>39</v>
      </c>
    </row>
    <row r="266" spans="1:6">
      <c r="A266" s="8">
        <v>16.5</v>
      </c>
      <c r="B266" s="8">
        <v>51</v>
      </c>
      <c r="C266" s="8">
        <v>45.8</v>
      </c>
      <c r="D266" s="8">
        <v>3</v>
      </c>
      <c r="E266" s="8">
        <v>32</v>
      </c>
      <c r="F266" s="8">
        <v>35</v>
      </c>
    </row>
    <row r="267" spans="1:6">
      <c r="A267" s="8">
        <v>16.5</v>
      </c>
      <c r="B267" s="8">
        <v>47</v>
      </c>
      <c r="C267" s="8">
        <v>68.7</v>
      </c>
      <c r="D267" s="8">
        <v>3</v>
      </c>
      <c r="E267" s="8">
        <v>52</v>
      </c>
      <c r="F267" s="8">
        <v>55</v>
      </c>
    </row>
    <row r="268" spans="1:6">
      <c r="A268" s="8">
        <v>17.2</v>
      </c>
      <c r="B268" s="8">
        <v>44</v>
      </c>
      <c r="C268" s="8">
        <v>42.3</v>
      </c>
      <c r="D268" s="8">
        <v>0</v>
      </c>
      <c r="E268" s="8">
        <v>49</v>
      </c>
      <c r="F268" s="8">
        <v>49</v>
      </c>
    </row>
    <row r="269" spans="1:6">
      <c r="A269" s="8">
        <v>16.5</v>
      </c>
      <c r="B269" s="8">
        <v>47</v>
      </c>
      <c r="C269" s="8">
        <v>38.799999999999997</v>
      </c>
      <c r="D269" s="8">
        <v>0</v>
      </c>
      <c r="E269" s="8">
        <v>44</v>
      </c>
      <c r="F269" s="8">
        <v>44</v>
      </c>
    </row>
    <row r="270" spans="1:6">
      <c r="A270" s="8">
        <v>16.5</v>
      </c>
      <c r="B270" s="8">
        <v>47</v>
      </c>
      <c r="C270" s="8">
        <v>49.3</v>
      </c>
      <c r="D270" s="8">
        <v>1</v>
      </c>
      <c r="E270" s="8">
        <v>48</v>
      </c>
      <c r="F270" s="8">
        <v>49</v>
      </c>
    </row>
    <row r="271" spans="1:6">
      <c r="A271" s="8">
        <v>17.2</v>
      </c>
      <c r="B271" s="8">
        <v>44</v>
      </c>
      <c r="C271" s="8">
        <v>38.799999999999997</v>
      </c>
      <c r="D271" s="8">
        <v>5</v>
      </c>
      <c r="E271" s="8">
        <v>63</v>
      </c>
      <c r="F271" s="8">
        <v>68</v>
      </c>
    </row>
    <row r="272" spans="1:6">
      <c r="A272" s="8">
        <v>16.5</v>
      </c>
      <c r="B272" s="8">
        <v>47</v>
      </c>
      <c r="C272" s="8">
        <v>42.3</v>
      </c>
      <c r="D272" s="8">
        <v>0</v>
      </c>
      <c r="E272" s="8">
        <v>139</v>
      </c>
      <c r="F272" s="8">
        <v>139</v>
      </c>
    </row>
    <row r="273" spans="1:6">
      <c r="A273" s="8">
        <v>16.5</v>
      </c>
      <c r="B273" s="8">
        <v>47</v>
      </c>
      <c r="C273" s="8">
        <v>61.6</v>
      </c>
      <c r="D273" s="8">
        <v>2</v>
      </c>
      <c r="E273" s="8">
        <v>135</v>
      </c>
      <c r="F273" s="8">
        <v>137</v>
      </c>
    </row>
    <row r="274" spans="1:6">
      <c r="A274" s="8">
        <v>15.9</v>
      </c>
      <c r="B274" s="8">
        <v>47</v>
      </c>
      <c r="C274" s="8">
        <v>49.3</v>
      </c>
      <c r="D274" s="8">
        <v>1</v>
      </c>
      <c r="E274" s="8">
        <v>82</v>
      </c>
      <c r="F274" s="8">
        <v>83</v>
      </c>
    </row>
    <row r="275" spans="1:6">
      <c r="A275" s="8">
        <v>15.2</v>
      </c>
      <c r="B275" s="8">
        <v>50</v>
      </c>
      <c r="C275" s="8">
        <v>38.799999999999997</v>
      </c>
      <c r="D275" s="8">
        <v>2</v>
      </c>
      <c r="E275" s="8">
        <v>54</v>
      </c>
      <c r="F275" s="8">
        <v>56</v>
      </c>
    </row>
    <row r="276" spans="1:6">
      <c r="A276" s="8">
        <v>15.2</v>
      </c>
      <c r="B276" s="8">
        <v>55</v>
      </c>
      <c r="C276" s="8">
        <v>38.799999999999997</v>
      </c>
      <c r="D276" s="8">
        <v>0</v>
      </c>
      <c r="E276" s="8">
        <v>57</v>
      </c>
      <c r="F276" s="8">
        <v>57</v>
      </c>
    </row>
    <row r="277" spans="1:6">
      <c r="A277" s="8">
        <v>15.2</v>
      </c>
      <c r="B277" s="8">
        <v>55</v>
      </c>
      <c r="C277" s="8">
        <v>52.8</v>
      </c>
      <c r="D277" s="8">
        <v>1</v>
      </c>
      <c r="E277" s="8">
        <v>32</v>
      </c>
      <c r="F277" s="8">
        <v>33</v>
      </c>
    </row>
    <row r="278" spans="1:6">
      <c r="A278" s="8">
        <v>14.6</v>
      </c>
      <c r="B278" s="8">
        <v>59</v>
      </c>
      <c r="C278" s="8">
        <v>49.3</v>
      </c>
      <c r="D278" s="8">
        <v>1</v>
      </c>
      <c r="E278" s="8">
        <v>19</v>
      </c>
      <c r="F278" s="8">
        <v>20</v>
      </c>
    </row>
    <row r="279" spans="1:6">
      <c r="A279" s="8">
        <v>14.6</v>
      </c>
      <c r="B279" s="8">
        <v>59</v>
      </c>
      <c r="C279" s="8">
        <v>33.5</v>
      </c>
      <c r="D279" s="8">
        <v>1</v>
      </c>
      <c r="E279" s="8">
        <v>6</v>
      </c>
      <c r="F279" s="8">
        <v>7</v>
      </c>
    </row>
    <row r="280" spans="1:6">
      <c r="A280" s="8">
        <v>14.6</v>
      </c>
      <c r="B280" s="8">
        <v>50</v>
      </c>
      <c r="C280" s="8">
        <v>33.5</v>
      </c>
      <c r="D280" s="8">
        <v>0</v>
      </c>
      <c r="E280" s="8">
        <v>2</v>
      </c>
      <c r="F280" s="8">
        <v>2</v>
      </c>
    </row>
    <row r="281" spans="1:6">
      <c r="A281" s="8">
        <v>14.6</v>
      </c>
      <c r="B281" s="8">
        <v>50</v>
      </c>
      <c r="C281" s="8">
        <v>42.3</v>
      </c>
      <c r="D281" s="8">
        <v>0</v>
      </c>
      <c r="E281" s="8">
        <v>2</v>
      </c>
      <c r="F281" s="8">
        <v>2</v>
      </c>
    </row>
    <row r="282" spans="1:6">
      <c r="A282" s="8">
        <v>14.6</v>
      </c>
      <c r="B282" s="8">
        <v>50</v>
      </c>
      <c r="C282" s="8">
        <v>38.799999999999997</v>
      </c>
      <c r="D282" s="8">
        <v>0</v>
      </c>
      <c r="E282" s="8">
        <v>3</v>
      </c>
      <c r="F282" s="8">
        <v>3</v>
      </c>
    </row>
    <row r="283" spans="1:6">
      <c r="A283" s="8">
        <v>14.6</v>
      </c>
      <c r="B283" s="8">
        <v>50</v>
      </c>
      <c r="C283" s="8">
        <v>29.9</v>
      </c>
      <c r="D283" s="8">
        <v>0</v>
      </c>
      <c r="E283" s="8">
        <v>4</v>
      </c>
      <c r="F283" s="8">
        <v>4</v>
      </c>
    </row>
    <row r="284" spans="1:6">
      <c r="A284" s="8">
        <v>14.6</v>
      </c>
      <c r="B284" s="8">
        <v>50</v>
      </c>
      <c r="C284" s="8">
        <v>35.200000000000003</v>
      </c>
      <c r="D284" s="8">
        <v>0</v>
      </c>
      <c r="E284" s="8">
        <v>3</v>
      </c>
      <c r="F284" s="8">
        <v>3</v>
      </c>
    </row>
    <row r="285" spans="1:6">
      <c r="A285" s="8">
        <v>13.9</v>
      </c>
      <c r="B285" s="8">
        <v>54</v>
      </c>
      <c r="C285" s="8">
        <v>15.8</v>
      </c>
      <c r="D285" s="8">
        <v>0</v>
      </c>
      <c r="E285" s="8">
        <v>28</v>
      </c>
      <c r="F285" s="8">
        <v>28</v>
      </c>
    </row>
    <row r="286" spans="1:6">
      <c r="A286" s="8">
        <v>13.9</v>
      </c>
      <c r="B286" s="8">
        <v>54</v>
      </c>
      <c r="C286" s="8">
        <v>15.8</v>
      </c>
      <c r="D286" s="8">
        <v>0</v>
      </c>
      <c r="E286" s="8">
        <v>72</v>
      </c>
      <c r="F286" s="8">
        <v>72</v>
      </c>
    </row>
    <row r="287" spans="1:6">
      <c r="A287" s="8">
        <v>14.6</v>
      </c>
      <c r="B287" s="8">
        <v>50</v>
      </c>
      <c r="C287" s="8">
        <v>22.9</v>
      </c>
      <c r="D287" s="8">
        <v>5</v>
      </c>
      <c r="E287" s="8">
        <v>197</v>
      </c>
      <c r="F287" s="8">
        <v>202</v>
      </c>
    </row>
    <row r="288" spans="1:6">
      <c r="A288" s="8">
        <v>14.6</v>
      </c>
      <c r="B288" s="8">
        <v>50</v>
      </c>
      <c r="C288" s="8">
        <v>38.799999999999997</v>
      </c>
      <c r="D288" s="8">
        <v>2</v>
      </c>
      <c r="E288" s="8">
        <v>137</v>
      </c>
      <c r="F288" s="8">
        <v>139</v>
      </c>
    </row>
    <row r="289" spans="1:6">
      <c r="A289" s="8">
        <v>5.2</v>
      </c>
      <c r="B289" s="8">
        <v>50</v>
      </c>
      <c r="C289" s="8">
        <v>42.3</v>
      </c>
      <c r="D289" s="8">
        <v>2</v>
      </c>
      <c r="E289" s="8">
        <v>36</v>
      </c>
      <c r="F289" s="8">
        <v>38</v>
      </c>
    </row>
    <row r="290" spans="1:6">
      <c r="A290" s="8">
        <v>6.5</v>
      </c>
      <c r="B290" s="8">
        <v>44</v>
      </c>
      <c r="C290" s="8">
        <v>52.8</v>
      </c>
      <c r="D290" s="8">
        <v>4</v>
      </c>
      <c r="E290" s="8">
        <v>33</v>
      </c>
      <c r="F290" s="8">
        <v>37</v>
      </c>
    </row>
    <row r="291" spans="1:6">
      <c r="A291" s="8">
        <v>16.5</v>
      </c>
      <c r="B291" s="8">
        <v>44</v>
      </c>
      <c r="C291" s="8">
        <v>49.3</v>
      </c>
      <c r="D291" s="8">
        <v>3</v>
      </c>
      <c r="E291" s="8">
        <v>49</v>
      </c>
      <c r="F291" s="8">
        <v>52</v>
      </c>
    </row>
    <row r="292" spans="1:6">
      <c r="A292" s="8">
        <v>17.2</v>
      </c>
      <c r="B292" s="8">
        <v>41</v>
      </c>
      <c r="C292" s="8">
        <v>52.8</v>
      </c>
      <c r="D292" s="8">
        <v>2</v>
      </c>
      <c r="E292" s="8">
        <v>81</v>
      </c>
      <c r="F292" s="8">
        <v>83</v>
      </c>
    </row>
    <row r="293" spans="1:6">
      <c r="A293" s="8">
        <v>17.2</v>
      </c>
      <c r="B293" s="8">
        <v>41</v>
      </c>
      <c r="C293" s="8">
        <v>45.8</v>
      </c>
      <c r="D293" s="8">
        <v>3</v>
      </c>
      <c r="E293" s="8">
        <v>39</v>
      </c>
      <c r="F293" s="8">
        <v>42</v>
      </c>
    </row>
    <row r="294" spans="1:6">
      <c r="A294" s="8">
        <v>17.8</v>
      </c>
      <c r="B294" s="8">
        <v>38</v>
      </c>
      <c r="C294" s="8">
        <v>35.200000000000003</v>
      </c>
      <c r="D294" s="8">
        <v>5</v>
      </c>
      <c r="E294" s="8">
        <v>55</v>
      </c>
      <c r="F294" s="8">
        <v>60</v>
      </c>
    </row>
    <row r="295" spans="1:6">
      <c r="A295" s="8">
        <v>17.8</v>
      </c>
      <c r="B295" s="8">
        <v>38</v>
      </c>
      <c r="C295" s="8">
        <v>42.3</v>
      </c>
      <c r="D295" s="8">
        <v>2</v>
      </c>
      <c r="E295" s="8">
        <v>76</v>
      </c>
      <c r="F295" s="8">
        <v>78</v>
      </c>
    </row>
    <row r="296" spans="1:6">
      <c r="A296" s="8">
        <v>16.5</v>
      </c>
      <c r="B296" s="8">
        <v>40</v>
      </c>
      <c r="C296" s="8">
        <v>33.5</v>
      </c>
      <c r="D296" s="8">
        <v>4</v>
      </c>
      <c r="E296" s="8">
        <v>158</v>
      </c>
      <c r="F296" s="8">
        <v>162</v>
      </c>
    </row>
    <row r="297" spans="1:6">
      <c r="A297" s="8">
        <v>16.5</v>
      </c>
      <c r="B297" s="8">
        <v>40</v>
      </c>
      <c r="C297" s="8">
        <v>38.799999999999997</v>
      </c>
      <c r="D297" s="8">
        <v>3</v>
      </c>
      <c r="E297" s="8">
        <v>141</v>
      </c>
      <c r="F297" s="8">
        <v>144</v>
      </c>
    </row>
    <row r="298" spans="1:6">
      <c r="A298" s="8">
        <v>15.2</v>
      </c>
      <c r="B298" s="8">
        <v>47</v>
      </c>
      <c r="C298" s="8">
        <v>29.9</v>
      </c>
      <c r="D298" s="8">
        <v>1</v>
      </c>
      <c r="E298" s="8">
        <v>98</v>
      </c>
      <c r="F298" s="8">
        <v>99</v>
      </c>
    </row>
    <row r="299" spans="1:6">
      <c r="A299" s="8">
        <v>15.2</v>
      </c>
      <c r="B299" s="8">
        <v>47</v>
      </c>
      <c r="C299" s="8">
        <v>26.4</v>
      </c>
      <c r="D299" s="8">
        <v>0</v>
      </c>
      <c r="E299" s="8">
        <v>64</v>
      </c>
      <c r="F299" s="8">
        <v>64</v>
      </c>
    </row>
    <row r="300" spans="1:6">
      <c r="A300" s="8">
        <v>14.6</v>
      </c>
      <c r="B300" s="8">
        <v>46</v>
      </c>
      <c r="C300" s="8">
        <v>35.200000000000003</v>
      </c>
      <c r="D300" s="8">
        <v>0</v>
      </c>
      <c r="E300" s="8">
        <v>40</v>
      </c>
      <c r="F300" s="8">
        <v>40</v>
      </c>
    </row>
    <row r="301" spans="1:6">
      <c r="A301" s="8">
        <v>14.6</v>
      </c>
      <c r="B301" s="8">
        <v>46</v>
      </c>
      <c r="C301" s="8">
        <v>38.799999999999997</v>
      </c>
      <c r="D301" s="8">
        <v>0</v>
      </c>
      <c r="E301" s="8">
        <v>30</v>
      </c>
      <c r="F301" s="8">
        <v>30</v>
      </c>
    </row>
    <row r="302" spans="1:6">
      <c r="A302" s="8">
        <v>13.9</v>
      </c>
      <c r="B302" s="8">
        <v>50</v>
      </c>
      <c r="C302" s="8">
        <v>22.9</v>
      </c>
      <c r="D302" s="8">
        <v>1</v>
      </c>
      <c r="E302" s="8">
        <v>14</v>
      </c>
      <c r="F302" s="8">
        <v>15</v>
      </c>
    </row>
    <row r="303" spans="1:6">
      <c r="A303" s="8">
        <v>13.9</v>
      </c>
      <c r="B303" s="8">
        <v>50</v>
      </c>
      <c r="C303" s="8">
        <v>22.9</v>
      </c>
      <c r="D303" s="8">
        <v>0</v>
      </c>
      <c r="E303" s="8">
        <v>14</v>
      </c>
      <c r="F303" s="8">
        <v>14</v>
      </c>
    </row>
    <row r="304" spans="1:6">
      <c r="A304" s="8">
        <v>13.3</v>
      </c>
      <c r="B304" s="8">
        <v>54</v>
      </c>
      <c r="C304" s="8">
        <v>19.399999999999999</v>
      </c>
      <c r="D304" s="8">
        <v>0</v>
      </c>
      <c r="E304" s="8">
        <v>5</v>
      </c>
      <c r="F304" s="8">
        <v>5</v>
      </c>
    </row>
    <row r="305" spans="1:6">
      <c r="A305" s="8">
        <v>13.3</v>
      </c>
      <c r="B305" s="8">
        <v>54</v>
      </c>
      <c r="C305" s="8">
        <v>15.8</v>
      </c>
      <c r="D305" s="8">
        <v>0</v>
      </c>
      <c r="E305" s="8">
        <v>1</v>
      </c>
      <c r="F305" s="8">
        <v>1</v>
      </c>
    </row>
    <row r="306" spans="1:6">
      <c r="A306" s="8">
        <v>13.3</v>
      </c>
      <c r="B306" s="8">
        <v>54</v>
      </c>
      <c r="C306" s="8">
        <v>12.3</v>
      </c>
      <c r="D306" s="8">
        <v>0</v>
      </c>
      <c r="E306" s="8">
        <v>1</v>
      </c>
      <c r="F306" s="8">
        <v>1</v>
      </c>
    </row>
    <row r="307" spans="1:6">
      <c r="A307" s="8">
        <v>13.3</v>
      </c>
      <c r="B307" s="8">
        <v>54</v>
      </c>
      <c r="C307" s="8">
        <v>10.6</v>
      </c>
      <c r="D307" s="8">
        <v>0</v>
      </c>
      <c r="E307" s="8">
        <v>8</v>
      </c>
      <c r="F307" s="8">
        <v>8</v>
      </c>
    </row>
    <row r="308" spans="1:6">
      <c r="A308" s="8">
        <v>13.3</v>
      </c>
      <c r="B308" s="8">
        <v>54</v>
      </c>
      <c r="C308" s="8">
        <v>0</v>
      </c>
      <c r="D308" s="8">
        <v>0</v>
      </c>
      <c r="E308" s="8">
        <v>17</v>
      </c>
      <c r="F308" s="8">
        <v>17</v>
      </c>
    </row>
    <row r="309" spans="1:6">
      <c r="A309" s="8">
        <v>13.3</v>
      </c>
      <c r="B309" s="8">
        <v>74</v>
      </c>
      <c r="C309" s="8">
        <v>19.399999999999999</v>
      </c>
      <c r="D309" s="8">
        <v>0</v>
      </c>
      <c r="E309" s="8">
        <v>70</v>
      </c>
      <c r="F309" s="8">
        <v>70</v>
      </c>
    </row>
    <row r="310" spans="1:6">
      <c r="A310" s="8">
        <v>13.9</v>
      </c>
      <c r="B310" s="8">
        <v>68</v>
      </c>
      <c r="C310" s="8">
        <v>0</v>
      </c>
      <c r="D310" s="8">
        <v>2</v>
      </c>
      <c r="E310" s="8">
        <v>156</v>
      </c>
      <c r="F310" s="8">
        <v>158</v>
      </c>
    </row>
    <row r="311" spans="1:6">
      <c r="A311" s="8">
        <v>14.6</v>
      </c>
      <c r="B311" s="8">
        <v>69</v>
      </c>
      <c r="C311" s="8">
        <v>15.8</v>
      </c>
      <c r="D311" s="8">
        <v>0</v>
      </c>
      <c r="E311" s="8">
        <v>117</v>
      </c>
      <c r="F311" s="8">
        <v>117</v>
      </c>
    </row>
    <row r="312" spans="1:6">
      <c r="A312" s="8">
        <v>15.9</v>
      </c>
      <c r="B312" s="8">
        <v>55</v>
      </c>
      <c r="C312" s="8">
        <v>22.9</v>
      </c>
      <c r="D312" s="8">
        <v>4</v>
      </c>
      <c r="E312" s="8">
        <v>40</v>
      </c>
      <c r="F312" s="8">
        <v>44</v>
      </c>
    </row>
    <row r="313" spans="1:6">
      <c r="A313" s="8">
        <v>15.9</v>
      </c>
      <c r="B313" s="8">
        <v>51</v>
      </c>
      <c r="C313" s="8">
        <v>33.5</v>
      </c>
      <c r="D313" s="8">
        <v>6</v>
      </c>
      <c r="E313" s="8">
        <v>47</v>
      </c>
      <c r="F313" s="8">
        <v>53</v>
      </c>
    </row>
    <row r="314" spans="1:6">
      <c r="A314" s="8">
        <v>16.5</v>
      </c>
      <c r="B314" s="8">
        <v>44</v>
      </c>
      <c r="C314" s="8">
        <v>29.9</v>
      </c>
      <c r="D314" s="8">
        <v>2</v>
      </c>
      <c r="E314" s="8">
        <v>59</v>
      </c>
      <c r="F314" s="8">
        <v>61</v>
      </c>
    </row>
    <row r="315" spans="1:6">
      <c r="A315" s="8">
        <v>17.2</v>
      </c>
      <c r="B315" s="8">
        <v>37</v>
      </c>
      <c r="C315" s="8">
        <v>45.8</v>
      </c>
      <c r="D315" s="8">
        <v>4</v>
      </c>
      <c r="E315" s="8">
        <v>73</v>
      </c>
      <c r="F315" s="8">
        <v>77</v>
      </c>
    </row>
    <row r="316" spans="1:6">
      <c r="A316" s="8">
        <v>17.2</v>
      </c>
      <c r="B316" s="8">
        <v>41</v>
      </c>
      <c r="C316" s="8">
        <v>33.5</v>
      </c>
      <c r="D316" s="8">
        <v>5</v>
      </c>
      <c r="E316" s="8">
        <v>59</v>
      </c>
      <c r="F316" s="8">
        <v>64</v>
      </c>
    </row>
    <row r="317" spans="1:6">
      <c r="A317" s="8">
        <v>17.8</v>
      </c>
      <c r="B317" s="8">
        <v>38</v>
      </c>
      <c r="C317" s="8">
        <v>19.399999999999999</v>
      </c>
      <c r="D317" s="8">
        <v>9</v>
      </c>
      <c r="E317" s="8">
        <v>59</v>
      </c>
      <c r="F317" s="8">
        <v>68</v>
      </c>
    </row>
    <row r="318" spans="1:6">
      <c r="A318" s="8">
        <v>17.2</v>
      </c>
      <c r="B318" s="8">
        <v>41</v>
      </c>
      <c r="C318" s="8">
        <v>12.3</v>
      </c>
      <c r="D318" s="8">
        <v>3</v>
      </c>
      <c r="E318" s="8">
        <v>87</v>
      </c>
      <c r="F318" s="8">
        <v>90</v>
      </c>
    </row>
    <row r="319" spans="1:6">
      <c r="A319" s="8">
        <v>17.2</v>
      </c>
      <c r="B319" s="8">
        <v>41</v>
      </c>
      <c r="C319" s="8">
        <v>19.399999999999999</v>
      </c>
      <c r="D319" s="8">
        <v>4</v>
      </c>
      <c r="E319" s="8">
        <v>155</v>
      </c>
      <c r="F319" s="8">
        <v>159</v>
      </c>
    </row>
    <row r="320" spans="1:6">
      <c r="A320" s="8">
        <v>16.5</v>
      </c>
      <c r="B320" s="8">
        <v>47</v>
      </c>
      <c r="C320" s="8">
        <v>0</v>
      </c>
      <c r="D320" s="8">
        <v>5</v>
      </c>
      <c r="E320" s="8">
        <v>134</v>
      </c>
      <c r="F320" s="8">
        <v>139</v>
      </c>
    </row>
    <row r="321" spans="1:6">
      <c r="A321" s="8">
        <v>15.2</v>
      </c>
      <c r="B321" s="8">
        <v>59</v>
      </c>
      <c r="C321" s="8">
        <v>10.6</v>
      </c>
      <c r="D321" s="8">
        <v>3</v>
      </c>
      <c r="E321" s="8">
        <v>89</v>
      </c>
      <c r="F321" s="8">
        <v>92</v>
      </c>
    </row>
    <row r="322" spans="1:6">
      <c r="A322" s="8">
        <v>15.9</v>
      </c>
      <c r="B322" s="8">
        <v>59</v>
      </c>
      <c r="C322" s="8">
        <v>0</v>
      </c>
      <c r="D322" s="8">
        <v>0</v>
      </c>
      <c r="E322" s="8">
        <v>68</v>
      </c>
      <c r="F322" s="8">
        <v>68</v>
      </c>
    </row>
    <row r="323" spans="1:6">
      <c r="A323" s="8">
        <v>15.2</v>
      </c>
      <c r="B323" s="8">
        <v>69</v>
      </c>
      <c r="C323" s="8">
        <v>0</v>
      </c>
      <c r="D323" s="8">
        <v>4</v>
      </c>
      <c r="E323" s="8">
        <v>48</v>
      </c>
      <c r="F323" s="8">
        <v>52</v>
      </c>
    </row>
    <row r="324" spans="1:6">
      <c r="A324" s="8">
        <v>5.2</v>
      </c>
      <c r="B324" s="8">
        <v>69</v>
      </c>
      <c r="C324" s="8">
        <v>0</v>
      </c>
      <c r="D324" s="8">
        <v>2</v>
      </c>
      <c r="E324" s="8">
        <v>34</v>
      </c>
      <c r="F324" s="8">
        <v>36</v>
      </c>
    </row>
    <row r="325" spans="1:6">
      <c r="A325" s="8">
        <v>5.9</v>
      </c>
      <c r="B325" s="8">
        <v>55</v>
      </c>
      <c r="C325" s="8">
        <v>0</v>
      </c>
      <c r="D325" s="8">
        <v>1</v>
      </c>
      <c r="E325" s="8">
        <v>26</v>
      </c>
      <c r="F325" s="8">
        <v>27</v>
      </c>
    </row>
    <row r="326" spans="1:6">
      <c r="A326" s="8">
        <v>15.9</v>
      </c>
      <c r="B326" s="8">
        <v>55</v>
      </c>
      <c r="C326" s="8">
        <v>0</v>
      </c>
      <c r="D326" s="8">
        <v>3</v>
      </c>
      <c r="E326" s="8">
        <v>25</v>
      </c>
      <c r="F326" s="8">
        <v>28</v>
      </c>
    </row>
    <row r="327" spans="1:6">
      <c r="A327" s="8">
        <v>5.2</v>
      </c>
      <c r="B327" s="8">
        <v>59</v>
      </c>
      <c r="C327" s="8">
        <v>10.6</v>
      </c>
      <c r="D327" s="8">
        <v>2</v>
      </c>
      <c r="E327" s="8">
        <v>18</v>
      </c>
      <c r="F327" s="8">
        <v>20</v>
      </c>
    </row>
    <row r="328" spans="1:6">
      <c r="A328" s="8">
        <v>5.2</v>
      </c>
      <c r="B328" s="8">
        <v>59</v>
      </c>
      <c r="C328" s="8">
        <v>10.6</v>
      </c>
      <c r="D328" s="8">
        <v>0</v>
      </c>
      <c r="E328" s="8">
        <v>12</v>
      </c>
      <c r="F328" s="8">
        <v>12</v>
      </c>
    </row>
    <row r="329" spans="1:6">
      <c r="A329" s="8">
        <v>5.2</v>
      </c>
      <c r="B329" s="8">
        <v>59</v>
      </c>
      <c r="C329" s="8">
        <v>0</v>
      </c>
      <c r="D329" s="8">
        <v>1</v>
      </c>
      <c r="E329" s="8">
        <v>7</v>
      </c>
      <c r="F329" s="8">
        <v>8</v>
      </c>
    </row>
    <row r="330" spans="1:6">
      <c r="A330" s="8">
        <v>5.2</v>
      </c>
      <c r="B330" s="8">
        <v>59</v>
      </c>
      <c r="C330" s="8">
        <v>0</v>
      </c>
      <c r="D330" s="8">
        <v>0</v>
      </c>
      <c r="E330" s="8">
        <v>5</v>
      </c>
      <c r="F330" s="8">
        <v>5</v>
      </c>
    </row>
    <row r="331" spans="1:6">
      <c r="A331" s="8">
        <v>15.2</v>
      </c>
      <c r="B331" s="8">
        <v>59</v>
      </c>
      <c r="C331" s="8">
        <v>0</v>
      </c>
      <c r="D331" s="8">
        <v>0</v>
      </c>
      <c r="E331" s="8">
        <v>1</v>
      </c>
      <c r="F331" s="8">
        <v>1</v>
      </c>
    </row>
    <row r="332" spans="1:6">
      <c r="A332" s="8">
        <v>14.6</v>
      </c>
      <c r="B332" s="8">
        <v>63</v>
      </c>
      <c r="C332" s="8">
        <v>12.3</v>
      </c>
      <c r="D332" s="8">
        <v>1</v>
      </c>
      <c r="E332" s="8">
        <v>2</v>
      </c>
      <c r="F332" s="8">
        <v>3</v>
      </c>
    </row>
    <row r="333" spans="1:6">
      <c r="A333" s="8">
        <v>14.6</v>
      </c>
      <c r="B333" s="8">
        <v>63</v>
      </c>
      <c r="C333" s="8">
        <v>0</v>
      </c>
      <c r="D333" s="8">
        <v>1</v>
      </c>
      <c r="E333" s="8">
        <v>9</v>
      </c>
      <c r="F333" s="8">
        <v>10</v>
      </c>
    </row>
    <row r="334" spans="1:6">
      <c r="A334" s="8">
        <v>14.6</v>
      </c>
      <c r="B334" s="8">
        <v>63</v>
      </c>
      <c r="C334" s="8">
        <v>15.8</v>
      </c>
      <c r="D334" s="8">
        <v>1</v>
      </c>
      <c r="E334" s="8">
        <v>22</v>
      </c>
      <c r="F334" s="8">
        <v>23</v>
      </c>
    </row>
    <row r="335" spans="1:6">
      <c r="A335" s="8">
        <v>15.2</v>
      </c>
      <c r="B335" s="8">
        <v>64</v>
      </c>
      <c r="C335" s="8">
        <v>15.8</v>
      </c>
      <c r="D335" s="8">
        <v>2</v>
      </c>
      <c r="E335" s="8">
        <v>31</v>
      </c>
      <c r="F335" s="8">
        <v>33</v>
      </c>
    </row>
    <row r="336" spans="1:6">
      <c r="A336" s="8">
        <v>15.9</v>
      </c>
      <c r="B336" s="8">
        <v>59</v>
      </c>
      <c r="C336" s="8">
        <v>19.399999999999999</v>
      </c>
      <c r="D336" s="8">
        <v>2</v>
      </c>
      <c r="E336" s="8">
        <v>57</v>
      </c>
      <c r="F336" s="8">
        <v>59</v>
      </c>
    </row>
    <row r="337" spans="1:6">
      <c r="A337" s="8">
        <v>16.5</v>
      </c>
      <c r="B337" s="8">
        <v>55</v>
      </c>
      <c r="C337" s="8">
        <v>26.4</v>
      </c>
      <c r="D337" s="8">
        <v>18</v>
      </c>
      <c r="E337" s="8">
        <v>54</v>
      </c>
      <c r="F337" s="8">
        <v>72</v>
      </c>
    </row>
    <row r="338" spans="1:6">
      <c r="A338" s="8">
        <v>17.8</v>
      </c>
      <c r="B338" s="8">
        <v>48</v>
      </c>
      <c r="C338" s="8">
        <v>26.4</v>
      </c>
      <c r="D338" s="8">
        <v>15</v>
      </c>
      <c r="E338" s="8">
        <v>74</v>
      </c>
      <c r="F338" s="8">
        <v>89</v>
      </c>
    </row>
    <row r="339" spans="1:6">
      <c r="A339" s="8">
        <v>19.100000000000001</v>
      </c>
      <c r="B339" s="8">
        <v>38</v>
      </c>
      <c r="C339" s="8">
        <v>35.200000000000003</v>
      </c>
      <c r="D339" s="8">
        <v>21</v>
      </c>
      <c r="E339" s="8">
        <v>80</v>
      </c>
      <c r="F339" s="8">
        <v>101</v>
      </c>
    </row>
    <row r="340" spans="1:6">
      <c r="A340" s="8">
        <v>19.8</v>
      </c>
      <c r="B340" s="8">
        <v>39</v>
      </c>
      <c r="C340" s="8">
        <v>33.5</v>
      </c>
      <c r="D340" s="8">
        <v>26</v>
      </c>
      <c r="E340" s="8">
        <v>92</v>
      </c>
      <c r="F340" s="8">
        <v>118</v>
      </c>
    </row>
    <row r="341" spans="1:6">
      <c r="A341" s="8">
        <v>10.4</v>
      </c>
      <c r="B341" s="8">
        <v>36</v>
      </c>
      <c r="C341" s="8">
        <v>22.9</v>
      </c>
      <c r="D341" s="8">
        <v>21</v>
      </c>
      <c r="E341" s="8">
        <v>108</v>
      </c>
      <c r="F341" s="8">
        <v>129</v>
      </c>
    </row>
    <row r="342" spans="1:6">
      <c r="A342" s="8">
        <v>11.1</v>
      </c>
      <c r="B342" s="8">
        <v>34</v>
      </c>
      <c r="C342" s="8">
        <v>22.9</v>
      </c>
      <c r="D342" s="8">
        <v>33</v>
      </c>
      <c r="E342" s="8">
        <v>95</v>
      </c>
      <c r="F342" s="8">
        <v>128</v>
      </c>
    </row>
    <row r="343" spans="1:6">
      <c r="A343" s="8">
        <v>10.4</v>
      </c>
      <c r="B343" s="8">
        <v>36</v>
      </c>
      <c r="C343" s="8">
        <v>33.5</v>
      </c>
      <c r="D343" s="8">
        <v>29</v>
      </c>
      <c r="E343" s="8">
        <v>54</v>
      </c>
      <c r="F343" s="8">
        <v>83</v>
      </c>
    </row>
    <row r="344" spans="1:6">
      <c r="A344" s="8">
        <v>9.8000000000000007</v>
      </c>
      <c r="B344" s="8">
        <v>45</v>
      </c>
      <c r="C344" s="8">
        <v>29.9</v>
      </c>
      <c r="D344" s="8">
        <v>15</v>
      </c>
      <c r="E344" s="8">
        <v>69</v>
      </c>
      <c r="F344" s="8">
        <v>84</v>
      </c>
    </row>
    <row r="345" spans="1:6">
      <c r="A345" s="8">
        <v>10.4</v>
      </c>
      <c r="B345" s="8">
        <v>39</v>
      </c>
      <c r="C345" s="8">
        <v>29.9</v>
      </c>
      <c r="D345" s="8">
        <v>14</v>
      </c>
      <c r="E345" s="8">
        <v>60</v>
      </c>
      <c r="F345" s="8">
        <v>74</v>
      </c>
    </row>
    <row r="346" spans="1:6">
      <c r="A346" s="8">
        <v>10.4</v>
      </c>
      <c r="B346" s="8">
        <v>39</v>
      </c>
      <c r="C346" s="8">
        <v>29.9</v>
      </c>
      <c r="D346" s="8">
        <v>6</v>
      </c>
      <c r="E346" s="8">
        <v>35</v>
      </c>
      <c r="F346" s="8">
        <v>41</v>
      </c>
    </row>
    <row r="347" spans="1:6">
      <c r="A347" s="8">
        <v>10.4</v>
      </c>
      <c r="B347" s="8">
        <v>39</v>
      </c>
      <c r="C347" s="8">
        <v>26.4</v>
      </c>
      <c r="D347" s="8">
        <v>6</v>
      </c>
      <c r="E347" s="8">
        <v>51</v>
      </c>
      <c r="F347" s="8">
        <v>57</v>
      </c>
    </row>
    <row r="348" spans="1:6">
      <c r="A348" s="8">
        <v>9.8000000000000007</v>
      </c>
      <c r="B348" s="8">
        <v>42</v>
      </c>
      <c r="C348" s="8">
        <v>12.3</v>
      </c>
      <c r="D348" s="8">
        <v>0</v>
      </c>
      <c r="E348" s="8">
        <v>26</v>
      </c>
      <c r="F348" s="8">
        <v>26</v>
      </c>
    </row>
    <row r="349" spans="1:6">
      <c r="A349" s="8">
        <v>19.8</v>
      </c>
      <c r="B349" s="8">
        <v>45</v>
      </c>
      <c r="C349" s="8">
        <v>33.5</v>
      </c>
      <c r="D349" s="8">
        <v>5</v>
      </c>
      <c r="E349" s="8">
        <v>39</v>
      </c>
      <c r="F349" s="8">
        <v>44</v>
      </c>
    </row>
    <row r="350" spans="1:6">
      <c r="A350" s="8">
        <v>18.5</v>
      </c>
      <c r="B350" s="8">
        <v>56</v>
      </c>
      <c r="C350" s="8">
        <v>0</v>
      </c>
      <c r="D350" s="8">
        <v>6</v>
      </c>
      <c r="E350" s="8">
        <v>33</v>
      </c>
      <c r="F350" s="8">
        <v>39</v>
      </c>
    </row>
    <row r="351" spans="1:6">
      <c r="A351" s="8">
        <v>18.5</v>
      </c>
      <c r="B351" s="8">
        <v>56</v>
      </c>
      <c r="C351" s="8">
        <v>15.8</v>
      </c>
      <c r="D351" s="8">
        <v>4</v>
      </c>
      <c r="E351" s="8">
        <v>19</v>
      </c>
      <c r="F351" s="8">
        <v>23</v>
      </c>
    </row>
    <row r="352" spans="1:6">
      <c r="A352" s="8">
        <v>18.5</v>
      </c>
      <c r="B352" s="8">
        <v>56</v>
      </c>
      <c r="C352" s="8">
        <v>10.6</v>
      </c>
      <c r="D352" s="8">
        <v>3</v>
      </c>
      <c r="E352" s="8">
        <v>13</v>
      </c>
      <c r="F352" s="8">
        <v>16</v>
      </c>
    </row>
    <row r="353" spans="1:6">
      <c r="A353" s="8">
        <v>17.2</v>
      </c>
      <c r="B353" s="8">
        <v>69</v>
      </c>
      <c r="C353" s="8">
        <v>0</v>
      </c>
      <c r="D353" s="8">
        <v>9</v>
      </c>
      <c r="E353" s="8">
        <v>6</v>
      </c>
      <c r="F353" s="8">
        <v>15</v>
      </c>
    </row>
    <row r="354" spans="1:6">
      <c r="A354" s="8">
        <v>18.5</v>
      </c>
      <c r="B354" s="8">
        <v>56</v>
      </c>
      <c r="C354" s="8">
        <v>19.399999999999999</v>
      </c>
      <c r="D354" s="8">
        <v>0</v>
      </c>
      <c r="E354" s="8">
        <v>1</v>
      </c>
      <c r="F354" s="8">
        <v>1</v>
      </c>
    </row>
    <row r="355" spans="1:6">
      <c r="A355" s="8">
        <v>8.5</v>
      </c>
      <c r="B355" s="8">
        <v>56</v>
      </c>
      <c r="C355" s="8">
        <v>19.399999999999999</v>
      </c>
      <c r="D355" s="8">
        <v>1</v>
      </c>
      <c r="E355" s="8">
        <v>1</v>
      </c>
      <c r="F355" s="8">
        <v>2</v>
      </c>
    </row>
    <row r="356" spans="1:6">
      <c r="A356" s="8">
        <v>8.5</v>
      </c>
      <c r="B356" s="8">
        <v>56</v>
      </c>
      <c r="C356" s="8">
        <v>19.399999999999999</v>
      </c>
      <c r="D356" s="8">
        <v>0</v>
      </c>
      <c r="E356" s="8">
        <v>1</v>
      </c>
      <c r="F356" s="8">
        <v>1</v>
      </c>
    </row>
    <row r="357" spans="1:6">
      <c r="A357" s="8">
        <v>7.8</v>
      </c>
      <c r="B357" s="8">
        <v>56</v>
      </c>
      <c r="C357" s="8">
        <v>35.200000000000003</v>
      </c>
      <c r="D357" s="8">
        <v>0</v>
      </c>
      <c r="E357" s="8">
        <v>3</v>
      </c>
      <c r="F357" s="8">
        <v>3</v>
      </c>
    </row>
    <row r="358" spans="1:6">
      <c r="A358" s="8">
        <v>17.2</v>
      </c>
      <c r="B358" s="8">
        <v>55</v>
      </c>
      <c r="C358" s="8">
        <v>33.5</v>
      </c>
      <c r="D358" s="8">
        <v>0</v>
      </c>
      <c r="E358" s="8">
        <v>18</v>
      </c>
      <c r="F358" s="8">
        <v>18</v>
      </c>
    </row>
    <row r="359" spans="1:6">
      <c r="A359" s="8">
        <v>17.2</v>
      </c>
      <c r="B359" s="8">
        <v>51</v>
      </c>
      <c r="C359" s="8">
        <v>29.9</v>
      </c>
      <c r="D359" s="8">
        <v>3</v>
      </c>
      <c r="E359" s="8">
        <v>29</v>
      </c>
      <c r="F359" s="8">
        <v>32</v>
      </c>
    </row>
    <row r="360" spans="1:6">
      <c r="A360" s="8">
        <v>17.2</v>
      </c>
      <c r="B360" s="8">
        <v>51</v>
      </c>
      <c r="C360" s="8">
        <v>33.5</v>
      </c>
      <c r="D360" s="8">
        <v>8</v>
      </c>
      <c r="E360" s="8">
        <v>71</v>
      </c>
      <c r="F360" s="8">
        <v>79</v>
      </c>
    </row>
    <row r="361" spans="1:6">
      <c r="A361" s="8">
        <v>17.8</v>
      </c>
      <c r="B361" s="8">
        <v>44</v>
      </c>
      <c r="C361" s="8">
        <v>29.9</v>
      </c>
      <c r="D361" s="8">
        <v>23</v>
      </c>
      <c r="E361" s="8">
        <v>70</v>
      </c>
      <c r="F361" s="8">
        <v>93</v>
      </c>
    </row>
    <row r="362" spans="1:6">
      <c r="A362" s="8">
        <v>17.8</v>
      </c>
      <c r="B362" s="8">
        <v>41</v>
      </c>
      <c r="C362" s="8">
        <v>33.5</v>
      </c>
      <c r="D362" s="8">
        <v>29</v>
      </c>
      <c r="E362" s="8">
        <v>75</v>
      </c>
      <c r="F362" s="8">
        <v>104</v>
      </c>
    </row>
    <row r="363" spans="1:6">
      <c r="A363" s="8">
        <v>18.5</v>
      </c>
      <c r="B363" s="8">
        <v>35</v>
      </c>
      <c r="C363" s="8">
        <v>35.200000000000003</v>
      </c>
      <c r="D363" s="8">
        <v>23</v>
      </c>
      <c r="E363" s="8">
        <v>95</v>
      </c>
      <c r="F363" s="8">
        <v>118</v>
      </c>
    </row>
    <row r="364" spans="1:6">
      <c r="A364" s="8">
        <v>19.100000000000001</v>
      </c>
      <c r="B364" s="8">
        <v>36</v>
      </c>
      <c r="C364" s="8">
        <v>29.9</v>
      </c>
      <c r="D364" s="8">
        <v>22</v>
      </c>
      <c r="E364" s="8">
        <v>69</v>
      </c>
      <c r="F364" s="8">
        <v>91</v>
      </c>
    </row>
    <row r="365" spans="1:6">
      <c r="A365" s="8">
        <v>18.5</v>
      </c>
      <c r="B365" s="8">
        <v>38</v>
      </c>
      <c r="C365" s="8">
        <v>29.9</v>
      </c>
      <c r="D365" s="8">
        <v>35</v>
      </c>
      <c r="E365" s="8">
        <v>78</v>
      </c>
      <c r="F365" s="8">
        <v>113</v>
      </c>
    </row>
    <row r="366" spans="1:6">
      <c r="A366" s="8">
        <v>17.8</v>
      </c>
      <c r="B366" s="8">
        <v>38</v>
      </c>
      <c r="C366" s="8">
        <v>26.4</v>
      </c>
      <c r="D366" s="8">
        <v>22</v>
      </c>
      <c r="E366" s="8">
        <v>77</v>
      </c>
      <c r="F366" s="8">
        <v>99</v>
      </c>
    </row>
    <row r="367" spans="1:6">
      <c r="A367" s="8">
        <v>17.2</v>
      </c>
      <c r="B367" s="8">
        <v>37</v>
      </c>
      <c r="C367" s="8">
        <v>29.9</v>
      </c>
      <c r="D367" s="8">
        <v>23</v>
      </c>
      <c r="E367" s="8">
        <v>82</v>
      </c>
      <c r="F367" s="8">
        <v>105</v>
      </c>
    </row>
    <row r="368" spans="1:6">
      <c r="A368" s="8">
        <v>16.5</v>
      </c>
      <c r="B368" s="8">
        <v>40</v>
      </c>
      <c r="C368" s="8">
        <v>19.399999999999999</v>
      </c>
      <c r="D368" s="8">
        <v>11</v>
      </c>
      <c r="E368" s="8">
        <v>56</v>
      </c>
      <c r="F368" s="8">
        <v>67</v>
      </c>
    </row>
    <row r="369" spans="1:6">
      <c r="A369" s="8">
        <v>15.9</v>
      </c>
      <c r="B369" s="8">
        <v>47</v>
      </c>
      <c r="C369" s="8">
        <v>15.8</v>
      </c>
      <c r="D369" s="8">
        <v>14</v>
      </c>
      <c r="E369" s="8">
        <v>47</v>
      </c>
      <c r="F369" s="8">
        <v>61</v>
      </c>
    </row>
    <row r="370" spans="1:6">
      <c r="A370" s="8">
        <v>15.9</v>
      </c>
      <c r="B370" s="8">
        <v>47</v>
      </c>
      <c r="C370" s="8">
        <v>19.399999999999999</v>
      </c>
      <c r="D370" s="8">
        <v>7</v>
      </c>
      <c r="E370" s="8">
        <v>50</v>
      </c>
      <c r="F370" s="8">
        <v>57</v>
      </c>
    </row>
    <row r="371" spans="1:6">
      <c r="A371" s="8">
        <v>15.9</v>
      </c>
      <c r="B371" s="8">
        <v>51</v>
      </c>
      <c r="C371" s="8">
        <v>19.399999999999999</v>
      </c>
      <c r="D371" s="8">
        <v>6</v>
      </c>
      <c r="E371" s="8">
        <v>22</v>
      </c>
      <c r="F371" s="8">
        <v>28</v>
      </c>
    </row>
    <row r="372" spans="1:6">
      <c r="A372" s="8">
        <v>6.5</v>
      </c>
      <c r="B372" s="8">
        <v>49</v>
      </c>
      <c r="C372" s="8">
        <v>15.8</v>
      </c>
      <c r="D372" s="8">
        <v>2</v>
      </c>
      <c r="E372" s="8">
        <v>19</v>
      </c>
      <c r="F372" s="8">
        <v>21</v>
      </c>
    </row>
    <row r="373" spans="1:6">
      <c r="A373" s="8">
        <v>6.5</v>
      </c>
      <c r="B373" s="8">
        <v>40</v>
      </c>
      <c r="C373" s="8">
        <v>12.3</v>
      </c>
      <c r="D373" s="8">
        <v>0</v>
      </c>
      <c r="E373" s="8">
        <v>18</v>
      </c>
      <c r="F373" s="8">
        <v>18</v>
      </c>
    </row>
    <row r="374" spans="1:6">
      <c r="A374" s="8">
        <v>6.5</v>
      </c>
      <c r="B374" s="8">
        <v>47</v>
      </c>
      <c r="C374" s="8">
        <v>26.4</v>
      </c>
      <c r="D374" s="8">
        <v>1</v>
      </c>
      <c r="E374" s="8">
        <v>16</v>
      </c>
      <c r="F374" s="8">
        <v>17</v>
      </c>
    </row>
    <row r="375" spans="1:6">
      <c r="A375" s="8">
        <v>6.5</v>
      </c>
      <c r="B375" s="8">
        <v>44</v>
      </c>
      <c r="C375" s="8">
        <v>22.9</v>
      </c>
      <c r="D375" s="8">
        <v>1</v>
      </c>
      <c r="E375" s="8">
        <v>15</v>
      </c>
      <c r="F375" s="8">
        <v>16</v>
      </c>
    </row>
    <row r="376" spans="1:6">
      <c r="A376" s="8">
        <v>5.9</v>
      </c>
      <c r="B376" s="8">
        <v>43</v>
      </c>
      <c r="C376" s="8">
        <v>29.9</v>
      </c>
      <c r="D376" s="8">
        <v>0</v>
      </c>
      <c r="E376" s="8">
        <v>8</v>
      </c>
      <c r="F376" s="8">
        <v>8</v>
      </c>
    </row>
    <row r="377" spans="1:6">
      <c r="A377" s="8">
        <v>5.9</v>
      </c>
      <c r="B377" s="8">
        <v>43</v>
      </c>
      <c r="C377" s="8">
        <v>22.9</v>
      </c>
      <c r="D377" s="8">
        <v>0</v>
      </c>
      <c r="E377" s="8">
        <v>2</v>
      </c>
      <c r="F377" s="8">
        <v>2</v>
      </c>
    </row>
    <row r="378" spans="1:6">
      <c r="A378" s="8">
        <v>5.9</v>
      </c>
      <c r="B378" s="8">
        <v>43</v>
      </c>
      <c r="C378" s="8">
        <v>15.8</v>
      </c>
      <c r="D378" s="8">
        <v>1</v>
      </c>
      <c r="E378" s="8">
        <v>2</v>
      </c>
      <c r="F378" s="8">
        <v>3</v>
      </c>
    </row>
    <row r="379" spans="1:6">
      <c r="A379" s="8">
        <v>5.9</v>
      </c>
      <c r="B379" s="8">
        <v>43</v>
      </c>
      <c r="C379" s="8">
        <v>19.399999999999999</v>
      </c>
      <c r="D379" s="8">
        <v>0</v>
      </c>
      <c r="E379" s="8">
        <v>1</v>
      </c>
      <c r="F379" s="8">
        <v>1</v>
      </c>
    </row>
    <row r="380" spans="1:6">
      <c r="A380" s="8">
        <v>5.9</v>
      </c>
      <c r="B380" s="8">
        <v>43</v>
      </c>
      <c r="C380" s="8">
        <v>22.9</v>
      </c>
      <c r="D380" s="8">
        <v>0</v>
      </c>
      <c r="E380" s="8">
        <v>5</v>
      </c>
      <c r="F380" s="8">
        <v>5</v>
      </c>
    </row>
    <row r="381" spans="1:6">
      <c r="A381" s="8">
        <v>5.2</v>
      </c>
      <c r="B381" s="8">
        <v>50</v>
      </c>
      <c r="C381" s="8">
        <v>15.8</v>
      </c>
      <c r="D381" s="8">
        <v>4</v>
      </c>
      <c r="E381" s="8">
        <v>9</v>
      </c>
      <c r="F381" s="8">
        <v>13</v>
      </c>
    </row>
    <row r="382" spans="1:6">
      <c r="A382" s="8">
        <v>5.2</v>
      </c>
      <c r="B382" s="8">
        <v>47</v>
      </c>
      <c r="C382" s="8">
        <v>26.4</v>
      </c>
      <c r="D382" s="8">
        <v>3</v>
      </c>
      <c r="E382" s="8">
        <v>30</v>
      </c>
      <c r="F382" s="8">
        <v>33</v>
      </c>
    </row>
    <row r="383" spans="1:6">
      <c r="A383" s="8">
        <v>5.2</v>
      </c>
      <c r="B383" s="8">
        <v>47</v>
      </c>
      <c r="C383" s="8">
        <v>26.4</v>
      </c>
      <c r="D383" s="8">
        <v>8</v>
      </c>
      <c r="E383" s="8">
        <v>39</v>
      </c>
      <c r="F383" s="8">
        <v>47</v>
      </c>
    </row>
    <row r="384" spans="1:6">
      <c r="A384" s="8">
        <v>5.2</v>
      </c>
      <c r="B384" s="8">
        <v>50</v>
      </c>
      <c r="C384" s="8">
        <v>29.9</v>
      </c>
      <c r="D384" s="8">
        <v>7</v>
      </c>
      <c r="E384" s="8">
        <v>50</v>
      </c>
      <c r="F384" s="8">
        <v>57</v>
      </c>
    </row>
    <row r="385" spans="1:6">
      <c r="A385" s="8">
        <v>5.2</v>
      </c>
      <c r="B385" s="8">
        <v>55</v>
      </c>
      <c r="C385" s="8">
        <v>22.9</v>
      </c>
      <c r="D385" s="8">
        <v>9</v>
      </c>
      <c r="E385" s="8">
        <v>55</v>
      </c>
      <c r="F385" s="8">
        <v>64</v>
      </c>
    </row>
    <row r="386" spans="1:6">
      <c r="A386" s="8">
        <v>5.9</v>
      </c>
      <c r="B386" s="8">
        <v>47</v>
      </c>
      <c r="C386" s="8">
        <v>15.8</v>
      </c>
      <c r="D386" s="8">
        <v>10</v>
      </c>
      <c r="E386" s="8">
        <v>70</v>
      </c>
      <c r="F386" s="8">
        <v>80</v>
      </c>
    </row>
    <row r="387" spans="1:6">
      <c r="A387" s="8">
        <v>5.9</v>
      </c>
      <c r="B387" s="8">
        <v>47</v>
      </c>
      <c r="C387" s="8">
        <v>15.8</v>
      </c>
      <c r="D387" s="8">
        <v>13</v>
      </c>
      <c r="E387" s="8">
        <v>80</v>
      </c>
      <c r="F387" s="8">
        <v>93</v>
      </c>
    </row>
    <row r="388" spans="1:6">
      <c r="A388" s="8">
        <v>5.9</v>
      </c>
      <c r="B388" s="8">
        <v>43</v>
      </c>
      <c r="C388" s="8">
        <v>12.3</v>
      </c>
      <c r="D388" s="8">
        <v>12</v>
      </c>
      <c r="E388" s="8">
        <v>74</v>
      </c>
      <c r="F388" s="8">
        <v>86</v>
      </c>
    </row>
    <row r="389" spans="1:6">
      <c r="A389" s="8">
        <v>6.5</v>
      </c>
      <c r="B389" s="8">
        <v>47</v>
      </c>
      <c r="C389" s="8">
        <v>19.399999999999999</v>
      </c>
      <c r="D389" s="8">
        <v>21</v>
      </c>
      <c r="E389" s="8">
        <v>72</v>
      </c>
      <c r="F389" s="8">
        <v>93</v>
      </c>
    </row>
    <row r="390" spans="1:6">
      <c r="A390" s="8">
        <v>6.5</v>
      </c>
      <c r="B390" s="8">
        <v>47</v>
      </c>
      <c r="C390" s="8">
        <v>19.399999999999999</v>
      </c>
      <c r="D390" s="8">
        <v>6</v>
      </c>
      <c r="E390" s="8">
        <v>76</v>
      </c>
      <c r="F390" s="8">
        <v>82</v>
      </c>
    </row>
    <row r="391" spans="1:6">
      <c r="A391" s="8">
        <v>16.5</v>
      </c>
      <c r="B391" s="8">
        <v>51</v>
      </c>
      <c r="C391" s="8">
        <v>22.9</v>
      </c>
      <c r="D391" s="8">
        <v>4</v>
      </c>
      <c r="E391" s="8">
        <v>67</v>
      </c>
      <c r="F391" s="8">
        <v>71</v>
      </c>
    </row>
    <row r="392" spans="1:6">
      <c r="A392" s="8">
        <v>5.9</v>
      </c>
      <c r="B392" s="8">
        <v>55</v>
      </c>
      <c r="C392" s="8">
        <v>29.9</v>
      </c>
      <c r="D392" s="8">
        <v>7</v>
      </c>
      <c r="E392" s="8">
        <v>85</v>
      </c>
      <c r="F392" s="8">
        <v>92</v>
      </c>
    </row>
    <row r="393" spans="1:6">
      <c r="A393" s="8">
        <v>0.9</v>
      </c>
      <c r="B393" s="8">
        <v>59</v>
      </c>
      <c r="C393" s="8">
        <v>22.9</v>
      </c>
      <c r="D393" s="8">
        <v>2</v>
      </c>
      <c r="E393" s="8">
        <v>58</v>
      </c>
      <c r="F393" s="8">
        <v>60</v>
      </c>
    </row>
    <row r="394" spans="1:6">
      <c r="A394" s="8">
        <v>0.2</v>
      </c>
      <c r="B394" s="8">
        <v>80</v>
      </c>
      <c r="C394" s="8">
        <v>22.9</v>
      </c>
      <c r="D394" s="8">
        <v>4</v>
      </c>
      <c r="E394" s="8">
        <v>29</v>
      </c>
      <c r="F394" s="8">
        <v>33</v>
      </c>
    </row>
    <row r="395" spans="1:6">
      <c r="A395" s="8">
        <v>0.2</v>
      </c>
      <c r="B395" s="8">
        <v>80</v>
      </c>
      <c r="C395" s="8">
        <v>22.9</v>
      </c>
      <c r="D395" s="8">
        <v>3</v>
      </c>
      <c r="E395" s="8">
        <v>24</v>
      </c>
      <c r="F395" s="8">
        <v>27</v>
      </c>
    </row>
    <row r="396" spans="1:6">
      <c r="A396" s="8">
        <v>-0.4</v>
      </c>
      <c r="B396" s="8">
        <v>93</v>
      </c>
      <c r="C396" s="8">
        <v>29.9</v>
      </c>
      <c r="D396" s="8">
        <v>0</v>
      </c>
      <c r="E396" s="8">
        <v>13</v>
      </c>
      <c r="F396" s="8">
        <v>13</v>
      </c>
    </row>
    <row r="397" spans="1:6">
      <c r="A397" s="8">
        <v>0.2</v>
      </c>
      <c r="B397" s="8">
        <v>86</v>
      </c>
      <c r="C397" s="8">
        <v>33.5</v>
      </c>
      <c r="D397" s="8">
        <v>1</v>
      </c>
      <c r="E397" s="8">
        <v>3</v>
      </c>
      <c r="F397" s="8">
        <v>4</v>
      </c>
    </row>
    <row r="398" spans="1:6">
      <c r="A398" s="8">
        <v>6.5</v>
      </c>
      <c r="B398" s="8">
        <v>86</v>
      </c>
      <c r="C398" s="8">
        <v>38.799999999999997</v>
      </c>
      <c r="D398" s="8">
        <v>0</v>
      </c>
      <c r="E398" s="8">
        <v>3</v>
      </c>
      <c r="F398" s="8">
        <v>3</v>
      </c>
    </row>
    <row r="399" spans="1:6">
      <c r="A399" s="8">
        <v>6.5</v>
      </c>
      <c r="B399" s="8">
        <v>86</v>
      </c>
      <c r="C399" s="8">
        <v>26.4</v>
      </c>
      <c r="D399" s="8">
        <v>0</v>
      </c>
      <c r="E399" s="8">
        <v>22</v>
      </c>
      <c r="F399" s="8">
        <v>22</v>
      </c>
    </row>
    <row r="400" spans="1:6">
      <c r="A400" s="8">
        <v>7.2</v>
      </c>
      <c r="B400" s="8">
        <v>80</v>
      </c>
      <c r="C400" s="8">
        <v>19.399999999999999</v>
      </c>
      <c r="D400" s="8">
        <v>2</v>
      </c>
      <c r="E400" s="8">
        <v>26</v>
      </c>
      <c r="F400" s="8">
        <v>28</v>
      </c>
    </row>
    <row r="401" spans="1:6">
      <c r="A401" s="8">
        <v>7.2</v>
      </c>
      <c r="B401" s="8">
        <v>87</v>
      </c>
      <c r="C401" s="8">
        <v>19.399999999999999</v>
      </c>
      <c r="D401" s="8">
        <v>3</v>
      </c>
      <c r="E401" s="8">
        <v>32</v>
      </c>
      <c r="F401" s="8">
        <v>35</v>
      </c>
    </row>
    <row r="402" spans="1:6">
      <c r="A402" s="8">
        <v>7.2</v>
      </c>
      <c r="B402" s="8">
        <v>87</v>
      </c>
      <c r="C402" s="8">
        <v>22.9</v>
      </c>
      <c r="D402" s="8">
        <v>0</v>
      </c>
      <c r="E402" s="8">
        <v>61</v>
      </c>
      <c r="F402" s="8">
        <v>61</v>
      </c>
    </row>
    <row r="403" spans="1:6">
      <c r="A403" s="8">
        <v>7.2</v>
      </c>
      <c r="B403" s="8">
        <v>82</v>
      </c>
      <c r="C403" s="8">
        <v>22.9</v>
      </c>
      <c r="D403" s="8">
        <v>1</v>
      </c>
      <c r="E403" s="8">
        <v>124</v>
      </c>
      <c r="F403" s="8">
        <v>125</v>
      </c>
    </row>
    <row r="404" spans="1:6">
      <c r="A404" s="8">
        <v>7.2</v>
      </c>
      <c r="B404" s="8">
        <v>80</v>
      </c>
      <c r="C404" s="8">
        <v>19.399999999999999</v>
      </c>
      <c r="D404" s="8">
        <v>1</v>
      </c>
      <c r="E404" s="8">
        <v>132</v>
      </c>
      <c r="F404" s="8">
        <v>133</v>
      </c>
    </row>
    <row r="405" spans="1:6">
      <c r="A405" s="8">
        <v>7.2</v>
      </c>
      <c r="B405" s="8">
        <v>80</v>
      </c>
      <c r="C405" s="8">
        <v>15.8</v>
      </c>
      <c r="D405" s="8">
        <v>1</v>
      </c>
      <c r="E405" s="8">
        <v>98</v>
      </c>
      <c r="F405" s="8">
        <v>99</v>
      </c>
    </row>
    <row r="406" spans="1:6">
      <c r="A406" s="8">
        <v>7.2</v>
      </c>
      <c r="B406" s="8">
        <v>87</v>
      </c>
      <c r="C406" s="8">
        <v>0</v>
      </c>
      <c r="D406" s="8">
        <v>0</v>
      </c>
      <c r="E406" s="8">
        <v>83</v>
      </c>
      <c r="F406" s="8">
        <v>83</v>
      </c>
    </row>
    <row r="407" spans="1:6">
      <c r="A407" s="8">
        <v>7.2</v>
      </c>
      <c r="B407" s="8">
        <v>93</v>
      </c>
      <c r="C407" s="8">
        <v>12.3</v>
      </c>
      <c r="D407" s="8">
        <v>0</v>
      </c>
      <c r="E407" s="8">
        <v>41</v>
      </c>
      <c r="F407" s="8">
        <v>41</v>
      </c>
    </row>
    <row r="408" spans="1:6">
      <c r="A408" s="8">
        <v>7.2</v>
      </c>
      <c r="B408" s="8">
        <v>93</v>
      </c>
      <c r="C408" s="8">
        <v>10.6</v>
      </c>
      <c r="D408" s="8">
        <v>0</v>
      </c>
      <c r="E408" s="8">
        <v>33</v>
      </c>
      <c r="F408" s="8">
        <v>33</v>
      </c>
    </row>
    <row r="409" spans="1:6">
      <c r="A409" s="8">
        <v>7.2</v>
      </c>
      <c r="B409" s="8">
        <v>93</v>
      </c>
      <c r="C409" s="8">
        <v>0</v>
      </c>
      <c r="D409" s="8">
        <v>1</v>
      </c>
      <c r="E409" s="8">
        <v>19</v>
      </c>
      <c r="F409" s="8">
        <v>20</v>
      </c>
    </row>
    <row r="410" spans="1:6">
      <c r="A410" s="8">
        <v>7.2</v>
      </c>
      <c r="B410" s="8">
        <v>93</v>
      </c>
      <c r="C410" s="8">
        <v>0</v>
      </c>
      <c r="D410" s="8">
        <v>0</v>
      </c>
      <c r="E410" s="8">
        <v>3</v>
      </c>
      <c r="F410" s="8">
        <v>3</v>
      </c>
    </row>
    <row r="411" spans="1:6">
      <c r="A411" s="8">
        <v>2.2000000000000002</v>
      </c>
      <c r="B411" s="8">
        <v>93</v>
      </c>
      <c r="C411" s="8">
        <v>15.8</v>
      </c>
      <c r="D411" s="8">
        <v>1</v>
      </c>
      <c r="E411" s="8">
        <v>6</v>
      </c>
      <c r="F411" s="8">
        <v>7</v>
      </c>
    </row>
    <row r="412" spans="1:6">
      <c r="A412" s="8">
        <v>2.2000000000000002</v>
      </c>
      <c r="B412" s="8">
        <v>93</v>
      </c>
      <c r="C412" s="8">
        <v>15.8</v>
      </c>
      <c r="D412" s="8">
        <v>0</v>
      </c>
      <c r="E412" s="8">
        <v>3</v>
      </c>
      <c r="F412" s="8">
        <v>3</v>
      </c>
    </row>
    <row r="413" spans="1:6">
      <c r="A413" s="8">
        <v>2.2000000000000002</v>
      </c>
      <c r="B413" s="8">
        <v>93</v>
      </c>
      <c r="C413" s="8">
        <v>15.8</v>
      </c>
      <c r="D413" s="8">
        <v>1</v>
      </c>
      <c r="E413" s="8">
        <v>1</v>
      </c>
      <c r="F413" s="8">
        <v>2</v>
      </c>
    </row>
    <row r="414" spans="1:6">
      <c r="A414" s="8">
        <v>7.2</v>
      </c>
      <c r="B414" s="8">
        <v>93</v>
      </c>
      <c r="C414" s="8">
        <v>10.6</v>
      </c>
      <c r="D414" s="8">
        <v>0</v>
      </c>
      <c r="E414" s="8">
        <v>7</v>
      </c>
      <c r="F414" s="8">
        <v>7</v>
      </c>
    </row>
    <row r="415" spans="1:6">
      <c r="A415" s="8">
        <v>7.2</v>
      </c>
      <c r="B415" s="8">
        <v>93</v>
      </c>
      <c r="C415" s="8">
        <v>10.6</v>
      </c>
      <c r="D415" s="8">
        <v>0</v>
      </c>
      <c r="E415" s="8">
        <v>32</v>
      </c>
      <c r="F415" s="8">
        <v>32</v>
      </c>
    </row>
    <row r="416" spans="1:6">
      <c r="A416" s="8">
        <v>7.8</v>
      </c>
      <c r="B416" s="8">
        <v>92</v>
      </c>
      <c r="C416" s="8">
        <v>12.3</v>
      </c>
      <c r="D416" s="8">
        <v>1</v>
      </c>
      <c r="E416" s="8">
        <v>89</v>
      </c>
      <c r="F416" s="8">
        <v>90</v>
      </c>
    </row>
    <row r="417" spans="1:6">
      <c r="A417" s="8">
        <v>7.8</v>
      </c>
      <c r="B417" s="8">
        <v>93</v>
      </c>
      <c r="C417" s="8">
        <v>12.3</v>
      </c>
      <c r="D417" s="8">
        <v>1</v>
      </c>
      <c r="E417" s="8">
        <v>196</v>
      </c>
      <c r="F417" s="8">
        <v>197</v>
      </c>
    </row>
    <row r="418" spans="1:6">
      <c r="A418" s="8">
        <v>7.8</v>
      </c>
      <c r="B418" s="8">
        <v>93</v>
      </c>
      <c r="C418" s="8">
        <v>12.3</v>
      </c>
      <c r="D418" s="8">
        <v>2</v>
      </c>
      <c r="E418" s="8">
        <v>107</v>
      </c>
      <c r="F418" s="8">
        <v>109</v>
      </c>
    </row>
    <row r="419" spans="1:6">
      <c r="A419" s="8">
        <v>8.5</v>
      </c>
      <c r="B419" s="8">
        <v>93</v>
      </c>
      <c r="C419" s="8">
        <v>15.8</v>
      </c>
      <c r="D419" s="8">
        <v>1</v>
      </c>
      <c r="E419" s="8">
        <v>46</v>
      </c>
      <c r="F419" s="8">
        <v>47</v>
      </c>
    </row>
    <row r="420" spans="1:6">
      <c r="A420" s="8">
        <v>9.1</v>
      </c>
      <c r="B420" s="8">
        <v>87</v>
      </c>
      <c r="C420" s="8">
        <v>10.6</v>
      </c>
      <c r="D420" s="8">
        <v>5</v>
      </c>
      <c r="E420" s="8">
        <v>47</v>
      </c>
      <c r="F420" s="8">
        <v>52</v>
      </c>
    </row>
    <row r="421" spans="1:6">
      <c r="A421" s="8">
        <v>9.8000000000000007</v>
      </c>
      <c r="B421" s="8">
        <v>81</v>
      </c>
      <c r="C421" s="8">
        <v>10.6</v>
      </c>
      <c r="D421" s="8">
        <v>5</v>
      </c>
      <c r="E421" s="8">
        <v>65</v>
      </c>
      <c r="F421" s="8">
        <v>70</v>
      </c>
    </row>
    <row r="422" spans="1:6">
      <c r="A422" s="8">
        <v>23</v>
      </c>
      <c r="B422" s="8">
        <v>62</v>
      </c>
      <c r="C422" s="8">
        <v>33.5</v>
      </c>
      <c r="D422" s="8">
        <v>11</v>
      </c>
      <c r="E422" s="8">
        <v>67</v>
      </c>
      <c r="F422" s="8">
        <v>78</v>
      </c>
    </row>
    <row r="423" spans="1:6">
      <c r="A423" s="8">
        <v>23</v>
      </c>
      <c r="B423" s="8">
        <v>58</v>
      </c>
      <c r="C423" s="8">
        <v>29.9</v>
      </c>
      <c r="D423" s="8">
        <v>7</v>
      </c>
      <c r="E423" s="8">
        <v>68</v>
      </c>
      <c r="F423" s="8">
        <v>75</v>
      </c>
    </row>
    <row r="424" spans="1:6">
      <c r="A424" s="8">
        <v>23</v>
      </c>
      <c r="B424" s="8">
        <v>54</v>
      </c>
      <c r="C424" s="8">
        <v>33.5</v>
      </c>
      <c r="D424" s="8">
        <v>4</v>
      </c>
      <c r="E424" s="8">
        <v>78</v>
      </c>
      <c r="F424" s="8">
        <v>82</v>
      </c>
    </row>
    <row r="425" spans="1:6">
      <c r="A425" s="8">
        <v>22.4</v>
      </c>
      <c r="B425" s="8">
        <v>58</v>
      </c>
      <c r="C425" s="8">
        <v>45.8</v>
      </c>
      <c r="D425" s="8">
        <v>10</v>
      </c>
      <c r="E425" s="8">
        <v>94</v>
      </c>
      <c r="F425" s="8">
        <v>104</v>
      </c>
    </row>
    <row r="426" spans="1:6">
      <c r="A426" s="8">
        <v>21.7</v>
      </c>
      <c r="B426" s="8">
        <v>57</v>
      </c>
      <c r="C426" s="8">
        <v>38.799999999999997</v>
      </c>
      <c r="D426" s="8">
        <v>7</v>
      </c>
      <c r="E426" s="8">
        <v>190</v>
      </c>
      <c r="F426" s="8">
        <v>197</v>
      </c>
    </row>
    <row r="427" spans="1:6">
      <c r="A427" s="8">
        <v>21.1</v>
      </c>
      <c r="B427" s="8">
        <v>61</v>
      </c>
      <c r="C427" s="8">
        <v>33.5</v>
      </c>
      <c r="D427" s="8">
        <v>5</v>
      </c>
      <c r="E427" s="8">
        <v>156</v>
      </c>
      <c r="F427" s="8">
        <v>161</v>
      </c>
    </row>
    <row r="428" spans="1:6">
      <c r="A428" s="8">
        <v>20.399999999999999</v>
      </c>
      <c r="B428" s="8">
        <v>57</v>
      </c>
      <c r="C428" s="8">
        <v>49.3</v>
      </c>
      <c r="D428" s="8">
        <v>4</v>
      </c>
      <c r="E428" s="8">
        <v>108</v>
      </c>
      <c r="F428" s="8">
        <v>112</v>
      </c>
    </row>
    <row r="429" spans="1:6">
      <c r="A429" s="8">
        <v>20.399999999999999</v>
      </c>
      <c r="B429" s="8">
        <v>49</v>
      </c>
      <c r="C429" s="8">
        <v>35.200000000000003</v>
      </c>
      <c r="D429" s="8">
        <v>2</v>
      </c>
      <c r="E429" s="8">
        <v>74</v>
      </c>
      <c r="F429" s="8">
        <v>76</v>
      </c>
    </row>
    <row r="430" spans="1:6">
      <c r="A430" s="8">
        <v>20.399999999999999</v>
      </c>
      <c r="B430" s="8">
        <v>49</v>
      </c>
      <c r="C430" s="8">
        <v>49.3</v>
      </c>
      <c r="D430" s="8">
        <v>4</v>
      </c>
      <c r="E430" s="8">
        <v>55</v>
      </c>
      <c r="F430" s="8">
        <v>59</v>
      </c>
    </row>
    <row r="431" spans="1:6">
      <c r="A431" s="8">
        <v>19.8</v>
      </c>
      <c r="B431" s="8">
        <v>52</v>
      </c>
      <c r="C431" s="8">
        <v>19.399999999999999</v>
      </c>
      <c r="D431" s="8">
        <v>6</v>
      </c>
      <c r="E431" s="8">
        <v>53</v>
      </c>
      <c r="F431" s="8">
        <v>59</v>
      </c>
    </row>
    <row r="432" spans="1:6">
      <c r="A432" s="8">
        <v>19.8</v>
      </c>
      <c r="B432" s="8">
        <v>52</v>
      </c>
      <c r="C432" s="8">
        <v>54.6</v>
      </c>
      <c r="D432" s="8">
        <v>1</v>
      </c>
      <c r="E432" s="8">
        <v>27</v>
      </c>
      <c r="F432" s="8">
        <v>28</v>
      </c>
    </row>
    <row r="433" spans="1:6">
      <c r="A433" s="8">
        <v>18.5</v>
      </c>
      <c r="B433" s="8">
        <v>56</v>
      </c>
      <c r="C433" s="8">
        <v>45.8</v>
      </c>
      <c r="D433" s="8">
        <v>5</v>
      </c>
      <c r="E433" s="8">
        <v>8</v>
      </c>
      <c r="F433" s="8">
        <v>13</v>
      </c>
    </row>
    <row r="434" spans="1:6">
      <c r="A434" s="8">
        <v>18.5</v>
      </c>
      <c r="B434" s="8">
        <v>56</v>
      </c>
      <c r="C434" s="8">
        <v>0</v>
      </c>
      <c r="D434" s="8">
        <v>2</v>
      </c>
      <c r="E434" s="8">
        <v>3</v>
      </c>
      <c r="F434" s="8">
        <v>5</v>
      </c>
    </row>
    <row r="435" spans="1:6">
      <c r="A435" s="8">
        <v>18.5</v>
      </c>
      <c r="B435" s="8">
        <v>56</v>
      </c>
      <c r="C435" s="8">
        <v>0</v>
      </c>
      <c r="D435" s="8">
        <v>0</v>
      </c>
      <c r="E435" s="8">
        <v>2</v>
      </c>
      <c r="F435" s="8">
        <v>2</v>
      </c>
    </row>
    <row r="436" spans="1:6">
      <c r="A436" s="8">
        <v>18.5</v>
      </c>
      <c r="B436" s="8">
        <v>56</v>
      </c>
      <c r="C436" s="8">
        <v>19.399999999999999</v>
      </c>
      <c r="D436" s="8">
        <v>0</v>
      </c>
      <c r="E436" s="8">
        <v>1</v>
      </c>
      <c r="F436" s="8">
        <v>1</v>
      </c>
    </row>
    <row r="437" spans="1:6">
      <c r="A437" s="8">
        <v>18.5</v>
      </c>
      <c r="B437" s="8">
        <v>56</v>
      </c>
      <c r="C437" s="8">
        <v>19.399999999999999</v>
      </c>
      <c r="D437" s="8">
        <v>0</v>
      </c>
      <c r="E437" s="8">
        <v>1</v>
      </c>
      <c r="F437" s="8">
        <v>1</v>
      </c>
    </row>
    <row r="438" spans="1:6">
      <c r="A438" s="8">
        <v>17.8</v>
      </c>
      <c r="B438" s="8">
        <v>60</v>
      </c>
      <c r="C438" s="8">
        <v>26.4</v>
      </c>
      <c r="D438" s="8">
        <v>0</v>
      </c>
      <c r="E438" s="8">
        <v>6</v>
      </c>
      <c r="F438" s="8">
        <v>6</v>
      </c>
    </row>
    <row r="439" spans="1:6">
      <c r="A439" s="8">
        <v>17.2</v>
      </c>
      <c r="B439" s="8">
        <v>60</v>
      </c>
      <c r="C439" s="8">
        <v>26.4</v>
      </c>
      <c r="D439" s="8">
        <v>0</v>
      </c>
      <c r="E439" s="8">
        <v>35</v>
      </c>
      <c r="F439" s="8">
        <v>35</v>
      </c>
    </row>
    <row r="440" spans="1:6">
      <c r="A440" s="8">
        <v>17.2</v>
      </c>
      <c r="B440" s="8">
        <v>55</v>
      </c>
      <c r="C440" s="8">
        <v>26.4</v>
      </c>
      <c r="D440" s="8">
        <v>1</v>
      </c>
      <c r="E440" s="8">
        <v>100</v>
      </c>
      <c r="F440" s="8">
        <v>101</v>
      </c>
    </row>
    <row r="441" spans="1:6">
      <c r="A441" s="8">
        <v>17.2</v>
      </c>
      <c r="B441" s="8">
        <v>55</v>
      </c>
      <c r="C441" s="8">
        <v>33.5</v>
      </c>
      <c r="D441" s="8">
        <v>2</v>
      </c>
      <c r="E441" s="8">
        <v>247</v>
      </c>
      <c r="F441" s="8">
        <v>249</v>
      </c>
    </row>
    <row r="442" spans="1:6">
      <c r="A442" s="8">
        <v>7.8</v>
      </c>
      <c r="B442" s="8">
        <v>52</v>
      </c>
      <c r="C442" s="8">
        <v>26.4</v>
      </c>
      <c r="D442" s="8">
        <v>3</v>
      </c>
      <c r="E442" s="8">
        <v>140</v>
      </c>
      <c r="F442" s="8">
        <v>143</v>
      </c>
    </row>
    <row r="443" spans="1:6">
      <c r="A443" s="8">
        <v>18.5</v>
      </c>
      <c r="B443" s="8">
        <v>48</v>
      </c>
      <c r="C443" s="8">
        <v>35.200000000000003</v>
      </c>
      <c r="D443" s="8">
        <v>1</v>
      </c>
      <c r="E443" s="8">
        <v>56</v>
      </c>
      <c r="F443" s="8">
        <v>57</v>
      </c>
    </row>
    <row r="444" spans="1:6">
      <c r="A444" s="8">
        <v>9.1</v>
      </c>
      <c r="B444" s="8">
        <v>45</v>
      </c>
      <c r="C444" s="8">
        <v>19.399999999999999</v>
      </c>
      <c r="D444" s="8">
        <v>5</v>
      </c>
      <c r="E444" s="8">
        <v>63</v>
      </c>
      <c r="F444" s="8">
        <v>68</v>
      </c>
    </row>
    <row r="445" spans="1:6">
      <c r="A445" s="8">
        <v>9.8000000000000007</v>
      </c>
      <c r="B445" s="8">
        <v>42</v>
      </c>
      <c r="C445" s="8">
        <v>0</v>
      </c>
      <c r="D445" s="8">
        <v>7</v>
      </c>
      <c r="E445" s="8">
        <v>77</v>
      </c>
      <c r="F445" s="8">
        <v>84</v>
      </c>
    </row>
    <row r="446" spans="1:6">
      <c r="A446" s="8">
        <v>9.1</v>
      </c>
      <c r="B446" s="8">
        <v>45</v>
      </c>
      <c r="C446" s="8">
        <v>12.3</v>
      </c>
      <c r="D446" s="8">
        <v>12</v>
      </c>
      <c r="E446" s="8">
        <v>86</v>
      </c>
      <c r="F446" s="8">
        <v>98</v>
      </c>
    </row>
    <row r="447" spans="1:6">
      <c r="A447" s="8">
        <v>9.8000000000000007</v>
      </c>
      <c r="B447" s="8">
        <v>45</v>
      </c>
      <c r="C447" s="8">
        <v>15.8</v>
      </c>
      <c r="D447" s="8">
        <v>6</v>
      </c>
      <c r="E447" s="8">
        <v>75</v>
      </c>
      <c r="F447" s="8">
        <v>81</v>
      </c>
    </row>
    <row r="448" spans="1:6">
      <c r="A448" s="8">
        <v>10.4</v>
      </c>
      <c r="B448" s="8">
        <v>45</v>
      </c>
      <c r="C448" s="8">
        <v>22.9</v>
      </c>
      <c r="D448" s="8">
        <v>8</v>
      </c>
      <c r="E448" s="8">
        <v>62</v>
      </c>
      <c r="F448" s="8">
        <v>70</v>
      </c>
    </row>
    <row r="449" spans="1:6">
      <c r="A449" s="8">
        <v>9.8000000000000007</v>
      </c>
      <c r="B449" s="8">
        <v>49</v>
      </c>
      <c r="C449" s="8">
        <v>15.8</v>
      </c>
      <c r="D449" s="8">
        <v>8</v>
      </c>
      <c r="E449" s="8">
        <v>83</v>
      </c>
      <c r="F449" s="8">
        <v>91</v>
      </c>
    </row>
    <row r="450" spans="1:6">
      <c r="A450" s="8">
        <v>9.8000000000000007</v>
      </c>
      <c r="B450" s="8">
        <v>49</v>
      </c>
      <c r="C450" s="8">
        <v>12.3</v>
      </c>
      <c r="D450" s="8">
        <v>8</v>
      </c>
      <c r="E450" s="8">
        <v>207</v>
      </c>
      <c r="F450" s="8">
        <v>215</v>
      </c>
    </row>
    <row r="451" spans="1:6">
      <c r="A451" s="8">
        <v>8.5</v>
      </c>
      <c r="B451" s="8">
        <v>56</v>
      </c>
      <c r="C451" s="8">
        <v>22.9</v>
      </c>
      <c r="D451" s="8">
        <v>1</v>
      </c>
      <c r="E451" s="8">
        <v>184</v>
      </c>
      <c r="F451" s="8">
        <v>185</v>
      </c>
    </row>
    <row r="452" spans="1:6">
      <c r="A452" s="8">
        <v>18.5</v>
      </c>
      <c r="B452" s="8">
        <v>56</v>
      </c>
      <c r="C452" s="8">
        <v>38.799999999999997</v>
      </c>
      <c r="D452" s="8">
        <v>6</v>
      </c>
      <c r="E452" s="8">
        <v>146</v>
      </c>
      <c r="F452" s="8">
        <v>152</v>
      </c>
    </row>
    <row r="453" spans="1:6">
      <c r="A453" s="8">
        <v>8.5</v>
      </c>
      <c r="B453" s="8">
        <v>60</v>
      </c>
      <c r="C453" s="8">
        <v>33.5</v>
      </c>
      <c r="D453" s="8">
        <v>2</v>
      </c>
      <c r="E453" s="8">
        <v>124</v>
      </c>
      <c r="F453" s="8">
        <v>126</v>
      </c>
    </row>
    <row r="454" spans="1:6">
      <c r="A454" s="8">
        <v>7.8</v>
      </c>
      <c r="B454" s="8">
        <v>60</v>
      </c>
      <c r="C454" s="8">
        <v>29.9</v>
      </c>
      <c r="D454" s="8">
        <v>3</v>
      </c>
      <c r="E454" s="8">
        <v>54</v>
      </c>
      <c r="F454" s="8">
        <v>57</v>
      </c>
    </row>
    <row r="455" spans="1:6">
      <c r="A455" s="8">
        <v>7.8</v>
      </c>
      <c r="B455" s="8">
        <v>65</v>
      </c>
      <c r="C455" s="8">
        <v>33.5</v>
      </c>
      <c r="D455" s="8">
        <v>0</v>
      </c>
      <c r="E455" s="8">
        <v>56</v>
      </c>
      <c r="F455" s="8">
        <v>56</v>
      </c>
    </row>
    <row r="456" spans="1:6">
      <c r="A456" s="8">
        <v>7.8</v>
      </c>
      <c r="B456" s="8">
        <v>65</v>
      </c>
      <c r="C456" s="8">
        <v>38.799999999999997</v>
      </c>
      <c r="D456" s="8">
        <v>3</v>
      </c>
      <c r="E456" s="8">
        <v>28</v>
      </c>
      <c r="F456" s="8">
        <v>31</v>
      </c>
    </row>
    <row r="457" spans="1:6">
      <c r="A457" s="8">
        <v>7.8</v>
      </c>
      <c r="B457" s="8">
        <v>70</v>
      </c>
      <c r="C457" s="8">
        <v>29.9</v>
      </c>
      <c r="D457" s="8">
        <v>1</v>
      </c>
      <c r="E457" s="8">
        <v>20</v>
      </c>
      <c r="F457" s="8">
        <v>21</v>
      </c>
    </row>
    <row r="458" spans="1:6">
      <c r="A458" s="8">
        <v>7.8</v>
      </c>
      <c r="B458" s="8">
        <v>70</v>
      </c>
      <c r="C458" s="8">
        <v>29.9</v>
      </c>
      <c r="D458" s="8">
        <v>0</v>
      </c>
      <c r="E458" s="8">
        <v>6</v>
      </c>
      <c r="F458" s="8">
        <v>6</v>
      </c>
    </row>
    <row r="459" spans="1:6">
      <c r="A459" s="8">
        <v>2.8</v>
      </c>
      <c r="B459" s="8">
        <v>75</v>
      </c>
      <c r="C459" s="8">
        <v>19.399999999999999</v>
      </c>
      <c r="D459" s="8">
        <v>0</v>
      </c>
      <c r="E459" s="8">
        <v>2</v>
      </c>
      <c r="F459" s="8">
        <v>2</v>
      </c>
    </row>
    <row r="460" spans="1:6">
      <c r="A460" s="8">
        <v>2.2000000000000002</v>
      </c>
      <c r="B460" s="8">
        <v>80</v>
      </c>
      <c r="C460" s="8">
        <v>35.200000000000003</v>
      </c>
      <c r="D460" s="8">
        <v>0</v>
      </c>
      <c r="E460" s="8">
        <v>1</v>
      </c>
      <c r="F460" s="8">
        <v>1</v>
      </c>
    </row>
    <row r="461" spans="1:6">
      <c r="A461" s="8">
        <v>7.2</v>
      </c>
      <c r="B461" s="8">
        <v>87</v>
      </c>
      <c r="C461" s="8">
        <v>10.6</v>
      </c>
      <c r="D461" s="8">
        <v>0</v>
      </c>
      <c r="E461" s="8">
        <v>1</v>
      </c>
      <c r="F461" s="8">
        <v>1</v>
      </c>
    </row>
    <row r="462" spans="1:6">
      <c r="A462" s="8">
        <v>17.8</v>
      </c>
      <c r="B462" s="8">
        <v>60</v>
      </c>
      <c r="C462" s="8">
        <v>49.3</v>
      </c>
      <c r="D462" s="8">
        <v>1</v>
      </c>
      <c r="E462" s="8">
        <v>4</v>
      </c>
      <c r="F462" s="8">
        <v>5</v>
      </c>
    </row>
    <row r="463" spans="1:6">
      <c r="A463" s="8">
        <v>17.2</v>
      </c>
      <c r="B463" s="8">
        <v>55</v>
      </c>
      <c r="C463" s="8">
        <v>29.9</v>
      </c>
      <c r="D463" s="8">
        <v>0</v>
      </c>
      <c r="E463" s="8">
        <v>27</v>
      </c>
      <c r="F463" s="8">
        <v>27</v>
      </c>
    </row>
    <row r="464" spans="1:6">
      <c r="A464" s="8">
        <v>16.5</v>
      </c>
      <c r="B464" s="8">
        <v>51</v>
      </c>
      <c r="C464" s="8">
        <v>33.5</v>
      </c>
      <c r="D464" s="8">
        <v>2</v>
      </c>
      <c r="E464" s="8">
        <v>66</v>
      </c>
      <c r="F464" s="8">
        <v>68</v>
      </c>
    </row>
    <row r="465" spans="1:6">
      <c r="A465" s="8">
        <v>16.5</v>
      </c>
      <c r="B465" s="8">
        <v>47</v>
      </c>
      <c r="C465" s="8">
        <v>38.799999999999997</v>
      </c>
      <c r="D465" s="8">
        <v>7</v>
      </c>
      <c r="E465" s="8">
        <v>210</v>
      </c>
      <c r="F465" s="8">
        <v>217</v>
      </c>
    </row>
    <row r="466" spans="1:6">
      <c r="A466" s="8">
        <v>16.5</v>
      </c>
      <c r="B466" s="8">
        <v>51</v>
      </c>
      <c r="C466" s="8">
        <v>42.3</v>
      </c>
      <c r="D466" s="8">
        <v>7</v>
      </c>
      <c r="E466" s="8">
        <v>159</v>
      </c>
      <c r="F466" s="8">
        <v>166</v>
      </c>
    </row>
    <row r="467" spans="1:6">
      <c r="A467" s="8">
        <v>16.5</v>
      </c>
      <c r="B467" s="8">
        <v>47</v>
      </c>
      <c r="C467" s="8">
        <v>54.6</v>
      </c>
      <c r="D467" s="8">
        <v>6</v>
      </c>
      <c r="E467" s="8">
        <v>57</v>
      </c>
      <c r="F467" s="8">
        <v>63</v>
      </c>
    </row>
    <row r="468" spans="1:6">
      <c r="A468" s="8">
        <v>17.2</v>
      </c>
      <c r="B468" s="8">
        <v>41</v>
      </c>
      <c r="C468" s="8">
        <v>54.6</v>
      </c>
      <c r="D468" s="8">
        <v>6</v>
      </c>
      <c r="E468" s="8">
        <v>53</v>
      </c>
      <c r="F468" s="8">
        <v>59</v>
      </c>
    </row>
    <row r="469" spans="1:6">
      <c r="A469" s="8">
        <v>17.2</v>
      </c>
      <c r="B469" s="8">
        <v>27</v>
      </c>
      <c r="C469" s="8">
        <v>68.7</v>
      </c>
      <c r="D469" s="8">
        <v>11</v>
      </c>
      <c r="E469" s="8">
        <v>67</v>
      </c>
      <c r="F469" s="8">
        <v>78</v>
      </c>
    </row>
    <row r="470" spans="1:6">
      <c r="A470" s="8">
        <v>16.5</v>
      </c>
      <c r="B470" s="8">
        <v>21</v>
      </c>
      <c r="C470" s="8">
        <v>68.7</v>
      </c>
      <c r="D470" s="8">
        <v>8</v>
      </c>
      <c r="E470" s="8">
        <v>65</v>
      </c>
      <c r="F470" s="8">
        <v>73</v>
      </c>
    </row>
    <row r="471" spans="1:6">
      <c r="A471" s="8">
        <v>16.5</v>
      </c>
      <c r="B471" s="8">
        <v>25</v>
      </c>
      <c r="C471" s="8">
        <v>61.6</v>
      </c>
      <c r="D471" s="8">
        <v>6</v>
      </c>
      <c r="E471" s="8">
        <v>56</v>
      </c>
      <c r="F471" s="8">
        <v>62</v>
      </c>
    </row>
    <row r="472" spans="1:6">
      <c r="A472" s="8">
        <v>15.2</v>
      </c>
      <c r="B472" s="8">
        <v>26</v>
      </c>
      <c r="C472" s="8">
        <v>52.8</v>
      </c>
      <c r="D472" s="8">
        <v>4</v>
      </c>
      <c r="E472" s="8">
        <v>61</v>
      </c>
      <c r="F472" s="8">
        <v>65</v>
      </c>
    </row>
    <row r="473" spans="1:6">
      <c r="A473" s="8">
        <v>15.2</v>
      </c>
      <c r="B473" s="8">
        <v>26</v>
      </c>
      <c r="C473" s="8">
        <v>42.3</v>
      </c>
      <c r="D473" s="8">
        <v>0</v>
      </c>
      <c r="E473" s="8">
        <v>97</v>
      </c>
      <c r="F473" s="8">
        <v>97</v>
      </c>
    </row>
    <row r="474" spans="1:6">
      <c r="A474" s="8">
        <v>14.6</v>
      </c>
      <c r="B474" s="8">
        <v>28</v>
      </c>
      <c r="C474" s="8">
        <v>42.3</v>
      </c>
      <c r="D474" s="8">
        <v>10</v>
      </c>
      <c r="E474" s="8">
        <v>151</v>
      </c>
      <c r="F474" s="8">
        <v>161</v>
      </c>
    </row>
    <row r="475" spans="1:6">
      <c r="A475" s="8">
        <v>13.9</v>
      </c>
      <c r="B475" s="8">
        <v>30</v>
      </c>
      <c r="C475" s="8">
        <v>29.9</v>
      </c>
      <c r="D475" s="8">
        <v>1</v>
      </c>
      <c r="E475" s="8">
        <v>119</v>
      </c>
      <c r="F475" s="8">
        <v>120</v>
      </c>
    </row>
    <row r="476" spans="1:6">
      <c r="A476" s="8">
        <v>13.9</v>
      </c>
      <c r="B476" s="8">
        <v>30</v>
      </c>
      <c r="C476" s="8">
        <v>38.799999999999997</v>
      </c>
      <c r="D476" s="8">
        <v>3</v>
      </c>
      <c r="E476" s="8">
        <v>93</v>
      </c>
      <c r="F476" s="8">
        <v>96</v>
      </c>
    </row>
    <row r="477" spans="1:6">
      <c r="A477" s="8">
        <v>13.3</v>
      </c>
      <c r="B477" s="8">
        <v>33</v>
      </c>
      <c r="C477" s="8">
        <v>49.3</v>
      </c>
      <c r="D477" s="8">
        <v>1</v>
      </c>
      <c r="E477" s="8">
        <v>52</v>
      </c>
      <c r="F477" s="8">
        <v>53</v>
      </c>
    </row>
    <row r="478" spans="1:6">
      <c r="A478" s="8">
        <v>12.6</v>
      </c>
      <c r="B478" s="8">
        <v>38</v>
      </c>
      <c r="C478" s="8">
        <v>33.5</v>
      </c>
      <c r="D478" s="8">
        <v>0</v>
      </c>
      <c r="E478" s="8">
        <v>41</v>
      </c>
      <c r="F478" s="8">
        <v>41</v>
      </c>
    </row>
    <row r="479" spans="1:6">
      <c r="A479" s="8">
        <v>12</v>
      </c>
      <c r="B479" s="8">
        <v>41</v>
      </c>
      <c r="C479" s="8">
        <v>45.8</v>
      </c>
      <c r="D479" s="8">
        <v>1</v>
      </c>
      <c r="E479" s="8">
        <v>33</v>
      </c>
      <c r="F479" s="8">
        <v>34</v>
      </c>
    </row>
    <row r="480" spans="1:6">
      <c r="A480" s="8">
        <v>12</v>
      </c>
      <c r="B480" s="8">
        <v>38</v>
      </c>
      <c r="C480" s="8">
        <v>38.799999999999997</v>
      </c>
      <c r="D480" s="8">
        <v>0</v>
      </c>
      <c r="E480" s="8">
        <v>27</v>
      </c>
      <c r="F480" s="8">
        <v>27</v>
      </c>
    </row>
    <row r="481" spans="1:6">
      <c r="A481" s="8">
        <v>11.3</v>
      </c>
      <c r="B481" s="8">
        <v>45</v>
      </c>
      <c r="C481" s="8">
        <v>29.9</v>
      </c>
      <c r="D481" s="8">
        <v>0</v>
      </c>
      <c r="E481" s="8">
        <v>13</v>
      </c>
      <c r="F481" s="8">
        <v>13</v>
      </c>
    </row>
    <row r="482" spans="1:6">
      <c r="A482" s="8">
        <v>1.3</v>
      </c>
      <c r="B482" s="8">
        <v>41</v>
      </c>
      <c r="C482" s="8">
        <v>45.8</v>
      </c>
      <c r="D482" s="8">
        <v>3</v>
      </c>
      <c r="E482" s="8">
        <v>9</v>
      </c>
      <c r="F482" s="8">
        <v>12</v>
      </c>
    </row>
    <row r="483" spans="1:6">
      <c r="A483" s="8">
        <v>1.3</v>
      </c>
      <c r="B483" s="8">
        <v>41</v>
      </c>
      <c r="C483" s="8">
        <v>29.9</v>
      </c>
      <c r="D483" s="8">
        <v>0</v>
      </c>
      <c r="E483" s="8">
        <v>11</v>
      </c>
      <c r="F483" s="8">
        <v>11</v>
      </c>
    </row>
    <row r="484" spans="1:6">
      <c r="A484" s="8">
        <v>1.3</v>
      </c>
      <c r="B484" s="8">
        <v>41</v>
      </c>
      <c r="C484" s="8">
        <v>33.5</v>
      </c>
      <c r="D484" s="8">
        <v>1</v>
      </c>
      <c r="E484" s="8">
        <v>6</v>
      </c>
      <c r="F484" s="8">
        <v>7</v>
      </c>
    </row>
    <row r="485" spans="1:6">
      <c r="A485" s="8">
        <v>0.7</v>
      </c>
      <c r="B485" s="8">
        <v>48</v>
      </c>
      <c r="C485" s="8">
        <v>35.200000000000003</v>
      </c>
      <c r="D485" s="8">
        <v>0</v>
      </c>
      <c r="E485" s="8">
        <v>3</v>
      </c>
      <c r="F485" s="8">
        <v>3</v>
      </c>
    </row>
    <row r="486" spans="1:6">
      <c r="A486" s="8">
        <v>0.7</v>
      </c>
      <c r="B486" s="8">
        <v>44</v>
      </c>
      <c r="C486" s="8">
        <v>26.4</v>
      </c>
      <c r="D486" s="8">
        <v>0</v>
      </c>
      <c r="E486" s="8">
        <v>2</v>
      </c>
      <c r="F486" s="8">
        <v>2</v>
      </c>
    </row>
    <row r="487" spans="1:6">
      <c r="A487" s="8">
        <v>10.7</v>
      </c>
      <c r="B487" s="8">
        <v>44</v>
      </c>
      <c r="C487" s="8">
        <v>33.5</v>
      </c>
      <c r="D487" s="8">
        <v>0</v>
      </c>
      <c r="E487" s="8">
        <v>8</v>
      </c>
      <c r="F487" s="8">
        <v>8</v>
      </c>
    </row>
    <row r="488" spans="1:6">
      <c r="A488" s="8">
        <v>10.7</v>
      </c>
      <c r="B488" s="8">
        <v>44</v>
      </c>
      <c r="C488" s="8">
        <v>38.799999999999997</v>
      </c>
      <c r="D488" s="8">
        <v>1</v>
      </c>
      <c r="E488" s="8">
        <v>26</v>
      </c>
      <c r="F488" s="8">
        <v>27</v>
      </c>
    </row>
    <row r="489" spans="1:6">
      <c r="A489" s="8">
        <v>11.3</v>
      </c>
      <c r="B489" s="8">
        <v>41</v>
      </c>
      <c r="C489" s="8">
        <v>29.9</v>
      </c>
      <c r="D489" s="8">
        <v>3</v>
      </c>
      <c r="E489" s="8">
        <v>37</v>
      </c>
      <c r="F489" s="8">
        <v>40</v>
      </c>
    </row>
    <row r="490" spans="1:6">
      <c r="A490" s="8">
        <v>1.3</v>
      </c>
      <c r="B490" s="8">
        <v>41</v>
      </c>
      <c r="C490" s="8">
        <v>19.399999999999999</v>
      </c>
      <c r="D490" s="8">
        <v>3</v>
      </c>
      <c r="E490" s="8">
        <v>50</v>
      </c>
      <c r="F490" s="8">
        <v>53</v>
      </c>
    </row>
    <row r="491" spans="1:6">
      <c r="A491" s="8">
        <v>2</v>
      </c>
      <c r="B491" s="8">
        <v>38</v>
      </c>
      <c r="C491" s="8">
        <v>15.8</v>
      </c>
      <c r="D491" s="8">
        <v>4</v>
      </c>
      <c r="E491" s="8">
        <v>59</v>
      </c>
      <c r="F491" s="8">
        <v>63</v>
      </c>
    </row>
    <row r="492" spans="1:6">
      <c r="A492" s="8">
        <v>2</v>
      </c>
      <c r="B492" s="8">
        <v>38</v>
      </c>
      <c r="C492" s="8">
        <v>12.3</v>
      </c>
      <c r="D492" s="8">
        <v>10</v>
      </c>
      <c r="E492" s="8">
        <v>60</v>
      </c>
      <c r="F492" s="8">
        <v>70</v>
      </c>
    </row>
    <row r="493" spans="1:6">
      <c r="A493" s="8">
        <v>12.6</v>
      </c>
      <c r="B493" s="8">
        <v>35</v>
      </c>
      <c r="C493" s="8">
        <v>0</v>
      </c>
      <c r="D493" s="8">
        <v>12</v>
      </c>
      <c r="E493" s="8">
        <v>72</v>
      </c>
      <c r="F493" s="8">
        <v>84</v>
      </c>
    </row>
    <row r="494" spans="1:6">
      <c r="A494" s="8">
        <v>13.3</v>
      </c>
      <c r="B494" s="8">
        <v>33</v>
      </c>
      <c r="C494" s="8">
        <v>12.3</v>
      </c>
      <c r="D494" s="8">
        <v>11</v>
      </c>
      <c r="E494" s="8">
        <v>64</v>
      </c>
      <c r="F494" s="8">
        <v>75</v>
      </c>
    </row>
    <row r="495" spans="1:6">
      <c r="A495" s="8">
        <v>13.9</v>
      </c>
      <c r="B495" s="8">
        <v>28</v>
      </c>
      <c r="C495" s="8">
        <v>0</v>
      </c>
      <c r="D495" s="8">
        <v>10</v>
      </c>
      <c r="E495" s="8">
        <v>93</v>
      </c>
      <c r="F495" s="8">
        <v>103</v>
      </c>
    </row>
    <row r="496" spans="1:6">
      <c r="A496" s="8">
        <v>13.9</v>
      </c>
      <c r="B496" s="8">
        <v>28</v>
      </c>
      <c r="C496" s="8">
        <v>22.9</v>
      </c>
      <c r="D496" s="8">
        <v>11</v>
      </c>
      <c r="E496" s="8">
        <v>72</v>
      </c>
      <c r="F496" s="8">
        <v>83</v>
      </c>
    </row>
    <row r="497" spans="1:6">
      <c r="A497" s="8">
        <v>13.9</v>
      </c>
      <c r="B497" s="8">
        <v>28</v>
      </c>
      <c r="C497" s="8">
        <v>0</v>
      </c>
      <c r="D497" s="8">
        <v>8</v>
      </c>
      <c r="E497" s="8">
        <v>59</v>
      </c>
      <c r="F497" s="8">
        <v>67</v>
      </c>
    </row>
    <row r="498" spans="1:6">
      <c r="A498" s="8">
        <v>12.6</v>
      </c>
      <c r="B498" s="8">
        <v>35</v>
      </c>
      <c r="C498" s="8">
        <v>22.9</v>
      </c>
      <c r="D498" s="8">
        <v>0</v>
      </c>
      <c r="E498" s="8">
        <v>54</v>
      </c>
      <c r="F498" s="8">
        <v>54</v>
      </c>
    </row>
    <row r="499" spans="1:6">
      <c r="A499" s="8">
        <v>12.6</v>
      </c>
      <c r="B499" s="8">
        <v>35</v>
      </c>
      <c r="C499" s="8">
        <v>15.8</v>
      </c>
      <c r="D499" s="8">
        <v>6</v>
      </c>
      <c r="E499" s="8">
        <v>53</v>
      </c>
      <c r="F499" s="8">
        <v>59</v>
      </c>
    </row>
    <row r="500" spans="1:6">
      <c r="A500" s="8">
        <v>12</v>
      </c>
      <c r="B500" s="8">
        <v>45</v>
      </c>
      <c r="C500" s="8">
        <v>19.399999999999999</v>
      </c>
      <c r="D500" s="8">
        <v>1</v>
      </c>
      <c r="E500" s="8">
        <v>44</v>
      </c>
      <c r="F500" s="8">
        <v>45</v>
      </c>
    </row>
    <row r="501" spans="1:6">
      <c r="A501" s="8">
        <v>12</v>
      </c>
      <c r="B501" s="8">
        <v>41</v>
      </c>
      <c r="C501" s="8">
        <v>10.6</v>
      </c>
      <c r="D501" s="8">
        <v>0</v>
      </c>
      <c r="E501" s="8">
        <v>39</v>
      </c>
      <c r="F501" s="8">
        <v>39</v>
      </c>
    </row>
    <row r="502" spans="1:6">
      <c r="A502" s="8">
        <v>12</v>
      </c>
      <c r="B502" s="8">
        <v>49</v>
      </c>
      <c r="C502" s="8">
        <v>0</v>
      </c>
      <c r="D502" s="8">
        <v>7</v>
      </c>
      <c r="E502" s="8">
        <v>23</v>
      </c>
      <c r="F502" s="8">
        <v>30</v>
      </c>
    </row>
    <row r="503" spans="1:6">
      <c r="A503" s="8">
        <v>11.3</v>
      </c>
      <c r="B503" s="8">
        <v>57</v>
      </c>
      <c r="C503" s="8">
        <v>12.3</v>
      </c>
      <c r="D503" s="8">
        <v>2</v>
      </c>
      <c r="E503" s="8">
        <v>31</v>
      </c>
      <c r="F503" s="8">
        <v>33</v>
      </c>
    </row>
    <row r="504" spans="1:6">
      <c r="A504" s="8">
        <v>11.3</v>
      </c>
      <c r="B504" s="8">
        <v>57</v>
      </c>
      <c r="C504" s="8">
        <v>12.3</v>
      </c>
      <c r="D504" s="8">
        <v>2</v>
      </c>
      <c r="E504" s="8">
        <v>20</v>
      </c>
      <c r="F504" s="8">
        <v>22</v>
      </c>
    </row>
    <row r="505" spans="1:6">
      <c r="A505" s="8">
        <v>11.3</v>
      </c>
      <c r="B505" s="8">
        <v>57</v>
      </c>
      <c r="C505" s="8">
        <v>12.3</v>
      </c>
      <c r="D505" s="8">
        <v>1</v>
      </c>
      <c r="E505" s="8">
        <v>12</v>
      </c>
      <c r="F505" s="8">
        <v>13</v>
      </c>
    </row>
    <row r="506" spans="1:6">
      <c r="A506" s="8">
        <v>10.7</v>
      </c>
      <c r="B506" s="8">
        <v>62</v>
      </c>
      <c r="C506" s="8">
        <v>15.8</v>
      </c>
      <c r="D506" s="8">
        <v>3</v>
      </c>
      <c r="E506" s="8">
        <v>15</v>
      </c>
      <c r="F506" s="8">
        <v>18</v>
      </c>
    </row>
    <row r="507" spans="1:6">
      <c r="A507" s="8">
        <v>10.7</v>
      </c>
      <c r="B507" s="8">
        <v>62</v>
      </c>
      <c r="C507" s="8">
        <v>15.8</v>
      </c>
      <c r="D507" s="8">
        <v>1</v>
      </c>
      <c r="E507" s="8">
        <v>4</v>
      </c>
      <c r="F507" s="8">
        <v>5</v>
      </c>
    </row>
    <row r="508" spans="1:6">
      <c r="A508" s="8">
        <v>1.3</v>
      </c>
      <c r="B508" s="8">
        <v>57</v>
      </c>
      <c r="C508" s="8">
        <v>12.3</v>
      </c>
      <c r="D508" s="8">
        <v>0</v>
      </c>
      <c r="E508" s="8">
        <v>3</v>
      </c>
      <c r="F508" s="8">
        <v>3</v>
      </c>
    </row>
    <row r="509" spans="1:6">
      <c r="A509" s="8">
        <v>1.3</v>
      </c>
      <c r="B509" s="8">
        <v>57</v>
      </c>
      <c r="C509" s="8">
        <v>12.3</v>
      </c>
      <c r="D509" s="8">
        <v>0</v>
      </c>
      <c r="E509" s="8">
        <v>1</v>
      </c>
      <c r="F509" s="8">
        <v>1</v>
      </c>
    </row>
    <row r="510" spans="1:6">
      <c r="A510" s="8">
        <v>12.6</v>
      </c>
      <c r="B510" s="8">
        <v>58</v>
      </c>
      <c r="C510" s="8">
        <v>19.399999999999999</v>
      </c>
      <c r="D510" s="8">
        <v>1</v>
      </c>
      <c r="E510" s="8">
        <v>1</v>
      </c>
      <c r="F510" s="8">
        <v>2</v>
      </c>
    </row>
    <row r="511" spans="1:6">
      <c r="A511" s="8">
        <v>12</v>
      </c>
      <c r="B511" s="8">
        <v>62</v>
      </c>
      <c r="C511" s="8">
        <v>19.399999999999999</v>
      </c>
      <c r="D511" s="8">
        <v>2</v>
      </c>
      <c r="E511" s="8">
        <v>17</v>
      </c>
      <c r="F511" s="8">
        <v>19</v>
      </c>
    </row>
    <row r="512" spans="1:6">
      <c r="A512" s="8">
        <v>13.3</v>
      </c>
      <c r="B512" s="8">
        <v>54</v>
      </c>
      <c r="C512" s="8">
        <v>42.3</v>
      </c>
      <c r="D512" s="8">
        <v>3</v>
      </c>
      <c r="E512" s="8">
        <v>25</v>
      </c>
      <c r="F512" s="8">
        <v>28</v>
      </c>
    </row>
    <row r="513" spans="1:6">
      <c r="A513" s="8">
        <v>14.6</v>
      </c>
      <c r="B513" s="8">
        <v>46</v>
      </c>
      <c r="C513" s="8">
        <v>45.8</v>
      </c>
      <c r="D513" s="8">
        <v>7</v>
      </c>
      <c r="E513" s="8">
        <v>51</v>
      </c>
      <c r="F513" s="8">
        <v>58</v>
      </c>
    </row>
    <row r="514" spans="1:6">
      <c r="A514" s="8">
        <v>14.6</v>
      </c>
      <c r="B514" s="8">
        <v>43</v>
      </c>
      <c r="C514" s="8">
        <v>26.4</v>
      </c>
      <c r="D514" s="8">
        <v>22</v>
      </c>
      <c r="E514" s="8">
        <v>77</v>
      </c>
      <c r="F514" s="8">
        <v>99</v>
      </c>
    </row>
    <row r="515" spans="1:6">
      <c r="A515" s="8">
        <v>15.2</v>
      </c>
      <c r="B515" s="8">
        <v>37</v>
      </c>
      <c r="C515" s="8">
        <v>54.6</v>
      </c>
      <c r="D515" s="8">
        <v>24</v>
      </c>
      <c r="E515" s="8">
        <v>92</v>
      </c>
      <c r="F515" s="8">
        <v>116</v>
      </c>
    </row>
    <row r="516" spans="1:6">
      <c r="A516" s="8">
        <v>14.6</v>
      </c>
      <c r="B516" s="8">
        <v>33</v>
      </c>
      <c r="C516" s="8">
        <v>45.8</v>
      </c>
      <c r="D516" s="8">
        <v>12</v>
      </c>
      <c r="E516" s="8">
        <v>75</v>
      </c>
      <c r="F516" s="8">
        <v>87</v>
      </c>
    </row>
    <row r="517" spans="1:6">
      <c r="A517" s="8">
        <v>15.2</v>
      </c>
      <c r="B517" s="8">
        <v>28</v>
      </c>
      <c r="C517" s="8">
        <v>42.3</v>
      </c>
      <c r="D517" s="8">
        <v>17</v>
      </c>
      <c r="E517" s="8">
        <v>93</v>
      </c>
      <c r="F517" s="8">
        <v>110</v>
      </c>
    </row>
    <row r="518" spans="1:6">
      <c r="A518" s="8">
        <v>15.2</v>
      </c>
      <c r="B518" s="8">
        <v>28</v>
      </c>
      <c r="C518" s="8">
        <v>42.3</v>
      </c>
      <c r="D518" s="8">
        <v>13</v>
      </c>
      <c r="E518" s="8">
        <v>64</v>
      </c>
      <c r="F518" s="8">
        <v>77</v>
      </c>
    </row>
    <row r="519" spans="1:6">
      <c r="A519" s="8">
        <v>15.2</v>
      </c>
      <c r="B519" s="8">
        <v>26</v>
      </c>
      <c r="C519" s="8">
        <v>38.799999999999997</v>
      </c>
      <c r="D519" s="8">
        <v>9</v>
      </c>
      <c r="E519" s="8">
        <v>56</v>
      </c>
      <c r="F519" s="8">
        <v>65</v>
      </c>
    </row>
    <row r="520" spans="1:6">
      <c r="A520" s="8">
        <v>14.6</v>
      </c>
      <c r="B520" s="8">
        <v>26</v>
      </c>
      <c r="C520" s="8">
        <v>45.8</v>
      </c>
      <c r="D520" s="8">
        <v>5</v>
      </c>
      <c r="E520" s="8">
        <v>50</v>
      </c>
      <c r="F520" s="8">
        <v>55</v>
      </c>
    </row>
    <row r="521" spans="1:6">
      <c r="A521" s="8">
        <v>13.9</v>
      </c>
      <c r="B521" s="8">
        <v>30</v>
      </c>
      <c r="C521" s="8">
        <v>29.9</v>
      </c>
      <c r="D521" s="8">
        <v>5</v>
      </c>
      <c r="E521" s="8">
        <v>44</v>
      </c>
      <c r="F521" s="8">
        <v>49</v>
      </c>
    </row>
    <row r="522" spans="1:6">
      <c r="A522" s="8">
        <v>13.9</v>
      </c>
      <c r="B522" s="8">
        <v>30</v>
      </c>
      <c r="C522" s="8">
        <v>33.5</v>
      </c>
      <c r="D522" s="8">
        <v>5</v>
      </c>
      <c r="E522" s="8">
        <v>45</v>
      </c>
      <c r="F522" s="8">
        <v>50</v>
      </c>
    </row>
    <row r="523" spans="1:6">
      <c r="A523" s="8">
        <v>13.3</v>
      </c>
      <c r="B523" s="8">
        <v>36</v>
      </c>
      <c r="C523" s="8">
        <v>29.9</v>
      </c>
      <c r="D523" s="8">
        <v>4</v>
      </c>
      <c r="E523" s="8">
        <v>31</v>
      </c>
      <c r="F523" s="8">
        <v>35</v>
      </c>
    </row>
    <row r="524" spans="1:6">
      <c r="A524" s="8">
        <v>13.3</v>
      </c>
      <c r="B524" s="8">
        <v>36</v>
      </c>
      <c r="C524" s="8">
        <v>22.9</v>
      </c>
      <c r="D524" s="8">
        <v>5</v>
      </c>
      <c r="E524" s="8">
        <v>20</v>
      </c>
      <c r="F524" s="8">
        <v>25</v>
      </c>
    </row>
    <row r="525" spans="1:6">
      <c r="A525" s="8">
        <v>12.6</v>
      </c>
      <c r="B525" s="8">
        <v>38</v>
      </c>
      <c r="C525" s="8">
        <v>22.9</v>
      </c>
      <c r="D525" s="8">
        <v>5</v>
      </c>
      <c r="E525" s="8">
        <v>23</v>
      </c>
      <c r="F525" s="8">
        <v>28</v>
      </c>
    </row>
    <row r="526" spans="1:6">
      <c r="A526" s="8">
        <v>12</v>
      </c>
      <c r="B526" s="8">
        <v>41</v>
      </c>
      <c r="C526" s="8">
        <v>26.4</v>
      </c>
      <c r="D526" s="8">
        <v>4</v>
      </c>
      <c r="E526" s="8">
        <v>17</v>
      </c>
      <c r="F526" s="8">
        <v>21</v>
      </c>
    </row>
    <row r="527" spans="1:6">
      <c r="A527" s="8">
        <v>12</v>
      </c>
      <c r="B527" s="8">
        <v>41</v>
      </c>
      <c r="C527" s="8">
        <v>22.9</v>
      </c>
      <c r="D527" s="8">
        <v>0</v>
      </c>
      <c r="E527" s="8">
        <v>7</v>
      </c>
      <c r="F527" s="8">
        <v>7</v>
      </c>
    </row>
    <row r="528" spans="1:6">
      <c r="A528" s="8">
        <v>11.3</v>
      </c>
      <c r="B528" s="8">
        <v>45</v>
      </c>
      <c r="C528" s="8">
        <v>22.9</v>
      </c>
      <c r="D528" s="8">
        <v>0</v>
      </c>
      <c r="E528" s="8">
        <v>1</v>
      </c>
      <c r="F528" s="8">
        <v>1</v>
      </c>
    </row>
    <row r="529" spans="1:6">
      <c r="A529" s="8">
        <v>11.3</v>
      </c>
      <c r="B529" s="8">
        <v>45</v>
      </c>
      <c r="C529" s="8">
        <v>29.9</v>
      </c>
      <c r="D529" s="8">
        <v>0</v>
      </c>
      <c r="E529" s="8">
        <v>1</v>
      </c>
      <c r="F529" s="8">
        <v>1</v>
      </c>
    </row>
    <row r="530" spans="1:6">
      <c r="A530" s="8">
        <v>10.7</v>
      </c>
      <c r="B530" s="8">
        <v>48</v>
      </c>
      <c r="C530" s="8">
        <v>15.8</v>
      </c>
      <c r="D530" s="8">
        <v>0</v>
      </c>
      <c r="E530" s="8">
        <v>1</v>
      </c>
      <c r="F530" s="8">
        <v>1</v>
      </c>
    </row>
    <row r="531" spans="1:6">
      <c r="A531" s="8">
        <v>10.7</v>
      </c>
      <c r="B531" s="8">
        <v>48</v>
      </c>
      <c r="C531" s="8">
        <v>15.8</v>
      </c>
      <c r="D531" s="8">
        <v>0</v>
      </c>
      <c r="E531" s="8">
        <v>5</v>
      </c>
      <c r="F531" s="8">
        <v>5</v>
      </c>
    </row>
    <row r="532" spans="1:6">
      <c r="A532" s="8">
        <v>10.7</v>
      </c>
      <c r="B532" s="8">
        <v>48</v>
      </c>
      <c r="C532" s="8">
        <v>10.6</v>
      </c>
      <c r="D532" s="8">
        <v>0</v>
      </c>
      <c r="E532" s="8">
        <v>15</v>
      </c>
      <c r="F532" s="8">
        <v>15</v>
      </c>
    </row>
    <row r="533" spans="1:6">
      <c r="A533" s="8">
        <v>10.7</v>
      </c>
      <c r="B533" s="8">
        <v>48</v>
      </c>
      <c r="C533" s="8">
        <v>0</v>
      </c>
      <c r="D533" s="8">
        <v>5</v>
      </c>
      <c r="E533" s="8">
        <v>79</v>
      </c>
      <c r="F533" s="8">
        <v>84</v>
      </c>
    </row>
    <row r="534" spans="1:6">
      <c r="A534" s="8">
        <v>11.3</v>
      </c>
      <c r="B534" s="8">
        <v>49</v>
      </c>
      <c r="C534" s="8">
        <v>0</v>
      </c>
      <c r="D534" s="8">
        <v>6</v>
      </c>
      <c r="E534" s="8">
        <v>171</v>
      </c>
      <c r="F534" s="8">
        <v>177</v>
      </c>
    </row>
    <row r="535" spans="1:6">
      <c r="A535" s="8">
        <v>12</v>
      </c>
      <c r="B535" s="8">
        <v>41</v>
      </c>
      <c r="C535" s="8">
        <v>0</v>
      </c>
      <c r="D535" s="8">
        <v>4</v>
      </c>
      <c r="E535" s="8">
        <v>98</v>
      </c>
      <c r="F535" s="8">
        <v>102</v>
      </c>
    </row>
    <row r="536" spans="1:6">
      <c r="A536" s="8">
        <v>13.3</v>
      </c>
      <c r="B536" s="8">
        <v>42</v>
      </c>
      <c r="C536" s="8">
        <v>0</v>
      </c>
      <c r="D536" s="8">
        <v>6</v>
      </c>
      <c r="E536" s="8">
        <v>34</v>
      </c>
      <c r="F536" s="8">
        <v>40</v>
      </c>
    </row>
    <row r="537" spans="1:6">
      <c r="A537" s="8">
        <v>13.3</v>
      </c>
      <c r="B537" s="8">
        <v>46</v>
      </c>
      <c r="C537" s="8">
        <v>15.8</v>
      </c>
      <c r="D537" s="8">
        <v>3</v>
      </c>
      <c r="E537" s="8">
        <v>43</v>
      </c>
      <c r="F537" s="8">
        <v>46</v>
      </c>
    </row>
    <row r="538" spans="1:6">
      <c r="A538" s="8">
        <v>3.9</v>
      </c>
      <c r="B538" s="8">
        <v>42</v>
      </c>
      <c r="C538" s="8">
        <v>22.9</v>
      </c>
      <c r="D538" s="8">
        <v>11</v>
      </c>
      <c r="E538" s="8">
        <v>52</v>
      </c>
      <c r="F538" s="8">
        <v>63</v>
      </c>
    </row>
    <row r="539" spans="1:6">
      <c r="A539" s="8">
        <v>4.5999999999999996</v>
      </c>
      <c r="B539" s="8">
        <v>43</v>
      </c>
      <c r="C539" s="8">
        <v>26.4</v>
      </c>
      <c r="D539" s="8">
        <v>6</v>
      </c>
      <c r="E539" s="8">
        <v>54</v>
      </c>
      <c r="F539" s="8">
        <v>60</v>
      </c>
    </row>
    <row r="540" spans="1:6">
      <c r="A540" s="8">
        <v>4.5999999999999996</v>
      </c>
      <c r="B540" s="8">
        <v>46</v>
      </c>
      <c r="C540" s="8">
        <v>26.4</v>
      </c>
      <c r="D540" s="8">
        <v>2</v>
      </c>
      <c r="E540" s="8">
        <v>43</v>
      </c>
      <c r="F540" s="8">
        <v>45</v>
      </c>
    </row>
    <row r="541" spans="1:6">
      <c r="A541" s="8">
        <v>15.2</v>
      </c>
      <c r="B541" s="8">
        <v>40</v>
      </c>
      <c r="C541" s="8">
        <v>19.399999999999999</v>
      </c>
      <c r="D541" s="8">
        <v>7</v>
      </c>
      <c r="E541" s="8">
        <v>50</v>
      </c>
      <c r="F541" s="8">
        <v>57</v>
      </c>
    </row>
    <row r="542" spans="1:6">
      <c r="A542" s="8">
        <v>15.2</v>
      </c>
      <c r="B542" s="8">
        <v>47</v>
      </c>
      <c r="C542" s="8">
        <v>29.9</v>
      </c>
      <c r="D542" s="8">
        <v>4</v>
      </c>
      <c r="E542" s="8">
        <v>66</v>
      </c>
      <c r="F542" s="8">
        <v>70</v>
      </c>
    </row>
    <row r="543" spans="1:6">
      <c r="A543" s="8">
        <v>14.6</v>
      </c>
      <c r="B543" s="8">
        <v>50</v>
      </c>
      <c r="C543" s="8">
        <v>29.9</v>
      </c>
      <c r="D543" s="8">
        <v>6</v>
      </c>
      <c r="E543" s="8">
        <v>178</v>
      </c>
      <c r="F543" s="8">
        <v>184</v>
      </c>
    </row>
    <row r="544" spans="1:6">
      <c r="A544" s="8">
        <v>14.6</v>
      </c>
      <c r="B544" s="8">
        <v>59</v>
      </c>
      <c r="C544" s="8">
        <v>22.9</v>
      </c>
      <c r="D544" s="8">
        <v>8</v>
      </c>
      <c r="E544" s="8">
        <v>145</v>
      </c>
      <c r="F544" s="8">
        <v>153</v>
      </c>
    </row>
    <row r="545" spans="1:6">
      <c r="A545" s="8">
        <v>14.6</v>
      </c>
      <c r="B545" s="8">
        <v>54</v>
      </c>
      <c r="C545" s="8">
        <v>19.399999999999999</v>
      </c>
      <c r="D545" s="8">
        <v>5</v>
      </c>
      <c r="E545" s="8">
        <v>101</v>
      </c>
      <c r="F545" s="8">
        <v>106</v>
      </c>
    </row>
    <row r="546" spans="1:6">
      <c r="A546" s="8">
        <v>14.6</v>
      </c>
      <c r="B546" s="8">
        <v>59</v>
      </c>
      <c r="C546" s="8">
        <v>22.9</v>
      </c>
      <c r="D546" s="8">
        <v>1</v>
      </c>
      <c r="E546" s="8">
        <v>80</v>
      </c>
      <c r="F546" s="8">
        <v>81</v>
      </c>
    </row>
    <row r="547" spans="1:6">
      <c r="A547" s="8">
        <v>14.6</v>
      </c>
      <c r="B547" s="8">
        <v>63</v>
      </c>
      <c r="C547" s="8">
        <v>19.399999999999999</v>
      </c>
      <c r="D547" s="8">
        <v>6</v>
      </c>
      <c r="E547" s="8">
        <v>53</v>
      </c>
      <c r="F547" s="8">
        <v>59</v>
      </c>
    </row>
    <row r="548" spans="1:6">
      <c r="A548" s="8">
        <v>4.5999999999999996</v>
      </c>
      <c r="B548" s="8">
        <v>63</v>
      </c>
      <c r="C548" s="8">
        <v>26.4</v>
      </c>
      <c r="D548" s="8">
        <v>3</v>
      </c>
      <c r="E548" s="8">
        <v>32</v>
      </c>
      <c r="F548" s="8">
        <v>35</v>
      </c>
    </row>
    <row r="549" spans="1:6">
      <c r="A549" s="8">
        <v>5.2</v>
      </c>
      <c r="B549" s="8">
        <v>64</v>
      </c>
      <c r="C549" s="8">
        <v>29.9</v>
      </c>
      <c r="D549" s="8">
        <v>3</v>
      </c>
      <c r="E549" s="8">
        <v>21</v>
      </c>
      <c r="F549" s="8">
        <v>24</v>
      </c>
    </row>
    <row r="550" spans="1:6">
      <c r="A550" s="8">
        <v>5.2</v>
      </c>
      <c r="B550" s="8">
        <v>69</v>
      </c>
      <c r="C550" s="8">
        <v>33.5</v>
      </c>
      <c r="D550" s="8">
        <v>3</v>
      </c>
      <c r="E550" s="8">
        <v>6</v>
      </c>
      <c r="F550" s="8">
        <v>9</v>
      </c>
    </row>
    <row r="551" spans="1:6">
      <c r="A551" s="8">
        <v>5.2</v>
      </c>
      <c r="B551" s="8">
        <v>69</v>
      </c>
      <c r="C551" s="8">
        <v>19.399999999999999</v>
      </c>
      <c r="D551" s="8">
        <v>0</v>
      </c>
      <c r="E551" s="8">
        <v>5</v>
      </c>
      <c r="F551" s="8">
        <v>5</v>
      </c>
    </row>
    <row r="552" spans="1:6">
      <c r="A552" s="8">
        <v>15.2</v>
      </c>
      <c r="B552" s="8">
        <v>69</v>
      </c>
      <c r="C552" s="8">
        <v>26.4</v>
      </c>
      <c r="D552" s="8">
        <v>0</v>
      </c>
      <c r="E552" s="8">
        <v>2</v>
      </c>
      <c r="F552" s="8">
        <v>2</v>
      </c>
    </row>
    <row r="553" spans="1:6">
      <c r="A553" s="8">
        <v>14.6</v>
      </c>
      <c r="B553" s="8">
        <v>74</v>
      </c>
      <c r="C553" s="8">
        <v>12.3</v>
      </c>
      <c r="D553" s="8">
        <v>0</v>
      </c>
      <c r="E553" s="8">
        <v>1</v>
      </c>
      <c r="F553" s="8">
        <v>1</v>
      </c>
    </row>
    <row r="554" spans="1:6">
      <c r="A554" s="8">
        <v>14.6</v>
      </c>
      <c r="B554" s="8">
        <v>74</v>
      </c>
      <c r="C554" s="8">
        <v>26.4</v>
      </c>
      <c r="D554" s="8">
        <v>0</v>
      </c>
      <c r="E554" s="8">
        <v>9</v>
      </c>
      <c r="F554" s="8">
        <v>9</v>
      </c>
    </row>
    <row r="555" spans="1:6">
      <c r="A555" s="8">
        <v>15.2</v>
      </c>
      <c r="B555" s="8">
        <v>74</v>
      </c>
      <c r="C555" s="8">
        <v>12.3</v>
      </c>
      <c r="D555" s="8">
        <v>1</v>
      </c>
      <c r="E555" s="8">
        <v>35</v>
      </c>
      <c r="F555" s="8">
        <v>36</v>
      </c>
    </row>
    <row r="556" spans="1:6">
      <c r="A556" s="8">
        <v>15.2</v>
      </c>
      <c r="B556" s="8">
        <v>74</v>
      </c>
      <c r="C556" s="8">
        <v>26.4</v>
      </c>
      <c r="D556" s="8">
        <v>5</v>
      </c>
      <c r="E556" s="8">
        <v>103</v>
      </c>
      <c r="F556" s="8">
        <v>108</v>
      </c>
    </row>
    <row r="557" spans="1:6">
      <c r="A557" s="8">
        <v>5.2</v>
      </c>
      <c r="B557" s="8">
        <v>74</v>
      </c>
      <c r="C557" s="8">
        <v>15.8</v>
      </c>
      <c r="D557" s="8">
        <v>5</v>
      </c>
      <c r="E557" s="8">
        <v>233</v>
      </c>
      <c r="F557" s="8">
        <v>238</v>
      </c>
    </row>
    <row r="558" spans="1:6">
      <c r="A558" s="8">
        <v>6.5</v>
      </c>
      <c r="B558" s="8">
        <v>64</v>
      </c>
      <c r="C558" s="8">
        <v>10.6</v>
      </c>
      <c r="D558" s="8">
        <v>10</v>
      </c>
      <c r="E558" s="8">
        <v>134</v>
      </c>
      <c r="F558" s="8">
        <v>144</v>
      </c>
    </row>
    <row r="559" spans="1:6">
      <c r="A559" s="8">
        <v>7.2</v>
      </c>
      <c r="B559" s="8">
        <v>60</v>
      </c>
      <c r="C559" s="8">
        <v>12.3</v>
      </c>
      <c r="D559" s="8">
        <v>6</v>
      </c>
      <c r="E559" s="8">
        <v>49</v>
      </c>
      <c r="F559" s="8">
        <v>55</v>
      </c>
    </row>
    <row r="560" spans="1:6">
      <c r="A560" s="8">
        <v>7.8</v>
      </c>
      <c r="B560" s="8">
        <v>60</v>
      </c>
      <c r="C560" s="8">
        <v>15.8</v>
      </c>
      <c r="D560" s="8">
        <v>6</v>
      </c>
      <c r="E560" s="8">
        <v>55</v>
      </c>
      <c r="F560" s="8">
        <v>61</v>
      </c>
    </row>
    <row r="561" spans="1:6">
      <c r="A561" s="8">
        <v>8.5</v>
      </c>
      <c r="B561" s="8">
        <v>56</v>
      </c>
      <c r="C561" s="8">
        <v>10.6</v>
      </c>
      <c r="D561" s="8">
        <v>21</v>
      </c>
      <c r="E561" s="8">
        <v>85</v>
      </c>
      <c r="F561" s="8">
        <v>106</v>
      </c>
    </row>
    <row r="562" spans="1:6">
      <c r="A562" s="8">
        <v>8.5</v>
      </c>
      <c r="B562" s="8">
        <v>56</v>
      </c>
      <c r="C562" s="8">
        <v>15.8</v>
      </c>
      <c r="D562" s="8">
        <v>21</v>
      </c>
      <c r="E562" s="8">
        <v>72</v>
      </c>
      <c r="F562" s="8">
        <v>93</v>
      </c>
    </row>
    <row r="563" spans="1:6">
      <c r="A563" s="8">
        <v>9.8000000000000007</v>
      </c>
      <c r="B563" s="8">
        <v>45</v>
      </c>
      <c r="C563" s="8">
        <v>0</v>
      </c>
      <c r="D563" s="8">
        <v>11</v>
      </c>
      <c r="E563" s="8">
        <v>57</v>
      </c>
      <c r="F563" s="8">
        <v>68</v>
      </c>
    </row>
    <row r="564" spans="1:6">
      <c r="A564" s="8">
        <v>10.4</v>
      </c>
      <c r="B564" s="8">
        <v>42</v>
      </c>
      <c r="C564" s="8">
        <v>0</v>
      </c>
      <c r="D564" s="8">
        <v>21</v>
      </c>
      <c r="E564" s="8">
        <v>63</v>
      </c>
      <c r="F564" s="8">
        <v>84</v>
      </c>
    </row>
    <row r="565" spans="1:6">
      <c r="A565" s="8">
        <v>10.4</v>
      </c>
      <c r="B565" s="8">
        <v>42</v>
      </c>
      <c r="C565" s="8">
        <v>0</v>
      </c>
      <c r="D565" s="8">
        <v>14</v>
      </c>
      <c r="E565" s="8">
        <v>102</v>
      </c>
      <c r="F565" s="8">
        <v>116</v>
      </c>
    </row>
    <row r="566" spans="1:6">
      <c r="A566" s="8">
        <v>19.8</v>
      </c>
      <c r="B566" s="8">
        <v>45</v>
      </c>
      <c r="C566" s="8">
        <v>0</v>
      </c>
      <c r="D566" s="8">
        <v>14</v>
      </c>
      <c r="E566" s="8">
        <v>208</v>
      </c>
      <c r="F566" s="8">
        <v>222</v>
      </c>
    </row>
    <row r="567" spans="1:6">
      <c r="A567" s="8">
        <v>9.8000000000000007</v>
      </c>
      <c r="B567" s="8">
        <v>49</v>
      </c>
      <c r="C567" s="8">
        <v>10.6</v>
      </c>
      <c r="D567" s="8">
        <v>7</v>
      </c>
      <c r="E567" s="8">
        <v>218</v>
      </c>
      <c r="F567" s="8">
        <v>225</v>
      </c>
    </row>
    <row r="568" spans="1:6">
      <c r="A568" s="8">
        <v>8.5</v>
      </c>
      <c r="B568" s="8">
        <v>65</v>
      </c>
      <c r="C568" s="8">
        <v>19.399999999999999</v>
      </c>
      <c r="D568" s="8">
        <v>13</v>
      </c>
      <c r="E568" s="8">
        <v>133</v>
      </c>
      <c r="F568" s="8">
        <v>146</v>
      </c>
    </row>
    <row r="569" spans="1:6">
      <c r="A569" s="8">
        <v>17.8</v>
      </c>
      <c r="B569" s="8">
        <v>65</v>
      </c>
      <c r="C569" s="8">
        <v>22.9</v>
      </c>
      <c r="D569" s="8">
        <v>16</v>
      </c>
      <c r="E569" s="8">
        <v>103</v>
      </c>
      <c r="F569" s="8">
        <v>119</v>
      </c>
    </row>
    <row r="570" spans="1:6">
      <c r="A570" s="8">
        <v>17.8</v>
      </c>
      <c r="B570" s="8">
        <v>65</v>
      </c>
      <c r="C570" s="8">
        <v>22.9</v>
      </c>
      <c r="D570" s="8">
        <v>5</v>
      </c>
      <c r="E570" s="8">
        <v>40</v>
      </c>
      <c r="F570" s="8">
        <v>45</v>
      </c>
    </row>
    <row r="571" spans="1:6">
      <c r="A571" s="8">
        <v>17.2</v>
      </c>
      <c r="B571" s="8">
        <v>64</v>
      </c>
      <c r="C571" s="8">
        <v>19.399999999999999</v>
      </c>
      <c r="D571" s="8">
        <v>4</v>
      </c>
      <c r="E571" s="8">
        <v>49</v>
      </c>
      <c r="F571" s="8">
        <v>53</v>
      </c>
    </row>
    <row r="572" spans="1:6">
      <c r="A572" s="8">
        <v>7.2</v>
      </c>
      <c r="B572" s="8">
        <v>64</v>
      </c>
      <c r="C572" s="8">
        <v>19.399999999999999</v>
      </c>
      <c r="D572" s="8">
        <v>3</v>
      </c>
      <c r="E572" s="8">
        <v>37</v>
      </c>
      <c r="F572" s="8">
        <v>40</v>
      </c>
    </row>
    <row r="573" spans="1:6">
      <c r="A573" s="8">
        <v>7.2</v>
      </c>
      <c r="B573" s="8">
        <v>69</v>
      </c>
      <c r="C573" s="8">
        <v>15.8</v>
      </c>
      <c r="D573" s="8">
        <v>3</v>
      </c>
      <c r="E573" s="8">
        <v>14</v>
      </c>
      <c r="F573" s="8">
        <v>17</v>
      </c>
    </row>
    <row r="574" spans="1:6">
      <c r="A574" s="8">
        <v>7.8</v>
      </c>
      <c r="B574" s="8">
        <v>65</v>
      </c>
      <c r="C574" s="8">
        <v>15.8</v>
      </c>
      <c r="D574" s="8">
        <v>0</v>
      </c>
      <c r="E574" s="8">
        <v>5</v>
      </c>
      <c r="F574" s="8">
        <v>5</v>
      </c>
    </row>
    <row r="575" spans="1:6">
      <c r="A575" s="8">
        <v>2.2000000000000002</v>
      </c>
      <c r="B575" s="8">
        <v>69</v>
      </c>
      <c r="C575" s="8">
        <v>22.9</v>
      </c>
      <c r="D575" s="8">
        <v>3</v>
      </c>
      <c r="E575" s="8">
        <v>7</v>
      </c>
      <c r="F575" s="8">
        <v>10</v>
      </c>
    </row>
    <row r="576" spans="1:6">
      <c r="A576" s="8">
        <v>1.5</v>
      </c>
      <c r="B576" s="8">
        <v>86</v>
      </c>
      <c r="C576" s="8">
        <v>33.5</v>
      </c>
      <c r="D576" s="8">
        <v>0</v>
      </c>
      <c r="E576" s="8">
        <v>1</v>
      </c>
      <c r="F576" s="8">
        <v>1</v>
      </c>
    </row>
    <row r="577" spans="1:6">
      <c r="A577" s="8">
        <v>1.5</v>
      </c>
      <c r="B577" s="8">
        <v>86</v>
      </c>
      <c r="C577" s="8">
        <v>33.5</v>
      </c>
      <c r="D577" s="8">
        <v>0</v>
      </c>
      <c r="E577" s="8">
        <v>8</v>
      </c>
      <c r="F577" s="8">
        <v>8</v>
      </c>
    </row>
    <row r="578" spans="1:6">
      <c r="A578" s="8">
        <v>2.2000000000000002</v>
      </c>
      <c r="B578" s="8">
        <v>87</v>
      </c>
      <c r="C578" s="8">
        <v>35.200000000000003</v>
      </c>
      <c r="D578" s="8">
        <v>1</v>
      </c>
      <c r="E578" s="8">
        <v>29</v>
      </c>
      <c r="F578" s="8">
        <v>30</v>
      </c>
    </row>
    <row r="579" spans="1:6">
      <c r="A579" s="8">
        <v>2.2000000000000002</v>
      </c>
      <c r="B579" s="8">
        <v>87</v>
      </c>
      <c r="C579" s="8">
        <v>35.200000000000003</v>
      </c>
      <c r="D579" s="8">
        <v>3</v>
      </c>
      <c r="E579" s="8">
        <v>69</v>
      </c>
      <c r="F579" s="8">
        <v>72</v>
      </c>
    </row>
    <row r="580" spans="1:6">
      <c r="A580" s="8">
        <v>2.2000000000000002</v>
      </c>
      <c r="B580" s="8">
        <v>87</v>
      </c>
      <c r="C580" s="8">
        <v>35.200000000000003</v>
      </c>
      <c r="D580" s="8">
        <v>3</v>
      </c>
      <c r="E580" s="8">
        <v>55</v>
      </c>
      <c r="F580" s="8">
        <v>58</v>
      </c>
    </row>
    <row r="581" spans="1:6">
      <c r="A581" s="8">
        <v>2.2000000000000002</v>
      </c>
      <c r="B581" s="8">
        <v>93</v>
      </c>
      <c r="C581" s="8">
        <v>33.5</v>
      </c>
      <c r="D581" s="8">
        <v>2</v>
      </c>
      <c r="E581" s="8">
        <v>26</v>
      </c>
      <c r="F581" s="8">
        <v>28</v>
      </c>
    </row>
    <row r="582" spans="1:6">
      <c r="A582" s="8">
        <v>2.2000000000000002</v>
      </c>
      <c r="B582" s="8">
        <v>93</v>
      </c>
      <c r="C582" s="8">
        <v>38.799999999999997</v>
      </c>
      <c r="D582" s="8">
        <v>6</v>
      </c>
      <c r="E582" s="8">
        <v>35</v>
      </c>
      <c r="F582" s="8">
        <v>41</v>
      </c>
    </row>
    <row r="583" spans="1:6">
      <c r="A583" s="8">
        <v>2.2000000000000002</v>
      </c>
      <c r="B583" s="8">
        <v>93</v>
      </c>
      <c r="C583" s="8">
        <v>38.799999999999997</v>
      </c>
      <c r="D583" s="8">
        <v>7</v>
      </c>
      <c r="E583" s="8">
        <v>41</v>
      </c>
      <c r="F583" s="8">
        <v>48</v>
      </c>
    </row>
    <row r="584" spans="1:6">
      <c r="A584" s="8">
        <v>2.2000000000000002</v>
      </c>
      <c r="B584" s="8">
        <v>93</v>
      </c>
      <c r="C584" s="8">
        <v>38.799999999999997</v>
      </c>
      <c r="D584" s="8">
        <v>4</v>
      </c>
      <c r="E584" s="8">
        <v>43</v>
      </c>
      <c r="F584" s="8">
        <v>47</v>
      </c>
    </row>
    <row r="585" spans="1:6">
      <c r="A585" s="8">
        <v>2.2000000000000002</v>
      </c>
      <c r="B585" s="8">
        <v>93</v>
      </c>
      <c r="C585" s="8">
        <v>42.3</v>
      </c>
      <c r="D585" s="8">
        <v>0</v>
      </c>
      <c r="E585" s="8">
        <v>36</v>
      </c>
      <c r="F585" s="8">
        <v>36</v>
      </c>
    </row>
    <row r="586" spans="1:6">
      <c r="A586" s="8">
        <v>2.2000000000000002</v>
      </c>
      <c r="B586" s="8">
        <v>93</v>
      </c>
      <c r="C586" s="8">
        <v>54.6</v>
      </c>
      <c r="D586" s="8">
        <v>1</v>
      </c>
      <c r="E586" s="8">
        <v>42</v>
      </c>
      <c r="F586" s="8">
        <v>43</v>
      </c>
    </row>
    <row r="587" spans="1:6">
      <c r="A587" s="8">
        <v>12.2</v>
      </c>
      <c r="B587" s="8">
        <v>93</v>
      </c>
      <c r="C587" s="8">
        <v>38.799999999999997</v>
      </c>
      <c r="D587" s="8">
        <v>1</v>
      </c>
      <c r="E587" s="8">
        <v>35</v>
      </c>
      <c r="F587" s="8">
        <v>36</v>
      </c>
    </row>
    <row r="588" spans="1:6">
      <c r="A588" s="8">
        <v>1.5</v>
      </c>
      <c r="B588" s="8">
        <v>93</v>
      </c>
      <c r="C588" s="8">
        <v>42.3</v>
      </c>
      <c r="D588" s="8">
        <v>0</v>
      </c>
      <c r="E588" s="8">
        <v>26</v>
      </c>
      <c r="F588" s="8">
        <v>26</v>
      </c>
    </row>
    <row r="589" spans="1:6">
      <c r="A589" s="8">
        <v>17.2</v>
      </c>
      <c r="B589" s="8">
        <v>55</v>
      </c>
      <c r="C589" s="8">
        <v>22.9</v>
      </c>
      <c r="D589" s="8">
        <v>1</v>
      </c>
      <c r="E589" s="8">
        <v>23</v>
      </c>
      <c r="F589" s="8">
        <v>24</v>
      </c>
    </row>
    <row r="590" spans="1:6">
      <c r="A590" s="8">
        <v>17.2</v>
      </c>
      <c r="B590" s="8">
        <v>55</v>
      </c>
      <c r="C590" s="8">
        <v>12.3</v>
      </c>
      <c r="D590" s="8">
        <v>2</v>
      </c>
      <c r="E590" s="8">
        <v>82</v>
      </c>
      <c r="F590" s="8">
        <v>84</v>
      </c>
    </row>
    <row r="591" spans="1:6">
      <c r="A591" s="8">
        <v>16.5</v>
      </c>
      <c r="B591" s="8">
        <v>69</v>
      </c>
      <c r="C591" s="8">
        <v>10.6</v>
      </c>
      <c r="D591" s="8">
        <v>3</v>
      </c>
      <c r="E591" s="8">
        <v>101</v>
      </c>
      <c r="F591" s="8">
        <v>104</v>
      </c>
    </row>
    <row r="592" spans="1:6">
      <c r="A592" s="8">
        <v>16.5</v>
      </c>
      <c r="B592" s="8">
        <v>69</v>
      </c>
      <c r="C592" s="8">
        <v>10.6</v>
      </c>
      <c r="D592" s="8">
        <v>3</v>
      </c>
      <c r="E592" s="8">
        <v>76</v>
      </c>
      <c r="F592" s="8">
        <v>79</v>
      </c>
    </row>
    <row r="593" spans="1:6">
      <c r="A593" s="8">
        <v>15.9</v>
      </c>
      <c r="B593" s="8">
        <v>74</v>
      </c>
      <c r="C593" s="8">
        <v>10.6</v>
      </c>
      <c r="D593" s="8">
        <v>4</v>
      </c>
      <c r="E593" s="8">
        <v>55</v>
      </c>
      <c r="F593" s="8">
        <v>59</v>
      </c>
    </row>
    <row r="594" spans="1:6">
      <c r="A594" s="8">
        <v>15.9</v>
      </c>
      <c r="B594" s="8">
        <v>74</v>
      </c>
      <c r="C594" s="8">
        <v>10.6</v>
      </c>
      <c r="D594" s="8">
        <v>2</v>
      </c>
      <c r="E594" s="8">
        <v>36</v>
      </c>
      <c r="F594" s="8">
        <v>38</v>
      </c>
    </row>
    <row r="595" spans="1:6">
      <c r="A595" s="8">
        <v>15.9</v>
      </c>
      <c r="B595" s="8">
        <v>74</v>
      </c>
      <c r="C595" s="8">
        <v>10.6</v>
      </c>
      <c r="D595" s="8">
        <v>0</v>
      </c>
      <c r="E595" s="8">
        <v>27</v>
      </c>
      <c r="F595" s="8">
        <v>27</v>
      </c>
    </row>
    <row r="596" spans="1:6">
      <c r="A596" s="8">
        <v>15.9</v>
      </c>
      <c r="B596" s="8">
        <v>80</v>
      </c>
      <c r="C596" s="8">
        <v>19.399999999999999</v>
      </c>
      <c r="D596" s="8">
        <v>0</v>
      </c>
      <c r="E596" s="8">
        <v>16</v>
      </c>
      <c r="F596" s="8">
        <v>16</v>
      </c>
    </row>
    <row r="597" spans="1:6">
      <c r="A597" s="8">
        <v>6.5</v>
      </c>
      <c r="B597" s="8">
        <v>75</v>
      </c>
      <c r="C597" s="8">
        <v>15.8</v>
      </c>
      <c r="D597" s="8">
        <v>0</v>
      </c>
      <c r="E597" s="8">
        <v>9</v>
      </c>
      <c r="F597" s="8">
        <v>9</v>
      </c>
    </row>
    <row r="598" spans="1:6">
      <c r="A598" s="8">
        <v>6.5</v>
      </c>
      <c r="B598" s="8">
        <v>75</v>
      </c>
      <c r="C598" s="8">
        <v>15.8</v>
      </c>
      <c r="D598" s="8">
        <v>1</v>
      </c>
      <c r="E598" s="8">
        <v>2</v>
      </c>
      <c r="F598" s="8">
        <v>3</v>
      </c>
    </row>
    <row r="599" spans="1:6">
      <c r="A599" s="8">
        <v>6.5</v>
      </c>
      <c r="B599" s="8">
        <v>75</v>
      </c>
      <c r="C599" s="8">
        <v>19.399999999999999</v>
      </c>
      <c r="D599" s="8">
        <v>0</v>
      </c>
      <c r="E599" s="8">
        <v>2</v>
      </c>
      <c r="F599" s="8">
        <v>2</v>
      </c>
    </row>
    <row r="600" spans="1:6">
      <c r="A600" s="8">
        <v>6.5</v>
      </c>
      <c r="B600" s="8">
        <v>75</v>
      </c>
      <c r="C600" s="8">
        <v>12.3</v>
      </c>
      <c r="D600" s="8">
        <v>1</v>
      </c>
      <c r="E600" s="8">
        <v>0</v>
      </c>
      <c r="F600" s="8">
        <v>1</v>
      </c>
    </row>
    <row r="601" spans="1:6">
      <c r="A601" s="8">
        <v>5.9</v>
      </c>
      <c r="B601" s="8">
        <v>80</v>
      </c>
      <c r="C601" s="8">
        <v>12.3</v>
      </c>
      <c r="D601" s="8">
        <v>0</v>
      </c>
      <c r="E601" s="8">
        <v>4</v>
      </c>
      <c r="F601" s="8">
        <v>4</v>
      </c>
    </row>
    <row r="602" spans="1:6">
      <c r="A602" s="8">
        <v>5.9</v>
      </c>
      <c r="B602" s="8">
        <v>80</v>
      </c>
      <c r="C602" s="8">
        <v>15.8</v>
      </c>
      <c r="D602" s="8">
        <v>0</v>
      </c>
      <c r="E602" s="8">
        <v>16</v>
      </c>
      <c r="F602" s="8">
        <v>16</v>
      </c>
    </row>
    <row r="603" spans="1:6">
      <c r="A603" s="8">
        <v>5.2</v>
      </c>
      <c r="B603" s="8">
        <v>86</v>
      </c>
      <c r="C603" s="8">
        <v>10.6</v>
      </c>
      <c r="D603" s="8">
        <v>2</v>
      </c>
      <c r="E603" s="8">
        <v>58</v>
      </c>
      <c r="F603" s="8">
        <v>60</v>
      </c>
    </row>
    <row r="604" spans="1:6">
      <c r="A604" s="8">
        <v>5.2</v>
      </c>
      <c r="B604" s="8">
        <v>86</v>
      </c>
      <c r="C604" s="8">
        <v>10.6</v>
      </c>
      <c r="D604" s="8">
        <v>2</v>
      </c>
      <c r="E604" s="8">
        <v>155</v>
      </c>
      <c r="F604" s="8">
        <v>157</v>
      </c>
    </row>
    <row r="605" spans="1:6">
      <c r="A605" s="8">
        <v>0.9</v>
      </c>
      <c r="B605" s="8">
        <v>86</v>
      </c>
      <c r="C605" s="8">
        <v>10.6</v>
      </c>
      <c r="D605" s="8">
        <v>6</v>
      </c>
      <c r="E605" s="8">
        <v>95</v>
      </c>
      <c r="F605" s="8">
        <v>101</v>
      </c>
    </row>
    <row r="606" spans="1:6">
      <c r="A606" s="8">
        <v>0.9</v>
      </c>
      <c r="B606" s="8">
        <v>86</v>
      </c>
      <c r="C606" s="8">
        <v>12.3</v>
      </c>
      <c r="D606" s="8">
        <v>0</v>
      </c>
      <c r="E606" s="8">
        <v>49</v>
      </c>
      <c r="F606" s="8">
        <v>49</v>
      </c>
    </row>
    <row r="607" spans="1:6">
      <c r="A607" s="8">
        <v>0.9</v>
      </c>
      <c r="B607" s="8">
        <v>93</v>
      </c>
      <c r="C607" s="8">
        <v>12.3</v>
      </c>
      <c r="D607" s="8">
        <v>0</v>
      </c>
      <c r="E607" s="8">
        <v>30</v>
      </c>
      <c r="F607" s="8">
        <v>30</v>
      </c>
    </row>
    <row r="608" spans="1:6">
      <c r="A608" s="8">
        <v>0.9</v>
      </c>
      <c r="B608" s="8">
        <v>93</v>
      </c>
      <c r="C608" s="8">
        <v>12.3</v>
      </c>
      <c r="D608" s="8">
        <v>1</v>
      </c>
      <c r="E608" s="8">
        <v>28</v>
      </c>
      <c r="F608" s="8">
        <v>29</v>
      </c>
    </row>
    <row r="609" spans="1:6">
      <c r="A609" s="8">
        <v>0.9</v>
      </c>
      <c r="B609" s="8">
        <v>93</v>
      </c>
      <c r="C609" s="8">
        <v>12.3</v>
      </c>
      <c r="D609" s="8">
        <v>0</v>
      </c>
      <c r="E609" s="8">
        <v>31</v>
      </c>
      <c r="F609" s="8">
        <v>31</v>
      </c>
    </row>
    <row r="610" spans="1:6">
      <c r="A610" s="8">
        <v>2.2000000000000002</v>
      </c>
      <c r="B610" s="8">
        <v>80</v>
      </c>
      <c r="C610" s="8">
        <v>0</v>
      </c>
      <c r="D610" s="8">
        <v>2</v>
      </c>
      <c r="E610" s="8">
        <v>36</v>
      </c>
      <c r="F610" s="8">
        <v>38</v>
      </c>
    </row>
    <row r="611" spans="1:6">
      <c r="A611" s="8">
        <v>6.5</v>
      </c>
      <c r="B611" s="8">
        <v>86</v>
      </c>
      <c r="C611" s="8">
        <v>0</v>
      </c>
      <c r="D611" s="8">
        <v>1</v>
      </c>
      <c r="E611" s="8">
        <v>40</v>
      </c>
      <c r="F611" s="8">
        <v>41</v>
      </c>
    </row>
    <row r="612" spans="1:6">
      <c r="A612" s="8">
        <v>17.2</v>
      </c>
      <c r="B612" s="8">
        <v>80</v>
      </c>
      <c r="C612" s="8">
        <v>0</v>
      </c>
      <c r="D612" s="8">
        <v>10</v>
      </c>
      <c r="E612" s="8">
        <v>70</v>
      </c>
      <c r="F612" s="8">
        <v>80</v>
      </c>
    </row>
    <row r="613" spans="1:6">
      <c r="A613" s="8">
        <v>17.8</v>
      </c>
      <c r="B613" s="8">
        <v>75</v>
      </c>
      <c r="C613" s="8">
        <v>15.8</v>
      </c>
      <c r="D613" s="8">
        <v>2</v>
      </c>
      <c r="E613" s="8">
        <v>147</v>
      </c>
      <c r="F613" s="8">
        <v>149</v>
      </c>
    </row>
    <row r="614" spans="1:6">
      <c r="A614" s="8">
        <v>17.8</v>
      </c>
      <c r="B614" s="8">
        <v>75</v>
      </c>
      <c r="C614" s="8">
        <v>22.9</v>
      </c>
      <c r="D614" s="8">
        <v>2</v>
      </c>
      <c r="E614" s="8">
        <v>107</v>
      </c>
      <c r="F614" s="8">
        <v>109</v>
      </c>
    </row>
    <row r="615" spans="1:6">
      <c r="A615" s="8">
        <v>7.8</v>
      </c>
      <c r="B615" s="8">
        <v>75</v>
      </c>
      <c r="C615" s="8">
        <v>15.8</v>
      </c>
      <c r="D615" s="8">
        <v>5</v>
      </c>
      <c r="E615" s="8">
        <v>84</v>
      </c>
      <c r="F615" s="8">
        <v>89</v>
      </c>
    </row>
    <row r="616" spans="1:6">
      <c r="A616" s="8">
        <v>7.8</v>
      </c>
      <c r="B616" s="8">
        <v>70</v>
      </c>
      <c r="C616" s="8">
        <v>22.9</v>
      </c>
      <c r="D616" s="8">
        <v>1</v>
      </c>
      <c r="E616" s="8">
        <v>61</v>
      </c>
      <c r="F616" s="8">
        <v>62</v>
      </c>
    </row>
    <row r="617" spans="1:6">
      <c r="A617" s="8">
        <v>7.2</v>
      </c>
      <c r="B617" s="8">
        <v>75</v>
      </c>
      <c r="C617" s="8">
        <v>15.8</v>
      </c>
      <c r="D617" s="8">
        <v>1</v>
      </c>
      <c r="E617" s="8">
        <v>57</v>
      </c>
      <c r="F617" s="8">
        <v>58</v>
      </c>
    </row>
    <row r="618" spans="1:6">
      <c r="A618" s="8">
        <v>17.8</v>
      </c>
      <c r="B618" s="8">
        <v>65</v>
      </c>
      <c r="C618" s="8">
        <v>42.3</v>
      </c>
      <c r="D618" s="8">
        <v>0</v>
      </c>
      <c r="E618" s="8">
        <v>26</v>
      </c>
      <c r="F618" s="8">
        <v>26</v>
      </c>
    </row>
    <row r="619" spans="1:6">
      <c r="A619" s="8">
        <v>17.8</v>
      </c>
      <c r="B619" s="8">
        <v>60</v>
      </c>
      <c r="C619" s="8">
        <v>26.4</v>
      </c>
      <c r="D619" s="8">
        <v>1</v>
      </c>
      <c r="E619" s="8">
        <v>22</v>
      </c>
      <c r="F619" s="8">
        <v>23</v>
      </c>
    </row>
    <row r="620" spans="1:6">
      <c r="A620" s="8">
        <v>17.2</v>
      </c>
      <c r="B620" s="8">
        <v>64</v>
      </c>
      <c r="C620" s="8">
        <v>42.3</v>
      </c>
      <c r="D620" s="8">
        <v>2</v>
      </c>
      <c r="E620" s="8">
        <v>26</v>
      </c>
      <c r="F620" s="8">
        <v>28</v>
      </c>
    </row>
    <row r="621" spans="1:6">
      <c r="A621" s="8">
        <v>17.2</v>
      </c>
      <c r="B621" s="8">
        <v>64</v>
      </c>
      <c r="C621" s="8">
        <v>22.9</v>
      </c>
      <c r="D621" s="8">
        <v>0</v>
      </c>
      <c r="E621" s="8">
        <v>20</v>
      </c>
      <c r="F621" s="8">
        <v>20</v>
      </c>
    </row>
    <row r="622" spans="1:6">
      <c r="A622" s="8">
        <v>17.2</v>
      </c>
      <c r="B622" s="8">
        <v>64</v>
      </c>
      <c r="C622" s="8">
        <v>19.399999999999999</v>
      </c>
      <c r="D622" s="8">
        <v>0</v>
      </c>
      <c r="E622" s="8">
        <v>15</v>
      </c>
      <c r="F622" s="8">
        <v>15</v>
      </c>
    </row>
    <row r="623" spans="1:6">
      <c r="A623" s="8">
        <v>16.5</v>
      </c>
      <c r="B623" s="8">
        <v>64</v>
      </c>
      <c r="C623" s="8">
        <v>15.8</v>
      </c>
      <c r="D623" s="8">
        <v>3</v>
      </c>
      <c r="E623" s="8">
        <v>5</v>
      </c>
      <c r="F623" s="8">
        <v>8</v>
      </c>
    </row>
    <row r="624" spans="1:6">
      <c r="A624" s="8">
        <v>15.2</v>
      </c>
      <c r="B624" s="8">
        <v>69</v>
      </c>
      <c r="C624" s="8">
        <v>12.3</v>
      </c>
      <c r="D624" s="8">
        <v>1</v>
      </c>
      <c r="E624" s="8">
        <v>2</v>
      </c>
      <c r="F624" s="8">
        <v>3</v>
      </c>
    </row>
    <row r="625" spans="1:6">
      <c r="A625" s="8">
        <v>15.2</v>
      </c>
      <c r="B625" s="8">
        <v>64</v>
      </c>
      <c r="C625" s="8">
        <v>15.8</v>
      </c>
      <c r="D625" s="8">
        <v>0</v>
      </c>
      <c r="E625" s="8">
        <v>2</v>
      </c>
      <c r="F625" s="8">
        <v>2</v>
      </c>
    </row>
    <row r="626" spans="1:6">
      <c r="A626" s="8">
        <v>15.2</v>
      </c>
      <c r="B626" s="8">
        <v>59</v>
      </c>
      <c r="C626" s="8">
        <v>12.3</v>
      </c>
      <c r="D626" s="8">
        <v>1</v>
      </c>
      <c r="E626" s="8">
        <v>4</v>
      </c>
      <c r="F626" s="8">
        <v>5</v>
      </c>
    </row>
    <row r="627" spans="1:6">
      <c r="A627" s="8">
        <v>15.9</v>
      </c>
      <c r="B627" s="8">
        <v>55</v>
      </c>
      <c r="C627" s="8">
        <v>19.399999999999999</v>
      </c>
      <c r="D627" s="8">
        <v>3</v>
      </c>
      <c r="E627" s="8">
        <v>31</v>
      </c>
      <c r="F627" s="8">
        <v>34</v>
      </c>
    </row>
    <row r="628" spans="1:6">
      <c r="A628" s="8">
        <v>15.9</v>
      </c>
      <c r="B628" s="8">
        <v>59</v>
      </c>
      <c r="C628" s="8">
        <v>10.6</v>
      </c>
      <c r="D628" s="8">
        <v>0</v>
      </c>
      <c r="E628" s="8">
        <v>34</v>
      </c>
      <c r="F628" s="8">
        <v>34</v>
      </c>
    </row>
    <row r="629" spans="1:6">
      <c r="A629" s="8">
        <v>5.9</v>
      </c>
      <c r="B629" s="8">
        <v>64</v>
      </c>
      <c r="C629" s="8">
        <v>12.3</v>
      </c>
      <c r="D629" s="8">
        <v>4</v>
      </c>
      <c r="E629" s="8">
        <v>51</v>
      </c>
      <c r="F629" s="8">
        <v>55</v>
      </c>
    </row>
    <row r="630" spans="1:6">
      <c r="A630" s="8">
        <v>5.9</v>
      </c>
      <c r="B630" s="8">
        <v>64</v>
      </c>
      <c r="C630" s="8">
        <v>15.8</v>
      </c>
      <c r="D630" s="8">
        <v>4</v>
      </c>
      <c r="E630" s="8">
        <v>60</v>
      </c>
      <c r="F630" s="8">
        <v>64</v>
      </c>
    </row>
    <row r="631" spans="1:6">
      <c r="A631" s="8">
        <v>6.5</v>
      </c>
      <c r="B631" s="8">
        <v>59</v>
      </c>
      <c r="C631" s="8">
        <v>22.9</v>
      </c>
      <c r="D631" s="8">
        <v>12</v>
      </c>
      <c r="E631" s="8">
        <v>66</v>
      </c>
      <c r="F631" s="8">
        <v>78</v>
      </c>
    </row>
    <row r="632" spans="1:6">
      <c r="A632" s="8">
        <v>7.2</v>
      </c>
      <c r="B632" s="8">
        <v>55</v>
      </c>
      <c r="C632" s="8">
        <v>19.399999999999999</v>
      </c>
      <c r="D632" s="8">
        <v>9</v>
      </c>
      <c r="E632" s="8">
        <v>56</v>
      </c>
      <c r="F632" s="8">
        <v>65</v>
      </c>
    </row>
    <row r="633" spans="1:6">
      <c r="A633" s="8">
        <v>7.2</v>
      </c>
      <c r="B633" s="8">
        <v>60</v>
      </c>
      <c r="C633" s="8">
        <v>15.8</v>
      </c>
      <c r="D633" s="8">
        <v>10</v>
      </c>
      <c r="E633" s="8">
        <v>89</v>
      </c>
      <c r="F633" s="8">
        <v>99</v>
      </c>
    </row>
    <row r="634" spans="1:6">
      <c r="A634" s="8">
        <v>17.2</v>
      </c>
      <c r="B634" s="8">
        <v>69</v>
      </c>
      <c r="C634" s="8">
        <v>29.9</v>
      </c>
      <c r="D634" s="8">
        <v>22</v>
      </c>
      <c r="E634" s="8">
        <v>98</v>
      </c>
      <c r="F634" s="8">
        <v>120</v>
      </c>
    </row>
    <row r="635" spans="1:6">
      <c r="A635" s="8">
        <v>17.8</v>
      </c>
      <c r="B635" s="8">
        <v>60</v>
      </c>
      <c r="C635" s="8">
        <v>19.399999999999999</v>
      </c>
      <c r="D635" s="8">
        <v>19</v>
      </c>
      <c r="E635" s="8">
        <v>88</v>
      </c>
      <c r="F635" s="8">
        <v>107</v>
      </c>
    </row>
    <row r="636" spans="1:6">
      <c r="A636" s="8">
        <v>17.8</v>
      </c>
      <c r="B636" s="8">
        <v>60</v>
      </c>
      <c r="C636" s="8">
        <v>0</v>
      </c>
      <c r="D636" s="8">
        <v>9</v>
      </c>
      <c r="E636" s="8">
        <v>82</v>
      </c>
      <c r="F636" s="8">
        <v>91</v>
      </c>
    </row>
    <row r="637" spans="1:6">
      <c r="A637" s="8">
        <v>17.2</v>
      </c>
      <c r="B637" s="8">
        <v>69</v>
      </c>
      <c r="C637" s="8">
        <v>15.8</v>
      </c>
      <c r="D637" s="8">
        <v>9</v>
      </c>
      <c r="E637" s="8">
        <v>59</v>
      </c>
      <c r="F637" s="8">
        <v>68</v>
      </c>
    </row>
    <row r="638" spans="1:6">
      <c r="A638" s="8">
        <v>7.2</v>
      </c>
      <c r="B638" s="8">
        <v>69</v>
      </c>
      <c r="C638" s="8">
        <v>29.9</v>
      </c>
      <c r="D638" s="8">
        <v>6</v>
      </c>
      <c r="E638" s="8">
        <v>52</v>
      </c>
      <c r="F638" s="8">
        <v>58</v>
      </c>
    </row>
    <row r="639" spans="1:6">
      <c r="A639" s="8">
        <v>15.9</v>
      </c>
      <c r="B639" s="8">
        <v>74</v>
      </c>
      <c r="C639" s="8">
        <v>10.6</v>
      </c>
      <c r="D639" s="8">
        <v>1</v>
      </c>
      <c r="E639" s="8">
        <v>42</v>
      </c>
      <c r="F639" s="8">
        <v>43</v>
      </c>
    </row>
    <row r="640" spans="1:6">
      <c r="A640" s="8">
        <v>15.9</v>
      </c>
      <c r="B640" s="8">
        <v>74</v>
      </c>
      <c r="C640" s="8">
        <v>10.6</v>
      </c>
      <c r="D640" s="8">
        <v>1</v>
      </c>
      <c r="E640" s="8">
        <v>35</v>
      </c>
      <c r="F640" s="8">
        <v>36</v>
      </c>
    </row>
    <row r="641" spans="1:6">
      <c r="A641" s="8">
        <v>15.2</v>
      </c>
      <c r="B641" s="8">
        <v>80</v>
      </c>
      <c r="C641" s="8">
        <v>10.6</v>
      </c>
      <c r="D641" s="8">
        <v>4</v>
      </c>
      <c r="E641" s="8">
        <v>28</v>
      </c>
      <c r="F641" s="8">
        <v>32</v>
      </c>
    </row>
    <row r="642" spans="1:6">
      <c r="A642" s="8">
        <v>15.2</v>
      </c>
      <c r="B642" s="8">
        <v>80</v>
      </c>
      <c r="C642" s="8">
        <v>10.6</v>
      </c>
      <c r="D642" s="8">
        <v>3</v>
      </c>
      <c r="E642" s="8">
        <v>30</v>
      </c>
      <c r="F642" s="8">
        <v>33</v>
      </c>
    </row>
    <row r="643" spans="1:6">
      <c r="A643" s="8">
        <v>15.2</v>
      </c>
      <c r="B643" s="8">
        <v>80</v>
      </c>
      <c r="C643" s="8">
        <v>12.3</v>
      </c>
      <c r="D643" s="8">
        <v>0</v>
      </c>
      <c r="E643" s="8">
        <v>33</v>
      </c>
      <c r="F643" s="8">
        <v>33</v>
      </c>
    </row>
    <row r="644" spans="1:6">
      <c r="A644" s="8">
        <v>14.6</v>
      </c>
      <c r="B644" s="8">
        <v>80</v>
      </c>
      <c r="C644" s="8">
        <v>0</v>
      </c>
      <c r="D644" s="8">
        <v>7</v>
      </c>
      <c r="E644" s="8">
        <v>22</v>
      </c>
      <c r="F644" s="8">
        <v>29</v>
      </c>
    </row>
    <row r="645" spans="1:6">
      <c r="A645" s="8">
        <v>15.2</v>
      </c>
      <c r="B645" s="8">
        <v>80</v>
      </c>
      <c r="C645" s="8">
        <v>0</v>
      </c>
      <c r="D645" s="8">
        <v>1</v>
      </c>
      <c r="E645" s="8">
        <v>10</v>
      </c>
      <c r="F645" s="8">
        <v>11</v>
      </c>
    </row>
    <row r="646" spans="1:6">
      <c r="A646" s="8">
        <v>14.6</v>
      </c>
      <c r="B646" s="8">
        <v>93</v>
      </c>
      <c r="C646" s="8">
        <v>0</v>
      </c>
      <c r="D646" s="8">
        <v>1</v>
      </c>
      <c r="E646" s="8">
        <v>7</v>
      </c>
      <c r="F646" s="8">
        <v>8</v>
      </c>
    </row>
    <row r="647" spans="1:6">
      <c r="A647" s="8">
        <v>14.6</v>
      </c>
      <c r="B647" s="8">
        <v>93</v>
      </c>
      <c r="C647" s="8">
        <v>0</v>
      </c>
      <c r="D647" s="8">
        <v>0</v>
      </c>
      <c r="E647" s="8">
        <v>1</v>
      </c>
      <c r="F647" s="8">
        <v>1</v>
      </c>
    </row>
    <row r="648" spans="1:6">
      <c r="A648" s="8">
        <v>14.6</v>
      </c>
      <c r="B648" s="8">
        <v>86</v>
      </c>
      <c r="C648" s="8">
        <v>0</v>
      </c>
      <c r="D648" s="8">
        <v>0</v>
      </c>
      <c r="E648" s="8">
        <v>3</v>
      </c>
      <c r="F648" s="8">
        <v>3</v>
      </c>
    </row>
    <row r="649" spans="1:6">
      <c r="A649" s="8">
        <v>14.6</v>
      </c>
      <c r="B649" s="8">
        <v>86</v>
      </c>
      <c r="C649" s="8">
        <v>0</v>
      </c>
      <c r="D649" s="8">
        <v>0</v>
      </c>
      <c r="E649" s="8">
        <v>3</v>
      </c>
      <c r="F649" s="8">
        <v>3</v>
      </c>
    </row>
    <row r="650" spans="1:6">
      <c r="A650" s="8">
        <v>4.5999999999999996</v>
      </c>
      <c r="B650" s="8">
        <v>86</v>
      </c>
      <c r="C650" s="8">
        <v>0</v>
      </c>
      <c r="D650" s="8">
        <v>1</v>
      </c>
      <c r="E650" s="8">
        <v>11</v>
      </c>
      <c r="F650" s="8">
        <v>12</v>
      </c>
    </row>
    <row r="651" spans="1:6">
      <c r="A651" s="8">
        <v>5.2</v>
      </c>
      <c r="B651" s="8">
        <v>80</v>
      </c>
      <c r="C651" s="8">
        <v>0</v>
      </c>
      <c r="D651" s="8">
        <v>4</v>
      </c>
      <c r="E651" s="8">
        <v>34</v>
      </c>
      <c r="F651" s="8">
        <v>38</v>
      </c>
    </row>
    <row r="652" spans="1:6">
      <c r="A652" s="8">
        <v>5.9</v>
      </c>
      <c r="B652" s="8">
        <v>80</v>
      </c>
      <c r="C652" s="8">
        <v>0</v>
      </c>
      <c r="D652" s="8">
        <v>7</v>
      </c>
      <c r="E652" s="8">
        <v>57</v>
      </c>
      <c r="F652" s="8">
        <v>64</v>
      </c>
    </row>
    <row r="653" spans="1:6">
      <c r="A653" s="8">
        <v>17.2</v>
      </c>
      <c r="B653" s="8">
        <v>75</v>
      </c>
      <c r="C653" s="8">
        <v>0</v>
      </c>
      <c r="D653" s="8">
        <v>9</v>
      </c>
      <c r="E653" s="8">
        <v>50</v>
      </c>
      <c r="F653" s="8">
        <v>59</v>
      </c>
    </row>
    <row r="654" spans="1:6">
      <c r="A654" s="8">
        <v>19.8</v>
      </c>
      <c r="B654" s="8">
        <v>52</v>
      </c>
      <c r="C654" s="8">
        <v>12.3</v>
      </c>
      <c r="D654" s="8">
        <v>10</v>
      </c>
      <c r="E654" s="8">
        <v>87</v>
      </c>
      <c r="F654" s="8">
        <v>97</v>
      </c>
    </row>
    <row r="655" spans="1:6">
      <c r="A655" s="8">
        <v>19.100000000000001</v>
      </c>
      <c r="B655" s="8">
        <v>61</v>
      </c>
      <c r="C655" s="8">
        <v>12.3</v>
      </c>
      <c r="D655" s="8">
        <v>13</v>
      </c>
      <c r="E655" s="8">
        <v>71</v>
      </c>
      <c r="F655" s="8">
        <v>84</v>
      </c>
    </row>
    <row r="656" spans="1:6">
      <c r="A656" s="8">
        <v>19.100000000000001</v>
      </c>
      <c r="B656" s="8">
        <v>61</v>
      </c>
      <c r="C656" s="8">
        <v>10.6</v>
      </c>
      <c r="D656" s="8">
        <v>18</v>
      </c>
      <c r="E656" s="8">
        <v>104</v>
      </c>
      <c r="F656" s="8">
        <v>122</v>
      </c>
    </row>
    <row r="657" spans="1:6">
      <c r="A657" s="8">
        <v>19.8</v>
      </c>
      <c r="B657" s="8">
        <v>56</v>
      </c>
      <c r="C657" s="8">
        <v>0</v>
      </c>
      <c r="D657" s="8">
        <v>14</v>
      </c>
      <c r="E657" s="8">
        <v>95</v>
      </c>
      <c r="F657" s="8">
        <v>109</v>
      </c>
    </row>
    <row r="658" spans="1:6">
      <c r="A658" s="8">
        <v>19.8</v>
      </c>
      <c r="B658" s="8">
        <v>56</v>
      </c>
      <c r="C658" s="8">
        <v>0</v>
      </c>
      <c r="D658" s="8">
        <v>19</v>
      </c>
      <c r="E658" s="8">
        <v>104</v>
      </c>
      <c r="F658" s="8">
        <v>123</v>
      </c>
    </row>
    <row r="659" spans="1:6">
      <c r="A659" s="8">
        <v>19.8</v>
      </c>
      <c r="B659" s="8">
        <v>56</v>
      </c>
      <c r="C659" s="8">
        <v>22.9</v>
      </c>
      <c r="D659" s="8">
        <v>6</v>
      </c>
      <c r="E659" s="8">
        <v>71</v>
      </c>
      <c r="F659" s="8">
        <v>77</v>
      </c>
    </row>
    <row r="660" spans="1:6">
      <c r="A660" s="8">
        <v>18.5</v>
      </c>
      <c r="B660" s="8">
        <v>65</v>
      </c>
      <c r="C660" s="8">
        <v>19.399999999999999</v>
      </c>
      <c r="D660" s="8">
        <v>8</v>
      </c>
      <c r="E660" s="8">
        <v>57</v>
      </c>
      <c r="F660" s="8">
        <v>65</v>
      </c>
    </row>
    <row r="661" spans="1:6">
      <c r="A661" s="8">
        <v>18.5</v>
      </c>
      <c r="B661" s="8">
        <v>65</v>
      </c>
      <c r="C661" s="8">
        <v>22.9</v>
      </c>
      <c r="D661" s="8">
        <v>9</v>
      </c>
      <c r="E661" s="8">
        <v>46</v>
      </c>
      <c r="F661" s="8">
        <v>55</v>
      </c>
    </row>
    <row r="662" spans="1:6">
      <c r="A662" s="8">
        <v>8.5</v>
      </c>
      <c r="B662" s="8">
        <v>65</v>
      </c>
      <c r="C662" s="8">
        <v>12.3</v>
      </c>
      <c r="D662" s="8">
        <v>3</v>
      </c>
      <c r="E662" s="8">
        <v>30</v>
      </c>
      <c r="F662" s="8">
        <v>33</v>
      </c>
    </row>
    <row r="663" spans="1:6">
      <c r="A663" s="8">
        <v>7.8</v>
      </c>
      <c r="B663" s="8">
        <v>70</v>
      </c>
      <c r="C663" s="8">
        <v>19.399999999999999</v>
      </c>
      <c r="D663" s="8">
        <v>3</v>
      </c>
      <c r="E663" s="8">
        <v>25</v>
      </c>
      <c r="F663" s="8">
        <v>28</v>
      </c>
    </row>
    <row r="664" spans="1:6">
      <c r="A664" s="8">
        <v>7.8</v>
      </c>
      <c r="B664" s="8">
        <v>70</v>
      </c>
      <c r="C664" s="8">
        <v>22.9</v>
      </c>
      <c r="D664" s="8">
        <v>2</v>
      </c>
      <c r="E664" s="8">
        <v>19</v>
      </c>
      <c r="F664" s="8">
        <v>21</v>
      </c>
    </row>
    <row r="665" spans="1:6">
      <c r="A665" s="8">
        <v>7.8</v>
      </c>
      <c r="B665" s="8">
        <v>65</v>
      </c>
      <c r="C665" s="8">
        <v>33.5</v>
      </c>
      <c r="D665" s="8">
        <v>5</v>
      </c>
      <c r="E665" s="8">
        <v>16</v>
      </c>
      <c r="F665" s="8">
        <v>21</v>
      </c>
    </row>
    <row r="666" spans="1:6">
      <c r="A666" s="8">
        <v>7.8</v>
      </c>
      <c r="B666" s="8">
        <v>65</v>
      </c>
      <c r="C666" s="8">
        <v>26.4</v>
      </c>
      <c r="D666" s="8">
        <v>1</v>
      </c>
      <c r="E666" s="8">
        <v>6</v>
      </c>
      <c r="F666" s="8">
        <v>7</v>
      </c>
    </row>
    <row r="667" spans="1:6">
      <c r="A667" s="8">
        <v>17.2</v>
      </c>
      <c r="B667" s="8">
        <v>64</v>
      </c>
      <c r="C667" s="8">
        <v>29.9</v>
      </c>
      <c r="D667" s="8">
        <v>2</v>
      </c>
      <c r="E667" s="8">
        <v>5</v>
      </c>
      <c r="F667" s="8">
        <v>7</v>
      </c>
    </row>
    <row r="668" spans="1:6">
      <c r="A668" s="8">
        <v>17.2</v>
      </c>
      <c r="B668" s="8">
        <v>64</v>
      </c>
      <c r="C668" s="8">
        <v>22.9</v>
      </c>
      <c r="D668" s="8">
        <v>0</v>
      </c>
      <c r="E668" s="8">
        <v>1</v>
      </c>
      <c r="F668" s="8">
        <v>1</v>
      </c>
    </row>
    <row r="669" spans="1:6">
      <c r="A669" s="8">
        <v>17.2</v>
      </c>
      <c r="B669" s="8">
        <v>64</v>
      </c>
      <c r="C669" s="8">
        <v>22.9</v>
      </c>
      <c r="D669" s="8">
        <v>0</v>
      </c>
      <c r="E669" s="8">
        <v>2</v>
      </c>
      <c r="F669" s="8">
        <v>2</v>
      </c>
    </row>
    <row r="670" spans="1:6">
      <c r="A670" s="8">
        <v>16.5</v>
      </c>
      <c r="B670" s="8">
        <v>59</v>
      </c>
      <c r="C670" s="8">
        <v>26.4</v>
      </c>
      <c r="D670" s="8">
        <v>0</v>
      </c>
      <c r="E670" s="8">
        <v>2</v>
      </c>
      <c r="F670" s="8">
        <v>2</v>
      </c>
    </row>
    <row r="671" spans="1:6">
      <c r="A671" s="8">
        <v>15.9</v>
      </c>
      <c r="B671" s="8">
        <v>64</v>
      </c>
      <c r="C671" s="8">
        <v>33.5</v>
      </c>
      <c r="D671" s="8">
        <v>0</v>
      </c>
      <c r="E671" s="8">
        <v>8</v>
      </c>
      <c r="F671" s="8">
        <v>8</v>
      </c>
    </row>
    <row r="672" spans="1:6">
      <c r="A672" s="8">
        <v>15.2</v>
      </c>
      <c r="B672" s="8">
        <v>69</v>
      </c>
      <c r="C672" s="8">
        <v>38.799999999999997</v>
      </c>
      <c r="D672" s="8">
        <v>0</v>
      </c>
      <c r="E672" s="8">
        <v>37</v>
      </c>
      <c r="F672" s="8">
        <v>37</v>
      </c>
    </row>
    <row r="673" spans="1:6">
      <c r="A673" s="8">
        <v>5.2</v>
      </c>
      <c r="B673" s="8">
        <v>64</v>
      </c>
      <c r="C673" s="8">
        <v>33.5</v>
      </c>
      <c r="D673" s="8">
        <v>1</v>
      </c>
      <c r="E673" s="8">
        <v>71</v>
      </c>
      <c r="F673" s="8">
        <v>72</v>
      </c>
    </row>
    <row r="674" spans="1:6">
      <c r="A674" s="8">
        <v>5.2</v>
      </c>
      <c r="B674" s="8">
        <v>59</v>
      </c>
      <c r="C674" s="8">
        <v>33.5</v>
      </c>
      <c r="D674" s="8">
        <v>3</v>
      </c>
      <c r="E674" s="8">
        <v>182</v>
      </c>
      <c r="F674" s="8">
        <v>185</v>
      </c>
    </row>
    <row r="675" spans="1:6">
      <c r="A675" s="8">
        <v>5.2</v>
      </c>
      <c r="B675" s="8">
        <v>59</v>
      </c>
      <c r="C675" s="8">
        <v>35.200000000000003</v>
      </c>
      <c r="D675" s="8">
        <v>0</v>
      </c>
      <c r="E675" s="8">
        <v>112</v>
      </c>
      <c r="F675" s="8">
        <v>112</v>
      </c>
    </row>
    <row r="676" spans="1:6">
      <c r="A676" s="8">
        <v>5.2</v>
      </c>
      <c r="B676" s="8">
        <v>59</v>
      </c>
      <c r="C676" s="8">
        <v>22.9</v>
      </c>
      <c r="D676" s="8">
        <v>1</v>
      </c>
      <c r="E676" s="8">
        <v>68</v>
      </c>
      <c r="F676" s="8">
        <v>69</v>
      </c>
    </row>
    <row r="677" spans="1:6">
      <c r="A677" s="8">
        <v>5.2</v>
      </c>
      <c r="B677" s="8">
        <v>59</v>
      </c>
      <c r="C677" s="8">
        <v>22.9</v>
      </c>
      <c r="D677" s="8">
        <v>2</v>
      </c>
      <c r="E677" s="8">
        <v>46</v>
      </c>
      <c r="F677" s="8">
        <v>48</v>
      </c>
    </row>
    <row r="678" spans="1:6">
      <c r="A678" s="8">
        <v>5.9</v>
      </c>
      <c r="B678" s="8">
        <v>55</v>
      </c>
      <c r="C678" s="8">
        <v>12.3</v>
      </c>
      <c r="D678" s="8">
        <v>6</v>
      </c>
      <c r="E678" s="8">
        <v>62</v>
      </c>
      <c r="F678" s="8">
        <v>68</v>
      </c>
    </row>
    <row r="679" spans="1:6">
      <c r="A679" s="8">
        <v>5.2</v>
      </c>
      <c r="B679" s="8">
        <v>59</v>
      </c>
      <c r="C679" s="8">
        <v>0</v>
      </c>
      <c r="D679" s="8">
        <v>2</v>
      </c>
      <c r="E679" s="8">
        <v>52</v>
      </c>
      <c r="F679" s="8">
        <v>54</v>
      </c>
    </row>
    <row r="680" spans="1:6">
      <c r="A680" s="8">
        <v>5.9</v>
      </c>
      <c r="B680" s="8">
        <v>55</v>
      </c>
      <c r="C680" s="8">
        <v>15.8</v>
      </c>
      <c r="D680" s="8">
        <v>1</v>
      </c>
      <c r="E680" s="8">
        <v>85</v>
      </c>
      <c r="F680" s="8">
        <v>86</v>
      </c>
    </row>
    <row r="681" spans="1:6">
      <c r="A681" s="8">
        <v>5.2</v>
      </c>
      <c r="B681" s="8">
        <v>59</v>
      </c>
      <c r="C681" s="8">
        <v>15.8</v>
      </c>
      <c r="D681" s="8">
        <v>3</v>
      </c>
      <c r="E681" s="8">
        <v>41</v>
      </c>
      <c r="F681" s="8">
        <v>44</v>
      </c>
    </row>
    <row r="682" spans="1:6">
      <c r="A682" s="8">
        <v>5.2</v>
      </c>
      <c r="B682" s="8">
        <v>56</v>
      </c>
      <c r="C682" s="8">
        <v>22.9</v>
      </c>
      <c r="D682" s="8">
        <v>3</v>
      </c>
      <c r="E682" s="8">
        <v>83</v>
      </c>
      <c r="F682" s="8">
        <v>86</v>
      </c>
    </row>
    <row r="683" spans="1:6">
      <c r="A683" s="8">
        <v>5.2</v>
      </c>
      <c r="B683" s="8">
        <v>59</v>
      </c>
      <c r="C683" s="8">
        <v>22.9</v>
      </c>
      <c r="D683" s="8">
        <v>6</v>
      </c>
      <c r="E683" s="8">
        <v>155</v>
      </c>
      <c r="F683" s="8">
        <v>161</v>
      </c>
    </row>
    <row r="684" spans="1:6">
      <c r="A684" s="8">
        <v>5.2</v>
      </c>
      <c r="B684" s="8">
        <v>55</v>
      </c>
      <c r="C684" s="8">
        <v>26.4</v>
      </c>
      <c r="D684" s="8">
        <v>3</v>
      </c>
      <c r="E684" s="8">
        <v>153</v>
      </c>
      <c r="F684" s="8">
        <v>156</v>
      </c>
    </row>
    <row r="685" spans="1:6">
      <c r="A685" s="8">
        <v>19.8</v>
      </c>
      <c r="B685" s="8">
        <v>61</v>
      </c>
      <c r="C685" s="8">
        <v>12.3</v>
      </c>
      <c r="D685" s="8">
        <v>3</v>
      </c>
      <c r="E685" s="8">
        <v>108</v>
      </c>
      <c r="F685" s="8">
        <v>111</v>
      </c>
    </row>
    <row r="686" spans="1:6">
      <c r="A686" s="8">
        <v>0.2</v>
      </c>
      <c r="B686" s="8">
        <v>59</v>
      </c>
      <c r="C686" s="8">
        <v>19.399999999999999</v>
      </c>
      <c r="D686" s="8">
        <v>0</v>
      </c>
      <c r="E686" s="8">
        <v>78</v>
      </c>
      <c r="F686" s="8">
        <v>78</v>
      </c>
    </row>
    <row r="687" spans="1:6">
      <c r="A687" s="8">
        <v>0.2</v>
      </c>
      <c r="B687" s="8">
        <v>59</v>
      </c>
      <c r="C687" s="8">
        <v>10.6</v>
      </c>
      <c r="D687" s="8">
        <v>3</v>
      </c>
      <c r="E687" s="8">
        <v>53</v>
      </c>
      <c r="F687" s="8">
        <v>56</v>
      </c>
    </row>
    <row r="688" spans="1:6">
      <c r="A688" s="8">
        <v>5.2</v>
      </c>
      <c r="B688" s="8">
        <v>59</v>
      </c>
      <c r="C688" s="8">
        <v>12.3</v>
      </c>
      <c r="D688" s="8">
        <v>0</v>
      </c>
      <c r="E688" s="8">
        <v>34</v>
      </c>
      <c r="F688" s="8">
        <v>34</v>
      </c>
    </row>
    <row r="689" spans="1:6">
      <c r="A689" s="8">
        <v>5.2</v>
      </c>
      <c r="B689" s="8">
        <v>64</v>
      </c>
      <c r="C689" s="8">
        <v>10.6</v>
      </c>
      <c r="D689" s="8">
        <v>2</v>
      </c>
      <c r="E689" s="8">
        <v>15</v>
      </c>
      <c r="F689" s="8">
        <v>17</v>
      </c>
    </row>
    <row r="690" spans="1:6">
      <c r="A690" s="8">
        <v>5.2</v>
      </c>
      <c r="B690" s="8">
        <v>64</v>
      </c>
      <c r="C690" s="8">
        <v>12.3</v>
      </c>
      <c r="D690" s="8">
        <v>2</v>
      </c>
      <c r="E690" s="8">
        <v>6</v>
      </c>
      <c r="F690" s="8">
        <v>8</v>
      </c>
    </row>
    <row r="691" spans="1:6">
      <c r="A691" s="8">
        <v>5.2</v>
      </c>
      <c r="B691" s="8">
        <v>69</v>
      </c>
      <c r="C691" s="8">
        <v>12.3</v>
      </c>
      <c r="D691" s="8">
        <v>0</v>
      </c>
      <c r="E691" s="8">
        <v>3</v>
      </c>
      <c r="F691" s="8">
        <v>3</v>
      </c>
    </row>
    <row r="692" spans="1:6">
      <c r="A692" s="8">
        <v>5.2</v>
      </c>
      <c r="B692" s="8">
        <v>69</v>
      </c>
      <c r="C692" s="8">
        <v>0</v>
      </c>
      <c r="D692" s="8">
        <v>0</v>
      </c>
      <c r="E692" s="8">
        <v>2</v>
      </c>
      <c r="F692" s="8">
        <v>2</v>
      </c>
    </row>
    <row r="693" spans="1:6">
      <c r="A693" s="8">
        <v>5.2</v>
      </c>
      <c r="B693" s="8">
        <v>69</v>
      </c>
      <c r="C693" s="8">
        <v>0</v>
      </c>
      <c r="D693" s="8">
        <v>0</v>
      </c>
      <c r="E693" s="8">
        <v>2</v>
      </c>
      <c r="F693" s="8">
        <v>2</v>
      </c>
    </row>
    <row r="694" spans="1:6">
      <c r="A694" s="8">
        <v>-0.4</v>
      </c>
      <c r="B694" s="8">
        <v>93</v>
      </c>
      <c r="C694" s="8">
        <v>0</v>
      </c>
      <c r="D694" s="8">
        <v>0</v>
      </c>
      <c r="E694" s="8">
        <v>3</v>
      </c>
      <c r="F694" s="8">
        <v>3</v>
      </c>
    </row>
    <row r="695" spans="1:6">
      <c r="A695" s="8">
        <v>-0.4</v>
      </c>
      <c r="B695" s="8">
        <v>93</v>
      </c>
      <c r="C695" s="8">
        <v>0</v>
      </c>
      <c r="D695" s="8">
        <v>0</v>
      </c>
      <c r="E695" s="8">
        <v>22</v>
      </c>
      <c r="F695" s="8">
        <v>22</v>
      </c>
    </row>
    <row r="696" spans="1:6">
      <c r="A696" s="8">
        <v>0.2</v>
      </c>
      <c r="B696" s="8">
        <v>93</v>
      </c>
      <c r="C696" s="8">
        <v>0</v>
      </c>
      <c r="D696" s="8">
        <v>0</v>
      </c>
      <c r="E696" s="8">
        <v>52</v>
      </c>
      <c r="F696" s="8">
        <v>52</v>
      </c>
    </row>
    <row r="697" spans="1:6">
      <c r="A697" s="8">
        <v>0.2</v>
      </c>
      <c r="B697" s="8">
        <v>93</v>
      </c>
      <c r="C697" s="8">
        <v>0</v>
      </c>
      <c r="D697" s="8">
        <v>3</v>
      </c>
      <c r="E697" s="8">
        <v>132</v>
      </c>
      <c r="F697" s="8">
        <v>135</v>
      </c>
    </row>
    <row r="698" spans="1:6">
      <c r="A698" s="8">
        <v>5.2</v>
      </c>
      <c r="B698" s="8">
        <v>93</v>
      </c>
      <c r="C698" s="8">
        <v>0</v>
      </c>
      <c r="D698" s="8">
        <v>2</v>
      </c>
      <c r="E698" s="8">
        <v>114</v>
      </c>
      <c r="F698" s="8">
        <v>116</v>
      </c>
    </row>
    <row r="699" spans="1:6">
      <c r="A699" s="8">
        <v>5.2</v>
      </c>
      <c r="B699" s="8">
        <v>93</v>
      </c>
      <c r="C699" s="8">
        <v>0</v>
      </c>
      <c r="D699" s="8">
        <v>0</v>
      </c>
      <c r="E699" s="8">
        <v>47</v>
      </c>
      <c r="F699" s="8">
        <v>47</v>
      </c>
    </row>
    <row r="700" spans="1:6">
      <c r="A700" s="8">
        <v>5.9</v>
      </c>
      <c r="B700" s="8">
        <v>86</v>
      </c>
      <c r="C700" s="8">
        <v>0</v>
      </c>
      <c r="D700" s="8">
        <v>2</v>
      </c>
      <c r="E700" s="8">
        <v>49</v>
      </c>
      <c r="F700" s="8">
        <v>51</v>
      </c>
    </row>
    <row r="701" spans="1:6">
      <c r="A701" s="8">
        <v>6.5</v>
      </c>
      <c r="B701" s="8">
        <v>86</v>
      </c>
      <c r="C701" s="8">
        <v>0</v>
      </c>
      <c r="D701" s="8">
        <v>2</v>
      </c>
      <c r="E701" s="8">
        <v>53</v>
      </c>
      <c r="F701" s="8">
        <v>55</v>
      </c>
    </row>
    <row r="702" spans="1:6">
      <c r="A702" s="8">
        <v>6.5</v>
      </c>
      <c r="B702" s="8">
        <v>86</v>
      </c>
      <c r="C702" s="8">
        <v>0</v>
      </c>
      <c r="D702" s="8">
        <v>3</v>
      </c>
      <c r="E702" s="8">
        <v>49</v>
      </c>
      <c r="F702" s="8">
        <v>52</v>
      </c>
    </row>
    <row r="703" spans="1:6">
      <c r="A703" s="8">
        <v>7.2</v>
      </c>
      <c r="B703" s="8">
        <v>80</v>
      </c>
      <c r="C703" s="8">
        <v>10.6</v>
      </c>
      <c r="D703" s="8">
        <v>5</v>
      </c>
      <c r="E703" s="8">
        <v>49</v>
      </c>
      <c r="F703" s="8">
        <v>54</v>
      </c>
    </row>
    <row r="704" spans="1:6">
      <c r="A704" s="8">
        <v>7.8</v>
      </c>
      <c r="B704" s="8">
        <v>75</v>
      </c>
      <c r="C704" s="8">
        <v>0</v>
      </c>
      <c r="D704" s="8">
        <v>7</v>
      </c>
      <c r="E704" s="8">
        <v>45</v>
      </c>
      <c r="F704" s="8">
        <v>52</v>
      </c>
    </row>
    <row r="705" spans="1:6">
      <c r="A705" s="8">
        <v>7.8</v>
      </c>
      <c r="B705" s="8">
        <v>75</v>
      </c>
      <c r="C705" s="8">
        <v>15.8</v>
      </c>
      <c r="D705" s="8">
        <v>3</v>
      </c>
      <c r="E705" s="8">
        <v>61</v>
      </c>
      <c r="F705" s="8">
        <v>64</v>
      </c>
    </row>
    <row r="706" spans="1:6">
      <c r="A706" s="8">
        <v>7.8</v>
      </c>
      <c r="B706" s="8">
        <v>75</v>
      </c>
      <c r="C706" s="8">
        <v>0</v>
      </c>
      <c r="D706" s="8">
        <v>4</v>
      </c>
      <c r="E706" s="8">
        <v>172</v>
      </c>
      <c r="F706" s="8">
        <v>176</v>
      </c>
    </row>
    <row r="707" spans="1:6">
      <c r="A707" s="8">
        <v>7.8</v>
      </c>
      <c r="B707" s="8">
        <v>81</v>
      </c>
      <c r="C707" s="8">
        <v>12.3</v>
      </c>
      <c r="D707" s="8">
        <v>3</v>
      </c>
      <c r="E707" s="8">
        <v>165</v>
      </c>
      <c r="F707" s="8">
        <v>168</v>
      </c>
    </row>
    <row r="708" spans="1:6">
      <c r="A708" s="8">
        <v>7.8</v>
      </c>
      <c r="B708" s="8">
        <v>81</v>
      </c>
      <c r="C708" s="8">
        <v>15.8</v>
      </c>
      <c r="D708" s="8">
        <v>3</v>
      </c>
      <c r="E708" s="8">
        <v>105</v>
      </c>
      <c r="F708" s="8">
        <v>108</v>
      </c>
    </row>
    <row r="709" spans="1:6">
      <c r="A709" s="8">
        <v>7.2</v>
      </c>
      <c r="B709" s="8">
        <v>87</v>
      </c>
      <c r="C709" s="8">
        <v>15.8</v>
      </c>
      <c r="D709" s="8">
        <v>5</v>
      </c>
      <c r="E709" s="8">
        <v>69</v>
      </c>
      <c r="F709" s="8">
        <v>74</v>
      </c>
    </row>
    <row r="710" spans="1:6">
      <c r="A710" s="8">
        <v>7.2</v>
      </c>
      <c r="B710" s="8">
        <v>87</v>
      </c>
      <c r="C710" s="8">
        <v>15.8</v>
      </c>
      <c r="D710" s="8">
        <v>0</v>
      </c>
      <c r="E710" s="8">
        <v>64</v>
      </c>
      <c r="F710" s="8">
        <v>64</v>
      </c>
    </row>
    <row r="711" spans="1:6">
      <c r="A711" s="8">
        <v>7.2</v>
      </c>
      <c r="B711" s="8">
        <v>87</v>
      </c>
      <c r="C711" s="8">
        <v>10.6</v>
      </c>
      <c r="D711" s="8">
        <v>2</v>
      </c>
      <c r="E711" s="8">
        <v>34</v>
      </c>
      <c r="F711" s="8">
        <v>36</v>
      </c>
    </row>
    <row r="712" spans="1:6">
      <c r="A712" s="8">
        <v>1.5</v>
      </c>
      <c r="B712" s="8">
        <v>93</v>
      </c>
      <c r="C712" s="8">
        <v>22.9</v>
      </c>
      <c r="D712" s="8">
        <v>1</v>
      </c>
      <c r="E712" s="8">
        <v>15</v>
      </c>
      <c r="F712" s="8">
        <v>16</v>
      </c>
    </row>
    <row r="713" spans="1:6">
      <c r="A713" s="8">
        <v>2.2000000000000002</v>
      </c>
      <c r="B713" s="8">
        <v>93</v>
      </c>
      <c r="C713" s="8">
        <v>12.3</v>
      </c>
      <c r="D713" s="8">
        <v>0</v>
      </c>
      <c r="E713" s="8">
        <v>2</v>
      </c>
      <c r="F713" s="8">
        <v>2</v>
      </c>
    </row>
    <row r="714" spans="1:6">
      <c r="A714" s="8">
        <v>2.2000000000000002</v>
      </c>
      <c r="B714" s="8">
        <v>93</v>
      </c>
      <c r="C714" s="8">
        <v>22.9</v>
      </c>
      <c r="D714" s="8">
        <v>0</v>
      </c>
      <c r="E714" s="8">
        <v>3</v>
      </c>
      <c r="F714" s="8">
        <v>3</v>
      </c>
    </row>
    <row r="715" spans="1:6">
      <c r="A715" s="8">
        <v>2.2000000000000002</v>
      </c>
      <c r="B715" s="8">
        <v>93</v>
      </c>
      <c r="C715" s="8">
        <v>15.8</v>
      </c>
      <c r="D715" s="8">
        <v>4</v>
      </c>
      <c r="E715" s="8">
        <v>0</v>
      </c>
      <c r="F715" s="8">
        <v>4</v>
      </c>
    </row>
    <row r="716" spans="1:6">
      <c r="A716" s="8">
        <v>2.2000000000000002</v>
      </c>
      <c r="B716" s="8">
        <v>93</v>
      </c>
      <c r="C716" s="8">
        <v>15.8</v>
      </c>
      <c r="D716" s="8">
        <v>0</v>
      </c>
      <c r="E716" s="8">
        <v>1</v>
      </c>
      <c r="F716" s="8">
        <v>1</v>
      </c>
    </row>
    <row r="717" spans="1:6">
      <c r="A717" s="8">
        <v>2.2000000000000002</v>
      </c>
      <c r="B717" s="8">
        <v>93</v>
      </c>
      <c r="C717" s="8">
        <v>33.5</v>
      </c>
      <c r="D717" s="8">
        <v>0</v>
      </c>
      <c r="E717" s="8">
        <v>1</v>
      </c>
      <c r="F717" s="8">
        <v>1</v>
      </c>
    </row>
    <row r="718" spans="1:6">
      <c r="A718" s="8">
        <v>2.2000000000000002</v>
      </c>
      <c r="B718" s="8">
        <v>93</v>
      </c>
      <c r="C718" s="8">
        <v>12.3</v>
      </c>
      <c r="D718" s="8">
        <v>0</v>
      </c>
      <c r="E718" s="8">
        <v>3</v>
      </c>
      <c r="F718" s="8">
        <v>3</v>
      </c>
    </row>
    <row r="719" spans="1:6">
      <c r="A719" s="8">
        <v>2.2000000000000002</v>
      </c>
      <c r="B719" s="8">
        <v>93</v>
      </c>
      <c r="C719" s="8">
        <v>12.3</v>
      </c>
      <c r="D719" s="8">
        <v>1</v>
      </c>
      <c r="E719" s="8">
        <v>17</v>
      </c>
      <c r="F719" s="8">
        <v>18</v>
      </c>
    </row>
    <row r="720" spans="1:6">
      <c r="A720" s="8">
        <v>2.2000000000000002</v>
      </c>
      <c r="B720" s="8">
        <v>93</v>
      </c>
      <c r="C720" s="8">
        <v>26.4</v>
      </c>
      <c r="D720" s="8">
        <v>1</v>
      </c>
      <c r="E720" s="8">
        <v>48</v>
      </c>
      <c r="F720" s="8">
        <v>49</v>
      </c>
    </row>
    <row r="721" spans="1:6">
      <c r="A721" s="8">
        <v>2.2000000000000002</v>
      </c>
      <c r="B721" s="8">
        <v>93</v>
      </c>
      <c r="C721" s="8">
        <v>26.4</v>
      </c>
      <c r="D721" s="8">
        <v>1</v>
      </c>
      <c r="E721" s="8">
        <v>154</v>
      </c>
      <c r="F721" s="8">
        <v>155</v>
      </c>
    </row>
    <row r="722" spans="1:6">
      <c r="A722" s="8">
        <v>7.8</v>
      </c>
      <c r="B722" s="8">
        <v>93</v>
      </c>
      <c r="C722" s="8">
        <v>10.6</v>
      </c>
      <c r="D722" s="8">
        <v>4</v>
      </c>
      <c r="E722" s="8">
        <v>119</v>
      </c>
      <c r="F722" s="8">
        <v>123</v>
      </c>
    </row>
    <row r="723" spans="1:6">
      <c r="A723" s="8">
        <v>7.2</v>
      </c>
      <c r="B723" s="8">
        <v>100</v>
      </c>
      <c r="C723" s="8">
        <v>0</v>
      </c>
      <c r="D723" s="8">
        <v>2</v>
      </c>
      <c r="E723" s="8">
        <v>59</v>
      </c>
      <c r="F723" s="8">
        <v>61</v>
      </c>
    </row>
    <row r="724" spans="1:6">
      <c r="A724" s="8">
        <v>7.8</v>
      </c>
      <c r="B724" s="8">
        <v>93</v>
      </c>
      <c r="C724" s="8">
        <v>22.9</v>
      </c>
      <c r="D724" s="8">
        <v>5</v>
      </c>
      <c r="E724" s="8">
        <v>47</v>
      </c>
      <c r="F724" s="8">
        <v>52</v>
      </c>
    </row>
    <row r="725" spans="1:6">
      <c r="A725" s="8">
        <v>7.8</v>
      </c>
      <c r="B725" s="8">
        <v>93</v>
      </c>
      <c r="C725" s="8">
        <v>26.4</v>
      </c>
      <c r="D725" s="8">
        <v>3</v>
      </c>
      <c r="E725" s="8">
        <v>61</v>
      </c>
      <c r="F725" s="8">
        <v>64</v>
      </c>
    </row>
    <row r="726" spans="1:6">
      <c r="A726" s="8">
        <v>21.1</v>
      </c>
      <c r="B726" s="8">
        <v>93</v>
      </c>
      <c r="C726" s="8">
        <v>19.399999999999999</v>
      </c>
      <c r="D726" s="8">
        <v>1</v>
      </c>
      <c r="E726" s="8">
        <v>74</v>
      </c>
      <c r="F726" s="8">
        <v>75</v>
      </c>
    </row>
    <row r="727" spans="1:6">
      <c r="A727" s="8">
        <v>22.4</v>
      </c>
      <c r="B727" s="8">
        <v>82</v>
      </c>
      <c r="C727" s="8">
        <v>45.8</v>
      </c>
      <c r="D727" s="8">
        <v>2</v>
      </c>
      <c r="E727" s="8">
        <v>61</v>
      </c>
      <c r="F727" s="8">
        <v>63</v>
      </c>
    </row>
    <row r="728" spans="1:6">
      <c r="A728" s="8">
        <v>22.4</v>
      </c>
      <c r="B728" s="8">
        <v>76</v>
      </c>
      <c r="C728" s="8">
        <v>38.799999999999997</v>
      </c>
      <c r="D728" s="8">
        <v>10</v>
      </c>
      <c r="E728" s="8">
        <v>66</v>
      </c>
      <c r="F728" s="8">
        <v>76</v>
      </c>
    </row>
    <row r="729" spans="1:6">
      <c r="A729" s="8">
        <v>21.7</v>
      </c>
      <c r="B729" s="8">
        <v>71</v>
      </c>
      <c r="C729" s="8">
        <v>35.200000000000003</v>
      </c>
      <c r="D729" s="8">
        <v>8</v>
      </c>
      <c r="E729" s="8">
        <v>95</v>
      </c>
      <c r="F729" s="8">
        <v>103</v>
      </c>
    </row>
    <row r="730" spans="1:6">
      <c r="A730" s="8">
        <v>21.7</v>
      </c>
      <c r="B730" s="8">
        <v>53</v>
      </c>
      <c r="C730" s="8">
        <v>61.6</v>
      </c>
      <c r="D730" s="8">
        <v>7</v>
      </c>
      <c r="E730" s="8">
        <v>183</v>
      </c>
      <c r="F730" s="8">
        <v>190</v>
      </c>
    </row>
    <row r="731" spans="1:6">
      <c r="A731" s="8">
        <v>21.1</v>
      </c>
      <c r="B731" s="8">
        <v>42</v>
      </c>
      <c r="C731" s="8">
        <v>65.2</v>
      </c>
      <c r="D731" s="8">
        <v>7</v>
      </c>
      <c r="E731" s="8">
        <v>175</v>
      </c>
      <c r="F731" s="8">
        <v>182</v>
      </c>
    </row>
    <row r="732" spans="1:6">
      <c r="A732" s="8">
        <v>19.100000000000001</v>
      </c>
      <c r="B732" s="8">
        <v>45</v>
      </c>
      <c r="C732" s="8">
        <v>58.1</v>
      </c>
      <c r="D732" s="8">
        <v>3</v>
      </c>
      <c r="E732" s="8">
        <v>88</v>
      </c>
      <c r="F732" s="8">
        <v>91</v>
      </c>
    </row>
    <row r="733" spans="1:6">
      <c r="A733" s="8">
        <v>17.8</v>
      </c>
      <c r="B733" s="8">
        <v>48</v>
      </c>
      <c r="C733" s="8">
        <v>65.2</v>
      </c>
      <c r="D733" s="8">
        <v>4</v>
      </c>
      <c r="E733" s="8">
        <v>71</v>
      </c>
      <c r="F733" s="8">
        <v>75</v>
      </c>
    </row>
    <row r="734" spans="1:6">
      <c r="A734" s="8">
        <v>17.2</v>
      </c>
      <c r="B734" s="8">
        <v>47</v>
      </c>
      <c r="C734" s="8">
        <v>38.799999999999997</v>
      </c>
      <c r="D734" s="8">
        <v>1</v>
      </c>
      <c r="E734" s="8">
        <v>62</v>
      </c>
      <c r="F734" s="8">
        <v>63</v>
      </c>
    </row>
    <row r="735" spans="1:6">
      <c r="A735" s="8">
        <v>17.2</v>
      </c>
      <c r="B735" s="8">
        <v>44</v>
      </c>
      <c r="C735" s="8">
        <v>29.9</v>
      </c>
      <c r="D735" s="8">
        <v>5</v>
      </c>
      <c r="E735" s="8">
        <v>35</v>
      </c>
      <c r="F735" s="8">
        <v>40</v>
      </c>
    </row>
    <row r="736" spans="1:6">
      <c r="A736" s="8">
        <v>16.5</v>
      </c>
      <c r="B736" s="8">
        <v>44</v>
      </c>
      <c r="C736" s="8">
        <v>52.8</v>
      </c>
      <c r="D736" s="8">
        <v>3</v>
      </c>
      <c r="E736" s="8">
        <v>29</v>
      </c>
      <c r="F736" s="8">
        <v>32</v>
      </c>
    </row>
    <row r="737" spans="1:6">
      <c r="A737" s="8">
        <v>16.5</v>
      </c>
      <c r="B737" s="8">
        <v>40</v>
      </c>
      <c r="C737" s="8">
        <v>52.8</v>
      </c>
      <c r="D737" s="8">
        <v>1</v>
      </c>
      <c r="E737" s="8">
        <v>11</v>
      </c>
      <c r="F737" s="8">
        <v>12</v>
      </c>
    </row>
    <row r="738" spans="1:6">
      <c r="A738" s="8">
        <v>16.5</v>
      </c>
      <c r="B738" s="8">
        <v>44</v>
      </c>
      <c r="C738" s="8">
        <v>61.6</v>
      </c>
      <c r="D738" s="8">
        <v>0</v>
      </c>
      <c r="E738" s="8">
        <v>5</v>
      </c>
      <c r="F738" s="8">
        <v>5</v>
      </c>
    </row>
    <row r="739" spans="1:6">
      <c r="A739" s="8">
        <v>15.9</v>
      </c>
      <c r="B739" s="8">
        <v>43</v>
      </c>
      <c r="C739" s="8">
        <v>29.9</v>
      </c>
      <c r="D739" s="8">
        <v>0</v>
      </c>
      <c r="E739" s="8">
        <v>2</v>
      </c>
      <c r="F739" s="8">
        <v>2</v>
      </c>
    </row>
    <row r="740" spans="1:6">
      <c r="A740" s="8">
        <v>15.9</v>
      </c>
      <c r="B740" s="8">
        <v>43</v>
      </c>
      <c r="C740" s="8">
        <v>29.9</v>
      </c>
      <c r="D740" s="8">
        <v>0</v>
      </c>
      <c r="E740" s="8">
        <v>1</v>
      </c>
      <c r="F740" s="8">
        <v>1</v>
      </c>
    </row>
    <row r="741" spans="1:6">
      <c r="A741" s="8">
        <v>15.2</v>
      </c>
      <c r="B741" s="8">
        <v>50</v>
      </c>
      <c r="C741" s="8">
        <v>35.200000000000003</v>
      </c>
      <c r="D741" s="8">
        <v>0</v>
      </c>
      <c r="E741" s="8">
        <v>2</v>
      </c>
      <c r="F741" s="8">
        <v>2</v>
      </c>
    </row>
    <row r="742" spans="1:6">
      <c r="A742" s="8">
        <v>15.2</v>
      </c>
      <c r="B742" s="8">
        <v>43</v>
      </c>
      <c r="C742" s="8">
        <v>42.3</v>
      </c>
      <c r="D742" s="8">
        <v>0</v>
      </c>
      <c r="E742" s="8">
        <v>39</v>
      </c>
      <c r="F742" s="8">
        <v>39</v>
      </c>
    </row>
    <row r="743" spans="1:6">
      <c r="A743" s="8">
        <v>14.6</v>
      </c>
      <c r="B743" s="8">
        <v>50</v>
      </c>
      <c r="C743" s="8">
        <v>38.799999999999997</v>
      </c>
      <c r="D743" s="8">
        <v>1</v>
      </c>
      <c r="E743" s="8">
        <v>86</v>
      </c>
      <c r="F743" s="8">
        <v>87</v>
      </c>
    </row>
    <row r="744" spans="1:6">
      <c r="A744" s="8">
        <v>14.6</v>
      </c>
      <c r="B744" s="8">
        <v>50</v>
      </c>
      <c r="C744" s="8">
        <v>42.3</v>
      </c>
      <c r="D744" s="8">
        <v>4</v>
      </c>
      <c r="E744" s="8">
        <v>184</v>
      </c>
      <c r="F744" s="8">
        <v>188</v>
      </c>
    </row>
    <row r="745" spans="1:6">
      <c r="A745" s="8">
        <v>15.2</v>
      </c>
      <c r="B745" s="8">
        <v>47</v>
      </c>
      <c r="C745" s="8">
        <v>35.200000000000003</v>
      </c>
      <c r="D745" s="8">
        <v>6</v>
      </c>
      <c r="E745" s="8">
        <v>127</v>
      </c>
      <c r="F745" s="8">
        <v>133</v>
      </c>
    </row>
    <row r="746" spans="1:6">
      <c r="A746" s="8">
        <v>15.9</v>
      </c>
      <c r="B746" s="8">
        <v>43</v>
      </c>
      <c r="C746" s="8">
        <v>38.799999999999997</v>
      </c>
      <c r="D746" s="8">
        <v>2</v>
      </c>
      <c r="E746" s="8">
        <v>50</v>
      </c>
      <c r="F746" s="8">
        <v>52</v>
      </c>
    </row>
    <row r="747" spans="1:6">
      <c r="A747" s="8">
        <v>15.9</v>
      </c>
      <c r="B747" s="8">
        <v>43</v>
      </c>
      <c r="C747" s="8">
        <v>52.8</v>
      </c>
      <c r="D747" s="8">
        <v>9</v>
      </c>
      <c r="E747" s="8">
        <v>55</v>
      </c>
      <c r="F747" s="8">
        <v>64</v>
      </c>
    </row>
    <row r="748" spans="1:6">
      <c r="A748" s="8">
        <v>16.5</v>
      </c>
      <c r="B748" s="8">
        <v>40</v>
      </c>
      <c r="C748" s="8">
        <v>42.3</v>
      </c>
      <c r="D748" s="8">
        <v>2</v>
      </c>
      <c r="E748" s="8">
        <v>67</v>
      </c>
      <c r="F748" s="8">
        <v>69</v>
      </c>
    </row>
    <row r="749" spans="1:6">
      <c r="A749" s="8">
        <v>16.5</v>
      </c>
      <c r="B749" s="8">
        <v>40</v>
      </c>
      <c r="C749" s="8">
        <v>49.3</v>
      </c>
      <c r="D749" s="8">
        <v>4</v>
      </c>
      <c r="E749" s="8">
        <v>47</v>
      </c>
      <c r="F749" s="8">
        <v>51</v>
      </c>
    </row>
    <row r="750" spans="1:6">
      <c r="A750" s="8">
        <v>17.2</v>
      </c>
      <c r="B750" s="8">
        <v>37</v>
      </c>
      <c r="C750" s="8">
        <v>45.8</v>
      </c>
      <c r="D750" s="8">
        <v>4</v>
      </c>
      <c r="E750" s="8">
        <v>43</v>
      </c>
      <c r="F750" s="8">
        <v>47</v>
      </c>
    </row>
    <row r="751" spans="1:6">
      <c r="A751" s="8">
        <v>17.2</v>
      </c>
      <c r="B751" s="8">
        <v>37</v>
      </c>
      <c r="C751" s="8">
        <v>38.799999999999997</v>
      </c>
      <c r="D751" s="8">
        <v>4</v>
      </c>
      <c r="E751" s="8">
        <v>56</v>
      </c>
      <c r="F751" s="8">
        <v>60</v>
      </c>
    </row>
    <row r="752" spans="1:6">
      <c r="A752" s="8">
        <v>17.2</v>
      </c>
      <c r="B752" s="8">
        <v>37</v>
      </c>
      <c r="C752" s="8">
        <v>29.9</v>
      </c>
      <c r="D752" s="8">
        <v>5</v>
      </c>
      <c r="E752" s="8">
        <v>73</v>
      </c>
      <c r="F752" s="8">
        <v>78</v>
      </c>
    </row>
    <row r="753" spans="1:6">
      <c r="A753" s="8">
        <v>16.5</v>
      </c>
      <c r="B753" s="8">
        <v>40</v>
      </c>
      <c r="C753" s="8">
        <v>22.9</v>
      </c>
      <c r="D753" s="8">
        <v>5</v>
      </c>
      <c r="E753" s="8">
        <v>170</v>
      </c>
      <c r="F753" s="8">
        <v>175</v>
      </c>
    </row>
    <row r="754" spans="1:6">
      <c r="A754" s="8">
        <v>16.5</v>
      </c>
      <c r="B754" s="8">
        <v>40</v>
      </c>
      <c r="C754" s="8">
        <v>19.399999999999999</v>
      </c>
      <c r="D754" s="8">
        <v>2</v>
      </c>
      <c r="E754" s="8">
        <v>145</v>
      </c>
      <c r="F754" s="8">
        <v>147</v>
      </c>
    </row>
    <row r="755" spans="1:6">
      <c r="A755" s="8">
        <v>16.5</v>
      </c>
      <c r="B755" s="8">
        <v>40</v>
      </c>
      <c r="C755" s="8">
        <v>0</v>
      </c>
      <c r="D755" s="8">
        <v>4</v>
      </c>
      <c r="E755" s="8">
        <v>92</v>
      </c>
      <c r="F755" s="8">
        <v>96</v>
      </c>
    </row>
    <row r="756" spans="1:6">
      <c r="A756" s="8">
        <v>16.5</v>
      </c>
      <c r="B756" s="8">
        <v>47</v>
      </c>
      <c r="C756" s="8">
        <v>10.6</v>
      </c>
      <c r="D756" s="8">
        <v>1</v>
      </c>
      <c r="E756" s="8">
        <v>108</v>
      </c>
      <c r="F756" s="8">
        <v>109</v>
      </c>
    </row>
    <row r="757" spans="1:6">
      <c r="A757" s="8">
        <v>15.9</v>
      </c>
      <c r="B757" s="8">
        <v>55</v>
      </c>
      <c r="C757" s="8">
        <v>12.3</v>
      </c>
      <c r="D757" s="8">
        <v>1</v>
      </c>
      <c r="E757" s="8">
        <v>53</v>
      </c>
      <c r="F757" s="8">
        <v>54</v>
      </c>
    </row>
    <row r="758" spans="1:6">
      <c r="A758" s="8">
        <v>15.9</v>
      </c>
      <c r="B758" s="8">
        <v>51</v>
      </c>
      <c r="C758" s="8">
        <v>10.6</v>
      </c>
      <c r="D758" s="8">
        <v>2</v>
      </c>
      <c r="E758" s="8">
        <v>39</v>
      </c>
      <c r="F758" s="8">
        <v>41</v>
      </c>
    </row>
    <row r="759" spans="1:6">
      <c r="A759" s="8">
        <v>16.5</v>
      </c>
      <c r="B759" s="8">
        <v>47</v>
      </c>
      <c r="C759" s="8">
        <v>12.3</v>
      </c>
      <c r="D759" s="8">
        <v>4</v>
      </c>
      <c r="E759" s="8">
        <v>34</v>
      </c>
      <c r="F759" s="8">
        <v>38</v>
      </c>
    </row>
    <row r="760" spans="1:6">
      <c r="A760" s="8">
        <v>6.5</v>
      </c>
      <c r="B760" s="8">
        <v>44</v>
      </c>
      <c r="C760" s="8">
        <v>0</v>
      </c>
      <c r="D760" s="8">
        <v>3</v>
      </c>
      <c r="E760" s="8">
        <v>10</v>
      </c>
      <c r="F760" s="8">
        <v>13</v>
      </c>
    </row>
    <row r="761" spans="1:6">
      <c r="A761" s="8">
        <v>5.2</v>
      </c>
      <c r="B761" s="8">
        <v>59</v>
      </c>
      <c r="C761" s="8">
        <v>0</v>
      </c>
      <c r="D761" s="8">
        <v>0</v>
      </c>
      <c r="E761" s="8">
        <v>7</v>
      </c>
      <c r="F761" s="8">
        <v>7</v>
      </c>
    </row>
    <row r="762" spans="1:6">
      <c r="A762" s="8">
        <v>4.5999999999999996</v>
      </c>
      <c r="B762" s="8">
        <v>63</v>
      </c>
      <c r="C762" s="8">
        <v>12.3</v>
      </c>
      <c r="D762" s="8">
        <v>0</v>
      </c>
      <c r="E762" s="8">
        <v>1</v>
      </c>
      <c r="F762" s="8">
        <v>1</v>
      </c>
    </row>
    <row r="763" spans="1:6">
      <c r="A763" s="8">
        <v>4.5999999999999996</v>
      </c>
      <c r="B763" s="8">
        <v>63</v>
      </c>
      <c r="C763" s="8">
        <v>12.3</v>
      </c>
      <c r="D763" s="8">
        <v>0</v>
      </c>
      <c r="E763" s="8">
        <v>1</v>
      </c>
      <c r="F763" s="8">
        <v>1</v>
      </c>
    </row>
    <row r="764" spans="1:6">
      <c r="A764" s="8">
        <v>4.5999999999999996</v>
      </c>
      <c r="B764" s="8">
        <v>63</v>
      </c>
      <c r="C764" s="8">
        <v>15.8</v>
      </c>
      <c r="D764" s="8">
        <v>0</v>
      </c>
      <c r="E764" s="8">
        <v>7</v>
      </c>
      <c r="F764" s="8">
        <v>7</v>
      </c>
    </row>
    <row r="765" spans="1:6">
      <c r="A765" s="8">
        <v>5.2</v>
      </c>
      <c r="B765" s="8">
        <v>55</v>
      </c>
      <c r="C765" s="8">
        <v>0</v>
      </c>
      <c r="D765" s="8">
        <v>2</v>
      </c>
      <c r="E765" s="8">
        <v>26</v>
      </c>
      <c r="F765" s="8">
        <v>28</v>
      </c>
    </row>
    <row r="766" spans="1:6">
      <c r="A766" s="8">
        <v>14.6</v>
      </c>
      <c r="B766" s="8">
        <v>59</v>
      </c>
      <c r="C766" s="8">
        <v>0</v>
      </c>
      <c r="D766" s="8">
        <v>0</v>
      </c>
      <c r="E766" s="8">
        <v>87</v>
      </c>
      <c r="F766" s="8">
        <v>87</v>
      </c>
    </row>
    <row r="767" spans="1:6">
      <c r="A767" s="8">
        <v>14.6</v>
      </c>
      <c r="B767" s="8">
        <v>74</v>
      </c>
      <c r="C767" s="8">
        <v>15.8</v>
      </c>
      <c r="D767" s="8">
        <v>3</v>
      </c>
      <c r="E767" s="8">
        <v>217</v>
      </c>
      <c r="F767" s="8">
        <v>220</v>
      </c>
    </row>
    <row r="768" spans="1:6">
      <c r="A768" s="8">
        <v>5.2</v>
      </c>
      <c r="B768" s="8">
        <v>80</v>
      </c>
      <c r="C768" s="8">
        <v>15.8</v>
      </c>
      <c r="D768" s="8">
        <v>3</v>
      </c>
      <c r="E768" s="8">
        <v>124</v>
      </c>
      <c r="F768" s="8">
        <v>127</v>
      </c>
    </row>
    <row r="769" spans="1:6">
      <c r="A769" s="8">
        <v>6.5</v>
      </c>
      <c r="B769" s="8">
        <v>51</v>
      </c>
      <c r="C769" s="8">
        <v>15.8</v>
      </c>
      <c r="D769" s="8">
        <v>5</v>
      </c>
      <c r="E769" s="8">
        <v>46</v>
      </c>
      <c r="F769" s="8">
        <v>51</v>
      </c>
    </row>
    <row r="770" spans="1:6">
      <c r="A770" s="8">
        <v>17.2</v>
      </c>
      <c r="B770" s="8">
        <v>51</v>
      </c>
      <c r="C770" s="8">
        <v>19.399999999999999</v>
      </c>
      <c r="D770" s="8">
        <v>3</v>
      </c>
      <c r="E770" s="8">
        <v>61</v>
      </c>
      <c r="F770" s="8">
        <v>64</v>
      </c>
    </row>
    <row r="771" spans="1:6">
      <c r="A771" s="8">
        <v>7.8</v>
      </c>
      <c r="B771" s="8">
        <v>48</v>
      </c>
      <c r="C771" s="8">
        <v>19.399999999999999</v>
      </c>
      <c r="D771" s="8">
        <v>8</v>
      </c>
      <c r="E771" s="8">
        <v>78</v>
      </c>
      <c r="F771" s="8">
        <v>86</v>
      </c>
    </row>
    <row r="772" spans="1:6">
      <c r="A772" s="8">
        <v>8.5</v>
      </c>
      <c r="B772" s="8">
        <v>50</v>
      </c>
      <c r="C772" s="8">
        <v>26.4</v>
      </c>
      <c r="D772" s="8">
        <v>9</v>
      </c>
      <c r="E772" s="8">
        <v>73</v>
      </c>
      <c r="F772" s="8">
        <v>82</v>
      </c>
    </row>
    <row r="773" spans="1:6">
      <c r="A773" s="8">
        <v>9.1</v>
      </c>
      <c r="B773" s="8">
        <v>45</v>
      </c>
      <c r="C773" s="8">
        <v>19.399999999999999</v>
      </c>
      <c r="D773" s="8">
        <v>15</v>
      </c>
      <c r="E773" s="8">
        <v>76</v>
      </c>
      <c r="F773" s="8">
        <v>91</v>
      </c>
    </row>
    <row r="774" spans="1:6">
      <c r="A774" s="8">
        <v>9.1</v>
      </c>
      <c r="B774" s="8">
        <v>48</v>
      </c>
      <c r="C774" s="8">
        <v>29.9</v>
      </c>
      <c r="D774" s="8">
        <v>9</v>
      </c>
      <c r="E774" s="8">
        <v>81</v>
      </c>
      <c r="F774" s="8">
        <v>90</v>
      </c>
    </row>
    <row r="775" spans="1:6">
      <c r="A775" s="8">
        <v>9.8000000000000007</v>
      </c>
      <c r="B775" s="8">
        <v>42</v>
      </c>
      <c r="C775" s="8">
        <v>26.4</v>
      </c>
      <c r="D775" s="8">
        <v>8</v>
      </c>
      <c r="E775" s="8">
        <v>91</v>
      </c>
      <c r="F775" s="8">
        <v>99</v>
      </c>
    </row>
    <row r="776" spans="1:6">
      <c r="A776" s="8">
        <v>8.5</v>
      </c>
      <c r="B776" s="8">
        <v>56</v>
      </c>
      <c r="C776" s="8">
        <v>15.8</v>
      </c>
      <c r="D776" s="8">
        <v>10</v>
      </c>
      <c r="E776" s="8">
        <v>195</v>
      </c>
      <c r="F776" s="8">
        <v>205</v>
      </c>
    </row>
    <row r="777" spans="1:6">
      <c r="A777" s="8">
        <v>7.8</v>
      </c>
      <c r="B777" s="8">
        <v>60</v>
      </c>
      <c r="C777" s="8">
        <v>12.3</v>
      </c>
      <c r="D777" s="8">
        <v>3</v>
      </c>
      <c r="E777" s="8">
        <v>152</v>
      </c>
      <c r="F777" s="8">
        <v>155</v>
      </c>
    </row>
    <row r="778" spans="1:6">
      <c r="A778" s="8">
        <v>7.8</v>
      </c>
      <c r="B778" s="8">
        <v>65</v>
      </c>
      <c r="C778" s="8">
        <v>15.8</v>
      </c>
      <c r="D778" s="8">
        <v>1</v>
      </c>
      <c r="E778" s="8">
        <v>102</v>
      </c>
      <c r="F778" s="8">
        <v>103</v>
      </c>
    </row>
    <row r="779" spans="1:6">
      <c r="A779" s="8">
        <v>7.8</v>
      </c>
      <c r="B779" s="8">
        <v>65</v>
      </c>
      <c r="C779" s="8">
        <v>19.399999999999999</v>
      </c>
      <c r="D779" s="8">
        <v>2</v>
      </c>
      <c r="E779" s="8">
        <v>69</v>
      </c>
      <c r="F779" s="8">
        <v>71</v>
      </c>
    </row>
    <row r="780" spans="1:6">
      <c r="A780" s="8">
        <v>7.8</v>
      </c>
      <c r="B780" s="8">
        <v>70</v>
      </c>
      <c r="C780" s="8">
        <v>19.399999999999999</v>
      </c>
      <c r="D780" s="8">
        <v>2</v>
      </c>
      <c r="E780" s="8">
        <v>41</v>
      </c>
      <c r="F780" s="8">
        <v>43</v>
      </c>
    </row>
    <row r="781" spans="1:6">
      <c r="A781" s="8">
        <v>7.8</v>
      </c>
      <c r="B781" s="8">
        <v>65</v>
      </c>
      <c r="C781" s="8">
        <v>19.399999999999999</v>
      </c>
      <c r="D781" s="8">
        <v>1</v>
      </c>
      <c r="E781" s="8">
        <v>45</v>
      </c>
      <c r="F781" s="8">
        <v>46</v>
      </c>
    </row>
    <row r="782" spans="1:6">
      <c r="A782" s="8">
        <v>7.8</v>
      </c>
      <c r="B782" s="8">
        <v>70</v>
      </c>
      <c r="C782" s="8">
        <v>15.8</v>
      </c>
      <c r="D782" s="8">
        <v>1</v>
      </c>
      <c r="E782" s="8">
        <v>30</v>
      </c>
      <c r="F782" s="8">
        <v>31</v>
      </c>
    </row>
    <row r="783" spans="1:6">
      <c r="A783" s="8">
        <v>7.8</v>
      </c>
      <c r="B783" s="8">
        <v>70</v>
      </c>
      <c r="C783" s="8">
        <v>19.399999999999999</v>
      </c>
      <c r="D783" s="8">
        <v>3</v>
      </c>
      <c r="E783" s="8">
        <v>36</v>
      </c>
      <c r="F783" s="8">
        <v>39</v>
      </c>
    </row>
    <row r="784" spans="1:6">
      <c r="A784" s="8">
        <v>7.8</v>
      </c>
      <c r="B784" s="8">
        <v>65</v>
      </c>
      <c r="C784" s="8">
        <v>19.399999999999999</v>
      </c>
      <c r="D784" s="8">
        <v>1</v>
      </c>
      <c r="E784" s="8">
        <v>17</v>
      </c>
      <c r="F784" s="8">
        <v>18</v>
      </c>
    </row>
    <row r="785" spans="1:6">
      <c r="A785" s="8">
        <v>7.8</v>
      </c>
      <c r="B785" s="8">
        <v>75</v>
      </c>
      <c r="C785" s="8">
        <v>19.399999999999999</v>
      </c>
      <c r="D785" s="8">
        <v>5</v>
      </c>
      <c r="E785" s="8">
        <v>12</v>
      </c>
      <c r="F785" s="8">
        <v>17</v>
      </c>
    </row>
    <row r="786" spans="1:6">
      <c r="A786" s="8">
        <v>7.8</v>
      </c>
      <c r="B786" s="8">
        <v>75</v>
      </c>
      <c r="C786" s="8">
        <v>19.399999999999999</v>
      </c>
      <c r="D786" s="8">
        <v>1</v>
      </c>
      <c r="E786" s="8">
        <v>10</v>
      </c>
      <c r="F786" s="8">
        <v>11</v>
      </c>
    </row>
    <row r="787" spans="1:6">
      <c r="A787" s="8">
        <v>2.2000000000000002</v>
      </c>
      <c r="B787" s="8">
        <v>93</v>
      </c>
      <c r="C787" s="8">
        <v>15.8</v>
      </c>
      <c r="D787" s="8">
        <v>0</v>
      </c>
      <c r="E787" s="8">
        <v>8</v>
      </c>
      <c r="F787" s="8">
        <v>8</v>
      </c>
    </row>
    <row r="788" spans="1:6">
      <c r="A788" s="8">
        <v>1.5</v>
      </c>
      <c r="B788" s="8">
        <v>100</v>
      </c>
      <c r="C788" s="8">
        <v>10.6</v>
      </c>
      <c r="D788" s="8">
        <v>0</v>
      </c>
      <c r="E788" s="8">
        <v>9</v>
      </c>
      <c r="F788" s="8">
        <v>9</v>
      </c>
    </row>
    <row r="789" spans="1:6">
      <c r="A789" s="8">
        <v>1.5</v>
      </c>
      <c r="B789" s="8">
        <v>100</v>
      </c>
      <c r="C789" s="8">
        <v>0</v>
      </c>
      <c r="D789" s="8">
        <v>0</v>
      </c>
      <c r="E789" s="8">
        <v>4</v>
      </c>
      <c r="F789" s="8">
        <v>4</v>
      </c>
    </row>
    <row r="790" spans="1:6">
      <c r="A790" s="8">
        <v>2.2000000000000002</v>
      </c>
      <c r="B790" s="8">
        <v>93</v>
      </c>
      <c r="C790" s="8">
        <v>10.6</v>
      </c>
      <c r="D790" s="8">
        <v>0</v>
      </c>
      <c r="E790" s="8">
        <v>4</v>
      </c>
      <c r="F790" s="8">
        <v>4</v>
      </c>
    </row>
    <row r="791" spans="1:6">
      <c r="A791" s="8">
        <v>1.5</v>
      </c>
      <c r="B791" s="8">
        <v>100</v>
      </c>
      <c r="C791" s="8">
        <v>10.6</v>
      </c>
      <c r="D791" s="8">
        <v>0</v>
      </c>
      <c r="E791" s="8">
        <v>10</v>
      </c>
      <c r="F791" s="8">
        <v>10</v>
      </c>
    </row>
    <row r="792" spans="1:6">
      <c r="A792" s="8">
        <v>1.5</v>
      </c>
      <c r="B792" s="8">
        <v>100</v>
      </c>
      <c r="C792" s="8">
        <v>10.6</v>
      </c>
      <c r="D792" s="8">
        <v>3</v>
      </c>
      <c r="E792" s="8">
        <v>17</v>
      </c>
      <c r="F792" s="8">
        <v>20</v>
      </c>
    </row>
    <row r="793" spans="1:6">
      <c r="A793" s="8">
        <v>1.5</v>
      </c>
      <c r="B793" s="8">
        <v>100</v>
      </c>
      <c r="C793" s="8">
        <v>15.8</v>
      </c>
      <c r="D793" s="8">
        <v>3</v>
      </c>
      <c r="E793" s="8">
        <v>31</v>
      </c>
      <c r="F793" s="8">
        <v>34</v>
      </c>
    </row>
    <row r="794" spans="1:6">
      <c r="A794" s="8">
        <v>2.2000000000000002</v>
      </c>
      <c r="B794" s="8">
        <v>100</v>
      </c>
      <c r="C794" s="8">
        <v>15.8</v>
      </c>
      <c r="D794" s="8">
        <v>1</v>
      </c>
      <c r="E794" s="8">
        <v>46</v>
      </c>
      <c r="F794" s="8">
        <v>47</v>
      </c>
    </row>
    <row r="795" spans="1:6">
      <c r="A795" s="8">
        <v>2.2000000000000002</v>
      </c>
      <c r="B795" s="8">
        <v>100</v>
      </c>
      <c r="C795" s="8">
        <v>19.399999999999999</v>
      </c>
      <c r="D795" s="8">
        <v>10</v>
      </c>
      <c r="E795" s="8">
        <v>42</v>
      </c>
      <c r="F795" s="8">
        <v>52</v>
      </c>
    </row>
    <row r="796" spans="1:6">
      <c r="A796" s="8">
        <v>2.2000000000000002</v>
      </c>
      <c r="B796" s="8">
        <v>100</v>
      </c>
      <c r="C796" s="8">
        <v>19.399999999999999</v>
      </c>
      <c r="D796" s="8">
        <v>10</v>
      </c>
      <c r="E796" s="8">
        <v>62</v>
      </c>
      <c r="F796" s="8">
        <v>72</v>
      </c>
    </row>
    <row r="797" spans="1:6">
      <c r="A797" s="8">
        <v>2.2000000000000002</v>
      </c>
      <c r="B797" s="8">
        <v>100</v>
      </c>
      <c r="C797" s="8">
        <v>0</v>
      </c>
      <c r="D797" s="8">
        <v>5</v>
      </c>
      <c r="E797" s="8">
        <v>50</v>
      </c>
      <c r="F797" s="8">
        <v>55</v>
      </c>
    </row>
    <row r="798" spans="1:6">
      <c r="A798" s="8">
        <v>2.2000000000000002</v>
      </c>
      <c r="B798" s="8">
        <v>100</v>
      </c>
      <c r="C798" s="8">
        <v>0</v>
      </c>
      <c r="D798" s="8">
        <v>11</v>
      </c>
      <c r="E798" s="8">
        <v>49</v>
      </c>
      <c r="F798" s="8">
        <v>60</v>
      </c>
    </row>
    <row r="799" spans="1:6">
      <c r="A799" s="8">
        <v>2.2000000000000002</v>
      </c>
      <c r="B799" s="8">
        <v>100</v>
      </c>
      <c r="C799" s="8">
        <v>15.8</v>
      </c>
      <c r="D799" s="8">
        <v>8</v>
      </c>
      <c r="E799" s="8">
        <v>63</v>
      </c>
      <c r="F799" s="8">
        <v>71</v>
      </c>
    </row>
    <row r="800" spans="1:6">
      <c r="A800" s="8">
        <v>7.8</v>
      </c>
      <c r="B800" s="8">
        <v>100</v>
      </c>
      <c r="C800" s="8">
        <v>33.5</v>
      </c>
      <c r="D800" s="8">
        <v>14</v>
      </c>
      <c r="E800" s="8">
        <v>64</v>
      </c>
      <c r="F800" s="8">
        <v>78</v>
      </c>
    </row>
    <row r="801" spans="1:6">
      <c r="A801" s="8">
        <v>9.1</v>
      </c>
      <c r="B801" s="8">
        <v>93</v>
      </c>
      <c r="C801" s="8">
        <v>52.8</v>
      </c>
      <c r="D801" s="8">
        <v>2</v>
      </c>
      <c r="E801" s="8">
        <v>81</v>
      </c>
      <c r="F801" s="8">
        <v>83</v>
      </c>
    </row>
    <row r="802" spans="1:6">
      <c r="A802" s="8">
        <v>9.1</v>
      </c>
      <c r="B802" s="8">
        <v>93</v>
      </c>
      <c r="C802" s="8">
        <v>52.8</v>
      </c>
      <c r="D802" s="8">
        <v>6</v>
      </c>
      <c r="E802" s="8">
        <v>78</v>
      </c>
      <c r="F802" s="8">
        <v>84</v>
      </c>
    </row>
    <row r="803" spans="1:6">
      <c r="A803" s="8">
        <v>19.8</v>
      </c>
      <c r="B803" s="8">
        <v>87</v>
      </c>
      <c r="C803" s="8">
        <v>29.9</v>
      </c>
      <c r="D803" s="8">
        <v>5</v>
      </c>
      <c r="E803" s="8">
        <v>64</v>
      </c>
      <c r="F803" s="8">
        <v>69</v>
      </c>
    </row>
    <row r="804" spans="1:6">
      <c r="A804" s="8">
        <v>18.5</v>
      </c>
      <c r="B804" s="8">
        <v>100</v>
      </c>
      <c r="C804" s="8">
        <v>22.9</v>
      </c>
      <c r="D804" s="8">
        <v>3</v>
      </c>
      <c r="E804" s="8">
        <v>53</v>
      </c>
      <c r="F804" s="8">
        <v>56</v>
      </c>
    </row>
    <row r="805" spans="1:6">
      <c r="A805" s="8">
        <v>18.5</v>
      </c>
      <c r="B805" s="8">
        <v>93</v>
      </c>
      <c r="C805" s="8">
        <v>15.8</v>
      </c>
      <c r="D805" s="8">
        <v>2</v>
      </c>
      <c r="E805" s="8">
        <v>43</v>
      </c>
      <c r="F805" s="8">
        <v>45</v>
      </c>
    </row>
    <row r="806" spans="1:6">
      <c r="A806" s="8">
        <v>18.5</v>
      </c>
      <c r="B806" s="8">
        <v>93</v>
      </c>
      <c r="C806" s="8">
        <v>26.4</v>
      </c>
      <c r="D806" s="8">
        <v>7</v>
      </c>
      <c r="E806" s="8">
        <v>52</v>
      </c>
      <c r="F806" s="8">
        <v>59</v>
      </c>
    </row>
    <row r="807" spans="1:6">
      <c r="A807" s="8">
        <v>18.5</v>
      </c>
      <c r="B807" s="8">
        <v>70</v>
      </c>
      <c r="C807" s="8">
        <v>22.9</v>
      </c>
      <c r="D807" s="8">
        <v>2</v>
      </c>
      <c r="E807" s="8">
        <v>37</v>
      </c>
      <c r="F807" s="8">
        <v>39</v>
      </c>
    </row>
    <row r="808" spans="1:6">
      <c r="A808" s="8">
        <v>18.5</v>
      </c>
      <c r="B808" s="8">
        <v>65</v>
      </c>
      <c r="C808" s="8">
        <v>49.3</v>
      </c>
      <c r="D808" s="8">
        <v>4</v>
      </c>
      <c r="E808" s="8">
        <v>40</v>
      </c>
      <c r="F808" s="8">
        <v>44</v>
      </c>
    </row>
    <row r="809" spans="1:6">
      <c r="A809" s="8">
        <v>18.5</v>
      </c>
      <c r="B809" s="8">
        <v>60</v>
      </c>
      <c r="C809" s="8">
        <v>38.799999999999997</v>
      </c>
      <c r="D809" s="8">
        <v>0</v>
      </c>
      <c r="E809" s="8">
        <v>20</v>
      </c>
      <c r="F809" s="8">
        <v>20</v>
      </c>
    </row>
    <row r="810" spans="1:6">
      <c r="A810" s="8">
        <v>18.5</v>
      </c>
      <c r="B810" s="8">
        <v>60</v>
      </c>
      <c r="C810" s="8">
        <v>10.6</v>
      </c>
      <c r="D810" s="8">
        <v>3</v>
      </c>
      <c r="E810" s="8">
        <v>10</v>
      </c>
      <c r="F810" s="8">
        <v>13</v>
      </c>
    </row>
    <row r="811" spans="1:6">
      <c r="A811" s="8">
        <v>18.5</v>
      </c>
      <c r="B811" s="8">
        <v>60</v>
      </c>
      <c r="C811" s="8">
        <v>42.3</v>
      </c>
      <c r="D811" s="8">
        <v>0</v>
      </c>
      <c r="E811" s="8">
        <v>2</v>
      </c>
      <c r="F811" s="8">
        <v>2</v>
      </c>
    </row>
    <row r="812" spans="1:6">
      <c r="A812" s="8">
        <v>18.5</v>
      </c>
      <c r="B812" s="8">
        <v>60</v>
      </c>
      <c r="C812" s="8">
        <v>26.4</v>
      </c>
      <c r="D812" s="8">
        <v>0</v>
      </c>
      <c r="E812" s="8">
        <v>1</v>
      </c>
      <c r="F812" s="8">
        <v>1</v>
      </c>
    </row>
    <row r="813" spans="1:6">
      <c r="A813" s="8">
        <v>18.5</v>
      </c>
      <c r="B813" s="8">
        <v>60</v>
      </c>
      <c r="C813" s="8">
        <v>26.4</v>
      </c>
      <c r="D813" s="8">
        <v>0</v>
      </c>
      <c r="E813" s="8">
        <v>1</v>
      </c>
      <c r="F813" s="8">
        <v>1</v>
      </c>
    </row>
    <row r="814" spans="1:6">
      <c r="A814" s="8">
        <v>17.8</v>
      </c>
      <c r="B814" s="8">
        <v>65</v>
      </c>
      <c r="C814" s="8">
        <v>19.399999999999999</v>
      </c>
      <c r="D814" s="8">
        <v>0</v>
      </c>
      <c r="E814" s="8">
        <v>8</v>
      </c>
      <c r="F814" s="8">
        <v>8</v>
      </c>
    </row>
    <row r="815" spans="1:6">
      <c r="A815" s="8">
        <v>17.8</v>
      </c>
      <c r="B815" s="8">
        <v>65</v>
      </c>
      <c r="C815" s="8">
        <v>12.3</v>
      </c>
      <c r="D815" s="8">
        <v>2</v>
      </c>
      <c r="E815" s="8">
        <v>21</v>
      </c>
      <c r="F815" s="8">
        <v>23</v>
      </c>
    </row>
    <row r="816" spans="1:6">
      <c r="A816" s="8">
        <v>19.100000000000001</v>
      </c>
      <c r="B816" s="8">
        <v>56</v>
      </c>
      <c r="C816" s="8">
        <v>12.3</v>
      </c>
      <c r="D816" s="8">
        <v>7</v>
      </c>
      <c r="E816" s="8">
        <v>38</v>
      </c>
      <c r="F816" s="8">
        <v>45</v>
      </c>
    </row>
    <row r="817" spans="1:6">
      <c r="A817" s="8">
        <v>19.8</v>
      </c>
      <c r="B817" s="8">
        <v>52</v>
      </c>
      <c r="C817" s="8">
        <v>29.9</v>
      </c>
      <c r="D817" s="8">
        <v>15</v>
      </c>
      <c r="E817" s="8">
        <v>74</v>
      </c>
      <c r="F817" s="8">
        <v>89</v>
      </c>
    </row>
    <row r="818" spans="1:6">
      <c r="A818" s="8">
        <v>20.399999999999999</v>
      </c>
      <c r="B818" s="8">
        <v>49</v>
      </c>
      <c r="C818" s="8">
        <v>29.9</v>
      </c>
      <c r="D818" s="8">
        <v>28</v>
      </c>
      <c r="E818" s="8">
        <v>89</v>
      </c>
      <c r="F818" s="8">
        <v>117</v>
      </c>
    </row>
    <row r="819" spans="1:6">
      <c r="A819" s="8">
        <v>21.1</v>
      </c>
      <c r="B819" s="8">
        <v>46</v>
      </c>
      <c r="C819" s="8">
        <v>0</v>
      </c>
      <c r="D819" s="8">
        <v>48</v>
      </c>
      <c r="E819" s="8">
        <v>126</v>
      </c>
      <c r="F819" s="8">
        <v>174</v>
      </c>
    </row>
    <row r="820" spans="1:6">
      <c r="A820" s="8">
        <v>21.1</v>
      </c>
      <c r="B820" s="8">
        <v>46</v>
      </c>
      <c r="C820" s="8">
        <v>0</v>
      </c>
      <c r="D820" s="8">
        <v>47</v>
      </c>
      <c r="E820" s="8">
        <v>135</v>
      </c>
      <c r="F820" s="8">
        <v>182</v>
      </c>
    </row>
    <row r="821" spans="1:6">
      <c r="A821" s="8">
        <v>21.1</v>
      </c>
      <c r="B821" s="8">
        <v>46</v>
      </c>
      <c r="C821" s="8">
        <v>10.6</v>
      </c>
      <c r="D821" s="8">
        <v>47</v>
      </c>
      <c r="E821" s="8">
        <v>114</v>
      </c>
      <c r="F821" s="8">
        <v>161</v>
      </c>
    </row>
    <row r="822" spans="1:6">
      <c r="A822" s="8">
        <v>21.1</v>
      </c>
      <c r="B822" s="8">
        <v>46</v>
      </c>
      <c r="C822" s="8">
        <v>10.6</v>
      </c>
      <c r="D822" s="8">
        <v>52</v>
      </c>
      <c r="E822" s="8">
        <v>130</v>
      </c>
      <c r="F822" s="8">
        <v>182</v>
      </c>
    </row>
    <row r="823" spans="1:6">
      <c r="A823" s="8">
        <v>21.1</v>
      </c>
      <c r="B823" s="8">
        <v>49</v>
      </c>
      <c r="C823" s="8">
        <v>12.3</v>
      </c>
      <c r="D823" s="8">
        <v>42</v>
      </c>
      <c r="E823" s="8">
        <v>115</v>
      </c>
      <c r="F823" s="8">
        <v>157</v>
      </c>
    </row>
    <row r="824" spans="1:6">
      <c r="A824" s="8">
        <v>21.1</v>
      </c>
      <c r="B824" s="8">
        <v>46</v>
      </c>
      <c r="C824" s="8">
        <v>0</v>
      </c>
      <c r="D824" s="8">
        <v>24</v>
      </c>
      <c r="E824" s="8">
        <v>97</v>
      </c>
      <c r="F824" s="8">
        <v>121</v>
      </c>
    </row>
    <row r="825" spans="1:6">
      <c r="A825" s="8">
        <v>19.8</v>
      </c>
      <c r="B825" s="8">
        <v>56</v>
      </c>
      <c r="C825" s="8">
        <v>19.399999999999999</v>
      </c>
      <c r="D825" s="8">
        <v>13</v>
      </c>
      <c r="E825" s="8">
        <v>65</v>
      </c>
      <c r="F825" s="8">
        <v>78</v>
      </c>
    </row>
    <row r="826" spans="1:6">
      <c r="A826" s="8">
        <v>19.100000000000001</v>
      </c>
      <c r="B826" s="8">
        <v>61</v>
      </c>
      <c r="C826" s="8">
        <v>15.8</v>
      </c>
      <c r="D826" s="8">
        <v>1</v>
      </c>
      <c r="E826" s="8">
        <v>20</v>
      </c>
      <c r="F826" s="8">
        <v>21</v>
      </c>
    </row>
    <row r="827" spans="1:6">
      <c r="A827" s="8">
        <v>19.100000000000001</v>
      </c>
      <c r="B827" s="8">
        <v>61</v>
      </c>
      <c r="C827" s="8">
        <v>12.3</v>
      </c>
      <c r="D827" s="8">
        <v>5</v>
      </c>
      <c r="E827" s="8">
        <v>21</v>
      </c>
      <c r="F827" s="8">
        <v>26</v>
      </c>
    </row>
    <row r="828" spans="1:6">
      <c r="A828" s="8">
        <v>18.5</v>
      </c>
      <c r="B828" s="8">
        <v>60</v>
      </c>
      <c r="C828" s="8">
        <v>0</v>
      </c>
      <c r="D828" s="8">
        <v>5</v>
      </c>
      <c r="E828" s="8">
        <v>22</v>
      </c>
      <c r="F828" s="8">
        <v>27</v>
      </c>
    </row>
    <row r="829" spans="1:6">
      <c r="A829" s="8">
        <v>18.5</v>
      </c>
      <c r="B829" s="8">
        <v>60</v>
      </c>
      <c r="C829" s="8">
        <v>0</v>
      </c>
      <c r="D829" s="8">
        <v>5</v>
      </c>
      <c r="E829" s="8">
        <v>57</v>
      </c>
      <c r="F829" s="8">
        <v>62</v>
      </c>
    </row>
    <row r="830" spans="1:6">
      <c r="A830" s="8">
        <v>17.8</v>
      </c>
      <c r="B830" s="8">
        <v>65</v>
      </c>
      <c r="C830" s="8">
        <v>0</v>
      </c>
      <c r="D830" s="8">
        <v>4</v>
      </c>
      <c r="E830" s="8">
        <v>26</v>
      </c>
      <c r="F830" s="8">
        <v>30</v>
      </c>
    </row>
    <row r="831" spans="1:6">
      <c r="A831" s="8">
        <v>17.8</v>
      </c>
      <c r="B831" s="8">
        <v>65</v>
      </c>
      <c r="C831" s="8">
        <v>0</v>
      </c>
      <c r="D831" s="8">
        <v>1</v>
      </c>
      <c r="E831" s="8">
        <v>14</v>
      </c>
      <c r="F831" s="8">
        <v>15</v>
      </c>
    </row>
    <row r="832" spans="1:6">
      <c r="A832" s="8">
        <v>17.2</v>
      </c>
      <c r="B832" s="8">
        <v>75</v>
      </c>
      <c r="C832" s="8">
        <v>0</v>
      </c>
      <c r="D832" s="8">
        <v>1</v>
      </c>
      <c r="E832" s="8">
        <v>4</v>
      </c>
      <c r="F832" s="8">
        <v>5</v>
      </c>
    </row>
    <row r="833" spans="1:6">
      <c r="A833" s="8">
        <v>16.5</v>
      </c>
      <c r="B833" s="8">
        <v>80</v>
      </c>
      <c r="C833" s="8">
        <v>0</v>
      </c>
      <c r="D833" s="8">
        <v>0</v>
      </c>
      <c r="E833" s="8">
        <v>3</v>
      </c>
      <c r="F833" s="8">
        <v>3</v>
      </c>
    </row>
    <row r="834" spans="1:6">
      <c r="A834" s="8">
        <v>16.5</v>
      </c>
      <c r="B834" s="8">
        <v>86</v>
      </c>
      <c r="C834" s="8">
        <v>0</v>
      </c>
      <c r="D834" s="8">
        <v>0</v>
      </c>
      <c r="E834" s="8">
        <v>1</v>
      </c>
      <c r="F834" s="8">
        <v>1</v>
      </c>
    </row>
    <row r="835" spans="1:6">
      <c r="A835" s="8">
        <v>16.5</v>
      </c>
      <c r="B835" s="8">
        <v>86</v>
      </c>
      <c r="C835" s="8">
        <v>0</v>
      </c>
      <c r="D835" s="8">
        <v>1</v>
      </c>
      <c r="E835" s="8">
        <v>1</v>
      </c>
      <c r="F835" s="8">
        <v>2</v>
      </c>
    </row>
    <row r="836" spans="1:6">
      <c r="A836" s="8">
        <v>16.5</v>
      </c>
      <c r="B836" s="8">
        <v>86</v>
      </c>
      <c r="C836" s="8">
        <v>0</v>
      </c>
      <c r="D836" s="8">
        <v>1</v>
      </c>
      <c r="E836" s="8">
        <v>9</v>
      </c>
      <c r="F836" s="8">
        <v>10</v>
      </c>
    </row>
    <row r="837" spans="1:6">
      <c r="A837" s="8">
        <v>15.9</v>
      </c>
      <c r="B837" s="8">
        <v>93</v>
      </c>
      <c r="C837" s="8">
        <v>0</v>
      </c>
      <c r="D837" s="8">
        <v>1</v>
      </c>
      <c r="E837" s="8">
        <v>29</v>
      </c>
      <c r="F837" s="8">
        <v>30</v>
      </c>
    </row>
    <row r="838" spans="1:6">
      <c r="A838" s="8">
        <v>15.9</v>
      </c>
      <c r="B838" s="8">
        <v>86</v>
      </c>
      <c r="C838" s="8">
        <v>0</v>
      </c>
      <c r="D838" s="8">
        <v>6</v>
      </c>
      <c r="E838" s="8">
        <v>89</v>
      </c>
      <c r="F838" s="8">
        <v>95</v>
      </c>
    </row>
    <row r="839" spans="1:6">
      <c r="A839" s="8">
        <v>5.2</v>
      </c>
      <c r="B839" s="8">
        <v>100</v>
      </c>
      <c r="C839" s="8">
        <v>0</v>
      </c>
      <c r="D839" s="8">
        <v>7</v>
      </c>
      <c r="E839" s="8">
        <v>223</v>
      </c>
      <c r="F839" s="8">
        <v>230</v>
      </c>
    </row>
    <row r="840" spans="1:6">
      <c r="A840" s="8">
        <v>17.2</v>
      </c>
      <c r="B840" s="8">
        <v>80</v>
      </c>
      <c r="C840" s="8">
        <v>0</v>
      </c>
      <c r="D840" s="8">
        <v>3</v>
      </c>
      <c r="E840" s="8">
        <v>115</v>
      </c>
      <c r="F840" s="8">
        <v>118</v>
      </c>
    </row>
    <row r="841" spans="1:6">
      <c r="A841" s="8">
        <v>17.8</v>
      </c>
      <c r="B841" s="8">
        <v>75</v>
      </c>
      <c r="C841" s="8">
        <v>12.3</v>
      </c>
      <c r="D841" s="8">
        <v>6</v>
      </c>
      <c r="E841" s="8">
        <v>49</v>
      </c>
      <c r="F841" s="8">
        <v>55</v>
      </c>
    </row>
    <row r="842" spans="1:6">
      <c r="A842" s="8">
        <v>19.8</v>
      </c>
      <c r="B842" s="8">
        <v>65</v>
      </c>
      <c r="C842" s="8">
        <v>10.6</v>
      </c>
      <c r="D842" s="8">
        <v>11</v>
      </c>
      <c r="E842" s="8">
        <v>36</v>
      </c>
      <c r="F842" s="8">
        <v>47</v>
      </c>
    </row>
    <row r="843" spans="1:6">
      <c r="A843" s="8">
        <v>10.4</v>
      </c>
      <c r="B843" s="8">
        <v>62</v>
      </c>
      <c r="C843" s="8">
        <v>0</v>
      </c>
      <c r="D843" s="8">
        <v>7</v>
      </c>
      <c r="E843" s="8">
        <v>59</v>
      </c>
      <c r="F843" s="8">
        <v>66</v>
      </c>
    </row>
    <row r="844" spans="1:6">
      <c r="A844" s="8">
        <v>11.7</v>
      </c>
      <c r="B844" s="8">
        <v>57</v>
      </c>
      <c r="C844" s="8">
        <v>10.6</v>
      </c>
      <c r="D844" s="8">
        <v>10</v>
      </c>
      <c r="E844" s="8">
        <v>54</v>
      </c>
      <c r="F844" s="8">
        <v>64</v>
      </c>
    </row>
    <row r="845" spans="1:6">
      <c r="A845" s="8">
        <v>11.7</v>
      </c>
      <c r="B845" s="8">
        <v>57</v>
      </c>
      <c r="C845" s="8">
        <v>10.6</v>
      </c>
      <c r="D845" s="8">
        <v>8</v>
      </c>
      <c r="E845" s="8">
        <v>52</v>
      </c>
      <c r="F845" s="8">
        <v>60</v>
      </c>
    </row>
    <row r="846" spans="1:6">
      <c r="A846" s="8">
        <v>12.4</v>
      </c>
      <c r="B846" s="8">
        <v>54</v>
      </c>
      <c r="C846" s="8">
        <v>10.6</v>
      </c>
      <c r="D846" s="8">
        <v>4</v>
      </c>
      <c r="E846" s="8">
        <v>46</v>
      </c>
      <c r="F846" s="8">
        <v>50</v>
      </c>
    </row>
    <row r="847" spans="1:6">
      <c r="A847" s="8">
        <v>11.7</v>
      </c>
      <c r="B847" s="8">
        <v>57</v>
      </c>
      <c r="C847" s="8">
        <v>15.8</v>
      </c>
      <c r="D847" s="8">
        <v>16</v>
      </c>
      <c r="E847" s="8">
        <v>98</v>
      </c>
      <c r="F847" s="8">
        <v>114</v>
      </c>
    </row>
    <row r="848" spans="1:6">
      <c r="A848" s="8">
        <v>10.4</v>
      </c>
      <c r="B848" s="8">
        <v>70</v>
      </c>
      <c r="C848" s="8">
        <v>19.399999999999999</v>
      </c>
      <c r="D848" s="8">
        <v>9</v>
      </c>
      <c r="E848" s="8">
        <v>207</v>
      </c>
      <c r="F848" s="8">
        <v>216</v>
      </c>
    </row>
    <row r="849" spans="1:6">
      <c r="A849" s="8">
        <v>11.1</v>
      </c>
      <c r="B849" s="8">
        <v>66</v>
      </c>
      <c r="C849" s="8">
        <v>15.8</v>
      </c>
      <c r="D849" s="8">
        <v>5</v>
      </c>
      <c r="E849" s="8">
        <v>170</v>
      </c>
      <c r="F849" s="8">
        <v>175</v>
      </c>
    </row>
    <row r="850" spans="1:6">
      <c r="A850" s="8">
        <v>10.4</v>
      </c>
      <c r="B850" s="8">
        <v>70</v>
      </c>
      <c r="C850" s="8">
        <v>0</v>
      </c>
      <c r="D850" s="8">
        <v>5</v>
      </c>
      <c r="E850" s="8">
        <v>123</v>
      </c>
      <c r="F850" s="8">
        <v>128</v>
      </c>
    </row>
    <row r="851" spans="1:6">
      <c r="A851" s="8">
        <v>10.4</v>
      </c>
      <c r="B851" s="8">
        <v>70</v>
      </c>
      <c r="C851" s="8">
        <v>12.3</v>
      </c>
      <c r="D851" s="8">
        <v>6</v>
      </c>
      <c r="E851" s="8">
        <v>82</v>
      </c>
      <c r="F851" s="8">
        <v>88</v>
      </c>
    </row>
    <row r="852" spans="1:6">
      <c r="A852" s="8">
        <v>20.399999999999999</v>
      </c>
      <c r="B852" s="8">
        <v>70</v>
      </c>
      <c r="C852" s="8">
        <v>0</v>
      </c>
      <c r="D852" s="8">
        <v>3</v>
      </c>
      <c r="E852" s="8">
        <v>75</v>
      </c>
      <c r="F852" s="8">
        <v>78</v>
      </c>
    </row>
    <row r="853" spans="1:6">
      <c r="A853" s="8">
        <v>19.100000000000001</v>
      </c>
      <c r="B853" s="8">
        <v>81</v>
      </c>
      <c r="C853" s="8">
        <v>10.6</v>
      </c>
      <c r="D853" s="8">
        <v>3</v>
      </c>
      <c r="E853" s="8">
        <v>34</v>
      </c>
      <c r="F853" s="8">
        <v>37</v>
      </c>
    </row>
    <row r="854" spans="1:6">
      <c r="A854" s="8">
        <v>9.8000000000000007</v>
      </c>
      <c r="B854" s="8">
        <v>81</v>
      </c>
      <c r="C854" s="8">
        <v>0</v>
      </c>
      <c r="D854" s="8">
        <v>6</v>
      </c>
      <c r="E854" s="8">
        <v>19</v>
      </c>
      <c r="F854" s="8">
        <v>25</v>
      </c>
    </row>
    <row r="855" spans="1:6">
      <c r="A855" s="8">
        <v>9.1</v>
      </c>
      <c r="B855" s="8">
        <v>87</v>
      </c>
      <c r="C855" s="8">
        <v>0</v>
      </c>
      <c r="D855" s="8">
        <v>4</v>
      </c>
      <c r="E855" s="8">
        <v>6</v>
      </c>
      <c r="F855" s="8">
        <v>10</v>
      </c>
    </row>
    <row r="856" spans="1:6">
      <c r="A856" s="8">
        <v>9.1</v>
      </c>
      <c r="B856" s="8">
        <v>87</v>
      </c>
      <c r="C856" s="8">
        <v>0</v>
      </c>
      <c r="D856" s="8">
        <v>0</v>
      </c>
      <c r="E856" s="8">
        <v>4</v>
      </c>
      <c r="F856" s="8">
        <v>4</v>
      </c>
    </row>
    <row r="857" spans="1:6">
      <c r="A857" s="8">
        <v>8.5</v>
      </c>
      <c r="B857" s="8">
        <v>93</v>
      </c>
      <c r="C857" s="8">
        <v>12.3</v>
      </c>
      <c r="D857" s="8">
        <v>1</v>
      </c>
      <c r="E857" s="8">
        <v>1</v>
      </c>
      <c r="F857" s="8">
        <v>2</v>
      </c>
    </row>
    <row r="858" spans="1:6">
      <c r="A858" s="8">
        <v>4.0999999999999996</v>
      </c>
      <c r="B858" s="8">
        <v>93</v>
      </c>
      <c r="C858" s="8">
        <v>19.399999999999999</v>
      </c>
      <c r="D858" s="8">
        <v>0</v>
      </c>
      <c r="E858" s="8">
        <v>1</v>
      </c>
      <c r="F858" s="8">
        <v>1</v>
      </c>
    </row>
    <row r="859" spans="1:6">
      <c r="A859" s="8">
        <v>18.5</v>
      </c>
      <c r="B859" s="8">
        <v>93</v>
      </c>
      <c r="C859" s="8">
        <v>19.399999999999999</v>
      </c>
      <c r="D859" s="8">
        <v>0</v>
      </c>
      <c r="E859" s="8">
        <v>3</v>
      </c>
      <c r="F859" s="8">
        <v>3</v>
      </c>
    </row>
    <row r="860" spans="1:6">
      <c r="A860" s="8">
        <v>18.5</v>
      </c>
      <c r="B860" s="8">
        <v>81</v>
      </c>
      <c r="C860" s="8">
        <v>38.799999999999997</v>
      </c>
      <c r="D860" s="8">
        <v>0</v>
      </c>
      <c r="E860" s="8">
        <v>2</v>
      </c>
      <c r="F860" s="8">
        <v>2</v>
      </c>
    </row>
    <row r="861" spans="1:6">
      <c r="A861" s="8">
        <v>18.5</v>
      </c>
      <c r="B861" s="8">
        <v>70</v>
      </c>
      <c r="C861" s="8">
        <v>38.799999999999997</v>
      </c>
      <c r="D861" s="8">
        <v>0</v>
      </c>
      <c r="E861" s="8">
        <v>39</v>
      </c>
      <c r="F861" s="8">
        <v>39</v>
      </c>
    </row>
    <row r="862" spans="1:6">
      <c r="A862" s="8">
        <v>17.8</v>
      </c>
      <c r="B862" s="8">
        <v>65</v>
      </c>
      <c r="C862" s="8">
        <v>49.3</v>
      </c>
      <c r="D862" s="8">
        <v>3</v>
      </c>
      <c r="E862" s="8">
        <v>97</v>
      </c>
      <c r="F862" s="8">
        <v>100</v>
      </c>
    </row>
    <row r="863" spans="1:6">
      <c r="A863" s="8">
        <v>17.8</v>
      </c>
      <c r="B863" s="8">
        <v>56</v>
      </c>
      <c r="C863" s="8">
        <v>58.1</v>
      </c>
      <c r="D863" s="8">
        <v>7</v>
      </c>
      <c r="E863" s="8">
        <v>236</v>
      </c>
      <c r="F863" s="8">
        <v>243</v>
      </c>
    </row>
    <row r="864" spans="1:6">
      <c r="A864" s="8">
        <v>17.8</v>
      </c>
      <c r="B864" s="8">
        <v>52</v>
      </c>
      <c r="C864" s="8">
        <v>58.1</v>
      </c>
      <c r="D864" s="8">
        <v>7</v>
      </c>
      <c r="E864" s="8">
        <v>128</v>
      </c>
      <c r="F864" s="8">
        <v>135</v>
      </c>
    </row>
    <row r="865" spans="1:6">
      <c r="A865" s="8">
        <v>17.2</v>
      </c>
      <c r="B865" s="8">
        <v>47</v>
      </c>
      <c r="C865" s="8">
        <v>65.2</v>
      </c>
      <c r="D865" s="8">
        <v>4</v>
      </c>
      <c r="E865" s="8">
        <v>44</v>
      </c>
      <c r="F865" s="8">
        <v>48</v>
      </c>
    </row>
    <row r="866" spans="1:6">
      <c r="A866" s="8">
        <v>17.2</v>
      </c>
      <c r="B866" s="8">
        <v>47</v>
      </c>
      <c r="C866" s="8">
        <v>54.6</v>
      </c>
      <c r="D866" s="8">
        <v>1</v>
      </c>
      <c r="E866" s="8">
        <v>49</v>
      </c>
      <c r="F866" s="8">
        <v>50</v>
      </c>
    </row>
    <row r="867" spans="1:6">
      <c r="A867" s="8">
        <v>17.8</v>
      </c>
      <c r="B867" s="8">
        <v>38</v>
      </c>
      <c r="C867" s="8">
        <v>58.1</v>
      </c>
      <c r="D867" s="8">
        <v>2</v>
      </c>
      <c r="E867" s="8">
        <v>63</v>
      </c>
      <c r="F867" s="8">
        <v>65</v>
      </c>
    </row>
    <row r="868" spans="1:6">
      <c r="A868" s="8">
        <v>7.8</v>
      </c>
      <c r="B868" s="8">
        <v>32</v>
      </c>
      <c r="C868" s="8">
        <v>52.8</v>
      </c>
      <c r="D868" s="8">
        <v>2</v>
      </c>
      <c r="E868" s="8">
        <v>48</v>
      </c>
      <c r="F868" s="8">
        <v>50</v>
      </c>
    </row>
    <row r="869" spans="1:6">
      <c r="A869" s="8">
        <v>17.2</v>
      </c>
      <c r="B869" s="8">
        <v>37</v>
      </c>
      <c r="C869" s="8">
        <v>49.3</v>
      </c>
      <c r="D869" s="8">
        <v>3</v>
      </c>
      <c r="E869" s="8">
        <v>61</v>
      </c>
      <c r="F869" s="8">
        <v>64</v>
      </c>
    </row>
    <row r="870" spans="1:6">
      <c r="A870" s="8">
        <v>17.2</v>
      </c>
      <c r="B870" s="8">
        <v>35</v>
      </c>
      <c r="C870" s="8">
        <v>45.8</v>
      </c>
      <c r="D870" s="8">
        <v>6</v>
      </c>
      <c r="E870" s="8">
        <v>45</v>
      </c>
      <c r="F870" s="8">
        <v>51</v>
      </c>
    </row>
    <row r="871" spans="1:6">
      <c r="A871" s="8">
        <v>17.2</v>
      </c>
      <c r="B871" s="8">
        <v>35</v>
      </c>
      <c r="C871" s="8">
        <v>61.6</v>
      </c>
      <c r="D871" s="8">
        <v>4</v>
      </c>
      <c r="E871" s="8">
        <v>79</v>
      </c>
      <c r="F871" s="8">
        <v>83</v>
      </c>
    </row>
    <row r="872" spans="1:6">
      <c r="A872" s="8">
        <v>17.2</v>
      </c>
      <c r="B872" s="8">
        <v>32</v>
      </c>
      <c r="C872" s="8">
        <v>68.7</v>
      </c>
      <c r="D872" s="8">
        <v>4</v>
      </c>
      <c r="E872" s="8">
        <v>172</v>
      </c>
      <c r="F872" s="8">
        <v>176</v>
      </c>
    </row>
    <row r="873" spans="1:6">
      <c r="A873" s="8">
        <v>16.5</v>
      </c>
      <c r="B873" s="8">
        <v>32</v>
      </c>
      <c r="C873" s="8">
        <v>45.8</v>
      </c>
      <c r="D873" s="8">
        <v>1</v>
      </c>
      <c r="E873" s="8">
        <v>151</v>
      </c>
      <c r="F873" s="8">
        <v>152</v>
      </c>
    </row>
    <row r="874" spans="1:6">
      <c r="A874" s="8">
        <v>15.2</v>
      </c>
      <c r="B874" s="8">
        <v>40</v>
      </c>
      <c r="C874" s="8">
        <v>54.6</v>
      </c>
      <c r="D874" s="8">
        <v>1</v>
      </c>
      <c r="E874" s="8">
        <v>100</v>
      </c>
      <c r="F874" s="8">
        <v>101</v>
      </c>
    </row>
    <row r="875" spans="1:6">
      <c r="A875" s="8">
        <v>15.2</v>
      </c>
      <c r="B875" s="8">
        <v>40</v>
      </c>
      <c r="C875" s="8">
        <v>38.799999999999997</v>
      </c>
      <c r="D875" s="8">
        <v>3</v>
      </c>
      <c r="E875" s="8">
        <v>53</v>
      </c>
      <c r="F875" s="8">
        <v>56</v>
      </c>
    </row>
    <row r="876" spans="1:6">
      <c r="A876" s="8">
        <v>14.6</v>
      </c>
      <c r="B876" s="8">
        <v>33</v>
      </c>
      <c r="C876" s="8">
        <v>54.6</v>
      </c>
      <c r="D876" s="8">
        <v>8</v>
      </c>
      <c r="E876" s="8">
        <v>46</v>
      </c>
      <c r="F876" s="8">
        <v>54</v>
      </c>
    </row>
    <row r="877" spans="1:6">
      <c r="A877" s="8">
        <v>13.9</v>
      </c>
      <c r="B877" s="8">
        <v>33</v>
      </c>
      <c r="C877" s="8">
        <v>42.3</v>
      </c>
      <c r="D877" s="8">
        <v>0</v>
      </c>
      <c r="E877" s="8">
        <v>29</v>
      </c>
      <c r="F877" s="8">
        <v>29</v>
      </c>
    </row>
    <row r="878" spans="1:6">
      <c r="A878" s="8">
        <v>13.9</v>
      </c>
      <c r="B878" s="8">
        <v>33</v>
      </c>
      <c r="C878" s="8">
        <v>38.799999999999997</v>
      </c>
      <c r="D878" s="8">
        <v>3</v>
      </c>
      <c r="E878" s="8">
        <v>9</v>
      </c>
      <c r="F878" s="8">
        <v>12</v>
      </c>
    </row>
    <row r="879" spans="1:6">
      <c r="A879" s="8">
        <v>13.3</v>
      </c>
      <c r="B879" s="8">
        <v>36</v>
      </c>
      <c r="C879" s="8">
        <v>42.3</v>
      </c>
      <c r="D879" s="8">
        <v>0</v>
      </c>
      <c r="E879" s="8">
        <v>17</v>
      </c>
      <c r="F879" s="8">
        <v>17</v>
      </c>
    </row>
    <row r="880" spans="1:6">
      <c r="A880" s="8">
        <v>13.3</v>
      </c>
      <c r="B880" s="8">
        <v>36</v>
      </c>
      <c r="C880" s="8">
        <v>26.4</v>
      </c>
      <c r="D880" s="8">
        <v>0</v>
      </c>
      <c r="E880" s="8">
        <v>7</v>
      </c>
      <c r="F880" s="8">
        <v>7</v>
      </c>
    </row>
    <row r="881" spans="1:6">
      <c r="A881" s="8">
        <v>12.6</v>
      </c>
      <c r="B881" s="8">
        <v>38</v>
      </c>
      <c r="C881" s="8">
        <v>33.5</v>
      </c>
      <c r="D881" s="8">
        <v>1</v>
      </c>
      <c r="E881" s="8">
        <v>2</v>
      </c>
      <c r="F881" s="8">
        <v>3</v>
      </c>
    </row>
    <row r="882" spans="1:6">
      <c r="A882" s="8">
        <v>12</v>
      </c>
      <c r="B882" s="8">
        <v>45</v>
      </c>
      <c r="C882" s="8">
        <v>15.8</v>
      </c>
      <c r="D882" s="8">
        <v>0</v>
      </c>
      <c r="E882" s="8">
        <v>2</v>
      </c>
      <c r="F882" s="8">
        <v>2</v>
      </c>
    </row>
    <row r="883" spans="1:6">
      <c r="A883" s="8">
        <v>12</v>
      </c>
      <c r="B883" s="8">
        <v>45</v>
      </c>
      <c r="C883" s="8">
        <v>12.3</v>
      </c>
      <c r="D883" s="8">
        <v>0</v>
      </c>
      <c r="E883" s="8">
        <v>7</v>
      </c>
      <c r="F883" s="8">
        <v>7</v>
      </c>
    </row>
    <row r="884" spans="1:6">
      <c r="A884" s="8">
        <v>12</v>
      </c>
      <c r="B884" s="8">
        <v>45</v>
      </c>
      <c r="C884" s="8">
        <v>0</v>
      </c>
      <c r="D884" s="8">
        <v>0</v>
      </c>
      <c r="E884" s="8">
        <v>43</v>
      </c>
      <c r="F884" s="8">
        <v>43</v>
      </c>
    </row>
    <row r="885" spans="1:6">
      <c r="A885" s="8">
        <v>12</v>
      </c>
      <c r="B885" s="8">
        <v>49</v>
      </c>
      <c r="C885" s="8">
        <v>12.3</v>
      </c>
      <c r="D885" s="8">
        <v>4</v>
      </c>
      <c r="E885" s="8">
        <v>95</v>
      </c>
      <c r="F885" s="8">
        <v>99</v>
      </c>
    </row>
    <row r="886" spans="1:6">
      <c r="A886" s="8">
        <v>13.3</v>
      </c>
      <c r="B886" s="8">
        <v>42</v>
      </c>
      <c r="C886" s="8">
        <v>0</v>
      </c>
      <c r="D886" s="8">
        <v>1</v>
      </c>
      <c r="E886" s="8">
        <v>198</v>
      </c>
      <c r="F886" s="8">
        <v>199</v>
      </c>
    </row>
    <row r="887" spans="1:6">
      <c r="A887" s="8">
        <v>13.9</v>
      </c>
      <c r="B887" s="8">
        <v>39</v>
      </c>
      <c r="C887" s="8">
        <v>19.399999999999999</v>
      </c>
      <c r="D887" s="8">
        <v>4</v>
      </c>
      <c r="E887" s="8">
        <v>119</v>
      </c>
      <c r="F887" s="8">
        <v>123</v>
      </c>
    </row>
    <row r="888" spans="1:6">
      <c r="A888" s="8">
        <v>14.6</v>
      </c>
      <c r="B888" s="8">
        <v>36</v>
      </c>
      <c r="C888" s="8">
        <v>0</v>
      </c>
      <c r="D888" s="8">
        <v>8</v>
      </c>
      <c r="E888" s="8">
        <v>51</v>
      </c>
      <c r="F888" s="8">
        <v>59</v>
      </c>
    </row>
    <row r="889" spans="1:6">
      <c r="A889" s="8">
        <v>4.5999999999999996</v>
      </c>
      <c r="B889" s="8">
        <v>43</v>
      </c>
      <c r="C889" s="8">
        <v>19.399999999999999</v>
      </c>
      <c r="D889" s="8">
        <v>1</v>
      </c>
      <c r="E889" s="8">
        <v>40</v>
      </c>
      <c r="F889" s="8">
        <v>41</v>
      </c>
    </row>
    <row r="890" spans="1:6">
      <c r="A890" s="8">
        <v>5.9</v>
      </c>
      <c r="B890" s="8">
        <v>40</v>
      </c>
      <c r="C890" s="8">
        <v>26.4</v>
      </c>
      <c r="D890" s="8">
        <v>4</v>
      </c>
      <c r="E890" s="8">
        <v>57</v>
      </c>
      <c r="F890" s="8">
        <v>61</v>
      </c>
    </row>
    <row r="891" spans="1:6">
      <c r="A891" s="8">
        <v>15.9</v>
      </c>
      <c r="B891" s="8">
        <v>40</v>
      </c>
      <c r="C891" s="8">
        <v>29.9</v>
      </c>
      <c r="D891" s="8">
        <v>2</v>
      </c>
      <c r="E891" s="8">
        <v>67</v>
      </c>
      <c r="F891" s="8">
        <v>69</v>
      </c>
    </row>
    <row r="892" spans="1:6">
      <c r="A892" s="8">
        <v>16.5</v>
      </c>
      <c r="B892" s="8">
        <v>34</v>
      </c>
      <c r="C892" s="8">
        <v>35.200000000000003</v>
      </c>
      <c r="D892" s="8">
        <v>2</v>
      </c>
      <c r="E892" s="8">
        <v>56</v>
      </c>
      <c r="F892" s="8">
        <v>58</v>
      </c>
    </row>
    <row r="893" spans="1:6">
      <c r="A893" s="8">
        <v>6.5</v>
      </c>
      <c r="B893" s="8">
        <v>34</v>
      </c>
      <c r="C893" s="8">
        <v>33.5</v>
      </c>
      <c r="D893" s="8">
        <v>3</v>
      </c>
      <c r="E893" s="8">
        <v>61</v>
      </c>
      <c r="F893" s="8">
        <v>64</v>
      </c>
    </row>
    <row r="894" spans="1:6">
      <c r="A894" s="8">
        <v>6.5</v>
      </c>
      <c r="B894" s="8">
        <v>37</v>
      </c>
      <c r="C894" s="8">
        <v>29.9</v>
      </c>
      <c r="D894" s="8">
        <v>7</v>
      </c>
      <c r="E894" s="8">
        <v>72</v>
      </c>
      <c r="F894" s="8">
        <v>79</v>
      </c>
    </row>
    <row r="895" spans="1:6">
      <c r="A895" s="8">
        <v>6.5</v>
      </c>
      <c r="B895" s="8">
        <v>34</v>
      </c>
      <c r="C895" s="8">
        <v>29.9</v>
      </c>
      <c r="D895" s="8">
        <v>9</v>
      </c>
      <c r="E895" s="8">
        <v>157</v>
      </c>
      <c r="F895" s="8">
        <v>166</v>
      </c>
    </row>
    <row r="896" spans="1:6">
      <c r="A896" s="8">
        <v>5.9</v>
      </c>
      <c r="B896" s="8">
        <v>47</v>
      </c>
      <c r="C896" s="8">
        <v>35.200000000000003</v>
      </c>
      <c r="D896" s="8">
        <v>2</v>
      </c>
      <c r="E896" s="8">
        <v>168</v>
      </c>
      <c r="F896" s="8">
        <v>170</v>
      </c>
    </row>
    <row r="897" spans="1:6">
      <c r="A897" s="8">
        <v>-0.4</v>
      </c>
      <c r="B897" s="8">
        <v>86</v>
      </c>
      <c r="C897" s="8">
        <v>29.9</v>
      </c>
      <c r="D897" s="8">
        <v>1</v>
      </c>
      <c r="E897" s="8">
        <v>87</v>
      </c>
      <c r="F897" s="8">
        <v>88</v>
      </c>
    </row>
    <row r="898" spans="1:6">
      <c r="A898" s="8">
        <v>-0.4</v>
      </c>
      <c r="B898" s="8">
        <v>86</v>
      </c>
      <c r="C898" s="8">
        <v>19.399999999999999</v>
      </c>
      <c r="D898" s="8">
        <v>0</v>
      </c>
      <c r="E898" s="8">
        <v>84</v>
      </c>
      <c r="F898" s="8">
        <v>84</v>
      </c>
    </row>
    <row r="899" spans="1:6">
      <c r="A899" s="8">
        <v>4.5999999999999996</v>
      </c>
      <c r="B899" s="8">
        <v>86</v>
      </c>
      <c r="C899" s="8">
        <v>19.399999999999999</v>
      </c>
      <c r="D899" s="8">
        <v>0</v>
      </c>
      <c r="E899" s="8">
        <v>83</v>
      </c>
      <c r="F899" s="8">
        <v>83</v>
      </c>
    </row>
    <row r="900" spans="1:6">
      <c r="A900" s="8">
        <v>0.2</v>
      </c>
      <c r="B900" s="8">
        <v>80</v>
      </c>
      <c r="C900" s="8">
        <v>19.399999999999999</v>
      </c>
      <c r="D900" s="8">
        <v>4</v>
      </c>
      <c r="E900" s="8">
        <v>42</v>
      </c>
      <c r="F900" s="8">
        <v>46</v>
      </c>
    </row>
    <row r="901" spans="1:6">
      <c r="A901" s="8">
        <v>0.2</v>
      </c>
      <c r="B901" s="8">
        <v>80</v>
      </c>
      <c r="C901" s="8">
        <v>22.9</v>
      </c>
      <c r="D901" s="8">
        <v>0</v>
      </c>
      <c r="E901" s="8">
        <v>37</v>
      </c>
      <c r="F901" s="8">
        <v>37</v>
      </c>
    </row>
    <row r="902" spans="1:6">
      <c r="A902" s="8">
        <v>-0.4</v>
      </c>
      <c r="B902" s="8">
        <v>86</v>
      </c>
      <c r="C902" s="8">
        <v>22.9</v>
      </c>
      <c r="D902" s="8">
        <v>0</v>
      </c>
      <c r="E902" s="8">
        <v>16</v>
      </c>
      <c r="F902" s="8">
        <v>16</v>
      </c>
    </row>
    <row r="903" spans="1:6">
      <c r="A903" s="8">
        <v>-0.4</v>
      </c>
      <c r="B903" s="8">
        <v>80</v>
      </c>
      <c r="C903" s="8">
        <v>15.8</v>
      </c>
      <c r="D903" s="8">
        <v>0</v>
      </c>
      <c r="E903" s="8">
        <v>7</v>
      </c>
      <c r="F903" s="8">
        <v>7</v>
      </c>
    </row>
    <row r="904" spans="1:6">
      <c r="A904" s="8">
        <v>-0.4</v>
      </c>
      <c r="B904" s="8">
        <v>80</v>
      </c>
      <c r="C904" s="8">
        <v>15.8</v>
      </c>
      <c r="D904" s="8">
        <v>0</v>
      </c>
      <c r="E904" s="8">
        <v>3</v>
      </c>
      <c r="F904" s="8">
        <v>3</v>
      </c>
    </row>
    <row r="905" spans="1:6">
      <c r="A905" s="8">
        <v>4.5999999999999996</v>
      </c>
      <c r="B905" s="8">
        <v>59</v>
      </c>
      <c r="C905" s="8">
        <v>26.4</v>
      </c>
      <c r="D905" s="8">
        <v>0</v>
      </c>
      <c r="E905" s="8">
        <v>1</v>
      </c>
      <c r="F905" s="8">
        <v>1</v>
      </c>
    </row>
    <row r="906" spans="1:6">
      <c r="A906" s="8">
        <v>3.9</v>
      </c>
      <c r="B906" s="8">
        <v>50</v>
      </c>
      <c r="C906" s="8">
        <v>26.4</v>
      </c>
      <c r="D906" s="8">
        <v>0</v>
      </c>
      <c r="E906" s="8">
        <v>6</v>
      </c>
      <c r="F906" s="8">
        <v>6</v>
      </c>
    </row>
    <row r="907" spans="1:6">
      <c r="A907" s="8">
        <v>3.9</v>
      </c>
      <c r="B907" s="8">
        <v>54</v>
      </c>
      <c r="C907" s="8">
        <v>33.5</v>
      </c>
      <c r="D907" s="8">
        <v>0</v>
      </c>
      <c r="E907" s="8">
        <v>26</v>
      </c>
      <c r="F907" s="8">
        <v>26</v>
      </c>
    </row>
    <row r="908" spans="1:6">
      <c r="A908" s="8">
        <v>13.3</v>
      </c>
      <c r="B908" s="8">
        <v>50</v>
      </c>
      <c r="C908" s="8">
        <v>49.3</v>
      </c>
      <c r="D908" s="8">
        <v>0</v>
      </c>
      <c r="E908" s="8">
        <v>99</v>
      </c>
      <c r="F908" s="8">
        <v>99</v>
      </c>
    </row>
    <row r="909" spans="1:6">
      <c r="A909" s="8">
        <v>13.3</v>
      </c>
      <c r="B909" s="8">
        <v>49</v>
      </c>
      <c r="C909" s="8">
        <v>38.799999999999997</v>
      </c>
      <c r="D909" s="8">
        <v>5</v>
      </c>
      <c r="E909" s="8">
        <v>173</v>
      </c>
      <c r="F909" s="8">
        <v>178</v>
      </c>
    </row>
    <row r="910" spans="1:6">
      <c r="A910" s="8">
        <v>13.9</v>
      </c>
      <c r="B910" s="8">
        <v>42</v>
      </c>
      <c r="C910" s="8">
        <v>42.3</v>
      </c>
      <c r="D910" s="8">
        <v>1</v>
      </c>
      <c r="E910" s="8">
        <v>121</v>
      </c>
      <c r="F910" s="8">
        <v>122</v>
      </c>
    </row>
    <row r="911" spans="1:6">
      <c r="A911" s="8">
        <v>13.9</v>
      </c>
      <c r="B911" s="8">
        <v>42</v>
      </c>
      <c r="C911" s="8">
        <v>35.200000000000003</v>
      </c>
      <c r="D911" s="8">
        <v>1</v>
      </c>
      <c r="E911" s="8">
        <v>34</v>
      </c>
      <c r="F911" s="8">
        <v>35</v>
      </c>
    </row>
    <row r="912" spans="1:6">
      <c r="A912" s="8">
        <v>14.6</v>
      </c>
      <c r="B912" s="8">
        <v>39</v>
      </c>
      <c r="C912" s="8">
        <v>42.3</v>
      </c>
      <c r="D912" s="8">
        <v>1</v>
      </c>
      <c r="E912" s="8">
        <v>44</v>
      </c>
      <c r="F912" s="8">
        <v>45</v>
      </c>
    </row>
    <row r="913" spans="1:6">
      <c r="A913" s="8">
        <v>15.2</v>
      </c>
      <c r="B913" s="8">
        <v>34</v>
      </c>
      <c r="C913" s="8">
        <v>45.8</v>
      </c>
      <c r="D913" s="8">
        <v>4</v>
      </c>
      <c r="E913" s="8">
        <v>65</v>
      </c>
      <c r="F913" s="8">
        <v>69</v>
      </c>
    </row>
    <row r="914" spans="1:6">
      <c r="A914" s="8">
        <v>15.9</v>
      </c>
      <c r="B914" s="8">
        <v>29</v>
      </c>
      <c r="C914" s="8">
        <v>35.200000000000003</v>
      </c>
      <c r="D914" s="8">
        <v>3</v>
      </c>
      <c r="E914" s="8">
        <v>59</v>
      </c>
      <c r="F914" s="8">
        <v>62</v>
      </c>
    </row>
    <row r="915" spans="1:6">
      <c r="A915" s="8">
        <v>16.5</v>
      </c>
      <c r="B915" s="8">
        <v>27</v>
      </c>
      <c r="C915" s="8">
        <v>33.5</v>
      </c>
      <c r="D915" s="8">
        <v>6</v>
      </c>
      <c r="E915" s="8">
        <v>42</v>
      </c>
      <c r="F915" s="8">
        <v>48</v>
      </c>
    </row>
    <row r="916" spans="1:6">
      <c r="A916" s="8">
        <v>16.5</v>
      </c>
      <c r="B916" s="8">
        <v>25</v>
      </c>
      <c r="C916" s="8">
        <v>29.9</v>
      </c>
      <c r="D916" s="8">
        <v>0</v>
      </c>
      <c r="E916" s="8">
        <v>50</v>
      </c>
      <c r="F916" s="8">
        <v>50</v>
      </c>
    </row>
    <row r="917" spans="1:6">
      <c r="A917" s="8">
        <v>16.5</v>
      </c>
      <c r="B917" s="8">
        <v>27</v>
      </c>
      <c r="C917" s="8">
        <v>35.200000000000003</v>
      </c>
      <c r="D917" s="8">
        <v>4</v>
      </c>
      <c r="E917" s="8">
        <v>76</v>
      </c>
      <c r="F917" s="8">
        <v>80</v>
      </c>
    </row>
    <row r="918" spans="1:6">
      <c r="A918" s="8">
        <v>15.9</v>
      </c>
      <c r="B918" s="8">
        <v>26</v>
      </c>
      <c r="C918" s="8">
        <v>22.9</v>
      </c>
      <c r="D918" s="8">
        <v>6</v>
      </c>
      <c r="E918" s="8">
        <v>159</v>
      </c>
      <c r="F918" s="8">
        <v>165</v>
      </c>
    </row>
    <row r="919" spans="1:6">
      <c r="A919" s="8">
        <v>15.2</v>
      </c>
      <c r="B919" s="8">
        <v>28</v>
      </c>
      <c r="C919" s="8">
        <v>15.8</v>
      </c>
      <c r="D919" s="8">
        <v>3</v>
      </c>
      <c r="E919" s="8">
        <v>157</v>
      </c>
      <c r="F919" s="8">
        <v>160</v>
      </c>
    </row>
    <row r="920" spans="1:6">
      <c r="A920" s="8">
        <v>14.6</v>
      </c>
      <c r="B920" s="8">
        <v>28</v>
      </c>
      <c r="C920" s="8">
        <v>12.3</v>
      </c>
      <c r="D920" s="8">
        <v>2</v>
      </c>
      <c r="E920" s="8">
        <v>110</v>
      </c>
      <c r="F920" s="8">
        <v>112</v>
      </c>
    </row>
    <row r="921" spans="1:6">
      <c r="A921" s="8">
        <v>14.6</v>
      </c>
      <c r="B921" s="8">
        <v>31</v>
      </c>
      <c r="C921" s="8">
        <v>10.6</v>
      </c>
      <c r="D921" s="8">
        <v>4</v>
      </c>
      <c r="E921" s="8">
        <v>93</v>
      </c>
      <c r="F921" s="8">
        <v>97</v>
      </c>
    </row>
    <row r="922" spans="1:6">
      <c r="A922" s="8">
        <v>14.6</v>
      </c>
      <c r="B922" s="8">
        <v>39</v>
      </c>
      <c r="C922" s="8">
        <v>0</v>
      </c>
      <c r="D922" s="8">
        <v>2</v>
      </c>
      <c r="E922" s="8">
        <v>70</v>
      </c>
      <c r="F922" s="8">
        <v>72</v>
      </c>
    </row>
    <row r="923" spans="1:6">
      <c r="A923" s="8">
        <v>13.9</v>
      </c>
      <c r="B923" s="8">
        <v>39</v>
      </c>
      <c r="C923" s="8">
        <v>0</v>
      </c>
      <c r="D923" s="8">
        <v>4</v>
      </c>
      <c r="E923" s="8">
        <v>47</v>
      </c>
      <c r="F923" s="8">
        <v>51</v>
      </c>
    </row>
    <row r="924" spans="1:6">
      <c r="A924" s="8">
        <v>13.9</v>
      </c>
      <c r="B924" s="8">
        <v>42</v>
      </c>
      <c r="C924" s="8">
        <v>12.3</v>
      </c>
      <c r="D924" s="8">
        <v>1</v>
      </c>
      <c r="E924" s="8">
        <v>33</v>
      </c>
      <c r="F924" s="8">
        <v>34</v>
      </c>
    </row>
    <row r="925" spans="1:6">
      <c r="A925" s="8">
        <v>13.3</v>
      </c>
      <c r="B925" s="8">
        <v>49</v>
      </c>
      <c r="C925" s="8">
        <v>12.3</v>
      </c>
      <c r="D925" s="8">
        <v>2</v>
      </c>
      <c r="E925" s="8">
        <v>12</v>
      </c>
      <c r="F925" s="8">
        <v>14</v>
      </c>
    </row>
    <row r="926" spans="1:6">
      <c r="A926" s="8">
        <v>13.3</v>
      </c>
      <c r="B926" s="8">
        <v>54</v>
      </c>
      <c r="C926" s="8">
        <v>10.6</v>
      </c>
      <c r="D926" s="8">
        <v>1</v>
      </c>
      <c r="E926" s="8">
        <v>6</v>
      </c>
      <c r="F926" s="8">
        <v>7</v>
      </c>
    </row>
    <row r="927" spans="1:6">
      <c r="A927" s="8">
        <v>13.3</v>
      </c>
      <c r="B927" s="8">
        <v>54</v>
      </c>
      <c r="C927" s="8">
        <v>10.6</v>
      </c>
      <c r="D927" s="8">
        <v>0</v>
      </c>
      <c r="E927" s="8">
        <v>3</v>
      </c>
      <c r="F927" s="8">
        <v>3</v>
      </c>
    </row>
    <row r="928" spans="1:6">
      <c r="A928" s="8">
        <v>12.6</v>
      </c>
      <c r="B928" s="8">
        <v>63</v>
      </c>
      <c r="C928" s="8">
        <v>10.6</v>
      </c>
      <c r="D928" s="8">
        <v>0</v>
      </c>
      <c r="E928" s="8">
        <v>4</v>
      </c>
      <c r="F928" s="8">
        <v>4</v>
      </c>
    </row>
    <row r="929" spans="1:6">
      <c r="A929" s="8">
        <v>13.3</v>
      </c>
      <c r="B929" s="8">
        <v>68</v>
      </c>
      <c r="C929" s="8">
        <v>0</v>
      </c>
      <c r="D929" s="8">
        <v>1</v>
      </c>
      <c r="E929" s="8">
        <v>23</v>
      </c>
      <c r="F929" s="8">
        <v>24</v>
      </c>
    </row>
    <row r="930" spans="1:6">
      <c r="A930" s="8">
        <v>12.6</v>
      </c>
      <c r="B930" s="8">
        <v>73</v>
      </c>
      <c r="C930" s="8">
        <v>0</v>
      </c>
      <c r="D930" s="8">
        <v>1</v>
      </c>
      <c r="E930" s="8">
        <v>73</v>
      </c>
      <c r="F930" s="8">
        <v>74</v>
      </c>
    </row>
    <row r="931" spans="1:6">
      <c r="A931" s="8">
        <v>13.3</v>
      </c>
      <c r="B931" s="8">
        <v>74</v>
      </c>
      <c r="C931" s="8">
        <v>19.399999999999999</v>
      </c>
      <c r="D931" s="8">
        <v>4</v>
      </c>
      <c r="E931" s="8">
        <v>212</v>
      </c>
      <c r="F931" s="8">
        <v>216</v>
      </c>
    </row>
    <row r="932" spans="1:6">
      <c r="A932" s="8">
        <v>13.9</v>
      </c>
      <c r="B932" s="8">
        <v>74</v>
      </c>
      <c r="C932" s="8">
        <v>26.4</v>
      </c>
      <c r="D932" s="8">
        <v>8</v>
      </c>
      <c r="E932" s="8">
        <v>132</v>
      </c>
      <c r="F932" s="8">
        <v>140</v>
      </c>
    </row>
    <row r="933" spans="1:6">
      <c r="A933" s="8">
        <v>14.6</v>
      </c>
      <c r="B933" s="8">
        <v>69</v>
      </c>
      <c r="C933" s="8">
        <v>22.9</v>
      </c>
      <c r="D933" s="8">
        <v>5</v>
      </c>
      <c r="E933" s="8">
        <v>39</v>
      </c>
      <c r="F933" s="8">
        <v>44</v>
      </c>
    </row>
    <row r="934" spans="1:6">
      <c r="A934" s="8">
        <v>17.2</v>
      </c>
      <c r="B934" s="8">
        <v>47</v>
      </c>
      <c r="C934" s="8">
        <v>15.8</v>
      </c>
      <c r="D934" s="8">
        <v>12</v>
      </c>
      <c r="E934" s="8">
        <v>52</v>
      </c>
      <c r="F934" s="8">
        <v>64</v>
      </c>
    </row>
    <row r="935" spans="1:6">
      <c r="A935" s="8">
        <v>17.2</v>
      </c>
      <c r="B935" s="8">
        <v>47</v>
      </c>
      <c r="C935" s="8">
        <v>15.8</v>
      </c>
      <c r="D935" s="8">
        <v>7</v>
      </c>
      <c r="E935" s="8">
        <v>64</v>
      </c>
      <c r="F935" s="8">
        <v>71</v>
      </c>
    </row>
    <row r="936" spans="1:6">
      <c r="A936" s="8">
        <v>17.8</v>
      </c>
      <c r="B936" s="8">
        <v>35</v>
      </c>
      <c r="C936" s="8">
        <v>22.9</v>
      </c>
      <c r="D936" s="8">
        <v>21</v>
      </c>
      <c r="E936" s="8">
        <v>89</v>
      </c>
      <c r="F936" s="8">
        <v>110</v>
      </c>
    </row>
    <row r="937" spans="1:6">
      <c r="A937" s="8">
        <v>19.8</v>
      </c>
      <c r="B937" s="8">
        <v>26</v>
      </c>
      <c r="C937" s="8">
        <v>29.9</v>
      </c>
      <c r="D937" s="8">
        <v>17</v>
      </c>
      <c r="E937" s="8">
        <v>67</v>
      </c>
      <c r="F937" s="8">
        <v>84</v>
      </c>
    </row>
    <row r="938" spans="1:6">
      <c r="A938" s="8">
        <v>20.399999999999999</v>
      </c>
      <c r="B938" s="8">
        <v>21</v>
      </c>
      <c r="C938" s="8">
        <v>19.399999999999999</v>
      </c>
      <c r="D938" s="8">
        <v>12</v>
      </c>
      <c r="E938" s="8">
        <v>62</v>
      </c>
      <c r="F938" s="8">
        <v>74</v>
      </c>
    </row>
    <row r="939" spans="1:6">
      <c r="A939" s="8">
        <v>19.8</v>
      </c>
      <c r="B939" s="8">
        <v>28</v>
      </c>
      <c r="C939" s="8">
        <v>22.9</v>
      </c>
      <c r="D939" s="8">
        <v>14</v>
      </c>
      <c r="E939" s="8">
        <v>111</v>
      </c>
      <c r="F939" s="8">
        <v>125</v>
      </c>
    </row>
    <row r="940" spans="1:6">
      <c r="A940" s="8">
        <v>19.8</v>
      </c>
      <c r="B940" s="8">
        <v>24</v>
      </c>
      <c r="C940" s="8">
        <v>0</v>
      </c>
      <c r="D940" s="8">
        <v>18</v>
      </c>
      <c r="E940" s="8">
        <v>193</v>
      </c>
      <c r="F940" s="8">
        <v>211</v>
      </c>
    </row>
    <row r="941" spans="1:6">
      <c r="A941" s="8">
        <v>19.100000000000001</v>
      </c>
      <c r="B941" s="8">
        <v>28</v>
      </c>
      <c r="C941" s="8">
        <v>0</v>
      </c>
      <c r="D941" s="8">
        <v>9</v>
      </c>
      <c r="E941" s="8">
        <v>165</v>
      </c>
      <c r="F941" s="8">
        <v>174</v>
      </c>
    </row>
    <row r="942" spans="1:6">
      <c r="A942" s="8">
        <v>18.5</v>
      </c>
      <c r="B942" s="8">
        <v>33</v>
      </c>
      <c r="C942" s="8">
        <v>0</v>
      </c>
      <c r="D942" s="8">
        <v>7</v>
      </c>
      <c r="E942" s="8">
        <v>94</v>
      </c>
      <c r="F942" s="8">
        <v>101</v>
      </c>
    </row>
    <row r="943" spans="1:6">
      <c r="A943" s="8">
        <v>17.2</v>
      </c>
      <c r="B943" s="8">
        <v>55</v>
      </c>
      <c r="C943" s="8">
        <v>15.8</v>
      </c>
      <c r="D943" s="8">
        <v>2</v>
      </c>
      <c r="E943" s="8">
        <v>61</v>
      </c>
      <c r="F943" s="8">
        <v>63</v>
      </c>
    </row>
    <row r="944" spans="1:6">
      <c r="A944" s="8">
        <v>16.5</v>
      </c>
      <c r="B944" s="8">
        <v>59</v>
      </c>
      <c r="C944" s="8">
        <v>15.8</v>
      </c>
      <c r="D944" s="8">
        <v>1</v>
      </c>
      <c r="E944" s="8">
        <v>46</v>
      </c>
      <c r="F944" s="8">
        <v>47</v>
      </c>
    </row>
    <row r="945" spans="1:6">
      <c r="A945" s="8">
        <v>16.5</v>
      </c>
      <c r="B945" s="8">
        <v>64</v>
      </c>
      <c r="C945" s="8">
        <v>10.6</v>
      </c>
      <c r="D945" s="8">
        <v>2</v>
      </c>
      <c r="E945" s="8">
        <v>41</v>
      </c>
      <c r="F945" s="8">
        <v>43</v>
      </c>
    </row>
    <row r="946" spans="1:6">
      <c r="A946" s="8">
        <v>15.9</v>
      </c>
      <c r="B946" s="8">
        <v>69</v>
      </c>
      <c r="C946" s="8">
        <v>0</v>
      </c>
      <c r="D946" s="8">
        <v>5</v>
      </c>
      <c r="E946" s="8">
        <v>48</v>
      </c>
      <c r="F946" s="8">
        <v>53</v>
      </c>
    </row>
    <row r="947" spans="1:6">
      <c r="A947" s="8">
        <v>15.2</v>
      </c>
      <c r="B947" s="8">
        <v>69</v>
      </c>
      <c r="C947" s="8">
        <v>10.6</v>
      </c>
      <c r="D947" s="8">
        <v>3</v>
      </c>
      <c r="E947" s="8">
        <v>27</v>
      </c>
      <c r="F947" s="8">
        <v>30</v>
      </c>
    </row>
    <row r="948" spans="1:6">
      <c r="A948" s="8">
        <v>14.6</v>
      </c>
      <c r="B948" s="8">
        <v>86</v>
      </c>
      <c r="C948" s="8">
        <v>0</v>
      </c>
      <c r="D948" s="8">
        <v>2</v>
      </c>
      <c r="E948" s="8">
        <v>22</v>
      </c>
      <c r="F948" s="8">
        <v>24</v>
      </c>
    </row>
    <row r="949" spans="1:6">
      <c r="A949" s="8">
        <v>14.6</v>
      </c>
      <c r="B949" s="8">
        <v>80</v>
      </c>
      <c r="C949" s="8">
        <v>0</v>
      </c>
      <c r="D949" s="8">
        <v>2</v>
      </c>
      <c r="E949" s="8">
        <v>13</v>
      </c>
      <c r="F949" s="8">
        <v>15</v>
      </c>
    </row>
    <row r="950" spans="1:6">
      <c r="A950" s="8">
        <v>13.9</v>
      </c>
      <c r="B950" s="8">
        <v>80</v>
      </c>
      <c r="C950" s="8">
        <v>0</v>
      </c>
      <c r="D950" s="8">
        <v>3</v>
      </c>
      <c r="E950" s="8">
        <v>7</v>
      </c>
      <c r="F950" s="8">
        <v>10</v>
      </c>
    </row>
    <row r="951" spans="1:6">
      <c r="A951" s="8">
        <v>13.9</v>
      </c>
      <c r="B951" s="8">
        <v>74</v>
      </c>
      <c r="C951" s="8">
        <v>10.6</v>
      </c>
      <c r="D951" s="8">
        <v>0</v>
      </c>
      <c r="E951" s="8">
        <v>4</v>
      </c>
      <c r="F951" s="8">
        <v>4</v>
      </c>
    </row>
    <row r="952" spans="1:6">
      <c r="A952" s="8">
        <v>13.9</v>
      </c>
      <c r="B952" s="8">
        <v>74</v>
      </c>
      <c r="C952" s="8">
        <v>10.6</v>
      </c>
      <c r="D952" s="8">
        <v>0</v>
      </c>
      <c r="E952" s="8">
        <v>1</v>
      </c>
      <c r="F952" s="8">
        <v>1</v>
      </c>
    </row>
    <row r="953" spans="1:6">
      <c r="A953" s="8">
        <v>13.9</v>
      </c>
      <c r="B953" s="8">
        <v>93</v>
      </c>
      <c r="C953" s="8">
        <v>22.9</v>
      </c>
      <c r="D953" s="8">
        <v>1</v>
      </c>
      <c r="E953" s="8">
        <v>1</v>
      </c>
      <c r="F953" s="8">
        <v>2</v>
      </c>
    </row>
    <row r="954" spans="1:6">
      <c r="A954" s="8">
        <v>13.9</v>
      </c>
      <c r="B954" s="8">
        <v>80</v>
      </c>
      <c r="C954" s="8">
        <v>12.3</v>
      </c>
      <c r="D954" s="8">
        <v>2</v>
      </c>
      <c r="E954" s="8">
        <v>9</v>
      </c>
      <c r="F954" s="8">
        <v>11</v>
      </c>
    </row>
    <row r="955" spans="1:6">
      <c r="A955" s="8">
        <v>14.6</v>
      </c>
      <c r="B955" s="8">
        <v>86</v>
      </c>
      <c r="C955" s="8">
        <v>15.8</v>
      </c>
      <c r="D955" s="8">
        <v>2</v>
      </c>
      <c r="E955" s="8">
        <v>28</v>
      </c>
      <c r="F955" s="8">
        <v>30</v>
      </c>
    </row>
    <row r="956" spans="1:6">
      <c r="A956" s="8">
        <v>15.2</v>
      </c>
      <c r="B956" s="8">
        <v>64</v>
      </c>
      <c r="C956" s="8">
        <v>15.8</v>
      </c>
      <c r="D956" s="8">
        <v>5</v>
      </c>
      <c r="E956" s="8">
        <v>38</v>
      </c>
      <c r="F956" s="8">
        <v>43</v>
      </c>
    </row>
    <row r="957" spans="1:6">
      <c r="A957" s="8">
        <v>17.2</v>
      </c>
      <c r="B957" s="8">
        <v>41</v>
      </c>
      <c r="C957" s="8">
        <v>29.9</v>
      </c>
      <c r="D957" s="8">
        <v>13</v>
      </c>
      <c r="E957" s="8">
        <v>71</v>
      </c>
      <c r="F957" s="8">
        <v>84</v>
      </c>
    </row>
    <row r="958" spans="1:6">
      <c r="A958" s="8">
        <v>19.8</v>
      </c>
      <c r="B958" s="8">
        <v>28</v>
      </c>
      <c r="C958" s="8">
        <v>38.799999999999997</v>
      </c>
      <c r="D958" s="8">
        <v>30</v>
      </c>
      <c r="E958" s="8">
        <v>84</v>
      </c>
      <c r="F958" s="8">
        <v>114</v>
      </c>
    </row>
    <row r="959" spans="1:6">
      <c r="A959" s="8">
        <v>19.8</v>
      </c>
      <c r="B959" s="8">
        <v>39</v>
      </c>
      <c r="C959" s="8">
        <v>54.6</v>
      </c>
      <c r="D959" s="8">
        <v>27</v>
      </c>
      <c r="E959" s="8">
        <v>93</v>
      </c>
      <c r="F959" s="8">
        <v>120</v>
      </c>
    </row>
    <row r="960" spans="1:6">
      <c r="A960" s="8">
        <v>19.8</v>
      </c>
      <c r="B960" s="8">
        <v>39</v>
      </c>
      <c r="C960" s="8">
        <v>49.3</v>
      </c>
      <c r="D960" s="8">
        <v>32</v>
      </c>
      <c r="E960" s="8">
        <v>103</v>
      </c>
      <c r="F960" s="8">
        <v>135</v>
      </c>
    </row>
    <row r="961" spans="1:6">
      <c r="A961" s="8">
        <v>21.1</v>
      </c>
      <c r="B961" s="8">
        <v>31</v>
      </c>
      <c r="C961" s="8">
        <v>33.5</v>
      </c>
      <c r="D961" s="8">
        <v>30</v>
      </c>
      <c r="E961" s="8">
        <v>90</v>
      </c>
      <c r="F961" s="8">
        <v>120</v>
      </c>
    </row>
    <row r="962" spans="1:6">
      <c r="A962" s="8">
        <v>21.1</v>
      </c>
      <c r="B962" s="8">
        <v>29</v>
      </c>
      <c r="C962" s="8">
        <v>49.3</v>
      </c>
      <c r="D962" s="8">
        <v>47</v>
      </c>
      <c r="E962" s="8">
        <v>127</v>
      </c>
      <c r="F962" s="8">
        <v>174</v>
      </c>
    </row>
    <row r="963" spans="1:6">
      <c r="A963" s="8">
        <v>21.1</v>
      </c>
      <c r="B963" s="8">
        <v>29</v>
      </c>
      <c r="C963" s="8">
        <v>49.3</v>
      </c>
      <c r="D963" s="8">
        <v>42</v>
      </c>
      <c r="E963" s="8">
        <v>103</v>
      </c>
      <c r="F963" s="8">
        <v>145</v>
      </c>
    </row>
    <row r="964" spans="1:6">
      <c r="A964" s="8">
        <v>20.399999999999999</v>
      </c>
      <c r="B964" s="8">
        <v>31</v>
      </c>
      <c r="C964" s="8">
        <v>61.6</v>
      </c>
      <c r="D964" s="8">
        <v>24</v>
      </c>
      <c r="E964" s="8">
        <v>113</v>
      </c>
      <c r="F964" s="8">
        <v>137</v>
      </c>
    </row>
    <row r="965" spans="1:6">
      <c r="A965" s="8">
        <v>19.100000000000001</v>
      </c>
      <c r="B965" s="8">
        <v>38</v>
      </c>
      <c r="C965" s="8">
        <v>38.799999999999997</v>
      </c>
      <c r="D965" s="8">
        <v>4</v>
      </c>
      <c r="E965" s="8">
        <v>60</v>
      </c>
      <c r="F965" s="8">
        <v>64</v>
      </c>
    </row>
    <row r="966" spans="1:6">
      <c r="A966" s="8">
        <v>19.100000000000001</v>
      </c>
      <c r="B966" s="8">
        <v>38</v>
      </c>
      <c r="C966" s="8">
        <v>19.399999999999999</v>
      </c>
      <c r="D966" s="8">
        <v>2</v>
      </c>
      <c r="E966" s="8">
        <v>39</v>
      </c>
      <c r="F966" s="8">
        <v>41</v>
      </c>
    </row>
    <row r="967" spans="1:6">
      <c r="A967" s="8">
        <v>18.5</v>
      </c>
      <c r="B967" s="8">
        <v>41</v>
      </c>
      <c r="C967" s="8">
        <v>26.4</v>
      </c>
      <c r="D967" s="8">
        <v>1</v>
      </c>
      <c r="E967" s="8">
        <v>39</v>
      </c>
      <c r="F967" s="8">
        <v>40</v>
      </c>
    </row>
    <row r="968" spans="1:6">
      <c r="A968" s="8">
        <v>18.5</v>
      </c>
      <c r="B968" s="8">
        <v>41</v>
      </c>
      <c r="C968" s="8">
        <v>0</v>
      </c>
      <c r="D968" s="8">
        <v>9</v>
      </c>
      <c r="E968" s="8">
        <v>42</v>
      </c>
      <c r="F968" s="8">
        <v>51</v>
      </c>
    </row>
    <row r="969" spans="1:6">
      <c r="A969" s="8">
        <v>17.8</v>
      </c>
      <c r="B969" s="8">
        <v>44</v>
      </c>
      <c r="C969" s="8">
        <v>10.6</v>
      </c>
      <c r="D969" s="8">
        <v>6</v>
      </c>
      <c r="E969" s="8">
        <v>39</v>
      </c>
      <c r="F969" s="8">
        <v>45</v>
      </c>
    </row>
    <row r="970" spans="1:6">
      <c r="A970" s="8">
        <v>17.2</v>
      </c>
      <c r="B970" s="8">
        <v>51</v>
      </c>
      <c r="C970" s="8">
        <v>15.8</v>
      </c>
      <c r="D970" s="8">
        <v>1</v>
      </c>
      <c r="E970" s="8">
        <v>31</v>
      </c>
      <c r="F970" s="8">
        <v>32</v>
      </c>
    </row>
    <row r="971" spans="1:6">
      <c r="A971" s="8">
        <v>16.5</v>
      </c>
      <c r="B971" s="8">
        <v>64</v>
      </c>
      <c r="C971" s="8">
        <v>12.3</v>
      </c>
      <c r="D971" s="8">
        <v>5</v>
      </c>
      <c r="E971" s="8">
        <v>34</v>
      </c>
      <c r="F971" s="8">
        <v>39</v>
      </c>
    </row>
    <row r="972" spans="1:6">
      <c r="A972" s="8">
        <v>16.5</v>
      </c>
      <c r="B972" s="8">
        <v>59</v>
      </c>
      <c r="C972" s="8">
        <v>10.6</v>
      </c>
      <c r="D972" s="8">
        <v>1</v>
      </c>
      <c r="E972" s="8">
        <v>23</v>
      </c>
      <c r="F972" s="8">
        <v>24</v>
      </c>
    </row>
    <row r="973" spans="1:6">
      <c r="A973" s="8">
        <v>6.5</v>
      </c>
      <c r="B973" s="8">
        <v>75</v>
      </c>
      <c r="C973" s="8">
        <v>10.6</v>
      </c>
      <c r="D973" s="8">
        <v>1</v>
      </c>
      <c r="E973" s="8">
        <v>19</v>
      </c>
      <c r="F973" s="8">
        <v>20</v>
      </c>
    </row>
    <row r="974" spans="1:6">
      <c r="A974" s="8">
        <v>6.5</v>
      </c>
      <c r="B974" s="8">
        <v>69</v>
      </c>
      <c r="C974" s="8">
        <v>12.3</v>
      </c>
      <c r="D974" s="8">
        <v>4</v>
      </c>
      <c r="E974" s="8">
        <v>8</v>
      </c>
      <c r="F974" s="8">
        <v>12</v>
      </c>
    </row>
    <row r="975" spans="1:6">
      <c r="A975" s="8">
        <v>6.5</v>
      </c>
      <c r="B975" s="8">
        <v>69</v>
      </c>
      <c r="C975" s="8">
        <v>19.399999999999999</v>
      </c>
      <c r="D975" s="8">
        <v>0</v>
      </c>
      <c r="E975" s="8">
        <v>2</v>
      </c>
      <c r="F975" s="8">
        <v>2</v>
      </c>
    </row>
    <row r="976" spans="1:6">
      <c r="A976" s="8">
        <v>6.5</v>
      </c>
      <c r="B976" s="8">
        <v>69</v>
      </c>
      <c r="C976" s="8">
        <v>15.8</v>
      </c>
      <c r="D976" s="8">
        <v>2</v>
      </c>
      <c r="E976" s="8">
        <v>3</v>
      </c>
      <c r="F976" s="8">
        <v>5</v>
      </c>
    </row>
    <row r="977" spans="1:6">
      <c r="A977" s="8">
        <v>7.2</v>
      </c>
      <c r="B977" s="8">
        <v>55</v>
      </c>
      <c r="C977" s="8">
        <v>0</v>
      </c>
      <c r="D977" s="8">
        <v>0</v>
      </c>
      <c r="E977" s="8">
        <v>3</v>
      </c>
      <c r="F977" s="8">
        <v>3</v>
      </c>
    </row>
    <row r="978" spans="1:6">
      <c r="A978" s="8">
        <v>7.2</v>
      </c>
      <c r="B978" s="8">
        <v>64</v>
      </c>
      <c r="C978" s="8">
        <v>22.9</v>
      </c>
      <c r="D978" s="8">
        <v>1</v>
      </c>
      <c r="E978" s="8">
        <v>11</v>
      </c>
      <c r="F978" s="8">
        <v>12</v>
      </c>
    </row>
    <row r="979" spans="1:6">
      <c r="A979" s="8">
        <v>7.8</v>
      </c>
      <c r="B979" s="8">
        <v>60</v>
      </c>
      <c r="C979" s="8">
        <v>26.4</v>
      </c>
      <c r="D979" s="8">
        <v>12</v>
      </c>
      <c r="E979" s="8">
        <v>35</v>
      </c>
      <c r="F979" s="8">
        <v>47</v>
      </c>
    </row>
    <row r="980" spans="1:6">
      <c r="A980" s="8">
        <v>19.8</v>
      </c>
      <c r="B980" s="8">
        <v>45</v>
      </c>
      <c r="C980" s="8">
        <v>38.799999999999997</v>
      </c>
      <c r="D980" s="8">
        <v>19</v>
      </c>
      <c r="E980" s="8">
        <v>86</v>
      </c>
      <c r="F980" s="8">
        <v>105</v>
      </c>
    </row>
    <row r="981" spans="1:6">
      <c r="A981" s="8">
        <v>20.399999999999999</v>
      </c>
      <c r="B981" s="8">
        <v>39</v>
      </c>
      <c r="C981" s="8">
        <v>52.8</v>
      </c>
      <c r="D981" s="8">
        <v>26</v>
      </c>
      <c r="E981" s="8">
        <v>86</v>
      </c>
      <c r="F981" s="8">
        <v>112</v>
      </c>
    </row>
    <row r="982" spans="1:6">
      <c r="A982" s="8">
        <v>21.7</v>
      </c>
      <c r="B982" s="8">
        <v>32</v>
      </c>
      <c r="C982" s="8">
        <v>54.6</v>
      </c>
      <c r="D982" s="8">
        <v>58</v>
      </c>
      <c r="E982" s="8">
        <v>94</v>
      </c>
      <c r="F982" s="8">
        <v>152</v>
      </c>
    </row>
    <row r="983" spans="1:6">
      <c r="A983" s="8">
        <v>22.4</v>
      </c>
      <c r="B983" s="8">
        <v>29</v>
      </c>
      <c r="C983" s="8">
        <v>42.3</v>
      </c>
      <c r="D983" s="8">
        <v>62</v>
      </c>
      <c r="E983" s="8">
        <v>92</v>
      </c>
      <c r="F983" s="8">
        <v>154</v>
      </c>
    </row>
    <row r="984" spans="1:6">
      <c r="A984" s="8">
        <v>13</v>
      </c>
      <c r="B984" s="8">
        <v>30</v>
      </c>
      <c r="C984" s="8">
        <v>49.3</v>
      </c>
      <c r="D984" s="8">
        <v>51</v>
      </c>
      <c r="E984" s="8">
        <v>110</v>
      </c>
      <c r="F984" s="8">
        <v>161</v>
      </c>
    </row>
    <row r="985" spans="1:6">
      <c r="A985" s="8">
        <v>13</v>
      </c>
      <c r="B985" s="8">
        <v>30</v>
      </c>
      <c r="C985" s="8">
        <v>35.200000000000003</v>
      </c>
      <c r="D985" s="8">
        <v>40</v>
      </c>
      <c r="E985" s="8">
        <v>122</v>
      </c>
      <c r="F985" s="8">
        <v>162</v>
      </c>
    </row>
    <row r="986" spans="1:6">
      <c r="A986" s="8">
        <v>13.7</v>
      </c>
      <c r="B986" s="8">
        <v>28</v>
      </c>
      <c r="C986" s="8">
        <v>38.799999999999997</v>
      </c>
      <c r="D986" s="8">
        <v>28</v>
      </c>
      <c r="E986" s="8">
        <v>106</v>
      </c>
      <c r="F986" s="8">
        <v>134</v>
      </c>
    </row>
    <row r="987" spans="1:6">
      <c r="A987" s="8">
        <v>23.7</v>
      </c>
      <c r="B987" s="8">
        <v>28</v>
      </c>
      <c r="C987" s="8">
        <v>38.799999999999997</v>
      </c>
      <c r="D987" s="8">
        <v>30</v>
      </c>
      <c r="E987" s="8">
        <v>95</v>
      </c>
      <c r="F987" s="8">
        <v>125</v>
      </c>
    </row>
    <row r="988" spans="1:6">
      <c r="A988" s="8">
        <v>23</v>
      </c>
      <c r="B988" s="8">
        <v>32</v>
      </c>
      <c r="C988" s="8">
        <v>35.200000000000003</v>
      </c>
      <c r="D988" s="8">
        <v>17</v>
      </c>
      <c r="E988" s="8">
        <v>78</v>
      </c>
      <c r="F988" s="8">
        <v>95</v>
      </c>
    </row>
    <row r="989" spans="1:6">
      <c r="A989" s="8">
        <v>23</v>
      </c>
      <c r="B989" s="8">
        <v>35</v>
      </c>
      <c r="C989" s="8">
        <v>33.5</v>
      </c>
      <c r="D989" s="8">
        <v>11</v>
      </c>
      <c r="E989" s="8">
        <v>50</v>
      </c>
      <c r="F989" s="8">
        <v>61</v>
      </c>
    </row>
    <row r="990" spans="1:6">
      <c r="A990" s="8">
        <v>23</v>
      </c>
      <c r="B990" s="8">
        <v>35</v>
      </c>
      <c r="C990" s="8">
        <v>38.799999999999997</v>
      </c>
      <c r="D990" s="8">
        <v>15</v>
      </c>
      <c r="E990" s="8">
        <v>32</v>
      </c>
      <c r="F990" s="8">
        <v>47</v>
      </c>
    </row>
    <row r="991" spans="1:6">
      <c r="A991" s="8">
        <v>23</v>
      </c>
      <c r="B991" s="8">
        <v>35</v>
      </c>
      <c r="C991" s="8">
        <v>42.3</v>
      </c>
      <c r="D991" s="8">
        <v>6</v>
      </c>
      <c r="E991" s="8">
        <v>45</v>
      </c>
      <c r="F991" s="8">
        <v>51</v>
      </c>
    </row>
    <row r="992" spans="1:6">
      <c r="A992" s="8">
        <v>23</v>
      </c>
      <c r="B992" s="8">
        <v>35</v>
      </c>
      <c r="C992" s="8">
        <v>35.200000000000003</v>
      </c>
      <c r="D992" s="8">
        <v>5</v>
      </c>
      <c r="E992" s="8">
        <v>31</v>
      </c>
      <c r="F992" s="8">
        <v>36</v>
      </c>
    </row>
    <row r="993" spans="1:6">
      <c r="A993" s="8">
        <v>23</v>
      </c>
      <c r="B993" s="8">
        <v>35</v>
      </c>
      <c r="C993" s="8">
        <v>42.3</v>
      </c>
      <c r="D993" s="8">
        <v>3</v>
      </c>
      <c r="E993" s="8">
        <v>27</v>
      </c>
      <c r="F993" s="8">
        <v>30</v>
      </c>
    </row>
    <row r="994" spans="1:6">
      <c r="A994" s="8">
        <v>22.4</v>
      </c>
      <c r="B994" s="8">
        <v>37</v>
      </c>
      <c r="C994" s="8">
        <v>42.3</v>
      </c>
      <c r="D994" s="8">
        <v>3</v>
      </c>
      <c r="E994" s="8">
        <v>8</v>
      </c>
      <c r="F994" s="8">
        <v>11</v>
      </c>
    </row>
    <row r="995" spans="1:6">
      <c r="A995" s="8">
        <v>22.4</v>
      </c>
      <c r="B995" s="8">
        <v>37</v>
      </c>
      <c r="C995" s="8">
        <v>42.3</v>
      </c>
      <c r="D995" s="8">
        <v>1</v>
      </c>
      <c r="E995" s="8">
        <v>6</v>
      </c>
      <c r="F995" s="8">
        <v>7</v>
      </c>
    </row>
    <row r="996" spans="1:6">
      <c r="A996" s="8">
        <v>21.7</v>
      </c>
      <c r="B996" s="8">
        <v>40</v>
      </c>
      <c r="C996" s="8">
        <v>35.200000000000003</v>
      </c>
      <c r="D996" s="8">
        <v>0</v>
      </c>
      <c r="E996" s="8">
        <v>2</v>
      </c>
      <c r="F996" s="8">
        <v>2</v>
      </c>
    </row>
    <row r="997" spans="1:6">
      <c r="A997" s="8">
        <v>21.1</v>
      </c>
      <c r="B997" s="8">
        <v>46</v>
      </c>
      <c r="C997" s="8">
        <v>26.4</v>
      </c>
      <c r="D997" s="8">
        <v>1</v>
      </c>
      <c r="E997" s="8">
        <v>1</v>
      </c>
      <c r="F997" s="8">
        <v>2</v>
      </c>
    </row>
    <row r="998" spans="1:6">
      <c r="A998" s="8">
        <v>20.399999999999999</v>
      </c>
      <c r="B998" s="8">
        <v>53</v>
      </c>
      <c r="C998" s="8">
        <v>33.5</v>
      </c>
      <c r="D998" s="8">
        <v>0</v>
      </c>
      <c r="E998" s="8">
        <v>2</v>
      </c>
      <c r="F998" s="8">
        <v>2</v>
      </c>
    </row>
    <row r="999" spans="1:6">
      <c r="A999" s="8">
        <v>20.399999999999999</v>
      </c>
      <c r="B999" s="8">
        <v>53</v>
      </c>
      <c r="C999" s="8">
        <v>33.5</v>
      </c>
      <c r="D999" s="8">
        <v>0</v>
      </c>
      <c r="E999" s="8">
        <v>3</v>
      </c>
      <c r="F999" s="8">
        <v>3</v>
      </c>
    </row>
    <row r="1000" spans="1:6">
      <c r="A1000" s="8">
        <v>21.1</v>
      </c>
      <c r="B1000" s="8">
        <v>46</v>
      </c>
      <c r="C1000" s="8">
        <v>35.200000000000003</v>
      </c>
      <c r="D1000" s="8">
        <v>1</v>
      </c>
      <c r="E1000" s="8">
        <v>25</v>
      </c>
      <c r="F1000" s="8">
        <v>26</v>
      </c>
    </row>
    <row r="1001" spans="1:6">
      <c r="A1001" s="8">
        <v>21.1</v>
      </c>
      <c r="B1001" s="8">
        <v>46</v>
      </c>
      <c r="C1001" s="8">
        <v>35.200000000000003</v>
      </c>
      <c r="D1001" s="8">
        <v>2</v>
      </c>
      <c r="E1001" s="8">
        <v>96</v>
      </c>
      <c r="F1001" s="8">
        <v>98</v>
      </c>
    </row>
  </sheetData>
  <mergeCells count="12">
    <mergeCell ref="R74:S74"/>
    <mergeCell ref="T74:U74"/>
    <mergeCell ref="J73:U73"/>
    <mergeCell ref="J96:K96"/>
    <mergeCell ref="J2:M2"/>
    <mergeCell ref="J10:M10"/>
    <mergeCell ref="J18:P18"/>
    <mergeCell ref="J29:P29"/>
    <mergeCell ref="J74:K74"/>
    <mergeCell ref="L74:M74"/>
    <mergeCell ref="N74:O74"/>
    <mergeCell ref="P74:Q74"/>
  </mergeCells>
  <pageMargins left="0.7" right="0.7" top="0.75" bottom="0.75" header="0.3" footer="0.3"/>
  <drawing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A0761-545B-47A1-ADD3-5BE1D44B2ED5}">
  <sheetPr>
    <tabColor theme="4" tint="0.39997558519241921"/>
  </sheetPr>
  <dimension ref="A1:H101"/>
  <sheetViews>
    <sheetView workbookViewId="0">
      <pane xSplit="1" ySplit="1" topLeftCell="D2" activePane="bottomRight" state="frozen"/>
      <selection pane="topRight" activeCell="B1" sqref="B1"/>
      <selection pane="bottomLeft" activeCell="A2" sqref="A2"/>
      <selection pane="bottomRight" activeCell="H2" sqref="H2"/>
    </sheetView>
  </sheetViews>
  <sheetFormatPr defaultRowHeight="14.4"/>
  <cols>
    <col min="1" max="1" width="11.33203125" bestFit="1" customWidth="1"/>
    <col min="2" max="2" width="18.77734375" bestFit="1" customWidth="1"/>
    <col min="3" max="3" width="25.109375" bestFit="1" customWidth="1"/>
    <col min="4" max="4" width="22.77734375" bestFit="1" customWidth="1"/>
    <col min="5" max="5" width="21.44140625" bestFit="1" customWidth="1"/>
    <col min="6" max="6" width="28.77734375" bestFit="1" customWidth="1"/>
    <col min="7" max="7" width="16" bestFit="1" customWidth="1"/>
    <col min="8" max="8" width="19.44140625" bestFit="1" customWidth="1"/>
  </cols>
  <sheetData>
    <row r="1" spans="1:8">
      <c r="A1" s="8" t="s">
        <v>21</v>
      </c>
      <c r="B1" t="s">
        <v>30</v>
      </c>
      <c r="C1" s="8" t="s">
        <v>32</v>
      </c>
      <c r="D1" s="8" t="s">
        <v>34</v>
      </c>
      <c r="E1" s="8" t="s">
        <v>35</v>
      </c>
      <c r="F1" s="8" t="s">
        <v>37</v>
      </c>
      <c r="G1" s="8" t="s">
        <v>38</v>
      </c>
      <c r="H1" s="8" t="s">
        <v>39</v>
      </c>
    </row>
    <row r="2" spans="1:8">
      <c r="A2" s="51">
        <v>1</v>
      </c>
      <c r="B2" s="8" t="str">
        <f>VLOOKUP($A2, 'DS-1-2-3-appended'!$A$2:$T$101,10,FALSE)</f>
        <v>Clear Sky</v>
      </c>
      <c r="C2" s="8">
        <f>VLOOKUP($A2, 'DS-1-2-3-appended'!$A$2:$T$101, 12,FALSE)</f>
        <v>17.8</v>
      </c>
      <c r="D2" s="8">
        <f>VLOOKUP($A2, 'DS-1-2-3-appended'!$A$2:$T$101, 14,FALSE)</f>
        <v>81</v>
      </c>
      <c r="E2" s="8" t="str">
        <f>VLOOKUP($A2, 'DS-1-2-3-appended'!$A$2:$T$101, 15,FALSE)</f>
        <v>Highly Humid</v>
      </c>
      <c r="F2" s="8">
        <f>VLOOKUP($A2, 'DS-1-2-3-appended'!$A$2:$T$101, 17,FALSE)</f>
        <v>0</v>
      </c>
      <c r="G2" s="8">
        <f>VLOOKUP($A2, 'DS-1-2-3-appended'!$A$2:$T$101, 18,FALSE)</f>
        <v>3</v>
      </c>
      <c r="H2" s="8">
        <f>VLOOKUP($A2, 'DS-1-2-3-appended'!$A$2:$T$101,19,FALSE)</f>
        <v>13</v>
      </c>
    </row>
    <row r="3" spans="1:8">
      <c r="A3" s="51">
        <v>2</v>
      </c>
      <c r="B3" s="8" t="str">
        <f>VLOOKUP($A3, 'DS-1-2-3-appended'!$A$2:$T$101,10,FALSE)</f>
        <v>Clear Sky</v>
      </c>
      <c r="C3" s="8">
        <f>VLOOKUP($A3, 'DS-1-2-3-appended'!$A$2:$T$101, 12,FALSE)</f>
        <v>17.2</v>
      </c>
      <c r="D3" s="8">
        <f>VLOOKUP($A3, 'DS-1-2-3-appended'!$A$2:$T$101, 14,FALSE)</f>
        <v>80</v>
      </c>
      <c r="E3" s="8" t="str">
        <f>VLOOKUP($A3, 'DS-1-2-3-appended'!$A$2:$T$101, 15,FALSE)</f>
        <v>Very Humid</v>
      </c>
      <c r="F3" s="8">
        <f>VLOOKUP($A3, 'DS-1-2-3-appended'!$A$2:$T$101, 17,FALSE)</f>
        <v>0</v>
      </c>
      <c r="G3" s="8">
        <f>VLOOKUP($A3, 'DS-1-2-3-appended'!$A$2:$T$101, 18,FALSE)</f>
        <v>8</v>
      </c>
      <c r="H3" s="8">
        <f>VLOOKUP($A3, 'DS-1-2-3-appended'!$A$2:$T$101,19,FALSE)</f>
        <v>32</v>
      </c>
    </row>
    <row r="4" spans="1:8">
      <c r="A4" s="51">
        <v>3</v>
      </c>
      <c r="B4" s="8" t="str">
        <f>VLOOKUP($A4, 'DS-1-2-3-appended'!$A$2:$T$101,10,FALSE)</f>
        <v>Clear Sky</v>
      </c>
      <c r="C4" s="8">
        <f>VLOOKUP($A4, 'DS-1-2-3-appended'!$A$2:$T$101, 12,FALSE)</f>
        <v>17.2</v>
      </c>
      <c r="D4" s="8">
        <f>VLOOKUP($A4, 'DS-1-2-3-appended'!$A$2:$T$101, 14,FALSE)</f>
        <v>80</v>
      </c>
      <c r="E4" s="8" t="str">
        <f>VLOOKUP($A4, 'DS-1-2-3-appended'!$A$2:$T$101, 15,FALSE)</f>
        <v>Very Humid</v>
      </c>
      <c r="F4" s="8">
        <f>VLOOKUP($A4, 'DS-1-2-3-appended'!$A$2:$T$101, 17,FALSE)</f>
        <v>0</v>
      </c>
      <c r="G4" s="8">
        <f>VLOOKUP($A4, 'DS-1-2-3-appended'!$A$2:$T$101, 18,FALSE)</f>
        <v>5</v>
      </c>
      <c r="H4" s="8">
        <f>VLOOKUP($A4, 'DS-1-2-3-appended'!$A$2:$T$101,19,FALSE)</f>
        <v>27</v>
      </c>
    </row>
    <row r="5" spans="1:8">
      <c r="A5" s="51">
        <v>4</v>
      </c>
      <c r="B5" s="8" t="str">
        <f>VLOOKUP($A5, 'DS-1-2-3-appended'!$A$2:$T$101,10,FALSE)</f>
        <v>Clear Sky</v>
      </c>
      <c r="C5" s="8">
        <f>VLOOKUP($A5, 'DS-1-2-3-appended'!$A$2:$T$101, 12,FALSE)</f>
        <v>17.8</v>
      </c>
      <c r="D5" s="8">
        <f>VLOOKUP($A5, 'DS-1-2-3-appended'!$A$2:$T$101, 14,FALSE)</f>
        <v>75</v>
      </c>
      <c r="E5" s="8" t="str">
        <f>VLOOKUP($A5, 'DS-1-2-3-appended'!$A$2:$T$101, 15,FALSE)</f>
        <v>Very Humid</v>
      </c>
      <c r="F5" s="8">
        <f>VLOOKUP($A5, 'DS-1-2-3-appended'!$A$2:$T$101, 17,FALSE)</f>
        <v>0</v>
      </c>
      <c r="G5" s="8">
        <f>VLOOKUP($A5, 'DS-1-2-3-appended'!$A$2:$T$101, 18,FALSE)</f>
        <v>3</v>
      </c>
      <c r="H5" s="8">
        <f>VLOOKUP($A5, 'DS-1-2-3-appended'!$A$2:$T$101,19,FALSE)</f>
        <v>10</v>
      </c>
    </row>
    <row r="6" spans="1:8">
      <c r="A6" s="51">
        <v>5</v>
      </c>
      <c r="B6" s="8" t="str">
        <f>VLOOKUP($A6, 'DS-1-2-3-appended'!$A$2:$T$101,10,FALSE)</f>
        <v>Clear Sky</v>
      </c>
      <c r="C6" s="8">
        <f>VLOOKUP($A6, 'DS-1-2-3-appended'!$A$2:$T$101, 12,FALSE)</f>
        <v>17.8</v>
      </c>
      <c r="D6" s="8">
        <f>VLOOKUP($A6, 'DS-1-2-3-appended'!$A$2:$T$101, 14,FALSE)</f>
        <v>75</v>
      </c>
      <c r="E6" s="8" t="str">
        <f>VLOOKUP($A6, 'DS-1-2-3-appended'!$A$2:$T$101, 15,FALSE)</f>
        <v>Very Humid</v>
      </c>
      <c r="F6" s="8">
        <f>VLOOKUP($A6, 'DS-1-2-3-appended'!$A$2:$T$101, 17,FALSE)</f>
        <v>0</v>
      </c>
      <c r="G6" s="8">
        <f>VLOOKUP($A6, 'DS-1-2-3-appended'!$A$2:$T$101, 18,FALSE)</f>
        <v>0</v>
      </c>
      <c r="H6" s="8">
        <f>VLOOKUP($A6, 'DS-1-2-3-appended'!$A$2:$T$101,19,FALSE)</f>
        <v>1</v>
      </c>
    </row>
    <row r="7" spans="1:8">
      <c r="A7" s="51">
        <v>6</v>
      </c>
      <c r="B7" s="8" t="str">
        <f>VLOOKUP($A7, 'DS-1-2-3-appended'!$A$2:$T$101,10,FALSE)</f>
        <v>Foggy / Misty</v>
      </c>
      <c r="C7" s="8">
        <f>VLOOKUP($A7, 'DS-1-2-3-appended'!$A$2:$T$101, 12,FALSE)</f>
        <v>7.8</v>
      </c>
      <c r="D7" s="8">
        <f>VLOOKUP($A7, 'DS-1-2-3-appended'!$A$2:$T$101, 14,FALSE)</f>
        <v>75</v>
      </c>
      <c r="E7" s="8" t="str">
        <f>VLOOKUP($A7, 'DS-1-2-3-appended'!$A$2:$T$101, 15,FALSE)</f>
        <v>Very Humid</v>
      </c>
      <c r="F7" s="8">
        <f>VLOOKUP($A7, 'DS-1-2-3-appended'!$A$2:$T$101, 17,FALSE)</f>
        <v>10.6</v>
      </c>
      <c r="G7" s="8">
        <f>VLOOKUP($A7, 'DS-1-2-3-appended'!$A$2:$T$101, 18,FALSE)</f>
        <v>0</v>
      </c>
      <c r="H7" s="8">
        <f>VLOOKUP($A7, 'DS-1-2-3-appended'!$A$2:$T$101,19,FALSE)</f>
        <v>1</v>
      </c>
    </row>
    <row r="8" spans="1:8">
      <c r="A8" s="51">
        <v>7</v>
      </c>
      <c r="B8" s="8" t="str">
        <f>VLOOKUP($A8, 'DS-1-2-3-appended'!$A$2:$T$101,10,FALSE)</f>
        <v>Clear Sky</v>
      </c>
      <c r="C8" s="8">
        <f>VLOOKUP($A8, 'DS-1-2-3-appended'!$A$2:$T$101, 12,FALSE)</f>
        <v>17.2</v>
      </c>
      <c r="D8" s="8">
        <f>VLOOKUP($A8, 'DS-1-2-3-appended'!$A$2:$T$101, 14,FALSE)</f>
        <v>80</v>
      </c>
      <c r="E8" s="8" t="str">
        <f>VLOOKUP($A8, 'DS-1-2-3-appended'!$A$2:$T$101, 15,FALSE)</f>
        <v>Very Humid</v>
      </c>
      <c r="F8" s="8">
        <f>VLOOKUP($A8, 'DS-1-2-3-appended'!$A$2:$T$101, 17,FALSE)</f>
        <v>0</v>
      </c>
      <c r="G8" s="8">
        <f>VLOOKUP($A8, 'DS-1-2-3-appended'!$A$2:$T$101, 18,FALSE)</f>
        <v>2</v>
      </c>
      <c r="H8" s="8">
        <f>VLOOKUP($A8, 'DS-1-2-3-appended'!$A$2:$T$101,19,FALSE)</f>
        <v>0</v>
      </c>
    </row>
    <row r="9" spans="1:8">
      <c r="A9" s="51">
        <v>8</v>
      </c>
      <c r="B9" s="8" t="str">
        <f>VLOOKUP($A9, 'DS-1-2-3-appended'!$A$2:$T$101,10,FALSE)</f>
        <v>Clear Sky</v>
      </c>
      <c r="C9" s="8">
        <f>VLOOKUP($A9, 'DS-1-2-3-appended'!$A$2:$T$101, 12,FALSE)</f>
        <v>16.5</v>
      </c>
      <c r="D9" s="8">
        <f>VLOOKUP($A9, 'DS-1-2-3-appended'!$A$2:$T$101, 14,FALSE)</f>
        <v>86</v>
      </c>
      <c r="E9" s="8" t="str">
        <f>VLOOKUP($A9, 'DS-1-2-3-appended'!$A$2:$T$101, 15,FALSE)</f>
        <v>Highly Humid</v>
      </c>
      <c r="F9" s="8">
        <f>VLOOKUP($A9, 'DS-1-2-3-appended'!$A$2:$T$101, 17,FALSE)</f>
        <v>0</v>
      </c>
      <c r="G9" s="8">
        <f>VLOOKUP($A9, 'DS-1-2-3-appended'!$A$2:$T$101, 18,FALSE)</f>
        <v>1</v>
      </c>
      <c r="H9" s="8">
        <f>VLOOKUP($A9, 'DS-1-2-3-appended'!$A$2:$T$101,19,FALSE)</f>
        <v>2</v>
      </c>
    </row>
    <row r="10" spans="1:8">
      <c r="A10" s="51">
        <v>9</v>
      </c>
      <c r="B10" s="8" t="str">
        <f>VLOOKUP($A10, 'DS-1-2-3-appended'!$A$2:$T$101,10,FALSE)</f>
        <v>Clear Sky</v>
      </c>
      <c r="C10" s="8">
        <f>VLOOKUP($A10, 'DS-1-2-3-appended'!$A$2:$T$101, 12,FALSE)</f>
        <v>17.8</v>
      </c>
      <c r="D10" s="8">
        <f>VLOOKUP($A10, 'DS-1-2-3-appended'!$A$2:$T$101, 14,FALSE)</f>
        <v>75</v>
      </c>
      <c r="E10" s="8" t="str">
        <f>VLOOKUP($A10, 'DS-1-2-3-appended'!$A$2:$T$101, 15,FALSE)</f>
        <v>Very Humid</v>
      </c>
      <c r="F10" s="8">
        <f>VLOOKUP($A10, 'DS-1-2-3-appended'!$A$2:$T$101, 17,FALSE)</f>
        <v>0</v>
      </c>
      <c r="G10" s="8">
        <f>VLOOKUP($A10, 'DS-1-2-3-appended'!$A$2:$T$101, 18,FALSE)</f>
        <v>1</v>
      </c>
      <c r="H10" s="8">
        <f>VLOOKUP($A10, 'DS-1-2-3-appended'!$A$2:$T$101,19,FALSE)</f>
        <v>7</v>
      </c>
    </row>
    <row r="11" spans="1:8">
      <c r="A11" s="51">
        <v>10</v>
      </c>
      <c r="B11" s="8" t="str">
        <f>VLOOKUP($A11, 'DS-1-2-3-appended'!$A$2:$T$101,10,FALSE)</f>
        <v>Clear Sky</v>
      </c>
      <c r="C11" s="8">
        <f>VLOOKUP($A11, 'DS-1-2-3-appended'!$A$2:$T$101, 12,FALSE)</f>
        <v>20.399999999999999</v>
      </c>
      <c r="D11" s="8">
        <f>VLOOKUP($A11, 'DS-1-2-3-appended'!$A$2:$T$101, 14,FALSE)</f>
        <v>76</v>
      </c>
      <c r="E11" s="8" t="str">
        <f>VLOOKUP($A11, 'DS-1-2-3-appended'!$A$2:$T$101, 15,FALSE)</f>
        <v>Very Humid</v>
      </c>
      <c r="F11" s="8">
        <f>VLOOKUP($A11, 'DS-1-2-3-appended'!$A$2:$T$101, 17,FALSE)</f>
        <v>0</v>
      </c>
      <c r="G11" s="8">
        <f>VLOOKUP($A11, 'DS-1-2-3-appended'!$A$2:$T$101, 18,FALSE)</f>
        <v>8</v>
      </c>
      <c r="H11" s="8">
        <f>VLOOKUP($A11, 'DS-1-2-3-appended'!$A$2:$T$101,19,FALSE)</f>
        <v>6</v>
      </c>
    </row>
    <row r="12" spans="1:8">
      <c r="A12" s="51">
        <v>11</v>
      </c>
      <c r="B12" s="8" t="str">
        <f>VLOOKUP($A12, 'DS-1-2-3-appended'!$A$2:$T$101,10,FALSE)</f>
        <v>Clear Sky</v>
      </c>
      <c r="C12" s="8">
        <f>VLOOKUP($A12, 'DS-1-2-3-appended'!$A$2:$T$101, 12,FALSE)</f>
        <v>22.4</v>
      </c>
      <c r="D12" s="8">
        <f>VLOOKUP($A12, 'DS-1-2-3-appended'!$A$2:$T$101, 14,FALSE)</f>
        <v>76</v>
      </c>
      <c r="E12" s="8" t="str">
        <f>VLOOKUP($A12, 'DS-1-2-3-appended'!$A$2:$T$101, 15,FALSE)</f>
        <v>Very Humid</v>
      </c>
      <c r="F12" s="8">
        <f>VLOOKUP($A12, 'DS-1-2-3-appended'!$A$2:$T$101, 17,FALSE)</f>
        <v>29.9</v>
      </c>
      <c r="G12" s="8">
        <f>VLOOKUP($A12, 'DS-1-2-3-appended'!$A$2:$T$101, 18,FALSE)</f>
        <v>12</v>
      </c>
      <c r="H12" s="8">
        <f>VLOOKUP($A12, 'DS-1-2-3-appended'!$A$2:$T$101,19,FALSE)</f>
        <v>24</v>
      </c>
    </row>
    <row r="13" spans="1:8">
      <c r="A13" s="51">
        <v>12</v>
      </c>
      <c r="B13" s="8" t="str">
        <f>VLOOKUP($A13, 'DS-1-2-3-appended'!$A$2:$T$101,10,FALSE)</f>
        <v>Clear Sky</v>
      </c>
      <c r="C13" s="8">
        <f>VLOOKUP($A13, 'DS-1-2-3-appended'!$A$2:$T$101, 12,FALSE)</f>
        <v>21.7</v>
      </c>
      <c r="D13" s="8">
        <f>VLOOKUP($A13, 'DS-1-2-3-appended'!$A$2:$T$101, 14,FALSE)</f>
        <v>81</v>
      </c>
      <c r="E13" s="8" t="str">
        <f>VLOOKUP($A13, 'DS-1-2-3-appended'!$A$2:$T$101, 15,FALSE)</f>
        <v>Highly Humid</v>
      </c>
      <c r="F13" s="8">
        <f>VLOOKUP($A13, 'DS-1-2-3-appended'!$A$2:$T$101, 17,FALSE)</f>
        <v>33.5</v>
      </c>
      <c r="G13" s="8">
        <f>VLOOKUP($A13, 'DS-1-2-3-appended'!$A$2:$T$101, 18,FALSE)</f>
        <v>26</v>
      </c>
      <c r="H13" s="8">
        <f>VLOOKUP($A13, 'DS-1-2-3-appended'!$A$2:$T$101,19,FALSE)</f>
        <v>30</v>
      </c>
    </row>
    <row r="14" spans="1:8">
      <c r="A14" s="51">
        <v>13</v>
      </c>
      <c r="B14" s="8" t="str">
        <f>VLOOKUP($A14, 'DS-1-2-3-appended'!$A$2:$T$101,10,FALSE)</f>
        <v>Clear Sky</v>
      </c>
      <c r="C14" s="8">
        <f>VLOOKUP($A14, 'DS-1-2-3-appended'!$A$2:$T$101, 12,FALSE)</f>
        <v>23.7</v>
      </c>
      <c r="D14" s="8">
        <f>VLOOKUP($A14, 'DS-1-2-3-appended'!$A$2:$T$101, 14,FALSE)</f>
        <v>77</v>
      </c>
      <c r="E14" s="8" t="str">
        <f>VLOOKUP($A14, 'DS-1-2-3-appended'!$A$2:$T$101, 15,FALSE)</f>
        <v>Very Humid</v>
      </c>
      <c r="F14" s="8">
        <f>VLOOKUP($A14, 'DS-1-2-3-appended'!$A$2:$T$101, 17,FALSE)</f>
        <v>33.5</v>
      </c>
      <c r="G14" s="8">
        <f>VLOOKUP($A14, 'DS-1-2-3-appended'!$A$2:$T$101, 18,FALSE)</f>
        <v>29</v>
      </c>
      <c r="H14" s="8">
        <f>VLOOKUP($A14, 'DS-1-2-3-appended'!$A$2:$T$101,19,FALSE)</f>
        <v>55</v>
      </c>
    </row>
    <row r="15" spans="1:8">
      <c r="A15" s="51">
        <v>14</v>
      </c>
      <c r="B15" s="8" t="str">
        <f>VLOOKUP($A15, 'DS-1-2-3-appended'!$A$2:$T$101,10,FALSE)</f>
        <v>Foggy / Misty</v>
      </c>
      <c r="C15" s="8">
        <f>VLOOKUP($A15, 'DS-1-2-3-appended'!$A$2:$T$101, 12,FALSE)</f>
        <v>15</v>
      </c>
      <c r="D15" s="8">
        <f>VLOOKUP($A15, 'DS-1-2-3-appended'!$A$2:$T$101, 14,FALSE)</f>
        <v>72</v>
      </c>
      <c r="E15" s="8" t="str">
        <f>VLOOKUP($A15, 'DS-1-2-3-appended'!$A$2:$T$101, 15,FALSE)</f>
        <v>Very Humid</v>
      </c>
      <c r="F15" s="8">
        <f>VLOOKUP($A15, 'DS-1-2-3-appended'!$A$2:$T$101, 17,FALSE)</f>
        <v>35.200000000000003</v>
      </c>
      <c r="G15" s="8">
        <f>VLOOKUP($A15, 'DS-1-2-3-appended'!$A$2:$T$101, 18,FALSE)</f>
        <v>47</v>
      </c>
      <c r="H15" s="8">
        <f>VLOOKUP($A15, 'DS-1-2-3-appended'!$A$2:$T$101,19,FALSE)</f>
        <v>47</v>
      </c>
    </row>
    <row r="16" spans="1:8">
      <c r="A16" s="51">
        <v>15</v>
      </c>
      <c r="B16" s="8" t="str">
        <f>VLOOKUP($A16, 'DS-1-2-3-appended'!$A$2:$T$101,10,FALSE)</f>
        <v>Foggy / Misty</v>
      </c>
      <c r="C16" s="8">
        <f>VLOOKUP($A16, 'DS-1-2-3-appended'!$A$2:$T$101, 12,FALSE)</f>
        <v>15</v>
      </c>
      <c r="D16" s="8">
        <f>VLOOKUP($A16, 'DS-1-2-3-appended'!$A$2:$T$101, 14,FALSE)</f>
        <v>72</v>
      </c>
      <c r="E16" s="8" t="str">
        <f>VLOOKUP($A16, 'DS-1-2-3-appended'!$A$2:$T$101, 15,FALSE)</f>
        <v>Very Humid</v>
      </c>
      <c r="F16" s="8">
        <f>VLOOKUP($A16, 'DS-1-2-3-appended'!$A$2:$T$101, 17,FALSE)</f>
        <v>33.5</v>
      </c>
      <c r="G16" s="8">
        <f>VLOOKUP($A16, 'DS-1-2-3-appended'!$A$2:$T$101, 18,FALSE)</f>
        <v>35</v>
      </c>
      <c r="H16" s="8">
        <f>VLOOKUP($A16, 'DS-1-2-3-appended'!$A$2:$T$101,19,FALSE)</f>
        <v>71</v>
      </c>
    </row>
    <row r="17" spans="1:8">
      <c r="A17" s="51">
        <v>16</v>
      </c>
      <c r="B17" s="8" t="str">
        <f>VLOOKUP($A17, 'DS-1-2-3-appended'!$A$2:$T$101,10,FALSE)</f>
        <v>Foggy / Misty</v>
      </c>
      <c r="C17" s="8">
        <f>VLOOKUP($A17, 'DS-1-2-3-appended'!$A$2:$T$101, 12,FALSE)</f>
        <v>14.3</v>
      </c>
      <c r="D17" s="8">
        <f>VLOOKUP($A17, 'DS-1-2-3-appended'!$A$2:$T$101, 14,FALSE)</f>
        <v>77</v>
      </c>
      <c r="E17" s="8" t="str">
        <f>VLOOKUP($A17, 'DS-1-2-3-appended'!$A$2:$T$101, 15,FALSE)</f>
        <v>Very Humid</v>
      </c>
      <c r="F17" s="8">
        <f>VLOOKUP($A17, 'DS-1-2-3-appended'!$A$2:$T$101, 17,FALSE)</f>
        <v>35.200000000000003</v>
      </c>
      <c r="G17" s="8">
        <f>VLOOKUP($A17, 'DS-1-2-3-appended'!$A$2:$T$101, 18,FALSE)</f>
        <v>40</v>
      </c>
      <c r="H17" s="8">
        <f>VLOOKUP($A17, 'DS-1-2-3-appended'!$A$2:$T$101,19,FALSE)</f>
        <v>70</v>
      </c>
    </row>
    <row r="18" spans="1:8">
      <c r="A18" s="51">
        <v>17</v>
      </c>
      <c r="B18" s="8" t="str">
        <f>VLOOKUP($A18, 'DS-1-2-3-appended'!$A$2:$T$101,10,FALSE)</f>
        <v>Foggy / Misty</v>
      </c>
      <c r="C18" s="8">
        <f>VLOOKUP($A18, 'DS-1-2-3-appended'!$A$2:$T$101, 12,FALSE)</f>
        <v>13.7</v>
      </c>
      <c r="D18" s="8">
        <f>VLOOKUP($A18, 'DS-1-2-3-appended'!$A$2:$T$101, 14,FALSE)</f>
        <v>82</v>
      </c>
      <c r="E18" s="8" t="str">
        <f>VLOOKUP($A18, 'DS-1-2-3-appended'!$A$2:$T$101, 15,FALSE)</f>
        <v>Highly Humid</v>
      </c>
      <c r="F18" s="8">
        <f>VLOOKUP($A18, 'DS-1-2-3-appended'!$A$2:$T$101, 17,FALSE)</f>
        <v>35.200000000000003</v>
      </c>
      <c r="G18" s="8">
        <f>VLOOKUP($A18, 'DS-1-2-3-appended'!$A$2:$T$101, 18,FALSE)</f>
        <v>41</v>
      </c>
      <c r="H18" s="8">
        <f>VLOOKUP($A18, 'DS-1-2-3-appended'!$A$2:$T$101,19,FALSE)</f>
        <v>52</v>
      </c>
    </row>
    <row r="19" spans="1:8">
      <c r="A19" s="51">
        <v>18</v>
      </c>
      <c r="B19" s="8" t="str">
        <f>VLOOKUP($A19, 'DS-1-2-3-appended'!$A$2:$T$101,10,FALSE)</f>
        <v>Foggy / Misty</v>
      </c>
      <c r="C19" s="8">
        <f>VLOOKUP($A19, 'DS-1-2-3-appended'!$A$2:$T$101, 12,FALSE)</f>
        <v>14.3</v>
      </c>
      <c r="D19" s="8">
        <f>VLOOKUP($A19, 'DS-1-2-3-appended'!$A$2:$T$101, 14,FALSE)</f>
        <v>82</v>
      </c>
      <c r="E19" s="8" t="str">
        <f>VLOOKUP($A19, 'DS-1-2-3-appended'!$A$2:$T$101, 15,FALSE)</f>
        <v>Highly Humid</v>
      </c>
      <c r="F19" s="8">
        <f>VLOOKUP($A19, 'DS-1-2-3-appended'!$A$2:$T$101, 17,FALSE)</f>
        <v>33.5</v>
      </c>
      <c r="G19" s="8">
        <f>VLOOKUP($A19, 'DS-1-2-3-appended'!$A$2:$T$101, 18,FALSE)</f>
        <v>15</v>
      </c>
      <c r="H19" s="8">
        <f>VLOOKUP($A19, 'DS-1-2-3-appended'!$A$2:$T$101,19,FALSE)</f>
        <v>52</v>
      </c>
    </row>
    <row r="20" spans="1:8">
      <c r="A20" s="51">
        <v>19</v>
      </c>
      <c r="B20" s="8" t="str">
        <f>VLOOKUP($A20, 'DS-1-2-3-appended'!$A$2:$T$101,10,FALSE)</f>
        <v>Light Snow / Rain</v>
      </c>
      <c r="C20" s="8">
        <f>VLOOKUP($A20, 'DS-1-2-3-appended'!$A$2:$T$101, 12,FALSE)</f>
        <v>8.6999999999999993</v>
      </c>
      <c r="D20" s="8">
        <f>VLOOKUP($A20, 'DS-1-2-3-appended'!$A$2:$T$101, 14,FALSE)</f>
        <v>88</v>
      </c>
      <c r="E20" s="8" t="str">
        <f>VLOOKUP($A20, 'DS-1-2-3-appended'!$A$2:$T$101, 15,FALSE)</f>
        <v>Highly Humid</v>
      </c>
      <c r="F20" s="8">
        <f>VLOOKUP($A20, 'DS-1-2-3-appended'!$A$2:$T$101, 17,FALSE)</f>
        <v>29.9</v>
      </c>
      <c r="G20" s="8">
        <f>VLOOKUP($A20, 'DS-1-2-3-appended'!$A$2:$T$101, 18,FALSE)</f>
        <v>9</v>
      </c>
      <c r="H20" s="8">
        <f>VLOOKUP($A20, 'DS-1-2-3-appended'!$A$2:$T$101,19,FALSE)</f>
        <v>26</v>
      </c>
    </row>
    <row r="21" spans="1:8">
      <c r="A21" s="51">
        <v>20</v>
      </c>
      <c r="B21" s="8" t="str">
        <f>VLOOKUP($A21, 'DS-1-2-3-appended'!$A$2:$T$101,10,FALSE)</f>
        <v>Light Snow / Rain</v>
      </c>
      <c r="C21" s="8">
        <f>VLOOKUP($A21, 'DS-1-2-3-appended'!$A$2:$T$101, 12,FALSE)</f>
        <v>8.6999999999999993</v>
      </c>
      <c r="D21" s="8">
        <f>VLOOKUP($A21, 'DS-1-2-3-appended'!$A$2:$T$101, 14,FALSE)</f>
        <v>88</v>
      </c>
      <c r="E21" s="8" t="str">
        <f>VLOOKUP($A21, 'DS-1-2-3-appended'!$A$2:$T$101, 15,FALSE)</f>
        <v>Highly Humid</v>
      </c>
      <c r="F21" s="8">
        <f>VLOOKUP($A21, 'DS-1-2-3-appended'!$A$2:$T$101, 17,FALSE)</f>
        <v>29.9</v>
      </c>
      <c r="G21" s="8">
        <f>VLOOKUP($A21, 'DS-1-2-3-appended'!$A$2:$T$101, 18,FALSE)</f>
        <v>6</v>
      </c>
      <c r="H21" s="8">
        <f>VLOOKUP($A21, 'DS-1-2-3-appended'!$A$2:$T$101,19,FALSE)</f>
        <v>31</v>
      </c>
    </row>
    <row r="22" spans="1:8">
      <c r="A22" s="51">
        <v>21</v>
      </c>
      <c r="B22" s="8" t="str">
        <f>VLOOKUP($A22, 'DS-1-2-3-appended'!$A$2:$T$101,10,FALSE)</f>
        <v>Foggy / Misty</v>
      </c>
      <c r="C22" s="8">
        <f>VLOOKUP($A22, 'DS-1-2-3-appended'!$A$2:$T$101, 12,FALSE)</f>
        <v>13</v>
      </c>
      <c r="D22" s="8">
        <f>VLOOKUP($A22, 'DS-1-2-3-appended'!$A$2:$T$101, 14,FALSE)</f>
        <v>87</v>
      </c>
      <c r="E22" s="8" t="str">
        <f>VLOOKUP($A22, 'DS-1-2-3-appended'!$A$2:$T$101, 15,FALSE)</f>
        <v>Highly Humid</v>
      </c>
      <c r="F22" s="8">
        <f>VLOOKUP($A22, 'DS-1-2-3-appended'!$A$2:$T$101, 17,FALSE)</f>
        <v>29.9</v>
      </c>
      <c r="G22" s="8">
        <f>VLOOKUP($A22, 'DS-1-2-3-appended'!$A$2:$T$101, 18,FALSE)</f>
        <v>11</v>
      </c>
      <c r="H22" s="8">
        <f>VLOOKUP($A22, 'DS-1-2-3-appended'!$A$2:$T$101,19,FALSE)</f>
        <v>25</v>
      </c>
    </row>
    <row r="23" spans="1:8">
      <c r="A23" s="51">
        <v>22</v>
      </c>
      <c r="B23" s="8" t="str">
        <f>VLOOKUP($A23, 'DS-1-2-3-appended'!$A$2:$T$101,10,FALSE)</f>
        <v>Foggy / Misty</v>
      </c>
      <c r="C23" s="8">
        <f>VLOOKUP($A23, 'DS-1-2-3-appended'!$A$2:$T$101, 12,FALSE)</f>
        <v>13</v>
      </c>
      <c r="D23" s="8">
        <f>VLOOKUP($A23, 'DS-1-2-3-appended'!$A$2:$T$101, 14,FALSE)</f>
        <v>87</v>
      </c>
      <c r="E23" s="8" t="str">
        <f>VLOOKUP($A23, 'DS-1-2-3-appended'!$A$2:$T$101, 15,FALSE)</f>
        <v>Highly Humid</v>
      </c>
      <c r="F23" s="8">
        <f>VLOOKUP($A23, 'DS-1-2-3-appended'!$A$2:$T$101, 17,FALSE)</f>
        <v>22.9</v>
      </c>
      <c r="G23" s="8">
        <f>VLOOKUP($A23, 'DS-1-2-3-appended'!$A$2:$T$101, 18,FALSE)</f>
        <v>3</v>
      </c>
      <c r="H23" s="8">
        <f>VLOOKUP($A23, 'DS-1-2-3-appended'!$A$2:$T$101,19,FALSE)</f>
        <v>31</v>
      </c>
    </row>
    <row r="24" spans="1:8">
      <c r="A24" s="51">
        <v>23</v>
      </c>
      <c r="B24" s="8" t="str">
        <f>VLOOKUP($A24, 'DS-1-2-3-appended'!$A$2:$T$101,10,FALSE)</f>
        <v>Foggy / Misty</v>
      </c>
      <c r="C24" s="8">
        <f>VLOOKUP($A24, 'DS-1-2-3-appended'!$A$2:$T$101, 12,FALSE)</f>
        <v>13</v>
      </c>
      <c r="D24" s="8">
        <f>VLOOKUP($A24, 'DS-1-2-3-appended'!$A$2:$T$101, 14,FALSE)</f>
        <v>94</v>
      </c>
      <c r="E24" s="8" t="str">
        <f>VLOOKUP($A24, 'DS-1-2-3-appended'!$A$2:$T$101, 15,FALSE)</f>
        <v>Saturated / Rain-Likely</v>
      </c>
      <c r="F24" s="8">
        <f>VLOOKUP($A24, 'DS-1-2-3-appended'!$A$2:$T$101, 17,FALSE)</f>
        <v>26.4</v>
      </c>
      <c r="G24" s="8">
        <f>VLOOKUP($A24, 'DS-1-2-3-appended'!$A$2:$T$101, 18,FALSE)</f>
        <v>11</v>
      </c>
      <c r="H24" s="8">
        <f>VLOOKUP($A24, 'DS-1-2-3-appended'!$A$2:$T$101,19,FALSE)</f>
        <v>17</v>
      </c>
    </row>
    <row r="25" spans="1:8">
      <c r="A25" s="51">
        <v>24</v>
      </c>
      <c r="B25" s="8" t="str">
        <f>VLOOKUP($A25, 'DS-1-2-3-appended'!$A$2:$T$101,10,FALSE)</f>
        <v>Foggy / Misty</v>
      </c>
      <c r="C25" s="8">
        <f>VLOOKUP($A25, 'DS-1-2-3-appended'!$A$2:$T$101, 12,FALSE)</f>
        <v>15</v>
      </c>
      <c r="D25" s="8">
        <f>VLOOKUP($A25, 'DS-1-2-3-appended'!$A$2:$T$101, 14,FALSE)</f>
        <v>88</v>
      </c>
      <c r="E25" s="8" t="str">
        <f>VLOOKUP($A25, 'DS-1-2-3-appended'!$A$2:$T$101, 15,FALSE)</f>
        <v>Highly Humid</v>
      </c>
      <c r="F25" s="8">
        <f>VLOOKUP($A25, 'DS-1-2-3-appended'!$A$2:$T$101, 17,FALSE)</f>
        <v>35.200000000000003</v>
      </c>
      <c r="G25" s="8">
        <f>VLOOKUP($A25, 'DS-1-2-3-appended'!$A$2:$T$101, 18,FALSE)</f>
        <v>15</v>
      </c>
      <c r="H25" s="8">
        <f>VLOOKUP($A25, 'DS-1-2-3-appended'!$A$2:$T$101,19,FALSE)</f>
        <v>24</v>
      </c>
    </row>
    <row r="26" spans="1:8">
      <c r="A26" s="51">
        <v>25</v>
      </c>
      <c r="B26" s="8" t="str">
        <f>VLOOKUP($A26, 'DS-1-2-3-appended'!$A$2:$T$101,10,FALSE)</f>
        <v>Foggy / Misty</v>
      </c>
      <c r="C26" s="8">
        <f>VLOOKUP($A26, 'DS-1-2-3-appended'!$A$2:$T$101, 12,FALSE)</f>
        <v>15</v>
      </c>
      <c r="D26" s="8">
        <f>VLOOKUP($A26, 'DS-1-2-3-appended'!$A$2:$T$101, 14,FALSE)</f>
        <v>88</v>
      </c>
      <c r="E26" s="8" t="str">
        <f>VLOOKUP($A26, 'DS-1-2-3-appended'!$A$2:$T$101, 15,FALSE)</f>
        <v>Highly Humid</v>
      </c>
      <c r="F26" s="8">
        <f>VLOOKUP($A26, 'DS-1-2-3-appended'!$A$2:$T$101, 17,FALSE)</f>
        <v>35.200000000000003</v>
      </c>
      <c r="G26" s="8">
        <f>VLOOKUP($A26, 'DS-1-2-3-appended'!$A$2:$T$101, 18,FALSE)</f>
        <v>4</v>
      </c>
      <c r="H26" s="8">
        <f>VLOOKUP($A26, 'DS-1-2-3-appended'!$A$2:$T$101,19,FALSE)</f>
        <v>13</v>
      </c>
    </row>
    <row r="27" spans="1:8">
      <c r="A27" s="51">
        <v>26</v>
      </c>
      <c r="B27" s="8" t="str">
        <f>VLOOKUP($A27, 'DS-1-2-3-appended'!$A$2:$T$101,10,FALSE)</f>
        <v>Foggy / Misty</v>
      </c>
      <c r="C27" s="8">
        <f>VLOOKUP($A27, 'DS-1-2-3-appended'!$A$2:$T$101, 12,FALSE)</f>
        <v>14.3</v>
      </c>
      <c r="D27" s="8">
        <f>VLOOKUP($A27, 'DS-1-2-3-appended'!$A$2:$T$101, 14,FALSE)</f>
        <v>94</v>
      </c>
      <c r="E27" s="8" t="str">
        <f>VLOOKUP($A27, 'DS-1-2-3-appended'!$A$2:$T$101, 15,FALSE)</f>
        <v>Saturated / Rain-Likely</v>
      </c>
      <c r="F27" s="8">
        <f>VLOOKUP($A27, 'DS-1-2-3-appended'!$A$2:$T$101, 17,FALSE)</f>
        <v>29.9</v>
      </c>
      <c r="G27" s="8">
        <f>VLOOKUP($A27, 'DS-1-2-3-appended'!$A$2:$T$101, 18,FALSE)</f>
        <v>1</v>
      </c>
      <c r="H27" s="8">
        <f>VLOOKUP($A27, 'DS-1-2-3-appended'!$A$2:$T$101,19,FALSE)</f>
        <v>16</v>
      </c>
    </row>
    <row r="28" spans="1:8">
      <c r="A28" s="51">
        <v>27</v>
      </c>
      <c r="B28" s="8" t="str">
        <f>VLOOKUP($A28, 'DS-1-2-3-appended'!$A$2:$T$101,10,FALSE)</f>
        <v>Foggy / Misty</v>
      </c>
      <c r="C28" s="8">
        <f>VLOOKUP($A28, 'DS-1-2-3-appended'!$A$2:$T$101, 12,FALSE)</f>
        <v>13.7</v>
      </c>
      <c r="D28" s="8">
        <f>VLOOKUP($A28, 'DS-1-2-3-appended'!$A$2:$T$101, 14,FALSE)</f>
        <v>100</v>
      </c>
      <c r="E28" s="8" t="str">
        <f>VLOOKUP($A28, 'DS-1-2-3-appended'!$A$2:$T$101, 15,FALSE)</f>
        <v>Saturated / Rain-Likely</v>
      </c>
      <c r="F28" s="8">
        <f>VLOOKUP($A28, 'DS-1-2-3-appended'!$A$2:$T$101, 17,FALSE)</f>
        <v>33.5</v>
      </c>
      <c r="G28" s="8">
        <f>VLOOKUP($A28, 'DS-1-2-3-appended'!$A$2:$T$101, 18,FALSE)</f>
        <v>1</v>
      </c>
      <c r="H28" s="8">
        <f>VLOOKUP($A28, 'DS-1-2-3-appended'!$A$2:$T$101,19,FALSE)</f>
        <v>8</v>
      </c>
    </row>
    <row r="29" spans="1:8">
      <c r="A29" s="51">
        <v>28</v>
      </c>
      <c r="B29" s="8" t="str">
        <f>VLOOKUP($A29, 'DS-1-2-3-appended'!$A$2:$T$101,10,FALSE)</f>
        <v>Foggy / Misty</v>
      </c>
      <c r="C29" s="8">
        <f>VLOOKUP($A29, 'DS-1-2-3-appended'!$A$2:$T$101, 12,FALSE)</f>
        <v>15</v>
      </c>
      <c r="D29" s="8">
        <f>VLOOKUP($A29, 'DS-1-2-3-appended'!$A$2:$T$101, 14,FALSE)</f>
        <v>94</v>
      </c>
      <c r="E29" s="8" t="str">
        <f>VLOOKUP($A29, 'DS-1-2-3-appended'!$A$2:$T$101, 15,FALSE)</f>
        <v>Saturated / Rain-Likely</v>
      </c>
      <c r="F29" s="8">
        <f>VLOOKUP($A29, 'DS-1-2-3-appended'!$A$2:$T$101, 17,FALSE)</f>
        <v>22.9</v>
      </c>
      <c r="G29" s="8">
        <f>VLOOKUP($A29, 'DS-1-2-3-appended'!$A$2:$T$101, 18,FALSE)</f>
        <v>2</v>
      </c>
      <c r="H29" s="8">
        <f>VLOOKUP($A29, 'DS-1-2-3-appended'!$A$2:$T$101,19,FALSE)</f>
        <v>4</v>
      </c>
    </row>
    <row r="30" spans="1:8">
      <c r="A30" s="51">
        <v>29</v>
      </c>
      <c r="B30" s="8" t="str">
        <f>VLOOKUP($A30, 'DS-1-2-3-appended'!$A$2:$T$101,10,FALSE)</f>
        <v>Foggy / Misty</v>
      </c>
      <c r="C30" s="8">
        <f>VLOOKUP($A30, 'DS-1-2-3-appended'!$A$2:$T$101, 12,FALSE)</f>
        <v>15</v>
      </c>
      <c r="D30" s="8">
        <f>VLOOKUP($A30, 'DS-1-2-3-appended'!$A$2:$T$101, 14,FALSE)</f>
        <v>94</v>
      </c>
      <c r="E30" s="8" t="str">
        <f>VLOOKUP($A30, 'DS-1-2-3-appended'!$A$2:$T$101, 15,FALSE)</f>
        <v>Saturated / Rain-Likely</v>
      </c>
      <c r="F30" s="8">
        <f>VLOOKUP($A30, 'DS-1-2-3-appended'!$A$2:$T$101, 17,FALSE)</f>
        <v>22.9</v>
      </c>
      <c r="G30" s="8">
        <f>VLOOKUP($A30, 'DS-1-2-3-appended'!$A$2:$T$101, 18,FALSE)</f>
        <v>2</v>
      </c>
      <c r="H30" s="8">
        <f>VLOOKUP($A30, 'DS-1-2-3-appended'!$A$2:$T$101,19,FALSE)</f>
        <v>1</v>
      </c>
    </row>
    <row r="31" spans="1:8">
      <c r="A31" s="51">
        <v>30</v>
      </c>
      <c r="B31" s="8" t="str">
        <f>VLOOKUP($A31, 'DS-1-2-3-appended'!$A$2:$T$101,10,FALSE)</f>
        <v>Light Snow / Rain</v>
      </c>
      <c r="C31" s="8">
        <f>VLOOKUP($A31, 'DS-1-2-3-appended'!$A$2:$T$101, 12,FALSE)</f>
        <v>8.6999999999999993</v>
      </c>
      <c r="D31" s="8">
        <f>VLOOKUP($A31, 'DS-1-2-3-appended'!$A$2:$T$101, 14,FALSE)</f>
        <v>77</v>
      </c>
      <c r="E31" s="8" t="str">
        <f>VLOOKUP($A31, 'DS-1-2-3-appended'!$A$2:$T$101, 15,FALSE)</f>
        <v>Very Humid</v>
      </c>
      <c r="F31" s="8">
        <f>VLOOKUP($A31, 'DS-1-2-3-appended'!$A$2:$T$101, 17,FALSE)</f>
        <v>35.200000000000003</v>
      </c>
      <c r="G31" s="8">
        <f>VLOOKUP($A31, 'DS-1-2-3-appended'!$A$2:$T$101, 18,FALSE)</f>
        <v>0</v>
      </c>
      <c r="H31" s="8">
        <f>VLOOKUP($A31, 'DS-1-2-3-appended'!$A$2:$T$101,19,FALSE)</f>
        <v>2</v>
      </c>
    </row>
    <row r="32" spans="1:8">
      <c r="A32" s="51">
        <v>31</v>
      </c>
      <c r="B32" s="8" t="str">
        <f>VLOOKUP($A32, 'DS-1-2-3-appended'!$A$2:$T$101,10,FALSE)</f>
        <v>Foggy / Misty</v>
      </c>
      <c r="C32" s="8">
        <f>VLOOKUP($A32, 'DS-1-2-3-appended'!$A$2:$T$101, 12,FALSE)</f>
        <v>13</v>
      </c>
      <c r="D32" s="8">
        <f>VLOOKUP($A32, 'DS-1-2-3-appended'!$A$2:$T$101, 14,FALSE)</f>
        <v>76</v>
      </c>
      <c r="E32" s="8" t="str">
        <f>VLOOKUP($A32, 'DS-1-2-3-appended'!$A$2:$T$101, 15,FALSE)</f>
        <v>Very Humid</v>
      </c>
      <c r="F32" s="8">
        <f>VLOOKUP($A32, 'DS-1-2-3-appended'!$A$2:$T$101, 17,FALSE)</f>
        <v>22.9</v>
      </c>
      <c r="G32" s="8">
        <f>VLOOKUP($A32, 'DS-1-2-3-appended'!$A$2:$T$101, 18,FALSE)</f>
        <v>0</v>
      </c>
      <c r="H32" s="8">
        <f>VLOOKUP($A32, 'DS-1-2-3-appended'!$A$2:$T$101,19,FALSE)</f>
        <v>1</v>
      </c>
    </row>
    <row r="33" spans="1:8">
      <c r="A33" s="51">
        <v>32</v>
      </c>
      <c r="B33" s="8" t="str">
        <f>VLOOKUP($A33, 'DS-1-2-3-appended'!$A$2:$T$101,10,FALSE)</f>
        <v>Light Snow / Rain</v>
      </c>
      <c r="C33" s="8">
        <f>VLOOKUP($A33, 'DS-1-2-3-appended'!$A$2:$T$101, 12,FALSE)</f>
        <v>8</v>
      </c>
      <c r="D33" s="8">
        <f>VLOOKUP($A33, 'DS-1-2-3-appended'!$A$2:$T$101, 14,FALSE)</f>
        <v>71</v>
      </c>
      <c r="E33" s="8" t="str">
        <f>VLOOKUP($A33, 'DS-1-2-3-appended'!$A$2:$T$101, 15,FALSE)</f>
        <v>Very Humid</v>
      </c>
      <c r="F33" s="8">
        <f>VLOOKUP($A33, 'DS-1-2-3-appended'!$A$2:$T$101, 17,FALSE)</f>
        <v>26.4</v>
      </c>
      <c r="G33" s="8">
        <f>VLOOKUP($A33, 'DS-1-2-3-appended'!$A$2:$T$101, 18,FALSE)</f>
        <v>0</v>
      </c>
      <c r="H33" s="8">
        <f>VLOOKUP($A33, 'DS-1-2-3-appended'!$A$2:$T$101,19,FALSE)</f>
        <v>8</v>
      </c>
    </row>
    <row r="34" spans="1:8">
      <c r="A34" s="51">
        <v>33</v>
      </c>
      <c r="B34" s="8" t="str">
        <f>VLOOKUP($A34, 'DS-1-2-3-appended'!$A$2:$T$101,10,FALSE)</f>
        <v>Foggy / Misty</v>
      </c>
      <c r="C34" s="8">
        <f>VLOOKUP($A34, 'DS-1-2-3-appended'!$A$2:$T$101, 12,FALSE)</f>
        <v>12.4</v>
      </c>
      <c r="D34" s="8">
        <f>VLOOKUP($A34, 'DS-1-2-3-appended'!$A$2:$T$101, 14,FALSE)</f>
        <v>76</v>
      </c>
      <c r="E34" s="8" t="str">
        <f>VLOOKUP($A34, 'DS-1-2-3-appended'!$A$2:$T$101, 15,FALSE)</f>
        <v>Very Humid</v>
      </c>
      <c r="F34" s="8">
        <f>VLOOKUP($A34, 'DS-1-2-3-appended'!$A$2:$T$101, 17,FALSE)</f>
        <v>26.4</v>
      </c>
      <c r="G34" s="8">
        <f>VLOOKUP($A34, 'DS-1-2-3-appended'!$A$2:$T$101, 18,FALSE)</f>
        <v>1</v>
      </c>
      <c r="H34" s="8">
        <f>VLOOKUP($A34, 'DS-1-2-3-appended'!$A$2:$T$101,19,FALSE)</f>
        <v>19</v>
      </c>
    </row>
    <row r="35" spans="1:8">
      <c r="A35" s="51">
        <v>34</v>
      </c>
      <c r="B35" s="8" t="str">
        <f>VLOOKUP($A35, 'DS-1-2-3-appended'!$A$2:$T$101,10,FALSE)</f>
        <v>Foggy / Misty</v>
      </c>
      <c r="C35" s="8">
        <f>VLOOKUP($A35, 'DS-1-2-3-appended'!$A$2:$T$101, 12,FALSE)</f>
        <v>11.7</v>
      </c>
      <c r="D35" s="8">
        <f>VLOOKUP($A35, 'DS-1-2-3-appended'!$A$2:$T$101, 14,FALSE)</f>
        <v>81</v>
      </c>
      <c r="E35" s="8" t="str">
        <f>VLOOKUP($A35, 'DS-1-2-3-appended'!$A$2:$T$101, 15,FALSE)</f>
        <v>Highly Humid</v>
      </c>
      <c r="F35" s="8">
        <f>VLOOKUP($A35, 'DS-1-2-3-appended'!$A$2:$T$101, 17,FALSE)</f>
        <v>26.4</v>
      </c>
      <c r="G35" s="8">
        <f>VLOOKUP($A35, 'DS-1-2-3-appended'!$A$2:$T$101, 18,FALSE)</f>
        <v>7</v>
      </c>
      <c r="H35" s="8">
        <f>VLOOKUP($A35, 'DS-1-2-3-appended'!$A$2:$T$101,19,FALSE)</f>
        <v>46</v>
      </c>
    </row>
    <row r="36" spans="1:8">
      <c r="A36" s="51">
        <v>35</v>
      </c>
      <c r="B36" s="8" t="str">
        <f>VLOOKUP($A36, 'DS-1-2-3-appended'!$A$2:$T$101,10,FALSE)</f>
        <v>Foggy / Misty</v>
      </c>
      <c r="C36" s="8">
        <f>VLOOKUP($A36, 'DS-1-2-3-appended'!$A$2:$T$101, 12,FALSE)</f>
        <v>11.7</v>
      </c>
      <c r="D36" s="8">
        <f>VLOOKUP($A36, 'DS-1-2-3-appended'!$A$2:$T$101, 14,FALSE)</f>
        <v>71</v>
      </c>
      <c r="E36" s="8" t="str">
        <f>VLOOKUP($A36, 'DS-1-2-3-appended'!$A$2:$T$101, 15,FALSE)</f>
        <v>Very Humid</v>
      </c>
      <c r="F36" s="8">
        <f>VLOOKUP($A36, 'DS-1-2-3-appended'!$A$2:$T$101, 17,FALSE)</f>
        <v>29.9</v>
      </c>
      <c r="G36" s="8">
        <f>VLOOKUP($A36, 'DS-1-2-3-appended'!$A$2:$T$101, 18,FALSE)</f>
        <v>16</v>
      </c>
      <c r="H36" s="8">
        <f>VLOOKUP($A36, 'DS-1-2-3-appended'!$A$2:$T$101,19,FALSE)</f>
        <v>54</v>
      </c>
    </row>
    <row r="37" spans="1:8">
      <c r="A37" s="51">
        <v>36</v>
      </c>
      <c r="B37" s="8" t="str">
        <f>VLOOKUP($A37, 'DS-1-2-3-appended'!$A$2:$T$101,10,FALSE)</f>
        <v>Foggy / Misty</v>
      </c>
      <c r="C37" s="8">
        <f>VLOOKUP($A37, 'DS-1-2-3-appended'!$A$2:$T$101, 12,FALSE)</f>
        <v>11.7</v>
      </c>
      <c r="D37" s="8">
        <f>VLOOKUP($A37, 'DS-1-2-3-appended'!$A$2:$T$101, 14,FALSE)</f>
        <v>66</v>
      </c>
      <c r="E37" s="8" t="str">
        <f>VLOOKUP($A37, 'DS-1-2-3-appended'!$A$2:$T$101, 15,FALSE)</f>
        <v>Humid</v>
      </c>
      <c r="F37" s="8">
        <f>VLOOKUP($A37, 'DS-1-2-3-appended'!$A$2:$T$101, 17,FALSE)</f>
        <v>35.200000000000003</v>
      </c>
      <c r="G37" s="8">
        <f>VLOOKUP($A37, 'DS-1-2-3-appended'!$A$2:$T$101, 18,FALSE)</f>
        <v>20</v>
      </c>
      <c r="H37" s="8">
        <f>VLOOKUP($A37, 'DS-1-2-3-appended'!$A$2:$T$101,19,FALSE)</f>
        <v>73</v>
      </c>
    </row>
    <row r="38" spans="1:8">
      <c r="A38" s="51">
        <v>37</v>
      </c>
      <c r="B38" s="8" t="str">
        <f>VLOOKUP($A38, 'DS-1-2-3-appended'!$A$2:$T$101,10,FALSE)</f>
        <v>Foggy / Misty</v>
      </c>
      <c r="C38" s="8">
        <f>VLOOKUP($A38, 'DS-1-2-3-appended'!$A$2:$T$101, 12,FALSE)</f>
        <v>11.7</v>
      </c>
      <c r="D38" s="8">
        <f>VLOOKUP($A38, 'DS-1-2-3-appended'!$A$2:$T$101, 14,FALSE)</f>
        <v>66</v>
      </c>
      <c r="E38" s="8" t="str">
        <f>VLOOKUP($A38, 'DS-1-2-3-appended'!$A$2:$T$101, 15,FALSE)</f>
        <v>Humid</v>
      </c>
      <c r="F38" s="8">
        <f>VLOOKUP($A38, 'DS-1-2-3-appended'!$A$2:$T$101, 17,FALSE)</f>
        <v>15.8</v>
      </c>
      <c r="G38" s="8">
        <f>VLOOKUP($A38, 'DS-1-2-3-appended'!$A$2:$T$101, 18,FALSE)</f>
        <v>11</v>
      </c>
      <c r="H38" s="8">
        <f>VLOOKUP($A38, 'DS-1-2-3-appended'!$A$2:$T$101,19,FALSE)</f>
        <v>64</v>
      </c>
    </row>
    <row r="39" spans="1:8">
      <c r="A39" s="51">
        <v>38</v>
      </c>
      <c r="B39" s="8" t="str">
        <f>VLOOKUP($A39, 'DS-1-2-3-appended'!$A$2:$T$101,10,FALSE)</f>
        <v>Light Snow / Rain</v>
      </c>
      <c r="C39" s="8">
        <f>VLOOKUP($A39, 'DS-1-2-3-appended'!$A$2:$T$101, 12,FALSE)</f>
        <v>6.7</v>
      </c>
      <c r="D39" s="8">
        <f>VLOOKUP($A39, 'DS-1-2-3-appended'!$A$2:$T$101, 14,FALSE)</f>
        <v>76</v>
      </c>
      <c r="E39" s="8" t="str">
        <f>VLOOKUP($A39, 'DS-1-2-3-appended'!$A$2:$T$101, 15,FALSE)</f>
        <v>Very Humid</v>
      </c>
      <c r="F39" s="8">
        <f>VLOOKUP($A39, 'DS-1-2-3-appended'!$A$2:$T$101, 17,FALSE)</f>
        <v>22.9</v>
      </c>
      <c r="G39" s="8">
        <f>VLOOKUP($A39, 'DS-1-2-3-appended'!$A$2:$T$101, 18,FALSE)</f>
        <v>4</v>
      </c>
      <c r="H39" s="8">
        <f>VLOOKUP($A39, 'DS-1-2-3-appended'!$A$2:$T$101,19,FALSE)</f>
        <v>55</v>
      </c>
    </row>
    <row r="40" spans="1:8">
      <c r="A40" s="51">
        <v>39</v>
      </c>
      <c r="B40" s="8" t="str">
        <f>VLOOKUP($A40, 'DS-1-2-3-appended'!$A$2:$T$101,10,FALSE)</f>
        <v>Light Snow / Rain</v>
      </c>
      <c r="C40" s="8">
        <f>VLOOKUP($A40, 'DS-1-2-3-appended'!$A$2:$T$101, 12,FALSE)</f>
        <v>6.1</v>
      </c>
      <c r="D40" s="8">
        <f>VLOOKUP($A40, 'DS-1-2-3-appended'!$A$2:$T$101, 14,FALSE)</f>
        <v>81</v>
      </c>
      <c r="E40" s="8" t="str">
        <f>VLOOKUP($A40, 'DS-1-2-3-appended'!$A$2:$T$101, 15,FALSE)</f>
        <v>Highly Humid</v>
      </c>
      <c r="F40" s="8">
        <f>VLOOKUP($A40, 'DS-1-2-3-appended'!$A$2:$T$101, 17,FALSE)</f>
        <v>19.399999999999999</v>
      </c>
      <c r="G40" s="8">
        <f>VLOOKUP($A40, 'DS-1-2-3-appended'!$A$2:$T$101, 18,FALSE)</f>
        <v>19</v>
      </c>
      <c r="H40" s="8">
        <f>VLOOKUP($A40, 'DS-1-2-3-appended'!$A$2:$T$101,19,FALSE)</f>
        <v>55</v>
      </c>
    </row>
    <row r="41" spans="1:8">
      <c r="A41" s="51">
        <v>40</v>
      </c>
      <c r="B41" s="8" t="str">
        <f>VLOOKUP($A41, 'DS-1-2-3-appended'!$A$2:$T$101,10,FALSE)</f>
        <v>Light Snow / Rain</v>
      </c>
      <c r="C41" s="8">
        <f>VLOOKUP($A41, 'DS-1-2-3-appended'!$A$2:$T$101, 12,FALSE)</f>
        <v>6.1</v>
      </c>
      <c r="D41" s="8">
        <f>VLOOKUP($A41, 'DS-1-2-3-appended'!$A$2:$T$101, 14,FALSE)</f>
        <v>71</v>
      </c>
      <c r="E41" s="8" t="str">
        <f>VLOOKUP($A41, 'DS-1-2-3-appended'!$A$2:$T$101, 15,FALSE)</f>
        <v>Very Humid</v>
      </c>
      <c r="F41" s="8">
        <f>VLOOKUP($A41, 'DS-1-2-3-appended'!$A$2:$T$101, 17,FALSE)</f>
        <v>19.399999999999999</v>
      </c>
      <c r="G41" s="8">
        <f>VLOOKUP($A41, 'DS-1-2-3-appended'!$A$2:$T$101, 18,FALSE)</f>
        <v>9</v>
      </c>
      <c r="H41" s="8">
        <f>VLOOKUP($A41, 'DS-1-2-3-appended'!$A$2:$T$101,19,FALSE)</f>
        <v>67</v>
      </c>
    </row>
    <row r="42" spans="1:8">
      <c r="A42" s="51">
        <v>41</v>
      </c>
      <c r="B42" s="8" t="str">
        <f>VLOOKUP($A42, 'DS-1-2-3-appended'!$A$2:$T$101,10,FALSE)</f>
        <v>Clear Sky</v>
      </c>
      <c r="C42" s="8">
        <f>VLOOKUP($A42, 'DS-1-2-3-appended'!$A$2:$T$101, 12,FALSE)</f>
        <v>21.1</v>
      </c>
      <c r="D42" s="8">
        <f>VLOOKUP($A42, 'DS-1-2-3-appended'!$A$2:$T$101, 14,FALSE)</f>
        <v>57</v>
      </c>
      <c r="E42" s="8" t="str">
        <f>VLOOKUP($A42, 'DS-1-2-3-appended'!$A$2:$T$101, 15,FALSE)</f>
        <v>Moderate Humid</v>
      </c>
      <c r="F42" s="8">
        <f>VLOOKUP($A42, 'DS-1-2-3-appended'!$A$2:$T$101, 17,FALSE)</f>
        <v>22.9</v>
      </c>
      <c r="G42" s="8">
        <f>VLOOKUP($A42, 'DS-1-2-3-appended'!$A$2:$T$101, 18,FALSE)</f>
        <v>7</v>
      </c>
      <c r="H42" s="8">
        <f>VLOOKUP($A42, 'DS-1-2-3-appended'!$A$2:$T$101,19,FALSE)</f>
        <v>58</v>
      </c>
    </row>
    <row r="43" spans="1:8">
      <c r="A43" s="51">
        <v>42</v>
      </c>
      <c r="B43" s="8" t="str">
        <f>VLOOKUP($A43, 'DS-1-2-3-appended'!$A$2:$T$101,10,FALSE)</f>
        <v>Foggy / Misty</v>
      </c>
      <c r="C43" s="8">
        <f>VLOOKUP($A43, 'DS-1-2-3-appended'!$A$2:$T$101, 12,FALSE)</f>
        <v>11.7</v>
      </c>
      <c r="D43" s="8">
        <f>VLOOKUP($A43, 'DS-1-2-3-appended'!$A$2:$T$101, 14,FALSE)</f>
        <v>46</v>
      </c>
      <c r="E43" s="8" t="str">
        <f>VLOOKUP($A43, 'DS-1-2-3-appended'!$A$2:$T$101, 15,FALSE)</f>
        <v>Comfortable</v>
      </c>
      <c r="F43" s="8">
        <f>VLOOKUP($A43, 'DS-1-2-3-appended'!$A$2:$T$101, 17,FALSE)</f>
        <v>38.799999999999997</v>
      </c>
      <c r="G43" s="8">
        <f>VLOOKUP($A43, 'DS-1-2-3-appended'!$A$2:$T$101, 18,FALSE)</f>
        <v>10</v>
      </c>
      <c r="H43" s="8">
        <f>VLOOKUP($A43, 'DS-1-2-3-appended'!$A$2:$T$101,19,FALSE)</f>
        <v>43</v>
      </c>
    </row>
    <row r="44" spans="1:8">
      <c r="A44" s="51">
        <v>43</v>
      </c>
      <c r="B44" s="8" t="str">
        <f>VLOOKUP($A44, 'DS-1-2-3-appended'!$A$2:$T$101,10,FALSE)</f>
        <v>Clear Sky</v>
      </c>
      <c r="C44" s="8">
        <f>VLOOKUP($A44, 'DS-1-2-3-appended'!$A$2:$T$101, 12,FALSE)</f>
        <v>20.399999999999999</v>
      </c>
      <c r="D44" s="8">
        <f>VLOOKUP($A44, 'DS-1-2-3-appended'!$A$2:$T$101, 14,FALSE)</f>
        <v>42</v>
      </c>
      <c r="E44" s="8" t="str">
        <f>VLOOKUP($A44, 'DS-1-2-3-appended'!$A$2:$T$101, 15,FALSE)</f>
        <v>Comfortable</v>
      </c>
      <c r="F44" s="8">
        <f>VLOOKUP($A44, 'DS-1-2-3-appended'!$A$2:$T$101, 17,FALSE)</f>
        <v>52.8</v>
      </c>
      <c r="G44" s="8">
        <f>VLOOKUP($A44, 'DS-1-2-3-appended'!$A$2:$T$101, 18,FALSE)</f>
        <v>1</v>
      </c>
      <c r="H44" s="8">
        <f>VLOOKUP($A44, 'DS-1-2-3-appended'!$A$2:$T$101,19,FALSE)</f>
        <v>29</v>
      </c>
    </row>
    <row r="45" spans="1:8">
      <c r="A45" s="51">
        <v>44</v>
      </c>
      <c r="B45" s="8" t="str">
        <f>VLOOKUP($A45, 'DS-1-2-3-appended'!$A$2:$T$101,10,FALSE)</f>
        <v>Clear Sky</v>
      </c>
      <c r="C45" s="8">
        <f>VLOOKUP($A45, 'DS-1-2-3-appended'!$A$2:$T$101, 12,FALSE)</f>
        <v>19.8</v>
      </c>
      <c r="D45" s="8">
        <f>VLOOKUP($A45, 'DS-1-2-3-appended'!$A$2:$T$101, 14,FALSE)</f>
        <v>39</v>
      </c>
      <c r="E45" s="8" t="str">
        <f>VLOOKUP($A45, 'DS-1-2-3-appended'!$A$2:$T$101, 15,FALSE)</f>
        <v>Low Comfortable</v>
      </c>
      <c r="F45" s="8">
        <f>VLOOKUP($A45, 'DS-1-2-3-appended'!$A$2:$T$101, 17,FALSE)</f>
        <v>42.3</v>
      </c>
      <c r="G45" s="8">
        <f>VLOOKUP($A45, 'DS-1-2-3-appended'!$A$2:$T$101, 18,FALSE)</f>
        <v>5</v>
      </c>
      <c r="H45" s="8">
        <f>VLOOKUP($A45, 'DS-1-2-3-appended'!$A$2:$T$101,19,FALSE)</f>
        <v>17</v>
      </c>
    </row>
    <row r="46" spans="1:8">
      <c r="A46" s="51">
        <v>45</v>
      </c>
      <c r="B46" s="8" t="str">
        <f>VLOOKUP($A46, 'DS-1-2-3-appended'!$A$2:$T$101,10,FALSE)</f>
        <v>Clear Sky</v>
      </c>
      <c r="C46" s="8">
        <f>VLOOKUP($A46, 'DS-1-2-3-appended'!$A$2:$T$101, 12,FALSE)</f>
        <v>18.5</v>
      </c>
      <c r="D46" s="8">
        <f>VLOOKUP($A46, 'DS-1-2-3-appended'!$A$2:$T$101, 14,FALSE)</f>
        <v>44</v>
      </c>
      <c r="E46" s="8" t="str">
        <f>VLOOKUP($A46, 'DS-1-2-3-appended'!$A$2:$T$101, 15,FALSE)</f>
        <v>Comfortable</v>
      </c>
      <c r="F46" s="8">
        <f>VLOOKUP($A46, 'DS-1-2-3-appended'!$A$2:$T$101, 17,FALSE)</f>
        <v>38.799999999999997</v>
      </c>
      <c r="G46" s="8">
        <f>VLOOKUP($A46, 'DS-1-2-3-appended'!$A$2:$T$101, 18,FALSE)</f>
        <v>11</v>
      </c>
      <c r="H46" s="8">
        <f>VLOOKUP($A46, 'DS-1-2-3-appended'!$A$2:$T$101,19,FALSE)</f>
        <v>20</v>
      </c>
    </row>
    <row r="47" spans="1:8">
      <c r="A47" s="51">
        <v>46</v>
      </c>
      <c r="B47" s="8" t="str">
        <f>VLOOKUP($A47, 'DS-1-2-3-appended'!$A$2:$T$101,10,FALSE)</f>
        <v>Clear Sky</v>
      </c>
      <c r="C47" s="8">
        <f>VLOOKUP($A47, 'DS-1-2-3-appended'!$A$2:$T$101, 12,FALSE)</f>
        <v>17.8</v>
      </c>
      <c r="D47" s="8">
        <f>VLOOKUP($A47, 'DS-1-2-3-appended'!$A$2:$T$101, 14,FALSE)</f>
        <v>44</v>
      </c>
      <c r="E47" s="8" t="str">
        <f>VLOOKUP($A47, 'DS-1-2-3-appended'!$A$2:$T$101, 15,FALSE)</f>
        <v>Comfortable</v>
      </c>
      <c r="F47" s="8">
        <f>VLOOKUP($A47, 'DS-1-2-3-appended'!$A$2:$T$101, 17,FALSE)</f>
        <v>35.200000000000003</v>
      </c>
      <c r="G47" s="8">
        <f>VLOOKUP($A47, 'DS-1-2-3-appended'!$A$2:$T$101, 18,FALSE)</f>
        <v>0</v>
      </c>
      <c r="H47" s="8">
        <f>VLOOKUP($A47, 'DS-1-2-3-appended'!$A$2:$T$101,19,FALSE)</f>
        <v>9</v>
      </c>
    </row>
    <row r="48" spans="1:8">
      <c r="A48" s="51">
        <v>47</v>
      </c>
      <c r="B48" s="8" t="str">
        <f>VLOOKUP($A48, 'DS-1-2-3-appended'!$A$2:$T$101,10,FALSE)</f>
        <v>Clear Sky</v>
      </c>
      <c r="C48" s="8">
        <f>VLOOKUP($A48, 'DS-1-2-3-appended'!$A$2:$T$101, 12,FALSE)</f>
        <v>17.2</v>
      </c>
      <c r="D48" s="8">
        <f>VLOOKUP($A48, 'DS-1-2-3-appended'!$A$2:$T$101, 14,FALSE)</f>
        <v>47</v>
      </c>
      <c r="E48" s="8" t="str">
        <f>VLOOKUP($A48, 'DS-1-2-3-appended'!$A$2:$T$101, 15,FALSE)</f>
        <v>Comfortable</v>
      </c>
      <c r="F48" s="8">
        <f>VLOOKUP($A48, 'DS-1-2-3-appended'!$A$2:$T$101, 17,FALSE)</f>
        <v>19.399999999999999</v>
      </c>
      <c r="G48" s="8">
        <f>VLOOKUP($A48, 'DS-1-2-3-appended'!$A$2:$T$101, 18,FALSE)</f>
        <v>0</v>
      </c>
      <c r="H48" s="8">
        <f>VLOOKUP($A48, 'DS-1-2-3-appended'!$A$2:$T$101,19,FALSE)</f>
        <v>8</v>
      </c>
    </row>
    <row r="49" spans="1:8">
      <c r="A49" s="51">
        <v>48</v>
      </c>
      <c r="B49" s="8" t="str">
        <f>VLOOKUP($A49, 'DS-1-2-3-appended'!$A$2:$T$101,10,FALSE)</f>
        <v>Clear Sky</v>
      </c>
      <c r="C49" s="8">
        <f>VLOOKUP($A49, 'DS-1-2-3-appended'!$A$2:$T$101, 12,FALSE)</f>
        <v>17.2</v>
      </c>
      <c r="D49" s="8">
        <f>VLOOKUP($A49, 'DS-1-2-3-appended'!$A$2:$T$101, 14,FALSE)</f>
        <v>44</v>
      </c>
      <c r="E49" s="8" t="str">
        <f>VLOOKUP($A49, 'DS-1-2-3-appended'!$A$2:$T$101, 15,FALSE)</f>
        <v>Comfortable</v>
      </c>
      <c r="F49" s="8">
        <f>VLOOKUP($A49, 'DS-1-2-3-appended'!$A$2:$T$101, 17,FALSE)</f>
        <v>42.3</v>
      </c>
      <c r="G49" s="8">
        <f>VLOOKUP($A49, 'DS-1-2-3-appended'!$A$2:$T$101, 18,FALSE)</f>
        <v>0</v>
      </c>
      <c r="H49" s="8">
        <f>VLOOKUP($A49, 'DS-1-2-3-appended'!$A$2:$T$101,19,FALSE)</f>
        <v>5</v>
      </c>
    </row>
    <row r="50" spans="1:8">
      <c r="A50" s="51">
        <v>49</v>
      </c>
      <c r="B50" s="8" t="str">
        <f>VLOOKUP($A50, 'DS-1-2-3-appended'!$A$2:$T$101,10,FALSE)</f>
        <v>Clear Sky</v>
      </c>
      <c r="C50" s="8">
        <f>VLOOKUP($A50, 'DS-1-2-3-appended'!$A$2:$T$101, 12,FALSE)</f>
        <v>16.5</v>
      </c>
      <c r="D50" s="8">
        <f>VLOOKUP($A50, 'DS-1-2-3-appended'!$A$2:$T$101, 14,FALSE)</f>
        <v>44</v>
      </c>
      <c r="E50" s="8" t="str">
        <f>VLOOKUP($A50, 'DS-1-2-3-appended'!$A$2:$T$101, 15,FALSE)</f>
        <v>Comfortable</v>
      </c>
      <c r="F50" s="8">
        <f>VLOOKUP($A50, 'DS-1-2-3-appended'!$A$2:$T$101, 17,FALSE)</f>
        <v>49.3</v>
      </c>
      <c r="G50" s="8">
        <f>VLOOKUP($A50, 'DS-1-2-3-appended'!$A$2:$T$101, 18,FALSE)</f>
        <v>0</v>
      </c>
      <c r="H50" s="8">
        <f>VLOOKUP($A50, 'DS-1-2-3-appended'!$A$2:$T$101,19,FALSE)</f>
        <v>2</v>
      </c>
    </row>
    <row r="51" spans="1:8">
      <c r="A51" s="51">
        <v>50</v>
      </c>
      <c r="B51" s="8" t="str">
        <f>VLOOKUP($A51, 'DS-1-2-3-appended'!$A$2:$T$101,10,FALSE)</f>
        <v>Clear Sky</v>
      </c>
      <c r="C51" s="8">
        <f>VLOOKUP($A51, 'DS-1-2-3-appended'!$A$2:$T$101, 12,FALSE)</f>
        <v>15.2</v>
      </c>
      <c r="D51" s="8">
        <f>VLOOKUP($A51, 'DS-1-2-3-appended'!$A$2:$T$101, 14,FALSE)</f>
        <v>47</v>
      </c>
      <c r="E51" s="8" t="str">
        <f>VLOOKUP($A51, 'DS-1-2-3-appended'!$A$2:$T$101, 15,FALSE)</f>
        <v>Comfortable</v>
      </c>
      <c r="F51" s="8">
        <f>VLOOKUP($A51, 'DS-1-2-3-appended'!$A$2:$T$101, 17,FALSE)</f>
        <v>45.8</v>
      </c>
      <c r="G51" s="8">
        <f>VLOOKUP($A51, 'DS-1-2-3-appended'!$A$2:$T$101, 18,FALSE)</f>
        <v>0</v>
      </c>
      <c r="H51" s="8">
        <f>VLOOKUP($A51, 'DS-1-2-3-appended'!$A$2:$T$101,19,FALSE)</f>
        <v>1</v>
      </c>
    </row>
    <row r="52" spans="1:8">
      <c r="A52" s="51">
        <v>51</v>
      </c>
      <c r="B52" s="8" t="str">
        <f>VLOOKUP($A52, 'DS-1-2-3-appended'!$A$2:$T$101,10,FALSE)</f>
        <v>Clear Sky</v>
      </c>
      <c r="C52" s="8">
        <f>VLOOKUP($A52, 'DS-1-2-3-appended'!$A$2:$T$101, 12,FALSE)</f>
        <v>15.2</v>
      </c>
      <c r="D52" s="8">
        <f>VLOOKUP($A52, 'DS-1-2-3-appended'!$A$2:$T$101, 14,FALSE)</f>
        <v>47</v>
      </c>
      <c r="E52" s="8" t="str">
        <f>VLOOKUP($A52, 'DS-1-2-3-appended'!$A$2:$T$101, 15,FALSE)</f>
        <v>Comfortable</v>
      </c>
      <c r="F52" s="8">
        <f>VLOOKUP($A52, 'DS-1-2-3-appended'!$A$2:$T$101, 17,FALSE)</f>
        <v>33.5</v>
      </c>
      <c r="G52" s="8">
        <f>VLOOKUP($A52, 'DS-1-2-3-appended'!$A$2:$T$101, 18,FALSE)</f>
        <v>0</v>
      </c>
      <c r="H52" s="8">
        <f>VLOOKUP($A52, 'DS-1-2-3-appended'!$A$2:$T$101,19,FALSE)</f>
        <v>3</v>
      </c>
    </row>
    <row r="53" spans="1:8">
      <c r="A53" s="51">
        <v>52</v>
      </c>
      <c r="B53" s="8" t="str">
        <f>VLOOKUP($A53, 'DS-1-2-3-appended'!$A$2:$T$101,10,FALSE)</f>
        <v>Clear Sky</v>
      </c>
      <c r="C53" s="8">
        <f>VLOOKUP($A53, 'DS-1-2-3-appended'!$A$2:$T$101, 12,FALSE)</f>
        <v>14.6</v>
      </c>
      <c r="D53" s="8">
        <f>VLOOKUP($A53, 'DS-1-2-3-appended'!$A$2:$T$101, 14,FALSE)</f>
        <v>50</v>
      </c>
      <c r="E53" s="8" t="str">
        <f>VLOOKUP($A53, 'DS-1-2-3-appended'!$A$2:$T$101, 15,FALSE)</f>
        <v>Comfortable</v>
      </c>
      <c r="F53" s="8">
        <f>VLOOKUP($A53, 'DS-1-2-3-appended'!$A$2:$T$101, 17,FALSE)</f>
        <v>45.8</v>
      </c>
      <c r="G53" s="8">
        <f>VLOOKUP($A53, 'DS-1-2-3-appended'!$A$2:$T$101, 18,FALSE)</f>
        <v>0</v>
      </c>
      <c r="H53" s="8">
        <f>VLOOKUP($A53, 'DS-1-2-3-appended'!$A$2:$T$101,19,FALSE)</f>
        <v>30</v>
      </c>
    </row>
    <row r="54" spans="1:8">
      <c r="A54" s="51">
        <v>53</v>
      </c>
      <c r="B54" s="8" t="str">
        <f>VLOOKUP($A54, 'DS-1-2-3-appended'!$A$2:$T$101,10,FALSE)</f>
        <v>Clear Sky</v>
      </c>
      <c r="C54" s="8">
        <f>VLOOKUP($A54, 'DS-1-2-3-appended'!$A$2:$T$101, 12,FALSE)</f>
        <v>14.6</v>
      </c>
      <c r="D54" s="8">
        <f>VLOOKUP($A54, 'DS-1-2-3-appended'!$A$2:$T$101, 14,FALSE)</f>
        <v>50</v>
      </c>
      <c r="E54" s="8" t="str">
        <f>VLOOKUP($A54, 'DS-1-2-3-appended'!$A$2:$T$101, 15,FALSE)</f>
        <v>Comfortable</v>
      </c>
      <c r="F54" s="8">
        <f>VLOOKUP($A54, 'DS-1-2-3-appended'!$A$2:$T$101, 17,FALSE)</f>
        <v>22.9</v>
      </c>
      <c r="G54" s="8">
        <f>VLOOKUP($A54, 'DS-1-2-3-appended'!$A$2:$T$101, 18,FALSE)</f>
        <v>1</v>
      </c>
      <c r="H54" s="8">
        <f>VLOOKUP($A54, 'DS-1-2-3-appended'!$A$2:$T$101,19,FALSE)</f>
        <v>63</v>
      </c>
    </row>
    <row r="55" spans="1:8">
      <c r="A55" s="51">
        <v>54</v>
      </c>
      <c r="B55" s="8" t="str">
        <f>VLOOKUP($A55, 'DS-1-2-3-appended'!$A$2:$T$101,10,FALSE)</f>
        <v>Clear Sky</v>
      </c>
      <c r="C55" s="8">
        <f>VLOOKUP($A55, 'DS-1-2-3-appended'!$A$2:$T$101, 12,FALSE)</f>
        <v>14.6</v>
      </c>
      <c r="D55" s="8">
        <f>VLOOKUP($A55, 'DS-1-2-3-appended'!$A$2:$T$101, 14,FALSE)</f>
        <v>50</v>
      </c>
      <c r="E55" s="8" t="str">
        <f>VLOOKUP($A55, 'DS-1-2-3-appended'!$A$2:$T$101, 15,FALSE)</f>
        <v>Comfortable</v>
      </c>
      <c r="F55" s="8">
        <f>VLOOKUP($A55, 'DS-1-2-3-appended'!$A$2:$T$101, 17,FALSE)</f>
        <v>33.5</v>
      </c>
      <c r="G55" s="8">
        <f>VLOOKUP($A55, 'DS-1-2-3-appended'!$A$2:$T$101, 18,FALSE)</f>
        <v>1</v>
      </c>
      <c r="H55" s="8">
        <f>VLOOKUP($A55, 'DS-1-2-3-appended'!$A$2:$T$101,19,FALSE)</f>
        <v>153</v>
      </c>
    </row>
    <row r="56" spans="1:8">
      <c r="A56" s="51">
        <v>55</v>
      </c>
      <c r="B56" s="8" t="str">
        <f>VLOOKUP($A56, 'DS-1-2-3-appended'!$A$2:$T$101,10,FALSE)</f>
        <v>Clear Sky</v>
      </c>
      <c r="C56" s="8">
        <f>VLOOKUP($A56, 'DS-1-2-3-appended'!$A$2:$T$101, 12,FALSE)</f>
        <v>15.2</v>
      </c>
      <c r="D56" s="8">
        <f>VLOOKUP($A56, 'DS-1-2-3-appended'!$A$2:$T$101, 14,FALSE)</f>
        <v>43</v>
      </c>
      <c r="E56" s="8" t="str">
        <f>VLOOKUP($A56, 'DS-1-2-3-appended'!$A$2:$T$101, 15,FALSE)</f>
        <v>Comfortable</v>
      </c>
      <c r="F56" s="8">
        <f>VLOOKUP($A56, 'DS-1-2-3-appended'!$A$2:$T$101, 17,FALSE)</f>
        <v>45.8</v>
      </c>
      <c r="G56" s="8">
        <f>VLOOKUP($A56, 'DS-1-2-3-appended'!$A$2:$T$101, 18,FALSE)</f>
        <v>7</v>
      </c>
      <c r="H56" s="8">
        <f>VLOOKUP($A56, 'DS-1-2-3-appended'!$A$2:$T$101,19,FALSE)</f>
        <v>81</v>
      </c>
    </row>
    <row r="57" spans="1:8">
      <c r="A57" s="51">
        <v>56</v>
      </c>
      <c r="B57" s="8" t="str">
        <f>VLOOKUP($A57, 'DS-1-2-3-appended'!$A$2:$T$101,10,FALSE)</f>
        <v>Clear Sky</v>
      </c>
      <c r="C57" s="8">
        <f>VLOOKUP($A57, 'DS-1-2-3-appended'!$A$2:$T$101, 12,FALSE)</f>
        <v>15.9</v>
      </c>
      <c r="D57" s="8">
        <f>VLOOKUP($A57, 'DS-1-2-3-appended'!$A$2:$T$101, 14,FALSE)</f>
        <v>43</v>
      </c>
      <c r="E57" s="8" t="str">
        <f>VLOOKUP($A57, 'DS-1-2-3-appended'!$A$2:$T$101, 15,FALSE)</f>
        <v>Comfortable</v>
      </c>
      <c r="F57" s="8">
        <f>VLOOKUP($A57, 'DS-1-2-3-appended'!$A$2:$T$101, 17,FALSE)</f>
        <v>29.9</v>
      </c>
      <c r="G57" s="8">
        <f>VLOOKUP($A57, 'DS-1-2-3-appended'!$A$2:$T$101, 18,FALSE)</f>
        <v>11</v>
      </c>
      <c r="H57" s="8">
        <f>VLOOKUP($A57, 'DS-1-2-3-appended'!$A$2:$T$101,19,FALSE)</f>
        <v>33</v>
      </c>
    </row>
    <row r="58" spans="1:8">
      <c r="A58" s="51">
        <v>57</v>
      </c>
      <c r="B58" s="8" t="str">
        <f>VLOOKUP($A58, 'DS-1-2-3-appended'!$A$2:$T$101,10,FALSE)</f>
        <v>Clear Sky</v>
      </c>
      <c r="C58" s="8">
        <f>VLOOKUP($A58, 'DS-1-2-3-appended'!$A$2:$T$101, 12,FALSE)</f>
        <v>16.5</v>
      </c>
      <c r="D58" s="8">
        <f>VLOOKUP($A58, 'DS-1-2-3-appended'!$A$2:$T$101, 14,FALSE)</f>
        <v>40</v>
      </c>
      <c r="E58" s="8" t="str">
        <f>VLOOKUP($A58, 'DS-1-2-3-appended'!$A$2:$T$101, 15,FALSE)</f>
        <v>Low Comfortable</v>
      </c>
      <c r="F58" s="8">
        <f>VLOOKUP($A58, 'DS-1-2-3-appended'!$A$2:$T$101, 17,FALSE)</f>
        <v>38.799999999999997</v>
      </c>
      <c r="G58" s="8">
        <f>VLOOKUP($A58, 'DS-1-2-3-appended'!$A$2:$T$101, 18,FALSE)</f>
        <v>10</v>
      </c>
      <c r="H58" s="8">
        <f>VLOOKUP($A58, 'DS-1-2-3-appended'!$A$2:$T$101,19,FALSE)</f>
        <v>41</v>
      </c>
    </row>
    <row r="59" spans="1:8">
      <c r="A59" s="51">
        <v>58</v>
      </c>
      <c r="B59" s="8" t="str">
        <f>VLOOKUP($A59, 'DS-1-2-3-appended'!$A$2:$T$101,10,FALSE)</f>
        <v>Clear Sky</v>
      </c>
      <c r="C59" s="8">
        <f>VLOOKUP($A59, 'DS-1-2-3-appended'!$A$2:$T$101, 12,FALSE)</f>
        <v>17.2</v>
      </c>
      <c r="D59" s="8">
        <f>VLOOKUP($A59, 'DS-1-2-3-appended'!$A$2:$T$101, 14,FALSE)</f>
        <v>35</v>
      </c>
      <c r="E59" s="8" t="str">
        <f>VLOOKUP($A59, 'DS-1-2-3-appended'!$A$2:$T$101, 15,FALSE)</f>
        <v>Low Comfortable</v>
      </c>
      <c r="F59" s="8">
        <f>VLOOKUP($A59, 'DS-1-2-3-appended'!$A$2:$T$101, 17,FALSE)</f>
        <v>35.200000000000003</v>
      </c>
      <c r="G59" s="8">
        <f>VLOOKUP($A59, 'DS-1-2-3-appended'!$A$2:$T$101, 18,FALSE)</f>
        <v>13</v>
      </c>
      <c r="H59" s="8">
        <f>VLOOKUP($A59, 'DS-1-2-3-appended'!$A$2:$T$101,19,FALSE)</f>
        <v>48</v>
      </c>
    </row>
    <row r="60" spans="1:8">
      <c r="A60" s="51">
        <v>59</v>
      </c>
      <c r="B60" s="8" t="str">
        <f>VLOOKUP($A60, 'DS-1-2-3-appended'!$A$2:$T$101,10,FALSE)</f>
        <v>Clear Sky</v>
      </c>
      <c r="C60" s="8">
        <f>VLOOKUP($A60, 'DS-1-2-3-appended'!$A$2:$T$101, 12,FALSE)</f>
        <v>17.8</v>
      </c>
      <c r="D60" s="8">
        <f>VLOOKUP($A60, 'DS-1-2-3-appended'!$A$2:$T$101, 14,FALSE)</f>
        <v>35</v>
      </c>
      <c r="E60" s="8" t="str">
        <f>VLOOKUP($A60, 'DS-1-2-3-appended'!$A$2:$T$101, 15,FALSE)</f>
        <v>Low Comfortable</v>
      </c>
      <c r="F60" s="8">
        <f>VLOOKUP($A60, 'DS-1-2-3-appended'!$A$2:$T$101, 17,FALSE)</f>
        <v>33.5</v>
      </c>
      <c r="G60" s="8">
        <f>VLOOKUP($A60, 'DS-1-2-3-appended'!$A$2:$T$101, 18,FALSE)</f>
        <v>8</v>
      </c>
      <c r="H60" s="8">
        <f>VLOOKUP($A60, 'DS-1-2-3-appended'!$A$2:$T$101,19,FALSE)</f>
        <v>53</v>
      </c>
    </row>
    <row r="61" spans="1:8">
      <c r="A61" s="51">
        <v>60</v>
      </c>
      <c r="B61" s="8" t="str">
        <f>VLOOKUP($A61, 'DS-1-2-3-appended'!$A$2:$T$101,10,FALSE)</f>
        <v>Clear Sky</v>
      </c>
      <c r="C61" s="8">
        <f>VLOOKUP($A61, 'DS-1-2-3-appended'!$A$2:$T$101, 12,FALSE)</f>
        <v>18.5</v>
      </c>
      <c r="D61" s="8">
        <f>VLOOKUP($A61, 'DS-1-2-3-appended'!$A$2:$T$101, 14,FALSE)</f>
        <v>30</v>
      </c>
      <c r="E61" s="8" t="str">
        <f>VLOOKUP($A61, 'DS-1-2-3-appended'!$A$2:$T$101, 15,FALSE)</f>
        <v>Dry</v>
      </c>
      <c r="F61" s="8">
        <f>VLOOKUP($A61, 'DS-1-2-3-appended'!$A$2:$T$101, 17,FALSE)</f>
        <v>33.5</v>
      </c>
      <c r="G61" s="8">
        <f>VLOOKUP($A61, 'DS-1-2-3-appended'!$A$2:$T$101, 18,FALSE)</f>
        <v>11</v>
      </c>
      <c r="H61" s="8">
        <f>VLOOKUP($A61, 'DS-1-2-3-appended'!$A$2:$T$101,19,FALSE)</f>
        <v>66</v>
      </c>
    </row>
    <row r="62" spans="1:8">
      <c r="A62" s="51">
        <v>61</v>
      </c>
      <c r="B62" s="8" t="str">
        <f>VLOOKUP($A62, 'DS-1-2-3-appended'!$A$2:$T$101,10,FALSE)</f>
        <v>Clear Sky</v>
      </c>
      <c r="C62" s="8">
        <f>VLOOKUP($A62, 'DS-1-2-3-appended'!$A$2:$T$101, 12,FALSE)</f>
        <v>18.5</v>
      </c>
      <c r="D62" s="8">
        <f>VLOOKUP($A62, 'DS-1-2-3-appended'!$A$2:$T$101, 14,FALSE)</f>
        <v>30</v>
      </c>
      <c r="E62" s="8" t="str">
        <f>VLOOKUP($A62, 'DS-1-2-3-appended'!$A$2:$T$101, 15,FALSE)</f>
        <v>Dry</v>
      </c>
      <c r="F62" s="8">
        <f>VLOOKUP($A62, 'DS-1-2-3-appended'!$A$2:$T$101, 17,FALSE)</f>
        <v>29.9</v>
      </c>
      <c r="G62" s="8">
        <f>VLOOKUP($A62, 'DS-1-2-3-appended'!$A$2:$T$101, 18,FALSE)</f>
        <v>14</v>
      </c>
      <c r="H62" s="8">
        <f>VLOOKUP($A62, 'DS-1-2-3-appended'!$A$2:$T$101,19,FALSE)</f>
        <v>58</v>
      </c>
    </row>
    <row r="63" spans="1:8">
      <c r="A63" s="51">
        <v>62</v>
      </c>
      <c r="B63" s="8" t="str">
        <f>VLOOKUP($A63, 'DS-1-2-3-appended'!$A$2:$T$101,10,FALSE)</f>
        <v>Clear Sky</v>
      </c>
      <c r="C63" s="8">
        <f>VLOOKUP($A63, 'DS-1-2-3-appended'!$A$2:$T$101, 12,FALSE)</f>
        <v>18.5</v>
      </c>
      <c r="D63" s="8">
        <f>VLOOKUP($A63, 'DS-1-2-3-appended'!$A$2:$T$101, 14,FALSE)</f>
        <v>30</v>
      </c>
      <c r="E63" s="8" t="str">
        <f>VLOOKUP($A63, 'DS-1-2-3-appended'!$A$2:$T$101, 15,FALSE)</f>
        <v>Dry</v>
      </c>
      <c r="F63" s="8">
        <f>VLOOKUP($A63, 'DS-1-2-3-appended'!$A$2:$T$101, 17,FALSE)</f>
        <v>29.9</v>
      </c>
      <c r="G63" s="8">
        <f>VLOOKUP($A63, 'DS-1-2-3-appended'!$A$2:$T$101, 18,FALSE)</f>
        <v>9</v>
      </c>
      <c r="H63" s="8">
        <f>VLOOKUP($A63, 'DS-1-2-3-appended'!$A$2:$T$101,19,FALSE)</f>
        <v>67</v>
      </c>
    </row>
    <row r="64" spans="1:8">
      <c r="A64" s="51">
        <v>63</v>
      </c>
      <c r="B64" s="8" t="str">
        <f>VLOOKUP($A64, 'DS-1-2-3-appended'!$A$2:$T$101,10,FALSE)</f>
        <v>Clear Sky</v>
      </c>
      <c r="C64" s="8">
        <f>VLOOKUP($A64, 'DS-1-2-3-appended'!$A$2:$T$101, 12,FALSE)</f>
        <v>17.8</v>
      </c>
      <c r="D64" s="8">
        <f>VLOOKUP($A64, 'DS-1-2-3-appended'!$A$2:$T$101, 14,FALSE)</f>
        <v>30</v>
      </c>
      <c r="E64" s="8" t="str">
        <f>VLOOKUP($A64, 'DS-1-2-3-appended'!$A$2:$T$101, 15,FALSE)</f>
        <v>Dry</v>
      </c>
      <c r="F64" s="8">
        <f>VLOOKUP($A64, 'DS-1-2-3-appended'!$A$2:$T$101, 17,FALSE)</f>
        <v>26.4</v>
      </c>
      <c r="G64" s="8">
        <f>VLOOKUP($A64, 'DS-1-2-3-appended'!$A$2:$T$101, 18,FALSE)</f>
        <v>11</v>
      </c>
      <c r="H64" s="8">
        <f>VLOOKUP($A64, 'DS-1-2-3-appended'!$A$2:$T$101,19,FALSE)</f>
        <v>146</v>
      </c>
    </row>
    <row r="65" spans="1:8">
      <c r="A65" s="51">
        <v>64</v>
      </c>
      <c r="B65" s="8" t="str">
        <f>VLOOKUP($A65, 'DS-1-2-3-appended'!$A$2:$T$101,10,FALSE)</f>
        <v>Clear Sky</v>
      </c>
      <c r="C65" s="8">
        <f>VLOOKUP($A65, 'DS-1-2-3-appended'!$A$2:$T$101, 12,FALSE)</f>
        <v>17.8</v>
      </c>
      <c r="D65" s="8">
        <f>VLOOKUP($A65, 'DS-1-2-3-appended'!$A$2:$T$101, 14,FALSE)</f>
        <v>32</v>
      </c>
      <c r="E65" s="8" t="str">
        <f>VLOOKUP($A65, 'DS-1-2-3-appended'!$A$2:$T$101, 15,FALSE)</f>
        <v>Low Comfortable</v>
      </c>
      <c r="F65" s="8">
        <f>VLOOKUP($A65, 'DS-1-2-3-appended'!$A$2:$T$101, 17,FALSE)</f>
        <v>12.3</v>
      </c>
      <c r="G65" s="8">
        <f>VLOOKUP($A65, 'DS-1-2-3-appended'!$A$2:$T$101, 18,FALSE)</f>
        <v>9</v>
      </c>
      <c r="H65" s="8">
        <f>VLOOKUP($A65, 'DS-1-2-3-appended'!$A$2:$T$101,19,FALSE)</f>
        <v>148</v>
      </c>
    </row>
    <row r="66" spans="1:8">
      <c r="A66" s="51">
        <v>65</v>
      </c>
      <c r="B66" s="8" t="str">
        <f>VLOOKUP($A66, 'DS-1-2-3-appended'!$A$2:$T$101,10,FALSE)</f>
        <v>Clear Sky</v>
      </c>
      <c r="C66" s="8">
        <f>VLOOKUP($A66, 'DS-1-2-3-appended'!$A$2:$T$101, 12,FALSE)</f>
        <v>16.5</v>
      </c>
      <c r="D66" s="8">
        <f>VLOOKUP($A66, 'DS-1-2-3-appended'!$A$2:$T$101, 14,FALSE)</f>
        <v>47</v>
      </c>
      <c r="E66" s="8" t="str">
        <f>VLOOKUP($A66, 'DS-1-2-3-appended'!$A$2:$T$101, 15,FALSE)</f>
        <v>Comfortable</v>
      </c>
      <c r="F66" s="8">
        <f>VLOOKUP($A66, 'DS-1-2-3-appended'!$A$2:$T$101, 17,FALSE)</f>
        <v>0</v>
      </c>
      <c r="G66" s="8">
        <f>VLOOKUP($A66, 'DS-1-2-3-appended'!$A$2:$T$101, 18,FALSE)</f>
        <v>8</v>
      </c>
      <c r="H66" s="8">
        <f>VLOOKUP($A66, 'DS-1-2-3-appended'!$A$2:$T$101,19,FALSE)</f>
        <v>102</v>
      </c>
    </row>
    <row r="67" spans="1:8">
      <c r="A67" s="51">
        <v>66</v>
      </c>
      <c r="B67" s="8" t="str">
        <f>VLOOKUP($A67, 'DS-1-2-3-appended'!$A$2:$T$101,10,FALSE)</f>
        <v>Clear Sky</v>
      </c>
      <c r="C67" s="8">
        <f>VLOOKUP($A67, 'DS-1-2-3-appended'!$A$2:$T$101, 12,FALSE)</f>
        <v>16.5</v>
      </c>
      <c r="D67" s="8">
        <f>VLOOKUP($A67, 'DS-1-2-3-appended'!$A$2:$T$101, 14,FALSE)</f>
        <v>47</v>
      </c>
      <c r="E67" s="8" t="str">
        <f>VLOOKUP($A67, 'DS-1-2-3-appended'!$A$2:$T$101, 15,FALSE)</f>
        <v>Comfortable</v>
      </c>
      <c r="F67" s="8">
        <f>VLOOKUP($A67, 'DS-1-2-3-appended'!$A$2:$T$101, 17,FALSE)</f>
        <v>12.3</v>
      </c>
      <c r="G67" s="8">
        <f>VLOOKUP($A67, 'DS-1-2-3-appended'!$A$2:$T$101, 18,FALSE)</f>
        <v>3</v>
      </c>
      <c r="H67" s="8">
        <f>VLOOKUP($A67, 'DS-1-2-3-appended'!$A$2:$T$101,19,FALSE)</f>
        <v>49</v>
      </c>
    </row>
    <row r="68" spans="1:8">
      <c r="A68" s="51">
        <v>67</v>
      </c>
      <c r="B68" s="8" t="str">
        <f>VLOOKUP($A68, 'DS-1-2-3-appended'!$A$2:$T$101,10,FALSE)</f>
        <v>Clear Sky</v>
      </c>
      <c r="C68" s="8">
        <f>VLOOKUP($A68, 'DS-1-2-3-appended'!$A$2:$T$101, 12,FALSE)</f>
        <v>15.9</v>
      </c>
      <c r="D68" s="8">
        <f>VLOOKUP($A68, 'DS-1-2-3-appended'!$A$2:$T$101, 14,FALSE)</f>
        <v>64</v>
      </c>
      <c r="E68" s="8" t="str">
        <f>VLOOKUP($A68, 'DS-1-2-3-appended'!$A$2:$T$101, 15,FALSE)</f>
        <v>Humid</v>
      </c>
      <c r="F68" s="8">
        <f>VLOOKUP($A68, 'DS-1-2-3-appended'!$A$2:$T$101, 17,FALSE)</f>
        <v>15.8</v>
      </c>
      <c r="G68" s="8">
        <f>VLOOKUP($A68, 'DS-1-2-3-appended'!$A$2:$T$101, 18,FALSE)</f>
        <v>3</v>
      </c>
      <c r="H68" s="8">
        <f>VLOOKUP($A68, 'DS-1-2-3-appended'!$A$2:$T$101,19,FALSE)</f>
        <v>49</v>
      </c>
    </row>
    <row r="69" spans="1:8">
      <c r="A69" s="51">
        <v>68</v>
      </c>
      <c r="B69" s="8" t="str">
        <f>VLOOKUP($A69, 'DS-1-2-3-appended'!$A$2:$T$101,10,FALSE)</f>
        <v>Clear Sky</v>
      </c>
      <c r="C69" s="8">
        <f>VLOOKUP($A69, 'DS-1-2-3-appended'!$A$2:$T$101, 12,FALSE)</f>
        <v>14.6</v>
      </c>
      <c r="D69" s="8">
        <f>VLOOKUP($A69, 'DS-1-2-3-appended'!$A$2:$T$101, 14,FALSE)</f>
        <v>69</v>
      </c>
      <c r="E69" s="8" t="str">
        <f>VLOOKUP($A69, 'DS-1-2-3-appended'!$A$2:$T$101, 15,FALSE)</f>
        <v>Humid</v>
      </c>
      <c r="F69" s="8">
        <f>VLOOKUP($A69, 'DS-1-2-3-appended'!$A$2:$T$101, 17,FALSE)</f>
        <v>15.8</v>
      </c>
      <c r="G69" s="8">
        <f>VLOOKUP($A69, 'DS-1-2-3-appended'!$A$2:$T$101, 18,FALSE)</f>
        <v>0</v>
      </c>
      <c r="H69" s="8">
        <f>VLOOKUP($A69, 'DS-1-2-3-appended'!$A$2:$T$101,19,FALSE)</f>
        <v>20</v>
      </c>
    </row>
    <row r="70" spans="1:8">
      <c r="A70" s="51">
        <v>69</v>
      </c>
      <c r="B70" s="8" t="str">
        <f>VLOOKUP($A70, 'DS-1-2-3-appended'!$A$2:$T$101,10,FALSE)</f>
        <v>Clear Sky</v>
      </c>
      <c r="C70" s="8">
        <f>VLOOKUP($A70, 'DS-1-2-3-appended'!$A$2:$T$101, 12,FALSE)</f>
        <v>15.9</v>
      </c>
      <c r="D70" s="8">
        <f>VLOOKUP($A70, 'DS-1-2-3-appended'!$A$2:$T$101, 14,FALSE)</f>
        <v>55</v>
      </c>
      <c r="E70" s="8" t="str">
        <f>VLOOKUP($A70, 'DS-1-2-3-appended'!$A$2:$T$101, 15,FALSE)</f>
        <v>Moderate Humid</v>
      </c>
      <c r="F70" s="8">
        <f>VLOOKUP($A70, 'DS-1-2-3-appended'!$A$2:$T$101, 17,FALSE)</f>
        <v>12.3</v>
      </c>
      <c r="G70" s="8">
        <f>VLOOKUP($A70, 'DS-1-2-3-appended'!$A$2:$T$101, 18,FALSE)</f>
        <v>1</v>
      </c>
      <c r="H70" s="8">
        <f>VLOOKUP($A70, 'DS-1-2-3-appended'!$A$2:$T$101,19,FALSE)</f>
        <v>11</v>
      </c>
    </row>
    <row r="71" spans="1:8">
      <c r="A71" s="51">
        <v>70</v>
      </c>
      <c r="B71" s="8" t="str">
        <f>VLOOKUP($A71, 'DS-1-2-3-appended'!$A$2:$T$101,10,FALSE)</f>
        <v>Clear Sky</v>
      </c>
      <c r="C71" s="8">
        <f>VLOOKUP($A71, 'DS-1-2-3-appended'!$A$2:$T$101, 12,FALSE)</f>
        <v>15.2</v>
      </c>
      <c r="D71" s="8">
        <f>VLOOKUP($A71, 'DS-1-2-3-appended'!$A$2:$T$101, 14,FALSE)</f>
        <v>55</v>
      </c>
      <c r="E71" s="8" t="str">
        <f>VLOOKUP($A71, 'DS-1-2-3-appended'!$A$2:$T$101, 15,FALSE)</f>
        <v>Moderate Humid</v>
      </c>
      <c r="F71" s="8">
        <f>VLOOKUP($A71, 'DS-1-2-3-appended'!$A$2:$T$101, 17,FALSE)</f>
        <v>12.3</v>
      </c>
      <c r="G71" s="8">
        <f>VLOOKUP($A71, 'DS-1-2-3-appended'!$A$2:$T$101, 18,FALSE)</f>
        <v>0</v>
      </c>
      <c r="H71" s="8">
        <f>VLOOKUP($A71, 'DS-1-2-3-appended'!$A$2:$T$101,19,FALSE)</f>
        <v>5</v>
      </c>
    </row>
    <row r="72" spans="1:8">
      <c r="A72" s="51">
        <v>71</v>
      </c>
      <c r="B72" s="8" t="str">
        <f>VLOOKUP($A72, 'DS-1-2-3-appended'!$A$2:$T$101,10,FALSE)</f>
        <v>Clear Sky</v>
      </c>
      <c r="C72" s="8">
        <f>VLOOKUP($A72, 'DS-1-2-3-appended'!$A$2:$T$101, 12,FALSE)</f>
        <v>15.2</v>
      </c>
      <c r="D72" s="8">
        <f>VLOOKUP($A72, 'DS-1-2-3-appended'!$A$2:$T$101, 14,FALSE)</f>
        <v>59</v>
      </c>
      <c r="E72" s="8" t="str">
        <f>VLOOKUP($A72, 'DS-1-2-3-appended'!$A$2:$T$101, 15,FALSE)</f>
        <v>Moderate Humid</v>
      </c>
      <c r="F72" s="8">
        <f>VLOOKUP($A72, 'DS-1-2-3-appended'!$A$2:$T$101, 17,FALSE)</f>
        <v>12.3</v>
      </c>
      <c r="G72" s="8">
        <f>VLOOKUP($A72, 'DS-1-2-3-appended'!$A$2:$T$101, 18,FALSE)</f>
        <v>0</v>
      </c>
      <c r="H72" s="8">
        <f>VLOOKUP($A72, 'DS-1-2-3-appended'!$A$2:$T$101,19,FALSE)</f>
        <v>2</v>
      </c>
    </row>
    <row r="73" spans="1:8">
      <c r="A73" s="51">
        <v>72</v>
      </c>
      <c r="B73" s="8" t="str">
        <f>VLOOKUP($A73, 'DS-1-2-3-appended'!$A$2:$T$101,10,FALSE)</f>
        <v>Clear Sky</v>
      </c>
      <c r="C73" s="8">
        <f>VLOOKUP($A73, 'DS-1-2-3-appended'!$A$2:$T$101, 12,FALSE)</f>
        <v>14.6</v>
      </c>
      <c r="D73" s="8">
        <f>VLOOKUP($A73, 'DS-1-2-3-appended'!$A$2:$T$101, 14,FALSE)</f>
        <v>63</v>
      </c>
      <c r="E73" s="8" t="str">
        <f>VLOOKUP($A73, 'DS-1-2-3-appended'!$A$2:$T$101, 15,FALSE)</f>
        <v>Humid</v>
      </c>
      <c r="F73" s="8">
        <f>VLOOKUP($A73, 'DS-1-2-3-appended'!$A$2:$T$101, 17,FALSE)</f>
        <v>15.8</v>
      </c>
      <c r="G73" s="8">
        <f>VLOOKUP($A73, 'DS-1-2-3-appended'!$A$2:$T$101, 18,FALSE)</f>
        <v>0</v>
      </c>
      <c r="H73" s="8">
        <f>VLOOKUP($A73, 'DS-1-2-3-appended'!$A$2:$T$101,19,FALSE)</f>
        <v>1</v>
      </c>
    </row>
    <row r="74" spans="1:8">
      <c r="A74" s="51">
        <v>73</v>
      </c>
      <c r="B74" s="8" t="str">
        <f>VLOOKUP($A74, 'DS-1-2-3-appended'!$A$2:$T$101,10,FALSE)</f>
        <v>Clear Sky</v>
      </c>
      <c r="C74" s="8">
        <f>VLOOKUP($A74, 'DS-1-2-3-appended'!$A$2:$T$101, 12,FALSE)</f>
        <v>14.6</v>
      </c>
      <c r="D74" s="8">
        <f>VLOOKUP($A74, 'DS-1-2-3-appended'!$A$2:$T$101, 14,FALSE)</f>
        <v>63</v>
      </c>
      <c r="E74" s="8" t="str">
        <f>VLOOKUP($A74, 'DS-1-2-3-appended'!$A$2:$T$101, 15,FALSE)</f>
        <v>Humid</v>
      </c>
      <c r="F74" s="8">
        <f>VLOOKUP($A74, 'DS-1-2-3-appended'!$A$2:$T$101, 17,FALSE)</f>
        <v>10.6</v>
      </c>
      <c r="G74" s="8">
        <f>VLOOKUP($A74, 'DS-1-2-3-appended'!$A$2:$T$101, 18,FALSE)</f>
        <v>0</v>
      </c>
      <c r="H74" s="8">
        <f>VLOOKUP($A74, 'DS-1-2-3-appended'!$A$2:$T$101,19,FALSE)</f>
        <v>2</v>
      </c>
    </row>
    <row r="75" spans="1:8">
      <c r="A75" s="51">
        <v>74</v>
      </c>
      <c r="B75" s="8" t="str">
        <f>VLOOKUP($A75, 'DS-1-2-3-appended'!$A$2:$T$101,10,FALSE)</f>
        <v>Clear Sky</v>
      </c>
      <c r="C75" s="8">
        <f>VLOOKUP($A75, 'DS-1-2-3-appended'!$A$2:$T$101, 12,FALSE)</f>
        <v>13.9</v>
      </c>
      <c r="D75" s="8">
        <f>VLOOKUP($A75, 'DS-1-2-3-appended'!$A$2:$T$101, 14,FALSE)</f>
        <v>68</v>
      </c>
      <c r="E75" s="8" t="str">
        <f>VLOOKUP($A75, 'DS-1-2-3-appended'!$A$2:$T$101, 15,FALSE)</f>
        <v>Humid</v>
      </c>
      <c r="F75" s="8">
        <f>VLOOKUP($A75, 'DS-1-2-3-appended'!$A$2:$T$101, 17,FALSE)</f>
        <v>12.3</v>
      </c>
      <c r="G75" s="8">
        <f>VLOOKUP($A75, 'DS-1-2-3-appended'!$A$2:$T$101, 18,FALSE)</f>
        <v>0</v>
      </c>
      <c r="H75" s="8">
        <f>VLOOKUP($A75, 'DS-1-2-3-appended'!$A$2:$T$101,19,FALSE)</f>
        <v>4</v>
      </c>
    </row>
    <row r="76" spans="1:8">
      <c r="A76" s="51">
        <v>75</v>
      </c>
      <c r="B76" s="8" t="str">
        <f>VLOOKUP($A76, 'DS-1-2-3-appended'!$A$2:$T$101,10,FALSE)</f>
        <v>Clear Sky</v>
      </c>
      <c r="C76" s="8">
        <f>VLOOKUP($A76, 'DS-1-2-3-appended'!$A$2:$T$101, 12,FALSE)</f>
        <v>13.9</v>
      </c>
      <c r="D76" s="8">
        <f>VLOOKUP($A76, 'DS-1-2-3-appended'!$A$2:$T$101, 14,FALSE)</f>
        <v>74</v>
      </c>
      <c r="E76" s="8" t="str">
        <f>VLOOKUP($A76, 'DS-1-2-3-appended'!$A$2:$T$101, 15,FALSE)</f>
        <v>Very Humid</v>
      </c>
      <c r="F76" s="8">
        <f>VLOOKUP($A76, 'DS-1-2-3-appended'!$A$2:$T$101, 17,FALSE)</f>
        <v>12.3</v>
      </c>
      <c r="G76" s="8">
        <f>VLOOKUP($A76, 'DS-1-2-3-appended'!$A$2:$T$101, 18,FALSE)</f>
        <v>0</v>
      </c>
      <c r="H76" s="8">
        <f>VLOOKUP($A76, 'DS-1-2-3-appended'!$A$2:$T$101,19,FALSE)</f>
        <v>36</v>
      </c>
    </row>
    <row r="77" spans="1:8">
      <c r="A77" s="51">
        <v>76</v>
      </c>
      <c r="B77" s="8" t="str">
        <f>VLOOKUP($A77, 'DS-1-2-3-appended'!$A$2:$T$101,10,FALSE)</f>
        <v>Clear Sky</v>
      </c>
      <c r="C77" s="8">
        <f>VLOOKUP($A77, 'DS-1-2-3-appended'!$A$2:$T$101, 12,FALSE)</f>
        <v>13.9</v>
      </c>
      <c r="D77" s="8">
        <f>VLOOKUP($A77, 'DS-1-2-3-appended'!$A$2:$T$101, 14,FALSE)</f>
        <v>74</v>
      </c>
      <c r="E77" s="8" t="str">
        <f>VLOOKUP($A77, 'DS-1-2-3-appended'!$A$2:$T$101, 15,FALSE)</f>
        <v>Very Humid</v>
      </c>
      <c r="F77" s="8">
        <f>VLOOKUP($A77, 'DS-1-2-3-appended'!$A$2:$T$101, 17,FALSE)</f>
        <v>15.8</v>
      </c>
      <c r="G77" s="8">
        <f>VLOOKUP($A77, 'DS-1-2-3-appended'!$A$2:$T$101, 18,FALSE)</f>
        <v>2</v>
      </c>
      <c r="H77" s="8">
        <f>VLOOKUP($A77, 'DS-1-2-3-appended'!$A$2:$T$101,19,FALSE)</f>
        <v>92</v>
      </c>
    </row>
    <row r="78" spans="1:8">
      <c r="A78" s="51">
        <v>77</v>
      </c>
      <c r="B78" s="8" t="str">
        <f>VLOOKUP($A78, 'DS-1-2-3-appended'!$A$2:$T$101,10,FALSE)</f>
        <v>Clear Sky</v>
      </c>
      <c r="C78" s="8">
        <f>VLOOKUP($A78, 'DS-1-2-3-appended'!$A$2:$T$101, 12,FALSE)</f>
        <v>14.6</v>
      </c>
      <c r="D78" s="8">
        <f>VLOOKUP($A78, 'DS-1-2-3-appended'!$A$2:$T$101, 14,FALSE)</f>
        <v>69</v>
      </c>
      <c r="E78" s="8" t="str">
        <f>VLOOKUP($A78, 'DS-1-2-3-appended'!$A$2:$T$101, 15,FALSE)</f>
        <v>Humid</v>
      </c>
      <c r="F78" s="8">
        <f>VLOOKUP($A78, 'DS-1-2-3-appended'!$A$2:$T$101, 17,FALSE)</f>
        <v>19.399999999999999</v>
      </c>
      <c r="G78" s="8">
        <f>VLOOKUP($A78, 'DS-1-2-3-appended'!$A$2:$T$101, 18,FALSE)</f>
        <v>2</v>
      </c>
      <c r="H78" s="8">
        <f>VLOOKUP($A78, 'DS-1-2-3-appended'!$A$2:$T$101,19,FALSE)</f>
        <v>177</v>
      </c>
    </row>
    <row r="79" spans="1:8">
      <c r="A79" s="51">
        <v>78</v>
      </c>
      <c r="B79" s="8" t="str">
        <f>VLOOKUP($A79, 'DS-1-2-3-appended'!$A$2:$T$101,10,FALSE)</f>
        <v>Clear Sky</v>
      </c>
      <c r="C79" s="8">
        <f>VLOOKUP($A79, 'DS-1-2-3-appended'!$A$2:$T$101, 12,FALSE)</f>
        <v>15.2</v>
      </c>
      <c r="D79" s="8">
        <f>VLOOKUP($A79, 'DS-1-2-3-appended'!$A$2:$T$101, 14,FALSE)</f>
        <v>64</v>
      </c>
      <c r="E79" s="8" t="str">
        <f>VLOOKUP($A79, 'DS-1-2-3-appended'!$A$2:$T$101, 15,FALSE)</f>
        <v>Humid</v>
      </c>
      <c r="F79" s="8">
        <f>VLOOKUP($A79, 'DS-1-2-3-appended'!$A$2:$T$101, 17,FALSE)</f>
        <v>26.4</v>
      </c>
      <c r="G79" s="8">
        <f>VLOOKUP($A79, 'DS-1-2-3-appended'!$A$2:$T$101, 18,FALSE)</f>
        <v>2</v>
      </c>
      <c r="H79" s="8">
        <f>VLOOKUP($A79, 'DS-1-2-3-appended'!$A$2:$T$101,19,FALSE)</f>
        <v>98</v>
      </c>
    </row>
    <row r="80" spans="1:8">
      <c r="A80" s="51">
        <v>79</v>
      </c>
      <c r="B80" s="8" t="str">
        <f>VLOOKUP($A80, 'DS-1-2-3-appended'!$A$2:$T$101,10,FALSE)</f>
        <v>Foggy / Misty</v>
      </c>
      <c r="C80" s="8">
        <f>VLOOKUP($A80, 'DS-1-2-3-appended'!$A$2:$T$101, 12,FALSE)</f>
        <v>5.2</v>
      </c>
      <c r="D80" s="8">
        <f>VLOOKUP($A80, 'DS-1-2-3-appended'!$A$2:$T$101, 14,FALSE)</f>
        <v>69</v>
      </c>
      <c r="E80" s="8" t="str">
        <f>VLOOKUP($A80, 'DS-1-2-3-appended'!$A$2:$T$101, 15,FALSE)</f>
        <v>Humid</v>
      </c>
      <c r="F80" s="8">
        <f>VLOOKUP($A80, 'DS-1-2-3-appended'!$A$2:$T$101, 17,FALSE)</f>
        <v>38.799999999999997</v>
      </c>
      <c r="G80" s="8">
        <f>VLOOKUP($A80, 'DS-1-2-3-appended'!$A$2:$T$101, 18,FALSE)</f>
        <v>5</v>
      </c>
      <c r="H80" s="8">
        <f>VLOOKUP($A80, 'DS-1-2-3-appended'!$A$2:$T$101,19,FALSE)</f>
        <v>37</v>
      </c>
    </row>
    <row r="81" spans="1:8">
      <c r="A81" s="51">
        <v>80</v>
      </c>
      <c r="B81" s="8" t="str">
        <f>VLOOKUP($A81, 'DS-1-2-3-appended'!$A$2:$T$101,10,FALSE)</f>
        <v>Clear Sky</v>
      </c>
      <c r="C81" s="8">
        <f>VLOOKUP($A81, 'DS-1-2-3-appended'!$A$2:$T$101, 12,FALSE)</f>
        <v>17.2</v>
      </c>
      <c r="D81" s="8">
        <f>VLOOKUP($A81, 'DS-1-2-3-appended'!$A$2:$T$101, 14,FALSE)</f>
        <v>51</v>
      </c>
      <c r="E81" s="8" t="str">
        <f>VLOOKUP($A81, 'DS-1-2-3-appended'!$A$2:$T$101, 15,FALSE)</f>
        <v>Moderate Humid</v>
      </c>
      <c r="F81" s="8">
        <f>VLOOKUP($A81, 'DS-1-2-3-appended'!$A$2:$T$101, 17,FALSE)</f>
        <v>35.200000000000003</v>
      </c>
      <c r="G81" s="8">
        <f>VLOOKUP($A81, 'DS-1-2-3-appended'!$A$2:$T$101, 18,FALSE)</f>
        <v>7</v>
      </c>
      <c r="H81" s="8">
        <f>VLOOKUP($A81, 'DS-1-2-3-appended'!$A$2:$T$101,19,FALSE)</f>
        <v>50</v>
      </c>
    </row>
    <row r="82" spans="1:8">
      <c r="A82" s="51">
        <v>81</v>
      </c>
      <c r="B82" s="8" t="str">
        <f>VLOOKUP($A82, 'DS-1-2-3-appended'!$A$2:$T$101,10,FALSE)</f>
        <v>Clear Sky</v>
      </c>
      <c r="C82" s="8">
        <f>VLOOKUP($A82, 'DS-1-2-3-appended'!$A$2:$T$101, 12,FALSE)</f>
        <v>17.2</v>
      </c>
      <c r="D82" s="8">
        <f>VLOOKUP($A82, 'DS-1-2-3-appended'!$A$2:$T$101, 14,FALSE)</f>
        <v>51</v>
      </c>
      <c r="E82" s="8" t="str">
        <f>VLOOKUP($A82, 'DS-1-2-3-appended'!$A$2:$T$101, 15,FALSE)</f>
        <v>Moderate Humid</v>
      </c>
      <c r="F82" s="8">
        <f>VLOOKUP($A82, 'DS-1-2-3-appended'!$A$2:$T$101, 17,FALSE)</f>
        <v>19.399999999999999</v>
      </c>
      <c r="G82" s="8">
        <f>VLOOKUP($A82, 'DS-1-2-3-appended'!$A$2:$T$101, 18,FALSE)</f>
        <v>12</v>
      </c>
      <c r="H82" s="8">
        <f>VLOOKUP($A82, 'DS-1-2-3-appended'!$A$2:$T$101,19,FALSE)</f>
        <v>66</v>
      </c>
    </row>
    <row r="83" spans="1:8">
      <c r="A83" s="51">
        <v>82</v>
      </c>
      <c r="B83" s="8" t="str">
        <f>VLOOKUP($A83, 'DS-1-2-3-appended'!$A$2:$T$101,10,FALSE)</f>
        <v>Clear Sky</v>
      </c>
      <c r="C83" s="8">
        <f>VLOOKUP($A83, 'DS-1-2-3-appended'!$A$2:$T$101, 12,FALSE)</f>
        <v>17.8</v>
      </c>
      <c r="D83" s="8">
        <f>VLOOKUP($A83, 'DS-1-2-3-appended'!$A$2:$T$101, 14,FALSE)</f>
        <v>56</v>
      </c>
      <c r="E83" s="8" t="str">
        <f>VLOOKUP($A83, 'DS-1-2-3-appended'!$A$2:$T$101, 15,FALSE)</f>
        <v>Moderate Humid</v>
      </c>
      <c r="F83" s="8">
        <f>VLOOKUP($A83, 'DS-1-2-3-appended'!$A$2:$T$101, 17,FALSE)</f>
        <v>22.9</v>
      </c>
      <c r="G83" s="8">
        <f>VLOOKUP($A83, 'DS-1-2-3-appended'!$A$2:$T$101, 18,FALSE)</f>
        <v>18</v>
      </c>
      <c r="H83" s="8">
        <f>VLOOKUP($A83, 'DS-1-2-3-appended'!$A$2:$T$101,19,FALSE)</f>
        <v>79</v>
      </c>
    </row>
    <row r="84" spans="1:8">
      <c r="A84" s="51">
        <v>83</v>
      </c>
      <c r="B84" s="8" t="str">
        <f>VLOOKUP($A84, 'DS-1-2-3-appended'!$A$2:$T$101,10,FALSE)</f>
        <v>Clear Sky</v>
      </c>
      <c r="C84" s="8">
        <f>VLOOKUP($A84, 'DS-1-2-3-appended'!$A$2:$T$101, 12,FALSE)</f>
        <v>18.5</v>
      </c>
      <c r="D84" s="8">
        <f>VLOOKUP($A84, 'DS-1-2-3-appended'!$A$2:$T$101, 14,FALSE)</f>
        <v>52</v>
      </c>
      <c r="E84" s="8" t="str">
        <f>VLOOKUP($A84, 'DS-1-2-3-appended'!$A$2:$T$101, 15,FALSE)</f>
        <v>Moderate Humid</v>
      </c>
      <c r="F84" s="8">
        <f>VLOOKUP($A84, 'DS-1-2-3-appended'!$A$2:$T$101, 17,FALSE)</f>
        <v>26.4</v>
      </c>
      <c r="G84" s="8">
        <f>VLOOKUP($A84, 'DS-1-2-3-appended'!$A$2:$T$101, 18,FALSE)</f>
        <v>9</v>
      </c>
      <c r="H84" s="8">
        <f>VLOOKUP($A84, 'DS-1-2-3-appended'!$A$2:$T$101,19,FALSE)</f>
        <v>54</v>
      </c>
    </row>
    <row r="85" spans="1:8">
      <c r="A85" s="51">
        <v>84</v>
      </c>
      <c r="B85" s="8" t="str">
        <f>VLOOKUP($A85, 'DS-1-2-3-appended'!$A$2:$T$101,10,FALSE)</f>
        <v>Clear Sky</v>
      </c>
      <c r="C85" s="8">
        <f>VLOOKUP($A85, 'DS-1-2-3-appended'!$A$2:$T$101, 12,FALSE)</f>
        <v>19.100000000000001</v>
      </c>
      <c r="D85" s="8">
        <f>VLOOKUP($A85, 'DS-1-2-3-appended'!$A$2:$T$101, 14,FALSE)</f>
        <v>52</v>
      </c>
      <c r="E85" s="8" t="str">
        <f>VLOOKUP($A85, 'DS-1-2-3-appended'!$A$2:$T$101, 15,FALSE)</f>
        <v>Moderate Humid</v>
      </c>
      <c r="F85" s="8">
        <f>VLOOKUP($A85, 'DS-1-2-3-appended'!$A$2:$T$101, 17,FALSE)</f>
        <v>29.9</v>
      </c>
      <c r="G85" s="8">
        <f>VLOOKUP($A85, 'DS-1-2-3-appended'!$A$2:$T$101, 18,FALSE)</f>
        <v>17</v>
      </c>
      <c r="H85" s="8">
        <f>VLOOKUP($A85, 'DS-1-2-3-appended'!$A$2:$T$101,19,FALSE)</f>
        <v>48</v>
      </c>
    </row>
    <row r="86" spans="1:8">
      <c r="A86" s="51">
        <v>85</v>
      </c>
      <c r="B86" s="8" t="str">
        <f>VLOOKUP($A86, 'DS-1-2-3-appended'!$A$2:$T$101,10,FALSE)</f>
        <v>Clear Sky</v>
      </c>
      <c r="C86" s="8">
        <f>VLOOKUP($A86, 'DS-1-2-3-appended'!$A$2:$T$101, 12,FALSE)</f>
        <v>19.8</v>
      </c>
      <c r="D86" s="8">
        <f>VLOOKUP($A86, 'DS-1-2-3-appended'!$A$2:$T$101, 14,FALSE)</f>
        <v>49</v>
      </c>
      <c r="E86" s="8" t="str">
        <f>VLOOKUP($A86, 'DS-1-2-3-appended'!$A$2:$T$101, 15,FALSE)</f>
        <v>Comfortable</v>
      </c>
      <c r="F86" s="8">
        <f>VLOOKUP($A86, 'DS-1-2-3-appended'!$A$2:$T$101, 17,FALSE)</f>
        <v>29.9</v>
      </c>
      <c r="G86" s="8">
        <f>VLOOKUP($A86, 'DS-1-2-3-appended'!$A$2:$T$101, 18,FALSE)</f>
        <v>15</v>
      </c>
      <c r="H86" s="8">
        <f>VLOOKUP($A86, 'DS-1-2-3-appended'!$A$2:$T$101,19,FALSE)</f>
        <v>68</v>
      </c>
    </row>
    <row r="87" spans="1:8">
      <c r="A87" s="51">
        <v>86</v>
      </c>
      <c r="B87" s="8" t="str">
        <f>VLOOKUP($A87, 'DS-1-2-3-appended'!$A$2:$T$101,10,FALSE)</f>
        <v>Clear Sky</v>
      </c>
      <c r="C87" s="8">
        <f>VLOOKUP($A87, 'DS-1-2-3-appended'!$A$2:$T$101, 12,FALSE)</f>
        <v>19.100000000000001</v>
      </c>
      <c r="D87" s="8">
        <f>VLOOKUP($A87, 'DS-1-2-3-appended'!$A$2:$T$101, 14,FALSE)</f>
        <v>48</v>
      </c>
      <c r="E87" s="8" t="str">
        <f>VLOOKUP($A87, 'DS-1-2-3-appended'!$A$2:$T$101, 15,FALSE)</f>
        <v>Comfortable</v>
      </c>
      <c r="F87" s="8">
        <f>VLOOKUP($A87, 'DS-1-2-3-appended'!$A$2:$T$101, 17,FALSE)</f>
        <v>26.4</v>
      </c>
      <c r="G87" s="8">
        <f>VLOOKUP($A87, 'DS-1-2-3-appended'!$A$2:$T$101, 18,FALSE)</f>
        <v>10</v>
      </c>
      <c r="H87" s="8">
        <f>VLOOKUP($A87, 'DS-1-2-3-appended'!$A$2:$T$101,19,FALSE)</f>
        <v>202</v>
      </c>
    </row>
    <row r="88" spans="1:8">
      <c r="A88" s="51">
        <v>87</v>
      </c>
      <c r="B88" s="8" t="str">
        <f>VLOOKUP($A88, 'DS-1-2-3-appended'!$A$2:$T$101,10,FALSE)</f>
        <v>Clear Sky</v>
      </c>
      <c r="C88" s="8">
        <f>VLOOKUP($A88, 'DS-1-2-3-appended'!$A$2:$T$101, 12,FALSE)</f>
        <v>18.5</v>
      </c>
      <c r="D88" s="8">
        <f>VLOOKUP($A88, 'DS-1-2-3-appended'!$A$2:$T$101, 14,FALSE)</f>
        <v>48</v>
      </c>
      <c r="E88" s="8" t="str">
        <f>VLOOKUP($A88, 'DS-1-2-3-appended'!$A$2:$T$101, 15,FALSE)</f>
        <v>Comfortable</v>
      </c>
      <c r="F88" s="8">
        <f>VLOOKUP($A88, 'DS-1-2-3-appended'!$A$2:$T$101, 17,FALSE)</f>
        <v>22.9</v>
      </c>
      <c r="G88" s="8">
        <f>VLOOKUP($A88, 'DS-1-2-3-appended'!$A$2:$T$101, 18,FALSE)</f>
        <v>3</v>
      </c>
      <c r="H88" s="8">
        <f>VLOOKUP($A88, 'DS-1-2-3-appended'!$A$2:$T$101,19,FALSE)</f>
        <v>179</v>
      </c>
    </row>
    <row r="89" spans="1:8">
      <c r="A89" s="51">
        <v>88</v>
      </c>
      <c r="B89" s="8" t="str">
        <f>VLOOKUP($A89, 'DS-1-2-3-appended'!$A$2:$T$101,10,FALSE)</f>
        <v>Clear Sky</v>
      </c>
      <c r="C89" s="8">
        <f>VLOOKUP($A89, 'DS-1-2-3-appended'!$A$2:$T$101, 12,FALSE)</f>
        <v>17.8</v>
      </c>
      <c r="D89" s="8">
        <f>VLOOKUP($A89, 'DS-1-2-3-appended'!$A$2:$T$101, 14,FALSE)</f>
        <v>48</v>
      </c>
      <c r="E89" s="8" t="str">
        <f>VLOOKUP($A89, 'DS-1-2-3-appended'!$A$2:$T$101, 15,FALSE)</f>
        <v>Comfortable</v>
      </c>
      <c r="F89" s="8">
        <f>VLOOKUP($A89, 'DS-1-2-3-appended'!$A$2:$T$101, 17,FALSE)</f>
        <v>12.3</v>
      </c>
      <c r="G89" s="8">
        <f>VLOOKUP($A89, 'DS-1-2-3-appended'!$A$2:$T$101, 18,FALSE)</f>
        <v>2</v>
      </c>
      <c r="H89" s="8">
        <f>VLOOKUP($A89, 'DS-1-2-3-appended'!$A$2:$T$101,19,FALSE)</f>
        <v>110</v>
      </c>
    </row>
    <row r="90" spans="1:8">
      <c r="A90" s="51">
        <v>89</v>
      </c>
      <c r="B90" s="8" t="str">
        <f>VLOOKUP($A90, 'DS-1-2-3-appended'!$A$2:$T$101,10,FALSE)</f>
        <v>Clear Sky</v>
      </c>
      <c r="C90" s="8">
        <f>VLOOKUP($A90, 'DS-1-2-3-appended'!$A$2:$T$101, 12,FALSE)</f>
        <v>17.8</v>
      </c>
      <c r="D90" s="8">
        <f>VLOOKUP($A90, 'DS-1-2-3-appended'!$A$2:$T$101, 14,FALSE)</f>
        <v>48</v>
      </c>
      <c r="E90" s="8" t="str">
        <f>VLOOKUP($A90, 'DS-1-2-3-appended'!$A$2:$T$101, 15,FALSE)</f>
        <v>Comfortable</v>
      </c>
      <c r="F90" s="8">
        <f>VLOOKUP($A90, 'DS-1-2-3-appended'!$A$2:$T$101, 17,FALSE)</f>
        <v>12.3</v>
      </c>
      <c r="G90" s="8">
        <f>VLOOKUP($A90, 'DS-1-2-3-appended'!$A$2:$T$101, 18,FALSE)</f>
        <v>1</v>
      </c>
      <c r="H90" s="8">
        <f>VLOOKUP($A90, 'DS-1-2-3-appended'!$A$2:$T$101,19,FALSE)</f>
        <v>53</v>
      </c>
    </row>
    <row r="91" spans="1:8">
      <c r="A91" s="51">
        <v>90</v>
      </c>
      <c r="B91" s="8" t="str">
        <f>VLOOKUP($A91, 'DS-1-2-3-appended'!$A$2:$T$101,10,FALSE)</f>
        <v>Clear Sky</v>
      </c>
      <c r="C91" s="8">
        <f>VLOOKUP($A91, 'DS-1-2-3-appended'!$A$2:$T$101, 12,FALSE)</f>
        <v>17.2</v>
      </c>
      <c r="D91" s="8">
        <f>VLOOKUP($A91, 'DS-1-2-3-appended'!$A$2:$T$101, 14,FALSE)</f>
        <v>64</v>
      </c>
      <c r="E91" s="8" t="str">
        <f>VLOOKUP($A91, 'DS-1-2-3-appended'!$A$2:$T$101, 15,FALSE)</f>
        <v>Humid</v>
      </c>
      <c r="F91" s="8">
        <f>VLOOKUP($A91, 'DS-1-2-3-appended'!$A$2:$T$101, 17,FALSE)</f>
        <v>0</v>
      </c>
      <c r="G91" s="8">
        <f>VLOOKUP($A91, 'DS-1-2-3-appended'!$A$2:$T$101, 18,FALSE)</f>
        <v>0</v>
      </c>
      <c r="H91" s="8">
        <f>VLOOKUP($A91, 'DS-1-2-3-appended'!$A$2:$T$101,19,FALSE)</f>
        <v>48</v>
      </c>
    </row>
    <row r="92" spans="1:8">
      <c r="A92" s="51">
        <v>91</v>
      </c>
      <c r="B92" s="8" t="str">
        <f>VLOOKUP($A92, 'DS-1-2-3-appended'!$A$2:$T$101,10,FALSE)</f>
        <v>Clear Sky</v>
      </c>
      <c r="C92" s="8">
        <f>VLOOKUP($A92, 'DS-1-2-3-appended'!$A$2:$T$101, 12,FALSE)</f>
        <v>17.2</v>
      </c>
      <c r="D92" s="8">
        <f>VLOOKUP($A92, 'DS-1-2-3-appended'!$A$2:$T$101, 14,FALSE)</f>
        <v>64</v>
      </c>
      <c r="E92" s="8" t="str">
        <f>VLOOKUP($A92, 'DS-1-2-3-appended'!$A$2:$T$101, 15,FALSE)</f>
        <v>Humid</v>
      </c>
      <c r="F92" s="8">
        <f>VLOOKUP($A92, 'DS-1-2-3-appended'!$A$2:$T$101, 17,FALSE)</f>
        <v>10.6</v>
      </c>
      <c r="G92" s="8">
        <f>VLOOKUP($A92, 'DS-1-2-3-appended'!$A$2:$T$101, 18,FALSE)</f>
        <v>1</v>
      </c>
      <c r="H92" s="8">
        <f>VLOOKUP($A92, 'DS-1-2-3-appended'!$A$2:$T$101,19,FALSE)</f>
        <v>34</v>
      </c>
    </row>
    <row r="93" spans="1:8">
      <c r="A93" s="51">
        <v>92</v>
      </c>
      <c r="B93" s="8" t="str">
        <f>VLOOKUP($A93, 'DS-1-2-3-appended'!$A$2:$T$101,10,FALSE)</f>
        <v>Clear Sky</v>
      </c>
      <c r="C93" s="8">
        <f>VLOOKUP($A93, 'DS-1-2-3-appended'!$A$2:$T$101, 12,FALSE)</f>
        <v>16.5</v>
      </c>
      <c r="D93" s="8">
        <f>VLOOKUP($A93, 'DS-1-2-3-appended'!$A$2:$T$101, 14,FALSE)</f>
        <v>69</v>
      </c>
      <c r="E93" s="8" t="str">
        <f>VLOOKUP($A93, 'DS-1-2-3-appended'!$A$2:$T$101, 15,FALSE)</f>
        <v>Humid</v>
      </c>
      <c r="F93" s="8">
        <f>VLOOKUP($A93, 'DS-1-2-3-appended'!$A$2:$T$101, 17,FALSE)</f>
        <v>10.6</v>
      </c>
      <c r="G93" s="8">
        <f>VLOOKUP($A93, 'DS-1-2-3-appended'!$A$2:$T$101, 18,FALSE)</f>
        <v>2</v>
      </c>
      <c r="H93" s="8">
        <f>VLOOKUP($A93, 'DS-1-2-3-appended'!$A$2:$T$101,19,FALSE)</f>
        <v>9</v>
      </c>
    </row>
    <row r="94" spans="1:8">
      <c r="A94" s="51">
        <v>93</v>
      </c>
      <c r="B94" s="8" t="str">
        <f>VLOOKUP($A94, 'DS-1-2-3-appended'!$A$2:$T$101,10,FALSE)</f>
        <v>Clear Sky</v>
      </c>
      <c r="C94" s="8">
        <f>VLOOKUP($A94, 'DS-1-2-3-appended'!$A$2:$T$101, 12,FALSE)</f>
        <v>16.5</v>
      </c>
      <c r="D94" s="8">
        <f>VLOOKUP($A94, 'DS-1-2-3-appended'!$A$2:$T$101, 14,FALSE)</f>
        <v>64</v>
      </c>
      <c r="E94" s="8" t="str">
        <f>VLOOKUP($A94, 'DS-1-2-3-appended'!$A$2:$T$101, 15,FALSE)</f>
        <v>Humid</v>
      </c>
      <c r="F94" s="8">
        <f>VLOOKUP($A94, 'DS-1-2-3-appended'!$A$2:$T$101, 17,FALSE)</f>
        <v>0</v>
      </c>
      <c r="G94" s="8">
        <f>VLOOKUP($A94, 'DS-1-2-3-appended'!$A$2:$T$101, 18,FALSE)</f>
        <v>0</v>
      </c>
      <c r="H94" s="8">
        <f>VLOOKUP($A94, 'DS-1-2-3-appended'!$A$2:$T$101,19,FALSE)</f>
        <v>6</v>
      </c>
    </row>
    <row r="95" spans="1:8">
      <c r="A95" s="51">
        <v>94</v>
      </c>
      <c r="B95" s="8" t="str">
        <f>VLOOKUP($A95, 'DS-1-2-3-appended'!$A$2:$T$101,10,FALSE)</f>
        <v>Clear Sky</v>
      </c>
      <c r="C95" s="8">
        <f>VLOOKUP($A95, 'DS-1-2-3-appended'!$A$2:$T$101, 12,FALSE)</f>
        <v>15.2</v>
      </c>
      <c r="D95" s="8">
        <f>VLOOKUP($A95, 'DS-1-2-3-appended'!$A$2:$T$101, 14,FALSE)</f>
        <v>74</v>
      </c>
      <c r="E95" s="8" t="str">
        <f>VLOOKUP($A95, 'DS-1-2-3-appended'!$A$2:$T$101, 15,FALSE)</f>
        <v>Very Humid</v>
      </c>
      <c r="F95" s="8">
        <f>VLOOKUP($A95, 'DS-1-2-3-appended'!$A$2:$T$101, 17,FALSE)</f>
        <v>10.6</v>
      </c>
      <c r="G95" s="8">
        <f>VLOOKUP($A95, 'DS-1-2-3-appended'!$A$2:$T$101, 18,FALSE)</f>
        <v>0</v>
      </c>
      <c r="H95" s="8">
        <f>VLOOKUP($A95, 'DS-1-2-3-appended'!$A$2:$T$101,19,FALSE)</f>
        <v>6</v>
      </c>
    </row>
    <row r="96" spans="1:8">
      <c r="A96" s="51">
        <v>95</v>
      </c>
      <c r="B96" s="8" t="str">
        <f>VLOOKUP($A96, 'DS-1-2-3-appended'!$A$2:$T$101,10,FALSE)</f>
        <v>Clear Sky</v>
      </c>
      <c r="C96" s="8">
        <f>VLOOKUP($A96, 'DS-1-2-3-appended'!$A$2:$T$101, 12,FALSE)</f>
        <v>15.2</v>
      </c>
      <c r="D96" s="8">
        <f>VLOOKUP($A96, 'DS-1-2-3-appended'!$A$2:$T$101, 14,FALSE)</f>
        <v>74</v>
      </c>
      <c r="E96" s="8" t="str">
        <f>VLOOKUP($A96, 'DS-1-2-3-appended'!$A$2:$T$101, 15,FALSE)</f>
        <v>Very Humid</v>
      </c>
      <c r="F96" s="8">
        <f>VLOOKUP($A96, 'DS-1-2-3-appended'!$A$2:$T$101, 17,FALSE)</f>
        <v>10.6</v>
      </c>
      <c r="G96" s="8">
        <f>VLOOKUP($A96, 'DS-1-2-3-appended'!$A$2:$T$101, 18,FALSE)</f>
        <v>0</v>
      </c>
      <c r="H96" s="8">
        <f>VLOOKUP($A96, 'DS-1-2-3-appended'!$A$2:$T$101,19,FALSE)</f>
        <v>2</v>
      </c>
    </row>
    <row r="97" spans="1:8">
      <c r="A97" s="51">
        <v>96</v>
      </c>
      <c r="B97" s="8" t="str">
        <f>VLOOKUP($A97, 'DS-1-2-3-appended'!$A$2:$T$101,10,FALSE)</f>
        <v>Clear Sky</v>
      </c>
      <c r="C97" s="8">
        <f>VLOOKUP($A97, 'DS-1-2-3-appended'!$A$2:$T$101, 12,FALSE)</f>
        <v>17.8</v>
      </c>
      <c r="D97" s="8">
        <f>VLOOKUP($A97, 'DS-1-2-3-appended'!$A$2:$T$101, 14,FALSE)</f>
        <v>48</v>
      </c>
      <c r="E97" s="8" t="str">
        <f>VLOOKUP($A97, 'DS-1-2-3-appended'!$A$2:$T$101, 15,FALSE)</f>
        <v>Comfortable</v>
      </c>
      <c r="F97" s="8">
        <f>VLOOKUP($A97, 'DS-1-2-3-appended'!$A$2:$T$101, 17,FALSE)</f>
        <v>26.4</v>
      </c>
      <c r="G97" s="8">
        <f>VLOOKUP($A97, 'DS-1-2-3-appended'!$A$2:$T$101, 18,FALSE)</f>
        <v>0</v>
      </c>
      <c r="H97" s="8">
        <f>VLOOKUP($A97, 'DS-1-2-3-appended'!$A$2:$T$101,19,FALSE)</f>
        <v>2</v>
      </c>
    </row>
    <row r="98" spans="1:8">
      <c r="A98" s="51">
        <v>97</v>
      </c>
      <c r="B98" s="8" t="str">
        <f>VLOOKUP($A98, 'DS-1-2-3-appended'!$A$2:$T$101,10,FALSE)</f>
        <v>Clear Sky</v>
      </c>
      <c r="C98" s="8">
        <f>VLOOKUP($A98, 'DS-1-2-3-appended'!$A$2:$T$101, 12,FALSE)</f>
        <v>17.2</v>
      </c>
      <c r="D98" s="8">
        <f>VLOOKUP($A98, 'DS-1-2-3-appended'!$A$2:$T$101, 14,FALSE)</f>
        <v>47</v>
      </c>
      <c r="E98" s="8" t="str">
        <f>VLOOKUP($A98, 'DS-1-2-3-appended'!$A$2:$T$101, 15,FALSE)</f>
        <v>Comfortable</v>
      </c>
      <c r="F98" s="8">
        <f>VLOOKUP($A98, 'DS-1-2-3-appended'!$A$2:$T$101, 17,FALSE)</f>
        <v>19.399999999999999</v>
      </c>
      <c r="G98" s="8">
        <f>VLOOKUP($A98, 'DS-1-2-3-appended'!$A$2:$T$101, 18,FALSE)</f>
        <v>0</v>
      </c>
      <c r="H98" s="8">
        <f>VLOOKUP($A98, 'DS-1-2-3-appended'!$A$2:$T$101,19,FALSE)</f>
        <v>3</v>
      </c>
    </row>
    <row r="99" spans="1:8">
      <c r="A99" s="51">
        <v>98</v>
      </c>
      <c r="B99" s="8" t="str">
        <f>VLOOKUP($A99, 'DS-1-2-3-appended'!$A$2:$T$101,10,FALSE)</f>
        <v>Clear Sky</v>
      </c>
      <c r="C99" s="8">
        <f>VLOOKUP($A99, 'DS-1-2-3-appended'!$A$2:$T$101, 12,FALSE)</f>
        <v>16.5</v>
      </c>
      <c r="D99" s="8">
        <f>VLOOKUP($A99, 'DS-1-2-3-appended'!$A$2:$T$101, 14,FALSE)</f>
        <v>47</v>
      </c>
      <c r="E99" s="8" t="str">
        <f>VLOOKUP($A99, 'DS-1-2-3-appended'!$A$2:$T$101, 15,FALSE)</f>
        <v>Comfortable</v>
      </c>
      <c r="F99" s="8">
        <f>VLOOKUP($A99, 'DS-1-2-3-appended'!$A$2:$T$101, 17,FALSE)</f>
        <v>26.4</v>
      </c>
      <c r="G99" s="8">
        <f>VLOOKUP($A99, 'DS-1-2-3-appended'!$A$2:$T$101, 18,FALSE)</f>
        <v>0</v>
      </c>
      <c r="H99" s="8">
        <f>VLOOKUP($A99, 'DS-1-2-3-appended'!$A$2:$T$101,19,FALSE)</f>
        <v>33</v>
      </c>
    </row>
    <row r="100" spans="1:8">
      <c r="A100" s="51">
        <v>99</v>
      </c>
      <c r="B100" s="8" t="str">
        <f>VLOOKUP($A100, 'DS-1-2-3-appended'!$A$2:$T$101,10,FALSE)</f>
        <v>Clear Sky</v>
      </c>
      <c r="C100" s="8">
        <f>VLOOKUP($A100, 'DS-1-2-3-appended'!$A$2:$T$101, 12,FALSE)</f>
        <v>15.9</v>
      </c>
      <c r="D100" s="8">
        <f>VLOOKUP($A100, 'DS-1-2-3-appended'!$A$2:$T$101, 14,FALSE)</f>
        <v>43</v>
      </c>
      <c r="E100" s="8" t="str">
        <f>VLOOKUP($A100, 'DS-1-2-3-appended'!$A$2:$T$101, 15,FALSE)</f>
        <v>Comfortable</v>
      </c>
      <c r="F100" s="8">
        <f>VLOOKUP($A100, 'DS-1-2-3-appended'!$A$2:$T$101, 17,FALSE)</f>
        <v>22.9</v>
      </c>
      <c r="G100" s="8">
        <f>VLOOKUP($A100, 'DS-1-2-3-appended'!$A$2:$T$101, 18,FALSE)</f>
        <v>1</v>
      </c>
      <c r="H100" s="8">
        <f>VLOOKUP($A100, 'DS-1-2-3-appended'!$A$2:$T$101,19,FALSE)</f>
        <v>87</v>
      </c>
    </row>
    <row r="101" spans="1:8">
      <c r="A101" s="51">
        <v>100</v>
      </c>
      <c r="B101" s="8" t="str">
        <f>VLOOKUP($A101, 'DS-1-2-3-appended'!$A$2:$T$101,10,FALSE)</f>
        <v>Clear Sky</v>
      </c>
      <c r="C101" s="8">
        <f>VLOOKUP($A101, 'DS-1-2-3-appended'!$A$2:$T$101, 12,FALSE)</f>
        <v>16.5</v>
      </c>
      <c r="D101" s="8">
        <f>VLOOKUP($A101, 'DS-1-2-3-appended'!$A$2:$T$101, 14,FALSE)</f>
        <v>40</v>
      </c>
      <c r="E101" s="8" t="str">
        <f>VLOOKUP($A101, 'DS-1-2-3-appended'!$A$2:$T$101, 15,FALSE)</f>
        <v>Low Comfortable</v>
      </c>
      <c r="F101" s="8">
        <f>VLOOKUP($A101, 'DS-1-2-3-appended'!$A$2:$T$101, 17,FALSE)</f>
        <v>35.200000000000003</v>
      </c>
      <c r="G101" s="8">
        <f>VLOOKUP($A101, 'DS-1-2-3-appended'!$A$2:$T$101, 18,FALSE)</f>
        <v>3</v>
      </c>
      <c r="H101" s="8">
        <f>VLOOKUP($A101, 'DS-1-2-3-appended'!$A$2:$T$101,19,FALSE)</f>
        <v>192</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50475-6FF4-4082-88F8-FCA4064346F7}">
  <sheetPr>
    <tabColor theme="2" tint="-0.499984740745262"/>
  </sheetPr>
  <dimension ref="A1:T103"/>
  <sheetViews>
    <sheetView zoomScale="95" zoomScaleNormal="95" workbookViewId="0">
      <selection activeCell="B4" sqref="B4"/>
    </sheetView>
  </sheetViews>
  <sheetFormatPr defaultRowHeight="14.4"/>
  <cols>
    <col min="1" max="1" width="19.44140625" bestFit="1" customWidth="1"/>
    <col min="2" max="2" width="28.77734375" bestFit="1" customWidth="1"/>
    <col min="3" max="3" width="16" bestFit="1" customWidth="1"/>
  </cols>
  <sheetData>
    <row r="1" spans="1:20">
      <c r="A1" s="76" t="s">
        <v>156</v>
      </c>
      <c r="B1" s="76"/>
      <c r="C1" s="76"/>
    </row>
    <row r="2" spans="1:20">
      <c r="A2" s="76"/>
      <c r="B2" s="76"/>
      <c r="C2" s="76"/>
    </row>
    <row r="3" spans="1:20">
      <c r="A3" s="54" t="s">
        <v>39</v>
      </c>
      <c r="B3" s="55" t="s">
        <v>37</v>
      </c>
      <c r="C3" s="56" t="s">
        <v>38</v>
      </c>
    </row>
    <row r="4" spans="1:20">
      <c r="A4" s="52">
        <v>13</v>
      </c>
      <c r="B4" s="20">
        <f>INDEX( 'DS-1-2-3-appended'!$Q$2:$Q$1001, MATCH($A4,  'DS-1-2-3-appended'!$S$2:$S$1001, 0))</f>
        <v>0</v>
      </c>
      <c r="C4" s="53">
        <f>INDEX( 'DS-1-2-3-appended'!$R$2:$R$1001, MATCH($A4,  'DS-1-2-3-appended'!$S$2:$S$1001, 0))</f>
        <v>3</v>
      </c>
    </row>
    <row r="5" spans="1:20">
      <c r="A5" s="52">
        <v>32</v>
      </c>
      <c r="B5" s="20">
        <f>INDEX( 'DS-1-2-3-appended'!$Q$2:$Q$1001, MATCH($A5,  'DS-1-2-3-appended'!$S$2:$S$1001, 0))</f>
        <v>0</v>
      </c>
      <c r="C5" s="53">
        <f>INDEX( 'DS-1-2-3-appended'!$R$2:$R$1001, MATCH($A5,  'DS-1-2-3-appended'!$S$2:$S$1001, 0))</f>
        <v>8</v>
      </c>
      <c r="E5" s="77" t="s">
        <v>211</v>
      </c>
      <c r="F5" s="77"/>
      <c r="G5" s="77"/>
      <c r="H5" s="77"/>
      <c r="I5" s="77"/>
      <c r="J5" s="77"/>
      <c r="K5" s="77"/>
      <c r="L5" s="77"/>
      <c r="M5" s="77"/>
      <c r="N5" s="77"/>
      <c r="O5" s="77"/>
      <c r="P5" s="77"/>
      <c r="Q5" s="77"/>
      <c r="R5" s="77"/>
      <c r="S5" s="77"/>
      <c r="T5" s="77"/>
    </row>
    <row r="6" spans="1:20">
      <c r="A6" s="52">
        <v>27</v>
      </c>
      <c r="B6" s="20">
        <f>INDEX( 'DS-1-2-3-appended'!$Q$2:$Q$1001, MATCH($A6,  'DS-1-2-3-appended'!$S$2:$S$1001, 0))</f>
        <v>0</v>
      </c>
      <c r="C6" s="53">
        <f>INDEX( 'DS-1-2-3-appended'!$R$2:$R$1001, MATCH($A6,  'DS-1-2-3-appended'!$S$2:$S$1001, 0))</f>
        <v>5</v>
      </c>
      <c r="E6" s="77"/>
      <c r="F6" s="77"/>
      <c r="G6" s="77"/>
      <c r="H6" s="77"/>
      <c r="I6" s="77"/>
      <c r="J6" s="77"/>
      <c r="K6" s="77"/>
      <c r="L6" s="77"/>
      <c r="M6" s="77"/>
      <c r="N6" s="77"/>
      <c r="O6" s="77"/>
      <c r="P6" s="77"/>
      <c r="Q6" s="77"/>
      <c r="R6" s="77"/>
      <c r="S6" s="77"/>
      <c r="T6" s="77"/>
    </row>
    <row r="7" spans="1:20">
      <c r="A7" s="52">
        <v>10</v>
      </c>
      <c r="B7" s="20">
        <f>INDEX( 'DS-1-2-3-appended'!$Q$2:$Q$1001, MATCH($A7,  'DS-1-2-3-appended'!$S$2:$S$1001, 0))</f>
        <v>0</v>
      </c>
      <c r="C7" s="53">
        <f>INDEX( 'DS-1-2-3-appended'!$R$2:$R$1001, MATCH($A7,  'DS-1-2-3-appended'!$S$2:$S$1001, 0))</f>
        <v>3</v>
      </c>
    </row>
    <row r="8" spans="1:20">
      <c r="A8" s="52">
        <v>1</v>
      </c>
      <c r="B8" s="20">
        <f>INDEX( 'DS-1-2-3-appended'!$Q$2:$Q$1001, MATCH($A8,  'DS-1-2-3-appended'!$S$2:$S$1001, 0))</f>
        <v>0</v>
      </c>
      <c r="C8" s="53">
        <f>INDEX( 'DS-1-2-3-appended'!$R$2:$R$1001, MATCH($A8,  'DS-1-2-3-appended'!$S$2:$S$1001, 0))</f>
        <v>0</v>
      </c>
    </row>
    <row r="9" spans="1:20">
      <c r="A9" s="52">
        <v>1</v>
      </c>
      <c r="B9" s="20">
        <f>INDEX( 'DS-1-2-3-appended'!$Q$2:$Q$1001, MATCH($A9,  'DS-1-2-3-appended'!$S$2:$S$1001, 0))</f>
        <v>0</v>
      </c>
      <c r="C9" s="53">
        <f>INDEX( 'DS-1-2-3-appended'!$R$2:$R$1001, MATCH($A9,  'DS-1-2-3-appended'!$S$2:$S$1001, 0))</f>
        <v>0</v>
      </c>
    </row>
    <row r="10" spans="1:20">
      <c r="A10" s="52">
        <v>0</v>
      </c>
      <c r="B10" s="20">
        <f>INDEX( 'DS-1-2-3-appended'!$Q$2:$Q$1001, MATCH($A10,  'DS-1-2-3-appended'!$S$2:$S$1001, 0))</f>
        <v>0</v>
      </c>
      <c r="C10" s="53">
        <f>INDEX( 'DS-1-2-3-appended'!$R$2:$R$1001, MATCH($A10,  'DS-1-2-3-appended'!$S$2:$S$1001, 0))</f>
        <v>2</v>
      </c>
    </row>
    <row r="11" spans="1:20">
      <c r="A11" s="52">
        <v>2</v>
      </c>
      <c r="B11" s="20">
        <f>INDEX( 'DS-1-2-3-appended'!$Q$2:$Q$1001, MATCH($A11,  'DS-1-2-3-appended'!$S$2:$S$1001, 0))</f>
        <v>0</v>
      </c>
      <c r="C11" s="53">
        <f>INDEX( 'DS-1-2-3-appended'!$R$2:$R$1001, MATCH($A11,  'DS-1-2-3-appended'!$S$2:$S$1001, 0))</f>
        <v>1</v>
      </c>
    </row>
    <row r="12" spans="1:20">
      <c r="A12" s="52">
        <v>7</v>
      </c>
      <c r="B12" s="20">
        <f>INDEX( 'DS-1-2-3-appended'!$Q$2:$Q$1001, MATCH($A12,  'DS-1-2-3-appended'!$S$2:$S$1001, 0))</f>
        <v>0</v>
      </c>
      <c r="C12" s="53">
        <f>INDEX( 'DS-1-2-3-appended'!$R$2:$R$1001, MATCH($A12,  'DS-1-2-3-appended'!$S$2:$S$1001, 0))</f>
        <v>1</v>
      </c>
    </row>
    <row r="13" spans="1:20">
      <c r="A13" s="52">
        <v>6</v>
      </c>
      <c r="B13" s="20">
        <f>INDEX( 'DS-1-2-3-appended'!$Q$2:$Q$1001, MATCH($A13,  'DS-1-2-3-appended'!$S$2:$S$1001, 0))</f>
        <v>0</v>
      </c>
      <c r="C13" s="53">
        <f>INDEX( 'DS-1-2-3-appended'!$R$2:$R$1001, MATCH($A13,  'DS-1-2-3-appended'!$S$2:$S$1001, 0))</f>
        <v>8</v>
      </c>
    </row>
    <row r="14" spans="1:20">
      <c r="A14" s="52">
        <v>24</v>
      </c>
      <c r="B14" s="20">
        <f>INDEX( 'DS-1-2-3-appended'!$Q$2:$Q$1001, MATCH($A14,  'DS-1-2-3-appended'!$S$2:$S$1001, 0))</f>
        <v>29.9</v>
      </c>
      <c r="C14" s="53">
        <f>INDEX( 'DS-1-2-3-appended'!$R$2:$R$1001, MATCH($A14,  'DS-1-2-3-appended'!$S$2:$S$1001, 0))</f>
        <v>12</v>
      </c>
    </row>
    <row r="15" spans="1:20">
      <c r="A15" s="52">
        <v>30</v>
      </c>
      <c r="B15" s="20">
        <f>INDEX( 'DS-1-2-3-appended'!$Q$2:$Q$1001, MATCH($A15,  'DS-1-2-3-appended'!$S$2:$S$1001, 0))</f>
        <v>33.5</v>
      </c>
      <c r="C15" s="53">
        <f>INDEX( 'DS-1-2-3-appended'!$R$2:$R$1001, MATCH($A15,  'DS-1-2-3-appended'!$S$2:$S$1001, 0))</f>
        <v>26</v>
      </c>
    </row>
    <row r="16" spans="1:20">
      <c r="A16" s="52">
        <v>55</v>
      </c>
      <c r="B16" s="20">
        <f>INDEX( 'DS-1-2-3-appended'!$Q$2:$Q$1001, MATCH($A16,  'DS-1-2-3-appended'!$S$2:$S$1001, 0))</f>
        <v>33.5</v>
      </c>
      <c r="C16" s="53">
        <f>INDEX( 'DS-1-2-3-appended'!$R$2:$R$1001, MATCH($A16,  'DS-1-2-3-appended'!$S$2:$S$1001, 0))</f>
        <v>29</v>
      </c>
    </row>
    <row r="17" spans="1:3">
      <c r="A17" s="52">
        <v>47</v>
      </c>
      <c r="B17" s="20">
        <f>INDEX( 'DS-1-2-3-appended'!$Q$2:$Q$1001, MATCH($A17,  'DS-1-2-3-appended'!$S$2:$S$1001, 0))</f>
        <v>35.200000000000003</v>
      </c>
      <c r="C17" s="53">
        <f>INDEX( 'DS-1-2-3-appended'!$R$2:$R$1001, MATCH($A17,  'DS-1-2-3-appended'!$S$2:$S$1001, 0))</f>
        <v>47</v>
      </c>
    </row>
    <row r="18" spans="1:3">
      <c r="A18" s="52">
        <v>71</v>
      </c>
      <c r="B18" s="20">
        <f>INDEX( 'DS-1-2-3-appended'!$Q$2:$Q$1001, MATCH($A18,  'DS-1-2-3-appended'!$S$2:$S$1001, 0))</f>
        <v>33.5</v>
      </c>
      <c r="C18" s="53">
        <f>INDEX( 'DS-1-2-3-appended'!$R$2:$R$1001, MATCH($A18,  'DS-1-2-3-appended'!$S$2:$S$1001, 0))</f>
        <v>35</v>
      </c>
    </row>
    <row r="19" spans="1:3">
      <c r="A19" s="52">
        <v>70</v>
      </c>
      <c r="B19" s="20">
        <f>INDEX( 'DS-1-2-3-appended'!$Q$2:$Q$1001, MATCH($A19,  'DS-1-2-3-appended'!$S$2:$S$1001, 0))</f>
        <v>35.200000000000003</v>
      </c>
      <c r="C19" s="53">
        <f>INDEX( 'DS-1-2-3-appended'!$R$2:$R$1001, MATCH($A19,  'DS-1-2-3-appended'!$S$2:$S$1001, 0))</f>
        <v>40</v>
      </c>
    </row>
    <row r="20" spans="1:3">
      <c r="A20" s="52">
        <v>52</v>
      </c>
      <c r="B20" s="20">
        <f>INDEX( 'DS-1-2-3-appended'!$Q$2:$Q$1001, MATCH($A20,  'DS-1-2-3-appended'!$S$2:$S$1001, 0))</f>
        <v>35.200000000000003</v>
      </c>
      <c r="C20" s="53">
        <f>INDEX( 'DS-1-2-3-appended'!$R$2:$R$1001, MATCH($A20,  'DS-1-2-3-appended'!$S$2:$S$1001, 0))</f>
        <v>41</v>
      </c>
    </row>
    <row r="21" spans="1:3">
      <c r="A21" s="52">
        <v>52</v>
      </c>
      <c r="B21" s="20">
        <f>INDEX( 'DS-1-2-3-appended'!$Q$2:$Q$1001, MATCH($A21,  'DS-1-2-3-appended'!$S$2:$S$1001, 0))</f>
        <v>35.200000000000003</v>
      </c>
      <c r="C21" s="53">
        <f>INDEX( 'DS-1-2-3-appended'!$R$2:$R$1001, MATCH($A21,  'DS-1-2-3-appended'!$S$2:$S$1001, 0))</f>
        <v>41</v>
      </c>
    </row>
    <row r="22" spans="1:3">
      <c r="A22" s="52">
        <v>26</v>
      </c>
      <c r="B22" s="20">
        <f>INDEX( 'DS-1-2-3-appended'!$Q$2:$Q$1001, MATCH($A22,  'DS-1-2-3-appended'!$S$2:$S$1001, 0))</f>
        <v>29.9</v>
      </c>
      <c r="C22" s="53">
        <f>INDEX( 'DS-1-2-3-appended'!$R$2:$R$1001, MATCH($A22,  'DS-1-2-3-appended'!$S$2:$S$1001, 0))</f>
        <v>9</v>
      </c>
    </row>
    <row r="23" spans="1:3">
      <c r="A23" s="52">
        <v>31</v>
      </c>
      <c r="B23" s="20">
        <f>INDEX( 'DS-1-2-3-appended'!$Q$2:$Q$1001, MATCH($A23,  'DS-1-2-3-appended'!$S$2:$S$1001, 0))</f>
        <v>29.9</v>
      </c>
      <c r="C23" s="53">
        <f>INDEX( 'DS-1-2-3-appended'!$R$2:$R$1001, MATCH($A23,  'DS-1-2-3-appended'!$S$2:$S$1001, 0))</f>
        <v>6</v>
      </c>
    </row>
    <row r="24" spans="1:3">
      <c r="A24" s="52">
        <v>25</v>
      </c>
      <c r="B24" s="20">
        <f>INDEX( 'DS-1-2-3-appended'!$Q$2:$Q$1001, MATCH($A24,  'DS-1-2-3-appended'!$S$2:$S$1001, 0))</f>
        <v>29.9</v>
      </c>
      <c r="C24" s="53">
        <f>INDEX( 'DS-1-2-3-appended'!$R$2:$R$1001, MATCH($A24,  'DS-1-2-3-appended'!$S$2:$S$1001, 0))</f>
        <v>11</v>
      </c>
    </row>
    <row r="25" spans="1:3">
      <c r="A25" s="52">
        <v>31</v>
      </c>
      <c r="B25" s="20">
        <f>INDEX( 'DS-1-2-3-appended'!$Q$2:$Q$1001, MATCH($A25,  'DS-1-2-3-appended'!$S$2:$S$1001, 0))</f>
        <v>29.9</v>
      </c>
      <c r="C25" s="53">
        <f>INDEX( 'DS-1-2-3-appended'!$R$2:$R$1001, MATCH($A25,  'DS-1-2-3-appended'!$S$2:$S$1001, 0))</f>
        <v>6</v>
      </c>
    </row>
    <row r="26" spans="1:3">
      <c r="A26" s="52">
        <v>17</v>
      </c>
      <c r="B26" s="20">
        <f>INDEX( 'DS-1-2-3-appended'!$Q$2:$Q$1001, MATCH($A26,  'DS-1-2-3-appended'!$S$2:$S$1001, 0))</f>
        <v>26.4</v>
      </c>
      <c r="C26" s="53">
        <f>INDEX( 'DS-1-2-3-appended'!$R$2:$R$1001, MATCH($A26,  'DS-1-2-3-appended'!$S$2:$S$1001, 0))</f>
        <v>11</v>
      </c>
    </row>
    <row r="27" spans="1:3">
      <c r="A27" s="52">
        <v>24</v>
      </c>
      <c r="B27" s="20">
        <f>INDEX( 'DS-1-2-3-appended'!$Q$2:$Q$1001, MATCH($A27,  'DS-1-2-3-appended'!$S$2:$S$1001, 0))</f>
        <v>29.9</v>
      </c>
      <c r="C27" s="53">
        <f>INDEX( 'DS-1-2-3-appended'!$R$2:$R$1001, MATCH($A27,  'DS-1-2-3-appended'!$S$2:$S$1001, 0))</f>
        <v>12</v>
      </c>
    </row>
    <row r="28" spans="1:3">
      <c r="A28" s="52">
        <v>13</v>
      </c>
      <c r="B28" s="20">
        <f>INDEX( 'DS-1-2-3-appended'!$Q$2:$Q$1001, MATCH($A28,  'DS-1-2-3-appended'!$S$2:$S$1001, 0))</f>
        <v>0</v>
      </c>
      <c r="C28" s="53">
        <f>INDEX( 'DS-1-2-3-appended'!$R$2:$R$1001, MATCH($A28,  'DS-1-2-3-appended'!$S$2:$S$1001, 0))</f>
        <v>3</v>
      </c>
    </row>
    <row r="29" spans="1:3">
      <c r="A29" s="52">
        <v>16</v>
      </c>
      <c r="B29" s="20">
        <f>INDEX( 'DS-1-2-3-appended'!$Q$2:$Q$1001, MATCH($A29,  'DS-1-2-3-appended'!$S$2:$S$1001, 0))</f>
        <v>29.9</v>
      </c>
      <c r="C29" s="53">
        <f>INDEX( 'DS-1-2-3-appended'!$R$2:$R$1001, MATCH($A29,  'DS-1-2-3-appended'!$S$2:$S$1001, 0))</f>
        <v>1</v>
      </c>
    </row>
    <row r="30" spans="1:3">
      <c r="A30" s="52">
        <v>8</v>
      </c>
      <c r="B30" s="20">
        <f>INDEX( 'DS-1-2-3-appended'!$Q$2:$Q$1001, MATCH($A30,  'DS-1-2-3-appended'!$S$2:$S$1001, 0))</f>
        <v>33.5</v>
      </c>
      <c r="C30" s="53">
        <f>INDEX( 'DS-1-2-3-appended'!$R$2:$R$1001, MATCH($A30,  'DS-1-2-3-appended'!$S$2:$S$1001, 0))</f>
        <v>1</v>
      </c>
    </row>
    <row r="31" spans="1:3">
      <c r="A31" s="52">
        <v>4</v>
      </c>
      <c r="B31" s="20">
        <f>INDEX( 'DS-1-2-3-appended'!$Q$2:$Q$1001, MATCH($A31,  'DS-1-2-3-appended'!$S$2:$S$1001, 0))</f>
        <v>22.9</v>
      </c>
      <c r="C31" s="53">
        <f>INDEX( 'DS-1-2-3-appended'!$R$2:$R$1001, MATCH($A31,  'DS-1-2-3-appended'!$S$2:$S$1001, 0))</f>
        <v>2</v>
      </c>
    </row>
    <row r="32" spans="1:3">
      <c r="A32" s="52">
        <v>1</v>
      </c>
      <c r="B32" s="20">
        <f>INDEX( 'DS-1-2-3-appended'!$Q$2:$Q$1001, MATCH($A32,  'DS-1-2-3-appended'!$S$2:$S$1001, 0))</f>
        <v>0</v>
      </c>
      <c r="C32" s="53">
        <f>INDEX( 'DS-1-2-3-appended'!$R$2:$R$1001, MATCH($A32,  'DS-1-2-3-appended'!$S$2:$S$1001, 0))</f>
        <v>0</v>
      </c>
    </row>
    <row r="33" spans="1:3">
      <c r="A33" s="52">
        <v>2</v>
      </c>
      <c r="B33" s="20">
        <f>INDEX( 'DS-1-2-3-appended'!$Q$2:$Q$1001, MATCH($A33,  'DS-1-2-3-appended'!$S$2:$S$1001, 0))</f>
        <v>0</v>
      </c>
      <c r="C33" s="53">
        <f>INDEX( 'DS-1-2-3-appended'!$R$2:$R$1001, MATCH($A33,  'DS-1-2-3-appended'!$S$2:$S$1001, 0))</f>
        <v>1</v>
      </c>
    </row>
    <row r="34" spans="1:3">
      <c r="A34" s="52">
        <v>1</v>
      </c>
      <c r="B34" s="20">
        <f>INDEX( 'DS-1-2-3-appended'!$Q$2:$Q$1001, MATCH($A34,  'DS-1-2-3-appended'!$S$2:$S$1001, 0))</f>
        <v>0</v>
      </c>
      <c r="C34" s="53">
        <f>INDEX( 'DS-1-2-3-appended'!$R$2:$R$1001, MATCH($A34,  'DS-1-2-3-appended'!$S$2:$S$1001, 0))</f>
        <v>0</v>
      </c>
    </row>
    <row r="35" spans="1:3">
      <c r="A35" s="52">
        <v>8</v>
      </c>
      <c r="B35" s="20">
        <f>INDEX( 'DS-1-2-3-appended'!$Q$2:$Q$1001, MATCH($A35,  'DS-1-2-3-appended'!$S$2:$S$1001, 0))</f>
        <v>33.5</v>
      </c>
      <c r="C35" s="53">
        <f>INDEX( 'DS-1-2-3-appended'!$R$2:$R$1001, MATCH($A35,  'DS-1-2-3-appended'!$S$2:$S$1001, 0))</f>
        <v>1</v>
      </c>
    </row>
    <row r="36" spans="1:3">
      <c r="A36" s="52">
        <v>19</v>
      </c>
      <c r="B36" s="20">
        <f>INDEX( 'DS-1-2-3-appended'!$Q$2:$Q$1001, MATCH($A36,  'DS-1-2-3-appended'!$S$2:$S$1001, 0))</f>
        <v>26.4</v>
      </c>
      <c r="C36" s="53">
        <f>INDEX( 'DS-1-2-3-appended'!$R$2:$R$1001, MATCH($A36,  'DS-1-2-3-appended'!$S$2:$S$1001, 0))</f>
        <v>1</v>
      </c>
    </row>
    <row r="37" spans="1:3">
      <c r="A37" s="52">
        <v>46</v>
      </c>
      <c r="B37" s="20">
        <f>INDEX( 'DS-1-2-3-appended'!$Q$2:$Q$1001, MATCH($A37,  'DS-1-2-3-appended'!$S$2:$S$1001, 0))</f>
        <v>26.4</v>
      </c>
      <c r="C37" s="53">
        <f>INDEX( 'DS-1-2-3-appended'!$R$2:$R$1001, MATCH($A37,  'DS-1-2-3-appended'!$S$2:$S$1001, 0))</f>
        <v>7</v>
      </c>
    </row>
    <row r="38" spans="1:3">
      <c r="A38" s="52">
        <v>54</v>
      </c>
      <c r="B38" s="20">
        <f>INDEX( 'DS-1-2-3-appended'!$Q$2:$Q$1001, MATCH($A38,  'DS-1-2-3-appended'!$S$2:$S$1001, 0))</f>
        <v>29.9</v>
      </c>
      <c r="C38" s="53">
        <f>INDEX( 'DS-1-2-3-appended'!$R$2:$R$1001, MATCH($A38,  'DS-1-2-3-appended'!$S$2:$S$1001, 0))</f>
        <v>16</v>
      </c>
    </row>
    <row r="39" spans="1:3">
      <c r="A39" s="52">
        <v>73</v>
      </c>
      <c r="B39" s="20">
        <f>INDEX( 'DS-1-2-3-appended'!$Q$2:$Q$1001, MATCH($A39,  'DS-1-2-3-appended'!$S$2:$S$1001, 0))</f>
        <v>35.200000000000003</v>
      </c>
      <c r="C39" s="53">
        <f>INDEX( 'DS-1-2-3-appended'!$R$2:$R$1001, MATCH($A39,  'DS-1-2-3-appended'!$S$2:$S$1001, 0))</f>
        <v>20</v>
      </c>
    </row>
    <row r="40" spans="1:3">
      <c r="A40" s="52">
        <v>64</v>
      </c>
      <c r="B40" s="20">
        <f>INDEX( 'DS-1-2-3-appended'!$Q$2:$Q$1001, MATCH($A40,  'DS-1-2-3-appended'!$S$2:$S$1001, 0))</f>
        <v>15.8</v>
      </c>
      <c r="C40" s="53">
        <f>INDEX( 'DS-1-2-3-appended'!$R$2:$R$1001, MATCH($A40,  'DS-1-2-3-appended'!$S$2:$S$1001, 0))</f>
        <v>11</v>
      </c>
    </row>
    <row r="41" spans="1:3">
      <c r="A41" s="52">
        <v>55</v>
      </c>
      <c r="B41" s="20">
        <f>INDEX( 'DS-1-2-3-appended'!$Q$2:$Q$1001, MATCH($A41,  'DS-1-2-3-appended'!$S$2:$S$1001, 0))</f>
        <v>33.5</v>
      </c>
      <c r="C41" s="53">
        <f>INDEX( 'DS-1-2-3-appended'!$R$2:$R$1001, MATCH($A41,  'DS-1-2-3-appended'!$S$2:$S$1001, 0))</f>
        <v>29</v>
      </c>
    </row>
    <row r="42" spans="1:3">
      <c r="A42" s="52">
        <v>55</v>
      </c>
      <c r="B42" s="20">
        <f>INDEX( 'DS-1-2-3-appended'!$Q$2:$Q$1001, MATCH($A42,  'DS-1-2-3-appended'!$S$2:$S$1001, 0))</f>
        <v>33.5</v>
      </c>
      <c r="C42" s="53">
        <f>INDEX( 'DS-1-2-3-appended'!$R$2:$R$1001, MATCH($A42,  'DS-1-2-3-appended'!$S$2:$S$1001, 0))</f>
        <v>29</v>
      </c>
    </row>
    <row r="43" spans="1:3">
      <c r="A43" s="52">
        <v>67</v>
      </c>
      <c r="B43" s="20">
        <f>INDEX( 'DS-1-2-3-appended'!$Q$2:$Q$1001, MATCH($A43,  'DS-1-2-3-appended'!$S$2:$S$1001, 0))</f>
        <v>19.399999999999999</v>
      </c>
      <c r="C43" s="53">
        <f>INDEX( 'DS-1-2-3-appended'!$R$2:$R$1001, MATCH($A43,  'DS-1-2-3-appended'!$S$2:$S$1001, 0))</f>
        <v>9</v>
      </c>
    </row>
    <row r="44" spans="1:3">
      <c r="A44" s="52">
        <v>58</v>
      </c>
      <c r="B44" s="20">
        <f>INDEX( 'DS-1-2-3-appended'!$Q$2:$Q$1001, MATCH($A44,  'DS-1-2-3-appended'!$S$2:$S$1001, 0))</f>
        <v>22.9</v>
      </c>
      <c r="C44" s="53">
        <f>INDEX( 'DS-1-2-3-appended'!$R$2:$R$1001, MATCH($A44,  'DS-1-2-3-appended'!$S$2:$S$1001, 0))</f>
        <v>7</v>
      </c>
    </row>
    <row r="45" spans="1:3">
      <c r="A45" s="52">
        <v>43</v>
      </c>
      <c r="B45" s="20">
        <f>INDEX( 'DS-1-2-3-appended'!$Q$2:$Q$1001, MATCH($A45,  'DS-1-2-3-appended'!$S$2:$S$1001, 0))</f>
        <v>38.799999999999997</v>
      </c>
      <c r="C45" s="53">
        <f>INDEX( 'DS-1-2-3-appended'!$R$2:$R$1001, MATCH($A45,  'DS-1-2-3-appended'!$S$2:$S$1001, 0))</f>
        <v>10</v>
      </c>
    </row>
    <row r="46" spans="1:3">
      <c r="A46" s="52">
        <v>29</v>
      </c>
      <c r="B46" s="20">
        <f>INDEX( 'DS-1-2-3-appended'!$Q$2:$Q$1001, MATCH($A46,  'DS-1-2-3-appended'!$S$2:$S$1001, 0))</f>
        <v>52.8</v>
      </c>
      <c r="C46" s="53">
        <f>INDEX( 'DS-1-2-3-appended'!$R$2:$R$1001, MATCH($A46,  'DS-1-2-3-appended'!$S$2:$S$1001, 0))</f>
        <v>1</v>
      </c>
    </row>
    <row r="47" spans="1:3">
      <c r="A47" s="52">
        <v>17</v>
      </c>
      <c r="B47" s="20">
        <f>INDEX( 'DS-1-2-3-appended'!$Q$2:$Q$1001, MATCH($A47,  'DS-1-2-3-appended'!$S$2:$S$1001, 0))</f>
        <v>26.4</v>
      </c>
      <c r="C47" s="53">
        <f>INDEX( 'DS-1-2-3-appended'!$R$2:$R$1001, MATCH($A47,  'DS-1-2-3-appended'!$S$2:$S$1001, 0))</f>
        <v>11</v>
      </c>
    </row>
    <row r="48" spans="1:3">
      <c r="A48" s="52">
        <v>20</v>
      </c>
      <c r="B48" s="20">
        <f>INDEX( 'DS-1-2-3-appended'!$Q$2:$Q$1001, MATCH($A48,  'DS-1-2-3-appended'!$S$2:$S$1001, 0))</f>
        <v>38.799999999999997</v>
      </c>
      <c r="C48" s="53">
        <f>INDEX( 'DS-1-2-3-appended'!$R$2:$R$1001, MATCH($A48,  'DS-1-2-3-appended'!$S$2:$S$1001, 0))</f>
        <v>11</v>
      </c>
    </row>
    <row r="49" spans="1:3">
      <c r="A49" s="52">
        <v>9</v>
      </c>
      <c r="B49" s="20">
        <f>INDEX( 'DS-1-2-3-appended'!$Q$2:$Q$1001, MATCH($A49,  'DS-1-2-3-appended'!$S$2:$S$1001, 0))</f>
        <v>35.200000000000003</v>
      </c>
      <c r="C49" s="53">
        <f>INDEX( 'DS-1-2-3-appended'!$R$2:$R$1001, MATCH($A49,  'DS-1-2-3-appended'!$S$2:$S$1001, 0))</f>
        <v>0</v>
      </c>
    </row>
    <row r="50" spans="1:3">
      <c r="A50" s="52">
        <v>8</v>
      </c>
      <c r="B50" s="20">
        <f>INDEX( 'DS-1-2-3-appended'!$Q$2:$Q$1001, MATCH($A50,  'DS-1-2-3-appended'!$S$2:$S$1001, 0))</f>
        <v>33.5</v>
      </c>
      <c r="C50" s="53">
        <f>INDEX( 'DS-1-2-3-appended'!$R$2:$R$1001, MATCH($A50,  'DS-1-2-3-appended'!$S$2:$S$1001, 0))</f>
        <v>1</v>
      </c>
    </row>
    <row r="51" spans="1:3">
      <c r="A51" s="52">
        <v>5</v>
      </c>
      <c r="B51" s="20">
        <f>INDEX( 'DS-1-2-3-appended'!$Q$2:$Q$1001, MATCH($A51,  'DS-1-2-3-appended'!$S$2:$S$1001, 0))</f>
        <v>42.3</v>
      </c>
      <c r="C51" s="53">
        <f>INDEX( 'DS-1-2-3-appended'!$R$2:$R$1001, MATCH($A51,  'DS-1-2-3-appended'!$S$2:$S$1001, 0))</f>
        <v>0</v>
      </c>
    </row>
    <row r="52" spans="1:3">
      <c r="A52" s="52">
        <v>2</v>
      </c>
      <c r="B52" s="20">
        <f>INDEX( 'DS-1-2-3-appended'!$Q$2:$Q$1001, MATCH($A52,  'DS-1-2-3-appended'!$S$2:$S$1001, 0))</f>
        <v>0</v>
      </c>
      <c r="C52" s="53">
        <f>INDEX( 'DS-1-2-3-appended'!$R$2:$R$1001, MATCH($A52,  'DS-1-2-3-appended'!$S$2:$S$1001, 0))</f>
        <v>1</v>
      </c>
    </row>
    <row r="53" spans="1:3">
      <c r="A53" s="52">
        <v>1</v>
      </c>
      <c r="B53" s="20">
        <f>INDEX( 'DS-1-2-3-appended'!$Q$2:$Q$1001, MATCH($A53,  'DS-1-2-3-appended'!$S$2:$S$1001, 0))</f>
        <v>0</v>
      </c>
      <c r="C53" s="53">
        <f>INDEX( 'DS-1-2-3-appended'!$R$2:$R$1001, MATCH($A53,  'DS-1-2-3-appended'!$S$2:$S$1001, 0))</f>
        <v>0</v>
      </c>
    </row>
    <row r="54" spans="1:3">
      <c r="A54" s="52">
        <v>3</v>
      </c>
      <c r="B54" s="20">
        <f>INDEX( 'DS-1-2-3-appended'!$Q$2:$Q$1001, MATCH($A54,  'DS-1-2-3-appended'!$S$2:$S$1001, 0))</f>
        <v>33.5</v>
      </c>
      <c r="C54" s="53">
        <f>INDEX( 'DS-1-2-3-appended'!$R$2:$R$1001, MATCH($A54,  'DS-1-2-3-appended'!$S$2:$S$1001, 0))</f>
        <v>0</v>
      </c>
    </row>
    <row r="55" spans="1:3">
      <c r="A55" s="52">
        <v>30</v>
      </c>
      <c r="B55" s="20">
        <f>INDEX( 'DS-1-2-3-appended'!$Q$2:$Q$1001, MATCH($A55,  'DS-1-2-3-appended'!$S$2:$S$1001, 0))</f>
        <v>33.5</v>
      </c>
      <c r="C55" s="53">
        <f>INDEX( 'DS-1-2-3-appended'!$R$2:$R$1001, MATCH($A55,  'DS-1-2-3-appended'!$S$2:$S$1001, 0))</f>
        <v>26</v>
      </c>
    </row>
    <row r="56" spans="1:3">
      <c r="A56" s="52">
        <v>63</v>
      </c>
      <c r="B56" s="20">
        <f>INDEX( 'DS-1-2-3-appended'!$Q$2:$Q$1001, MATCH($A56,  'DS-1-2-3-appended'!$S$2:$S$1001, 0))</f>
        <v>22.9</v>
      </c>
      <c r="C56" s="53">
        <f>INDEX( 'DS-1-2-3-appended'!$R$2:$R$1001, MATCH($A56,  'DS-1-2-3-appended'!$S$2:$S$1001, 0))</f>
        <v>1</v>
      </c>
    </row>
    <row r="57" spans="1:3">
      <c r="A57" s="52">
        <v>153</v>
      </c>
      <c r="B57" s="20">
        <f>INDEX( 'DS-1-2-3-appended'!$Q$2:$Q$1001, MATCH($A57,  'DS-1-2-3-appended'!$S$2:$S$1001, 0))</f>
        <v>33.5</v>
      </c>
      <c r="C57" s="53">
        <f>INDEX( 'DS-1-2-3-appended'!$R$2:$R$1001, MATCH($A57,  'DS-1-2-3-appended'!$S$2:$S$1001, 0))</f>
        <v>1</v>
      </c>
    </row>
    <row r="58" spans="1:3">
      <c r="A58" s="52">
        <v>81</v>
      </c>
      <c r="B58" s="20">
        <f>INDEX( 'DS-1-2-3-appended'!$Q$2:$Q$1001, MATCH($A58,  'DS-1-2-3-appended'!$S$2:$S$1001, 0))</f>
        <v>45.8</v>
      </c>
      <c r="C58" s="53">
        <f>INDEX( 'DS-1-2-3-appended'!$R$2:$R$1001, MATCH($A58,  'DS-1-2-3-appended'!$S$2:$S$1001, 0))</f>
        <v>7</v>
      </c>
    </row>
    <row r="59" spans="1:3">
      <c r="A59" s="52">
        <v>33</v>
      </c>
      <c r="B59" s="20">
        <f>INDEX( 'DS-1-2-3-appended'!$Q$2:$Q$1001, MATCH($A59,  'DS-1-2-3-appended'!$S$2:$S$1001, 0))</f>
        <v>29.9</v>
      </c>
      <c r="C59" s="53">
        <f>INDEX( 'DS-1-2-3-appended'!$R$2:$R$1001, MATCH($A59,  'DS-1-2-3-appended'!$S$2:$S$1001, 0))</f>
        <v>11</v>
      </c>
    </row>
    <row r="60" spans="1:3">
      <c r="A60" s="52">
        <v>41</v>
      </c>
      <c r="B60" s="20">
        <f>INDEX( 'DS-1-2-3-appended'!$Q$2:$Q$1001, MATCH($A60,  'DS-1-2-3-appended'!$S$2:$S$1001, 0))</f>
        <v>38.799999999999997</v>
      </c>
      <c r="C60" s="53">
        <f>INDEX( 'DS-1-2-3-appended'!$R$2:$R$1001, MATCH($A60,  'DS-1-2-3-appended'!$S$2:$S$1001, 0))</f>
        <v>10</v>
      </c>
    </row>
    <row r="61" spans="1:3">
      <c r="A61" s="52">
        <v>48</v>
      </c>
      <c r="B61" s="20">
        <f>INDEX( 'DS-1-2-3-appended'!$Q$2:$Q$1001, MATCH($A61,  'DS-1-2-3-appended'!$S$2:$S$1001, 0))</f>
        <v>35.200000000000003</v>
      </c>
      <c r="C61" s="53">
        <f>INDEX( 'DS-1-2-3-appended'!$R$2:$R$1001, MATCH($A61,  'DS-1-2-3-appended'!$S$2:$S$1001, 0))</f>
        <v>13</v>
      </c>
    </row>
    <row r="62" spans="1:3">
      <c r="A62" s="52">
        <v>53</v>
      </c>
      <c r="B62" s="20">
        <f>INDEX( 'DS-1-2-3-appended'!$Q$2:$Q$1001, MATCH($A62,  'DS-1-2-3-appended'!$S$2:$S$1001, 0))</f>
        <v>33.5</v>
      </c>
      <c r="C62" s="53">
        <f>INDEX( 'DS-1-2-3-appended'!$R$2:$R$1001, MATCH($A62,  'DS-1-2-3-appended'!$S$2:$S$1001, 0))</f>
        <v>8</v>
      </c>
    </row>
    <row r="63" spans="1:3">
      <c r="A63" s="52">
        <v>66</v>
      </c>
      <c r="B63" s="20">
        <f>INDEX( 'DS-1-2-3-appended'!$Q$2:$Q$1001, MATCH($A63,  'DS-1-2-3-appended'!$S$2:$S$1001, 0))</f>
        <v>33.5</v>
      </c>
      <c r="C63" s="53">
        <f>INDEX( 'DS-1-2-3-appended'!$R$2:$R$1001, MATCH($A63,  'DS-1-2-3-appended'!$S$2:$S$1001, 0))</f>
        <v>11</v>
      </c>
    </row>
    <row r="64" spans="1:3">
      <c r="A64" s="52">
        <v>58</v>
      </c>
      <c r="B64" s="20">
        <f>INDEX( 'DS-1-2-3-appended'!$Q$2:$Q$1001, MATCH($A64,  'DS-1-2-3-appended'!$S$2:$S$1001, 0))</f>
        <v>22.9</v>
      </c>
      <c r="C64" s="53">
        <f>INDEX( 'DS-1-2-3-appended'!$R$2:$R$1001, MATCH($A64,  'DS-1-2-3-appended'!$S$2:$S$1001, 0))</f>
        <v>7</v>
      </c>
    </row>
    <row r="65" spans="1:3">
      <c r="A65" s="52">
        <v>67</v>
      </c>
      <c r="B65" s="20">
        <f>INDEX( 'DS-1-2-3-appended'!$Q$2:$Q$1001, MATCH($A65,  'DS-1-2-3-appended'!$S$2:$S$1001, 0))</f>
        <v>19.399999999999999</v>
      </c>
      <c r="C65" s="53">
        <f>INDEX( 'DS-1-2-3-appended'!$R$2:$R$1001, MATCH($A65,  'DS-1-2-3-appended'!$S$2:$S$1001, 0))</f>
        <v>9</v>
      </c>
    </row>
    <row r="66" spans="1:3">
      <c r="A66" s="52">
        <v>146</v>
      </c>
      <c r="B66" s="20">
        <f>INDEX( 'DS-1-2-3-appended'!$Q$2:$Q$1001, MATCH($A66,  'DS-1-2-3-appended'!$S$2:$S$1001, 0))</f>
        <v>26.4</v>
      </c>
      <c r="C66" s="53">
        <f>INDEX( 'DS-1-2-3-appended'!$R$2:$R$1001, MATCH($A66,  'DS-1-2-3-appended'!$S$2:$S$1001, 0))</f>
        <v>11</v>
      </c>
    </row>
    <row r="67" spans="1:3">
      <c r="A67" s="52">
        <v>148</v>
      </c>
      <c r="B67" s="20">
        <f>INDEX( 'DS-1-2-3-appended'!$Q$2:$Q$1001, MATCH($A67,  'DS-1-2-3-appended'!$S$2:$S$1001, 0))</f>
        <v>12.3</v>
      </c>
      <c r="C67" s="53">
        <f>INDEX( 'DS-1-2-3-appended'!$R$2:$R$1001, MATCH($A67,  'DS-1-2-3-appended'!$S$2:$S$1001, 0))</f>
        <v>9</v>
      </c>
    </row>
    <row r="68" spans="1:3">
      <c r="A68" s="52">
        <v>102</v>
      </c>
      <c r="B68" s="20">
        <f>INDEX( 'DS-1-2-3-appended'!$Q$2:$Q$1001, MATCH($A68,  'DS-1-2-3-appended'!$S$2:$S$1001, 0))</f>
        <v>0</v>
      </c>
      <c r="C68" s="53">
        <f>INDEX( 'DS-1-2-3-appended'!$R$2:$R$1001, MATCH($A68,  'DS-1-2-3-appended'!$S$2:$S$1001, 0))</f>
        <v>8</v>
      </c>
    </row>
    <row r="69" spans="1:3">
      <c r="A69" s="52">
        <v>49</v>
      </c>
      <c r="B69" s="20">
        <f>INDEX( 'DS-1-2-3-appended'!$Q$2:$Q$1001, MATCH($A69,  'DS-1-2-3-appended'!$S$2:$S$1001, 0))</f>
        <v>12.3</v>
      </c>
      <c r="C69" s="53">
        <f>INDEX( 'DS-1-2-3-appended'!$R$2:$R$1001, MATCH($A69,  'DS-1-2-3-appended'!$S$2:$S$1001, 0))</f>
        <v>3</v>
      </c>
    </row>
    <row r="70" spans="1:3">
      <c r="A70" s="52">
        <v>49</v>
      </c>
      <c r="B70" s="20">
        <f>INDEX( 'DS-1-2-3-appended'!$Q$2:$Q$1001, MATCH($A70,  'DS-1-2-3-appended'!$S$2:$S$1001, 0))</f>
        <v>12.3</v>
      </c>
      <c r="C70" s="53">
        <f>INDEX( 'DS-1-2-3-appended'!$R$2:$R$1001, MATCH($A70,  'DS-1-2-3-appended'!$S$2:$S$1001, 0))</f>
        <v>3</v>
      </c>
    </row>
    <row r="71" spans="1:3">
      <c r="A71" s="52">
        <v>20</v>
      </c>
      <c r="B71" s="20">
        <f>INDEX( 'DS-1-2-3-appended'!$Q$2:$Q$1001, MATCH($A71,  'DS-1-2-3-appended'!$S$2:$S$1001, 0))</f>
        <v>38.799999999999997</v>
      </c>
      <c r="C71" s="53">
        <f>INDEX( 'DS-1-2-3-appended'!$R$2:$R$1001, MATCH($A71,  'DS-1-2-3-appended'!$S$2:$S$1001, 0))</f>
        <v>11</v>
      </c>
    </row>
    <row r="72" spans="1:3">
      <c r="A72" s="52">
        <v>11</v>
      </c>
      <c r="B72" s="20">
        <f>INDEX( 'DS-1-2-3-appended'!$Q$2:$Q$1001, MATCH($A72,  'DS-1-2-3-appended'!$S$2:$S$1001, 0))</f>
        <v>12.3</v>
      </c>
      <c r="C72" s="53">
        <f>INDEX( 'DS-1-2-3-appended'!$R$2:$R$1001, MATCH($A72,  'DS-1-2-3-appended'!$S$2:$S$1001, 0))</f>
        <v>1</v>
      </c>
    </row>
    <row r="73" spans="1:3">
      <c r="A73" s="52">
        <v>5</v>
      </c>
      <c r="B73" s="20">
        <f>INDEX( 'DS-1-2-3-appended'!$Q$2:$Q$1001, MATCH($A73,  'DS-1-2-3-appended'!$S$2:$S$1001, 0))</f>
        <v>42.3</v>
      </c>
      <c r="C73" s="53">
        <f>INDEX( 'DS-1-2-3-appended'!$R$2:$R$1001, MATCH($A73,  'DS-1-2-3-appended'!$S$2:$S$1001, 0))</f>
        <v>0</v>
      </c>
    </row>
    <row r="74" spans="1:3">
      <c r="A74" s="52">
        <v>2</v>
      </c>
      <c r="B74" s="20">
        <f>INDEX( 'DS-1-2-3-appended'!$Q$2:$Q$1001, MATCH($A74,  'DS-1-2-3-appended'!$S$2:$S$1001, 0))</f>
        <v>0</v>
      </c>
      <c r="C74" s="53">
        <f>INDEX( 'DS-1-2-3-appended'!$R$2:$R$1001, MATCH($A74,  'DS-1-2-3-appended'!$S$2:$S$1001, 0))</f>
        <v>1</v>
      </c>
    </row>
    <row r="75" spans="1:3">
      <c r="A75" s="52">
        <v>1</v>
      </c>
      <c r="B75" s="20">
        <f>INDEX( 'DS-1-2-3-appended'!$Q$2:$Q$1001, MATCH($A75,  'DS-1-2-3-appended'!$S$2:$S$1001, 0))</f>
        <v>0</v>
      </c>
      <c r="C75" s="53">
        <f>INDEX( 'DS-1-2-3-appended'!$R$2:$R$1001, MATCH($A75,  'DS-1-2-3-appended'!$S$2:$S$1001, 0))</f>
        <v>0</v>
      </c>
    </row>
    <row r="76" spans="1:3">
      <c r="A76" s="52">
        <v>2</v>
      </c>
      <c r="B76" s="20">
        <f>INDEX( 'DS-1-2-3-appended'!$Q$2:$Q$1001, MATCH($A76,  'DS-1-2-3-appended'!$S$2:$S$1001, 0))</f>
        <v>0</v>
      </c>
      <c r="C76" s="53">
        <f>INDEX( 'DS-1-2-3-appended'!$R$2:$R$1001, MATCH($A76,  'DS-1-2-3-appended'!$S$2:$S$1001, 0))</f>
        <v>1</v>
      </c>
    </row>
    <row r="77" spans="1:3">
      <c r="A77" s="52">
        <v>4</v>
      </c>
      <c r="B77" s="20">
        <f>INDEX( 'DS-1-2-3-appended'!$Q$2:$Q$1001, MATCH($A77,  'DS-1-2-3-appended'!$S$2:$S$1001, 0))</f>
        <v>22.9</v>
      </c>
      <c r="C77" s="53">
        <f>INDEX( 'DS-1-2-3-appended'!$R$2:$R$1001, MATCH($A77,  'DS-1-2-3-appended'!$S$2:$S$1001, 0))</f>
        <v>2</v>
      </c>
    </row>
    <row r="78" spans="1:3">
      <c r="A78" s="52">
        <v>36</v>
      </c>
      <c r="B78" s="20">
        <f>INDEX( 'DS-1-2-3-appended'!$Q$2:$Q$1001, MATCH($A78,  'DS-1-2-3-appended'!$S$2:$S$1001, 0))</f>
        <v>12.3</v>
      </c>
      <c r="C78" s="53">
        <f>INDEX( 'DS-1-2-3-appended'!$R$2:$R$1001, MATCH($A78,  'DS-1-2-3-appended'!$S$2:$S$1001, 0))</f>
        <v>0</v>
      </c>
    </row>
    <row r="79" spans="1:3">
      <c r="A79" s="52">
        <v>92</v>
      </c>
      <c r="B79" s="20">
        <f>INDEX( 'DS-1-2-3-appended'!$Q$2:$Q$1001, MATCH($A79,  'DS-1-2-3-appended'!$S$2:$S$1001, 0))</f>
        <v>15.8</v>
      </c>
      <c r="C79" s="53">
        <f>INDEX( 'DS-1-2-3-appended'!$R$2:$R$1001, MATCH($A79,  'DS-1-2-3-appended'!$S$2:$S$1001, 0))</f>
        <v>2</v>
      </c>
    </row>
    <row r="80" spans="1:3">
      <c r="A80" s="52">
        <v>177</v>
      </c>
      <c r="B80" s="20">
        <f>INDEX( 'DS-1-2-3-appended'!$Q$2:$Q$1001, MATCH($A80,  'DS-1-2-3-appended'!$S$2:$S$1001, 0))</f>
        <v>19.399999999999999</v>
      </c>
      <c r="C80" s="53">
        <f>INDEX( 'DS-1-2-3-appended'!$R$2:$R$1001, MATCH($A80,  'DS-1-2-3-appended'!$S$2:$S$1001, 0))</f>
        <v>2</v>
      </c>
    </row>
    <row r="81" spans="1:3">
      <c r="A81" s="52">
        <v>98</v>
      </c>
      <c r="B81" s="20">
        <f>INDEX( 'DS-1-2-3-appended'!$Q$2:$Q$1001, MATCH($A81,  'DS-1-2-3-appended'!$S$2:$S$1001, 0))</f>
        <v>26.4</v>
      </c>
      <c r="C81" s="53">
        <f>INDEX( 'DS-1-2-3-appended'!$R$2:$R$1001, MATCH($A81,  'DS-1-2-3-appended'!$S$2:$S$1001, 0))</f>
        <v>2</v>
      </c>
    </row>
    <row r="82" spans="1:3">
      <c r="A82" s="52">
        <v>37</v>
      </c>
      <c r="B82" s="20">
        <f>INDEX( 'DS-1-2-3-appended'!$Q$2:$Q$1001, MATCH($A82,  'DS-1-2-3-appended'!$S$2:$S$1001, 0))</f>
        <v>38.799999999999997</v>
      </c>
      <c r="C82" s="53">
        <f>INDEX( 'DS-1-2-3-appended'!$R$2:$R$1001, MATCH($A82,  'DS-1-2-3-appended'!$S$2:$S$1001, 0))</f>
        <v>5</v>
      </c>
    </row>
    <row r="83" spans="1:3">
      <c r="A83" s="52">
        <v>50</v>
      </c>
      <c r="B83" s="20">
        <f>INDEX( 'DS-1-2-3-appended'!$Q$2:$Q$1001, MATCH($A83,  'DS-1-2-3-appended'!$S$2:$S$1001, 0))</f>
        <v>35.200000000000003</v>
      </c>
      <c r="C83" s="53">
        <f>INDEX( 'DS-1-2-3-appended'!$R$2:$R$1001, MATCH($A83,  'DS-1-2-3-appended'!$S$2:$S$1001, 0))</f>
        <v>7</v>
      </c>
    </row>
    <row r="84" spans="1:3">
      <c r="A84" s="52">
        <v>66</v>
      </c>
      <c r="B84" s="20">
        <f>INDEX( 'DS-1-2-3-appended'!$Q$2:$Q$1001, MATCH($A84,  'DS-1-2-3-appended'!$S$2:$S$1001, 0))</f>
        <v>33.5</v>
      </c>
      <c r="C84" s="53">
        <f>INDEX( 'DS-1-2-3-appended'!$R$2:$R$1001, MATCH($A84,  'DS-1-2-3-appended'!$S$2:$S$1001, 0))</f>
        <v>11</v>
      </c>
    </row>
    <row r="85" spans="1:3">
      <c r="A85" s="52">
        <v>79</v>
      </c>
      <c r="B85" s="20">
        <f>INDEX( 'DS-1-2-3-appended'!$Q$2:$Q$1001, MATCH($A85,  'DS-1-2-3-appended'!$S$2:$S$1001, 0))</f>
        <v>22.9</v>
      </c>
      <c r="C85" s="53">
        <f>INDEX( 'DS-1-2-3-appended'!$R$2:$R$1001, MATCH($A85,  'DS-1-2-3-appended'!$S$2:$S$1001, 0))</f>
        <v>18</v>
      </c>
    </row>
    <row r="86" spans="1:3">
      <c r="A86" s="52">
        <v>54</v>
      </c>
      <c r="B86" s="20">
        <f>INDEX( 'DS-1-2-3-appended'!$Q$2:$Q$1001, MATCH($A86,  'DS-1-2-3-appended'!$S$2:$S$1001, 0))</f>
        <v>29.9</v>
      </c>
      <c r="C86" s="53">
        <f>INDEX( 'DS-1-2-3-appended'!$R$2:$R$1001, MATCH($A86,  'DS-1-2-3-appended'!$S$2:$S$1001, 0))</f>
        <v>16</v>
      </c>
    </row>
    <row r="87" spans="1:3">
      <c r="A87" s="52">
        <v>48</v>
      </c>
      <c r="B87" s="20">
        <f>INDEX( 'DS-1-2-3-appended'!$Q$2:$Q$1001, MATCH($A87,  'DS-1-2-3-appended'!$S$2:$S$1001, 0))</f>
        <v>35.200000000000003</v>
      </c>
      <c r="C87" s="53">
        <f>INDEX( 'DS-1-2-3-appended'!$R$2:$R$1001, MATCH($A87,  'DS-1-2-3-appended'!$S$2:$S$1001, 0))</f>
        <v>13</v>
      </c>
    </row>
    <row r="88" spans="1:3">
      <c r="A88" s="52">
        <v>68</v>
      </c>
      <c r="B88" s="20">
        <f>INDEX( 'DS-1-2-3-appended'!$Q$2:$Q$1001, MATCH($A88,  'DS-1-2-3-appended'!$S$2:$S$1001, 0))</f>
        <v>29.9</v>
      </c>
      <c r="C88" s="53">
        <f>INDEX( 'DS-1-2-3-appended'!$R$2:$R$1001, MATCH($A88,  'DS-1-2-3-appended'!$S$2:$S$1001, 0))</f>
        <v>15</v>
      </c>
    </row>
    <row r="89" spans="1:3">
      <c r="A89" s="52">
        <v>202</v>
      </c>
      <c r="B89" s="20">
        <f>INDEX( 'DS-1-2-3-appended'!$Q$2:$Q$1001, MATCH($A89,  'DS-1-2-3-appended'!$S$2:$S$1001, 0))</f>
        <v>26.4</v>
      </c>
      <c r="C89" s="53">
        <f>INDEX( 'DS-1-2-3-appended'!$R$2:$R$1001, MATCH($A89,  'DS-1-2-3-appended'!$S$2:$S$1001, 0))</f>
        <v>10</v>
      </c>
    </row>
    <row r="90" spans="1:3">
      <c r="A90" s="52">
        <v>179</v>
      </c>
      <c r="B90" s="20">
        <f>INDEX( 'DS-1-2-3-appended'!$Q$2:$Q$1001, MATCH($A90,  'DS-1-2-3-appended'!$S$2:$S$1001, 0))</f>
        <v>22.9</v>
      </c>
      <c r="C90" s="53">
        <f>INDEX( 'DS-1-2-3-appended'!$R$2:$R$1001, MATCH($A90,  'DS-1-2-3-appended'!$S$2:$S$1001, 0))</f>
        <v>3</v>
      </c>
    </row>
    <row r="91" spans="1:3">
      <c r="A91" s="52">
        <v>110</v>
      </c>
      <c r="B91" s="20">
        <f>INDEX( 'DS-1-2-3-appended'!$Q$2:$Q$1001, MATCH($A91,  'DS-1-2-3-appended'!$S$2:$S$1001, 0))</f>
        <v>12.3</v>
      </c>
      <c r="C91" s="53">
        <f>INDEX( 'DS-1-2-3-appended'!$R$2:$R$1001, MATCH($A91,  'DS-1-2-3-appended'!$S$2:$S$1001, 0))</f>
        <v>2</v>
      </c>
    </row>
    <row r="92" spans="1:3">
      <c r="A92" s="52">
        <v>53</v>
      </c>
      <c r="B92" s="20">
        <f>INDEX( 'DS-1-2-3-appended'!$Q$2:$Q$1001, MATCH($A92,  'DS-1-2-3-appended'!$S$2:$S$1001, 0))</f>
        <v>33.5</v>
      </c>
      <c r="C92" s="53">
        <f>INDEX( 'DS-1-2-3-appended'!$R$2:$R$1001, MATCH($A92,  'DS-1-2-3-appended'!$S$2:$S$1001, 0))</f>
        <v>8</v>
      </c>
    </row>
    <row r="93" spans="1:3">
      <c r="A93" s="52">
        <v>48</v>
      </c>
      <c r="B93" s="20">
        <f>INDEX( 'DS-1-2-3-appended'!$Q$2:$Q$1001, MATCH($A93,  'DS-1-2-3-appended'!$S$2:$S$1001, 0))</f>
        <v>35.200000000000003</v>
      </c>
      <c r="C93" s="53">
        <f>INDEX( 'DS-1-2-3-appended'!$R$2:$R$1001, MATCH($A93,  'DS-1-2-3-appended'!$S$2:$S$1001, 0))</f>
        <v>13</v>
      </c>
    </row>
    <row r="94" spans="1:3">
      <c r="A94" s="52">
        <v>34</v>
      </c>
      <c r="B94" s="20">
        <f>INDEX( 'DS-1-2-3-appended'!$Q$2:$Q$1001, MATCH($A94,  'DS-1-2-3-appended'!$S$2:$S$1001, 0))</f>
        <v>10.6</v>
      </c>
      <c r="C94" s="53">
        <f>INDEX( 'DS-1-2-3-appended'!$R$2:$R$1001, MATCH($A94,  'DS-1-2-3-appended'!$S$2:$S$1001, 0))</f>
        <v>1</v>
      </c>
    </row>
    <row r="95" spans="1:3">
      <c r="A95" s="52">
        <v>9</v>
      </c>
      <c r="B95" s="20">
        <f>INDEX( 'DS-1-2-3-appended'!$Q$2:$Q$1001, MATCH($A95,  'DS-1-2-3-appended'!$S$2:$S$1001, 0))</f>
        <v>35.200000000000003</v>
      </c>
      <c r="C95" s="53">
        <f>INDEX( 'DS-1-2-3-appended'!$R$2:$R$1001, MATCH($A95,  'DS-1-2-3-appended'!$S$2:$S$1001, 0))</f>
        <v>0</v>
      </c>
    </row>
    <row r="96" spans="1:3">
      <c r="A96" s="52">
        <v>6</v>
      </c>
      <c r="B96" s="20">
        <f>INDEX( 'DS-1-2-3-appended'!$Q$2:$Q$1001, MATCH($A96,  'DS-1-2-3-appended'!$S$2:$S$1001, 0))</f>
        <v>0</v>
      </c>
      <c r="C96" s="53">
        <f>INDEX( 'DS-1-2-3-appended'!$R$2:$R$1001, MATCH($A96,  'DS-1-2-3-appended'!$S$2:$S$1001, 0))</f>
        <v>8</v>
      </c>
    </row>
    <row r="97" spans="1:3">
      <c r="A97" s="52">
        <v>6</v>
      </c>
      <c r="B97" s="20">
        <f>INDEX( 'DS-1-2-3-appended'!$Q$2:$Q$1001, MATCH($A97,  'DS-1-2-3-appended'!$S$2:$S$1001, 0))</f>
        <v>0</v>
      </c>
      <c r="C97" s="53">
        <f>INDEX( 'DS-1-2-3-appended'!$R$2:$R$1001, MATCH($A97,  'DS-1-2-3-appended'!$S$2:$S$1001, 0))</f>
        <v>8</v>
      </c>
    </row>
    <row r="98" spans="1:3">
      <c r="A98" s="52">
        <v>2</v>
      </c>
      <c r="B98" s="20">
        <f>INDEX( 'DS-1-2-3-appended'!$Q$2:$Q$1001, MATCH($A98,  'DS-1-2-3-appended'!$S$2:$S$1001, 0))</f>
        <v>0</v>
      </c>
      <c r="C98" s="53">
        <f>INDEX( 'DS-1-2-3-appended'!$R$2:$R$1001, MATCH($A98,  'DS-1-2-3-appended'!$S$2:$S$1001, 0))</f>
        <v>1</v>
      </c>
    </row>
    <row r="99" spans="1:3">
      <c r="A99" s="52">
        <v>2</v>
      </c>
      <c r="B99" s="20">
        <f>INDEX( 'DS-1-2-3-appended'!$Q$2:$Q$1001, MATCH($A99,  'DS-1-2-3-appended'!$S$2:$S$1001, 0))</f>
        <v>0</v>
      </c>
      <c r="C99" s="53">
        <f>INDEX( 'DS-1-2-3-appended'!$R$2:$R$1001, MATCH($A99,  'DS-1-2-3-appended'!$S$2:$S$1001, 0))</f>
        <v>1</v>
      </c>
    </row>
    <row r="100" spans="1:3">
      <c r="A100" s="52">
        <v>3</v>
      </c>
      <c r="B100" s="20">
        <f>INDEX( 'DS-1-2-3-appended'!$Q$2:$Q$1001, MATCH($A100,  'DS-1-2-3-appended'!$S$2:$S$1001, 0))</f>
        <v>33.5</v>
      </c>
      <c r="C100" s="53">
        <f>INDEX( 'DS-1-2-3-appended'!$R$2:$R$1001, MATCH($A100,  'DS-1-2-3-appended'!$S$2:$S$1001, 0))</f>
        <v>0</v>
      </c>
    </row>
    <row r="101" spans="1:3">
      <c r="A101" s="52">
        <v>33</v>
      </c>
      <c r="B101" s="20">
        <f>INDEX( 'DS-1-2-3-appended'!$Q$2:$Q$1001, MATCH($A101,  'DS-1-2-3-appended'!$S$2:$S$1001, 0))</f>
        <v>29.9</v>
      </c>
      <c r="C101" s="53">
        <f>INDEX( 'DS-1-2-3-appended'!$R$2:$R$1001, MATCH($A101,  'DS-1-2-3-appended'!$S$2:$S$1001, 0))</f>
        <v>11</v>
      </c>
    </row>
    <row r="102" spans="1:3">
      <c r="A102" s="52">
        <v>87</v>
      </c>
      <c r="B102" s="20">
        <f>INDEX( 'DS-1-2-3-appended'!$Q$2:$Q$1001, MATCH($A102,  'DS-1-2-3-appended'!$S$2:$S$1001, 0))</f>
        <v>22.9</v>
      </c>
      <c r="C102" s="53">
        <f>INDEX( 'DS-1-2-3-appended'!$R$2:$R$1001, MATCH($A102,  'DS-1-2-3-appended'!$S$2:$S$1001, 0))</f>
        <v>1</v>
      </c>
    </row>
    <row r="103" spans="1:3">
      <c r="A103" s="49">
        <v>192</v>
      </c>
      <c r="B103" s="57">
        <f>INDEX( 'DS-1-2-3-appended'!$Q$2:$Q$1001, MATCH($A103,  'DS-1-2-3-appended'!$S$2:$S$1001, 0))</f>
        <v>35.200000000000003</v>
      </c>
      <c r="C103" s="58">
        <f>INDEX( 'DS-1-2-3-appended'!$R$2:$R$1001, MATCH($A103,  'DS-1-2-3-appended'!$S$2:$S$1001, 0))</f>
        <v>3</v>
      </c>
    </row>
  </sheetData>
  <mergeCells count="2">
    <mergeCell ref="A1:C2"/>
    <mergeCell ref="E5:T6"/>
  </mergeCells>
  <pageMargins left="0.7" right="0.7" top="0.75" bottom="0.75" header="0.3" footer="0.3"/>
  <drawing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84F73-ED1F-480A-884D-6E42128EE269}">
  <sheetPr>
    <tabColor theme="9"/>
  </sheetPr>
  <dimension ref="A1:F52"/>
  <sheetViews>
    <sheetView topLeftCell="K1" zoomScale="96" zoomScaleNormal="96" workbookViewId="0">
      <selection sqref="A1:F2"/>
    </sheetView>
  </sheetViews>
  <sheetFormatPr defaultRowHeight="14.4"/>
  <cols>
    <col min="1" max="1" width="25.5546875" bestFit="1" customWidth="1"/>
    <col min="2" max="2" width="16.21875" bestFit="1" customWidth="1"/>
    <col min="3" max="3" width="13" bestFit="1" customWidth="1"/>
    <col min="4" max="4" width="16.44140625" bestFit="1" customWidth="1"/>
    <col min="5" max="5" width="19.44140625" bestFit="1" customWidth="1"/>
    <col min="6" max="6" width="11.21875" bestFit="1" customWidth="1"/>
  </cols>
  <sheetData>
    <row r="1" spans="1:6">
      <c r="A1" s="78" t="s">
        <v>234</v>
      </c>
      <c r="B1" s="78"/>
      <c r="C1" s="78"/>
      <c r="D1" s="78"/>
      <c r="E1" s="78"/>
      <c r="F1" s="78"/>
    </row>
    <row r="2" spans="1:6">
      <c r="A2" s="78"/>
      <c r="B2" s="78"/>
      <c r="C2" s="78"/>
      <c r="D2" s="78"/>
      <c r="E2" s="78"/>
      <c r="F2" s="78"/>
    </row>
    <row r="3" spans="1:6">
      <c r="A3" s="66" t="s">
        <v>207</v>
      </c>
      <c r="B3" s="66" t="s">
        <v>157</v>
      </c>
      <c r="C3" s="66"/>
      <c r="D3" s="66"/>
      <c r="E3" s="66"/>
      <c r="F3" s="66"/>
    </row>
    <row r="4" spans="1:6">
      <c r="A4" s="65" t="s">
        <v>158</v>
      </c>
      <c r="B4" s="65" t="s">
        <v>126</v>
      </c>
      <c r="C4" s="65" t="s">
        <v>46</v>
      </c>
      <c r="D4" s="65" t="s">
        <v>47</v>
      </c>
      <c r="E4" s="65" t="s">
        <v>48</v>
      </c>
      <c r="F4" s="65" t="s">
        <v>159</v>
      </c>
    </row>
    <row r="5" spans="1:6">
      <c r="A5" s="59" t="s">
        <v>160</v>
      </c>
      <c r="B5" s="124">
        <v>413</v>
      </c>
      <c r="C5" s="124">
        <v>225</v>
      </c>
      <c r="D5" s="124">
        <v>49</v>
      </c>
      <c r="E5" s="124">
        <v>1</v>
      </c>
      <c r="F5" s="124">
        <v>688</v>
      </c>
    </row>
    <row r="6" spans="1:6">
      <c r="A6" s="63" t="s">
        <v>162</v>
      </c>
      <c r="B6" s="124">
        <v>12</v>
      </c>
      <c r="C6" s="124">
        <v>10</v>
      </c>
      <c r="D6" s="124">
        <v>2</v>
      </c>
      <c r="E6" s="124"/>
      <c r="F6" s="124">
        <v>24</v>
      </c>
    </row>
    <row r="7" spans="1:6">
      <c r="A7" s="63" t="s">
        <v>163</v>
      </c>
      <c r="B7" s="124">
        <v>6</v>
      </c>
      <c r="C7" s="124">
        <v>12</v>
      </c>
      <c r="D7" s="124">
        <v>5</v>
      </c>
      <c r="E7" s="124"/>
      <c r="F7" s="124">
        <v>23</v>
      </c>
    </row>
    <row r="8" spans="1:6">
      <c r="A8" s="63" t="s">
        <v>164</v>
      </c>
      <c r="B8" s="124">
        <v>22</v>
      </c>
      <c r="C8" s="124"/>
      <c r="D8" s="124"/>
      <c r="E8" s="124"/>
      <c r="F8" s="124">
        <v>22</v>
      </c>
    </row>
    <row r="9" spans="1:6">
      <c r="A9" s="63" t="s">
        <v>165</v>
      </c>
      <c r="B9" s="124">
        <v>22</v>
      </c>
      <c r="C9" s="124">
        <v>1</v>
      </c>
      <c r="D9" s="124"/>
      <c r="E9" s="124"/>
      <c r="F9" s="124">
        <v>23</v>
      </c>
    </row>
    <row r="10" spans="1:6">
      <c r="A10" s="63" t="s">
        <v>166</v>
      </c>
      <c r="B10" s="124">
        <v>23</v>
      </c>
      <c r="C10" s="124"/>
      <c r="D10" s="124"/>
      <c r="E10" s="124"/>
      <c r="F10" s="124">
        <v>23</v>
      </c>
    </row>
    <row r="11" spans="1:6">
      <c r="A11" s="63" t="s">
        <v>167</v>
      </c>
      <c r="B11" s="124">
        <v>15</v>
      </c>
      <c r="C11" s="124">
        <v>8</v>
      </c>
      <c r="D11" s="124"/>
      <c r="E11" s="124"/>
      <c r="F11" s="124">
        <v>23</v>
      </c>
    </row>
    <row r="12" spans="1:6">
      <c r="A12" s="63" t="s">
        <v>168</v>
      </c>
      <c r="B12" s="124">
        <v>8</v>
      </c>
      <c r="C12" s="124">
        <v>14</v>
      </c>
      <c r="D12" s="124">
        <v>1</v>
      </c>
      <c r="E12" s="124"/>
      <c r="F12" s="124">
        <v>23</v>
      </c>
    </row>
    <row r="13" spans="1:6">
      <c r="A13" s="63" t="s">
        <v>169</v>
      </c>
      <c r="B13" s="124">
        <v>11</v>
      </c>
      <c r="C13" s="124">
        <v>9</v>
      </c>
      <c r="D13" s="124">
        <v>4</v>
      </c>
      <c r="E13" s="124"/>
      <c r="F13" s="124">
        <v>24</v>
      </c>
    </row>
    <row r="14" spans="1:6">
      <c r="A14" s="63" t="s">
        <v>170</v>
      </c>
      <c r="B14" s="124">
        <v>24</v>
      </c>
      <c r="C14" s="124"/>
      <c r="D14" s="124"/>
      <c r="E14" s="124"/>
      <c r="F14" s="124">
        <v>24</v>
      </c>
    </row>
    <row r="15" spans="1:6">
      <c r="A15" s="63" t="s">
        <v>171</v>
      </c>
      <c r="B15" s="124">
        <v>16</v>
      </c>
      <c r="C15" s="124">
        <v>8</v>
      </c>
      <c r="D15" s="124"/>
      <c r="E15" s="124"/>
      <c r="F15" s="124">
        <v>24</v>
      </c>
    </row>
    <row r="16" spans="1:6">
      <c r="A16" s="63" t="s">
        <v>172</v>
      </c>
      <c r="B16" s="124">
        <v>2</v>
      </c>
      <c r="C16" s="124">
        <v>14</v>
      </c>
      <c r="D16" s="124">
        <v>6</v>
      </c>
      <c r="E16" s="124"/>
      <c r="F16" s="124">
        <v>22</v>
      </c>
    </row>
    <row r="17" spans="1:6">
      <c r="A17" s="63" t="s">
        <v>173</v>
      </c>
      <c r="B17" s="124">
        <v>20</v>
      </c>
      <c r="C17" s="124">
        <v>2</v>
      </c>
      <c r="D17" s="124"/>
      <c r="E17" s="124"/>
      <c r="F17" s="124">
        <v>22</v>
      </c>
    </row>
    <row r="18" spans="1:6">
      <c r="A18" s="63" t="s">
        <v>174</v>
      </c>
      <c r="B18" s="124">
        <v>22</v>
      </c>
      <c r="C18" s="124">
        <v>2</v>
      </c>
      <c r="D18" s="124"/>
      <c r="E18" s="124"/>
      <c r="F18" s="124">
        <v>24</v>
      </c>
    </row>
    <row r="19" spans="1:6">
      <c r="A19" s="63" t="s">
        <v>175</v>
      </c>
      <c r="B19" s="124">
        <v>21</v>
      </c>
      <c r="C19" s="124">
        <v>2</v>
      </c>
      <c r="D19" s="124"/>
      <c r="E19" s="124"/>
      <c r="F19" s="124">
        <v>23</v>
      </c>
    </row>
    <row r="20" spans="1:6">
      <c r="A20" s="63" t="s">
        <v>176</v>
      </c>
      <c r="B20" s="124">
        <v>12</v>
      </c>
      <c r="C20" s="124">
        <v>12</v>
      </c>
      <c r="D20" s="124"/>
      <c r="E20" s="124"/>
      <c r="F20" s="124">
        <v>24</v>
      </c>
    </row>
    <row r="21" spans="1:6">
      <c r="A21" s="63" t="s">
        <v>177</v>
      </c>
      <c r="B21" s="124">
        <v>19</v>
      </c>
      <c r="C21" s="124">
        <v>5</v>
      </c>
      <c r="D21" s="124"/>
      <c r="E21" s="124"/>
      <c r="F21" s="124">
        <v>24</v>
      </c>
    </row>
    <row r="22" spans="1:6">
      <c r="A22" s="63" t="s">
        <v>178</v>
      </c>
      <c r="B22" s="124">
        <v>1</v>
      </c>
      <c r="C22" s="124">
        <v>18</v>
      </c>
      <c r="D22" s="124">
        <v>5</v>
      </c>
      <c r="E22" s="124"/>
      <c r="F22" s="124">
        <v>24</v>
      </c>
    </row>
    <row r="23" spans="1:6">
      <c r="A23" s="63" t="s">
        <v>179</v>
      </c>
      <c r="B23" s="124"/>
      <c r="C23" s="124">
        <v>12</v>
      </c>
      <c r="D23" s="124"/>
      <c r="E23" s="124"/>
      <c r="F23" s="124">
        <v>12</v>
      </c>
    </row>
    <row r="24" spans="1:6">
      <c r="A24" s="63" t="s">
        <v>180</v>
      </c>
      <c r="B24" s="124">
        <v>11</v>
      </c>
      <c r="C24" s="124">
        <v>9</v>
      </c>
      <c r="D24" s="124">
        <v>3</v>
      </c>
      <c r="E24" s="124"/>
      <c r="F24" s="124">
        <v>23</v>
      </c>
    </row>
    <row r="25" spans="1:6">
      <c r="A25" s="63" t="s">
        <v>181</v>
      </c>
      <c r="B25" s="124">
        <v>11</v>
      </c>
      <c r="C25" s="124">
        <v>13</v>
      </c>
      <c r="D25" s="124"/>
      <c r="E25" s="124"/>
      <c r="F25" s="124">
        <v>24</v>
      </c>
    </row>
    <row r="26" spans="1:6">
      <c r="A26" s="63" t="s">
        <v>182</v>
      </c>
      <c r="B26" s="124">
        <v>19</v>
      </c>
      <c r="C26" s="124">
        <v>3</v>
      </c>
      <c r="D26" s="124">
        <v>2</v>
      </c>
      <c r="E26" s="124"/>
      <c r="F26" s="124">
        <v>24</v>
      </c>
    </row>
    <row r="27" spans="1:6">
      <c r="A27" s="63" t="s">
        <v>183</v>
      </c>
      <c r="B27" s="124">
        <v>15</v>
      </c>
      <c r="C27" s="124">
        <v>8</v>
      </c>
      <c r="D27" s="124"/>
      <c r="E27" s="124"/>
      <c r="F27" s="124">
        <v>23</v>
      </c>
    </row>
    <row r="28" spans="1:6">
      <c r="A28" s="63" t="s">
        <v>184</v>
      </c>
      <c r="B28" s="124">
        <v>21</v>
      </c>
      <c r="C28" s="124">
        <v>2</v>
      </c>
      <c r="D28" s="124"/>
      <c r="E28" s="124"/>
      <c r="F28" s="124">
        <v>23</v>
      </c>
    </row>
    <row r="29" spans="1:6">
      <c r="A29" s="63" t="s">
        <v>185</v>
      </c>
      <c r="B29" s="124">
        <v>18</v>
      </c>
      <c r="C29" s="124">
        <v>5</v>
      </c>
      <c r="D29" s="124"/>
      <c r="E29" s="124"/>
      <c r="F29" s="124">
        <v>23</v>
      </c>
    </row>
    <row r="30" spans="1:6">
      <c r="A30" s="63" t="s">
        <v>186</v>
      </c>
      <c r="B30" s="124">
        <v>9</v>
      </c>
      <c r="C30" s="124">
        <v>14</v>
      </c>
      <c r="D30" s="124"/>
      <c r="E30" s="124"/>
      <c r="F30" s="124">
        <v>23</v>
      </c>
    </row>
    <row r="31" spans="1:6">
      <c r="A31" s="63" t="s">
        <v>187</v>
      </c>
      <c r="B31" s="124"/>
      <c r="C31" s="124">
        <v>2</v>
      </c>
      <c r="D31" s="124">
        <v>13</v>
      </c>
      <c r="E31" s="124">
        <v>1</v>
      </c>
      <c r="F31" s="124">
        <v>16</v>
      </c>
    </row>
    <row r="32" spans="1:6">
      <c r="A32" s="63" t="s">
        <v>188</v>
      </c>
      <c r="B32" s="124">
        <v>8</v>
      </c>
      <c r="C32" s="124"/>
      <c r="D32" s="124"/>
      <c r="E32" s="124"/>
      <c r="F32" s="124">
        <v>8</v>
      </c>
    </row>
    <row r="33" spans="1:6">
      <c r="A33" s="63" t="s">
        <v>189</v>
      </c>
      <c r="B33" s="124">
        <v>5</v>
      </c>
      <c r="C33" s="124">
        <v>12</v>
      </c>
      <c r="D33" s="124">
        <v>6</v>
      </c>
      <c r="E33" s="124"/>
      <c r="F33" s="124">
        <v>23</v>
      </c>
    </row>
    <row r="34" spans="1:6">
      <c r="A34" s="63" t="s">
        <v>190</v>
      </c>
      <c r="B34" s="124">
        <v>17</v>
      </c>
      <c r="C34" s="124">
        <v>6</v>
      </c>
      <c r="D34" s="124"/>
      <c r="E34" s="124"/>
      <c r="F34" s="124">
        <v>23</v>
      </c>
    </row>
    <row r="35" spans="1:6">
      <c r="A35" s="63" t="s">
        <v>191</v>
      </c>
      <c r="B35" s="124">
        <v>16</v>
      </c>
      <c r="C35" s="124">
        <v>7</v>
      </c>
      <c r="D35" s="124"/>
      <c r="E35" s="124"/>
      <c r="F35" s="124">
        <v>23</v>
      </c>
    </row>
    <row r="36" spans="1:6">
      <c r="A36" s="63" t="s">
        <v>192</v>
      </c>
      <c r="B36" s="124">
        <v>7</v>
      </c>
      <c r="C36" s="124">
        <v>15</v>
      </c>
      <c r="D36" s="124">
        <v>2</v>
      </c>
      <c r="E36" s="124"/>
      <c r="F36" s="124">
        <v>24</v>
      </c>
    </row>
    <row r="37" spans="1:6">
      <c r="A37" s="59" t="s">
        <v>161</v>
      </c>
      <c r="B37" s="124">
        <v>193</v>
      </c>
      <c r="C37" s="124">
        <v>84</v>
      </c>
      <c r="D37" s="124">
        <v>35</v>
      </c>
      <c r="E37" s="124"/>
      <c r="F37" s="124">
        <v>312</v>
      </c>
    </row>
    <row r="38" spans="1:6">
      <c r="A38" s="63" t="s">
        <v>193</v>
      </c>
      <c r="B38" s="124"/>
      <c r="C38" s="124">
        <v>18</v>
      </c>
      <c r="D38" s="124">
        <v>5</v>
      </c>
      <c r="E38" s="124"/>
      <c r="F38" s="124">
        <v>23</v>
      </c>
    </row>
    <row r="39" spans="1:6">
      <c r="A39" s="63" t="s">
        <v>194</v>
      </c>
      <c r="B39" s="124">
        <v>11</v>
      </c>
      <c r="C39" s="124">
        <v>4</v>
      </c>
      <c r="D39" s="124">
        <v>9</v>
      </c>
      <c r="E39" s="124"/>
      <c r="F39" s="124">
        <v>24</v>
      </c>
    </row>
    <row r="40" spans="1:6">
      <c r="A40" s="63" t="s">
        <v>195</v>
      </c>
      <c r="B40" s="124">
        <v>23</v>
      </c>
      <c r="C40" s="124"/>
      <c r="D40" s="124"/>
      <c r="E40" s="124"/>
      <c r="F40" s="124">
        <v>23</v>
      </c>
    </row>
    <row r="41" spans="1:6">
      <c r="A41" s="63" t="s">
        <v>196</v>
      </c>
      <c r="B41" s="124">
        <v>3</v>
      </c>
      <c r="C41" s="124">
        <v>20</v>
      </c>
      <c r="D41" s="124"/>
      <c r="E41" s="124"/>
      <c r="F41" s="124">
        <v>23</v>
      </c>
    </row>
    <row r="42" spans="1:6">
      <c r="A42" s="63" t="s">
        <v>197</v>
      </c>
      <c r="B42" s="124">
        <v>4</v>
      </c>
      <c r="C42" s="124">
        <v>7</v>
      </c>
      <c r="D42" s="124">
        <v>13</v>
      </c>
      <c r="E42" s="124"/>
      <c r="F42" s="124">
        <v>24</v>
      </c>
    </row>
    <row r="43" spans="1:6">
      <c r="A43" s="63" t="s">
        <v>198</v>
      </c>
      <c r="B43" s="124">
        <v>24</v>
      </c>
      <c r="C43" s="124"/>
      <c r="D43" s="124"/>
      <c r="E43" s="124"/>
      <c r="F43" s="124">
        <v>24</v>
      </c>
    </row>
    <row r="44" spans="1:6">
      <c r="A44" s="63" t="s">
        <v>199</v>
      </c>
      <c r="B44" s="124">
        <v>13</v>
      </c>
      <c r="C44" s="124">
        <v>11</v>
      </c>
      <c r="D44" s="124"/>
      <c r="E44" s="124"/>
      <c r="F44" s="124">
        <v>24</v>
      </c>
    </row>
    <row r="45" spans="1:6">
      <c r="A45" s="63" t="s">
        <v>200</v>
      </c>
      <c r="B45" s="124">
        <v>19</v>
      </c>
      <c r="C45" s="124">
        <v>4</v>
      </c>
      <c r="D45" s="124">
        <v>1</v>
      </c>
      <c r="E45" s="124"/>
      <c r="F45" s="124">
        <v>24</v>
      </c>
    </row>
    <row r="46" spans="1:6">
      <c r="A46" s="63" t="s">
        <v>201</v>
      </c>
      <c r="B46" s="124">
        <v>12</v>
      </c>
      <c r="C46" s="124">
        <v>7</v>
      </c>
      <c r="D46" s="124">
        <v>4</v>
      </c>
      <c r="E46" s="124"/>
      <c r="F46" s="124">
        <v>23</v>
      </c>
    </row>
    <row r="47" spans="1:6">
      <c r="A47" s="63" t="s">
        <v>202</v>
      </c>
      <c r="B47" s="124">
        <v>17</v>
      </c>
      <c r="C47" s="124">
        <v>3</v>
      </c>
      <c r="D47" s="124">
        <v>3</v>
      </c>
      <c r="E47" s="124"/>
      <c r="F47" s="124">
        <v>23</v>
      </c>
    </row>
    <row r="48" spans="1:6">
      <c r="A48" s="63" t="s">
        <v>203</v>
      </c>
      <c r="B48" s="124">
        <v>22</v>
      </c>
      <c r="C48" s="124"/>
      <c r="D48" s="124"/>
      <c r="E48" s="124"/>
      <c r="F48" s="124">
        <v>22</v>
      </c>
    </row>
    <row r="49" spans="1:6">
      <c r="A49" s="63" t="s">
        <v>204</v>
      </c>
      <c r="B49" s="124">
        <v>24</v>
      </c>
      <c r="C49" s="124"/>
      <c r="D49" s="124"/>
      <c r="E49" s="124"/>
      <c r="F49" s="124">
        <v>24</v>
      </c>
    </row>
    <row r="50" spans="1:6">
      <c r="A50" s="63" t="s">
        <v>205</v>
      </c>
      <c r="B50" s="124">
        <v>13</v>
      </c>
      <c r="C50" s="124">
        <v>10</v>
      </c>
      <c r="D50" s="124"/>
      <c r="E50" s="124"/>
      <c r="F50" s="124">
        <v>23</v>
      </c>
    </row>
    <row r="51" spans="1:6">
      <c r="A51" s="63" t="s">
        <v>206</v>
      </c>
      <c r="B51" s="124">
        <v>8</v>
      </c>
      <c r="C51" s="124"/>
      <c r="D51" s="124"/>
      <c r="E51" s="124"/>
      <c r="F51" s="124">
        <v>8</v>
      </c>
    </row>
    <row r="52" spans="1:6">
      <c r="A52" s="64" t="s">
        <v>159</v>
      </c>
      <c r="B52" s="125">
        <v>606</v>
      </c>
      <c r="C52" s="125">
        <v>309</v>
      </c>
      <c r="D52" s="125">
        <v>84</v>
      </c>
      <c r="E52" s="125">
        <v>1</v>
      </c>
      <c r="F52" s="125">
        <v>1000</v>
      </c>
    </row>
  </sheetData>
  <mergeCells count="1">
    <mergeCell ref="A1:F2"/>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D35A2C-27AE-4CF4-AC37-5CAC86119216}">
  <sheetPr>
    <tabColor theme="7" tint="0.59999389629810485"/>
  </sheetPr>
  <dimension ref="A1:W51"/>
  <sheetViews>
    <sheetView topLeftCell="K12" zoomScale="102" zoomScaleNormal="102" workbookViewId="0">
      <selection activeCell="AC24" sqref="AC24"/>
    </sheetView>
  </sheetViews>
  <sheetFormatPr defaultRowHeight="14.4"/>
  <cols>
    <col min="1" max="1" width="12.88671875" bestFit="1" customWidth="1"/>
    <col min="2" max="2" width="18.6640625" bestFit="1" customWidth="1"/>
    <col min="3" max="3" width="22.5546875" bestFit="1" customWidth="1"/>
  </cols>
  <sheetData>
    <row r="1" spans="1:23">
      <c r="A1" s="79" t="s">
        <v>210</v>
      </c>
      <c r="B1" s="79"/>
      <c r="C1" s="79"/>
      <c r="F1" s="80" t="s">
        <v>213</v>
      </c>
      <c r="G1" s="80"/>
      <c r="H1" s="80"/>
      <c r="I1" s="80"/>
      <c r="J1" s="80"/>
      <c r="K1" s="80"/>
      <c r="L1" s="80"/>
      <c r="M1" s="80"/>
      <c r="N1" s="80"/>
      <c r="O1" s="80"/>
      <c r="P1" s="80"/>
      <c r="Q1" s="80"/>
      <c r="R1" s="80"/>
      <c r="S1" s="80"/>
      <c r="T1" s="80"/>
      <c r="U1" s="80"/>
      <c r="V1" s="80"/>
      <c r="W1" s="80"/>
    </row>
    <row r="2" spans="1:23">
      <c r="A2" s="79"/>
      <c r="B2" s="79"/>
      <c r="C2" s="79"/>
      <c r="F2" s="80"/>
      <c r="G2" s="80"/>
      <c r="H2" s="80"/>
      <c r="I2" s="80"/>
      <c r="J2" s="80"/>
      <c r="K2" s="80"/>
      <c r="L2" s="80"/>
      <c r="M2" s="80"/>
      <c r="N2" s="80"/>
      <c r="O2" s="80"/>
      <c r="P2" s="80"/>
      <c r="Q2" s="80"/>
      <c r="R2" s="80"/>
      <c r="S2" s="80"/>
      <c r="T2" s="80"/>
      <c r="U2" s="80"/>
      <c r="V2" s="80"/>
      <c r="W2" s="80"/>
    </row>
    <row r="3" spans="1:23">
      <c r="A3" s="67" t="s">
        <v>158</v>
      </c>
      <c r="B3" s="67" t="s">
        <v>208</v>
      </c>
      <c r="C3" s="67" t="s">
        <v>209</v>
      </c>
    </row>
    <row r="4" spans="1:23">
      <c r="A4" s="61" t="s">
        <v>160</v>
      </c>
      <c r="B4" s="109"/>
      <c r="C4" s="109"/>
    </row>
    <row r="5" spans="1:23">
      <c r="A5" s="62" t="s">
        <v>162</v>
      </c>
      <c r="B5" s="109">
        <v>331</v>
      </c>
      <c r="C5" s="109">
        <v>654</v>
      </c>
    </row>
    <row r="6" spans="1:23">
      <c r="A6" s="62" t="s">
        <v>163</v>
      </c>
      <c r="B6" s="109">
        <v>131</v>
      </c>
      <c r="C6" s="109">
        <v>670</v>
      </c>
    </row>
    <row r="7" spans="1:23">
      <c r="A7" s="62" t="s">
        <v>164</v>
      </c>
      <c r="B7" s="109">
        <v>120</v>
      </c>
      <c r="C7" s="109">
        <v>1229</v>
      </c>
    </row>
    <row r="8" spans="1:23">
      <c r="A8" s="62" t="s">
        <v>165</v>
      </c>
      <c r="B8" s="109">
        <v>108</v>
      </c>
      <c r="C8" s="109">
        <v>1454</v>
      </c>
    </row>
    <row r="9" spans="1:23">
      <c r="A9" s="62" t="s">
        <v>166</v>
      </c>
      <c r="B9" s="109">
        <v>82</v>
      </c>
      <c r="C9" s="109">
        <v>1518</v>
      </c>
    </row>
    <row r="10" spans="1:23">
      <c r="A10" s="62" t="s">
        <v>167</v>
      </c>
      <c r="B10" s="109">
        <v>88</v>
      </c>
      <c r="C10" s="109">
        <v>1518</v>
      </c>
    </row>
    <row r="11" spans="1:23">
      <c r="A11" s="62" t="s">
        <v>168</v>
      </c>
      <c r="B11" s="109">
        <v>148</v>
      </c>
      <c r="C11" s="109">
        <v>1362</v>
      </c>
    </row>
    <row r="12" spans="1:23">
      <c r="A12" s="62" t="s">
        <v>169</v>
      </c>
      <c r="B12" s="109">
        <v>68</v>
      </c>
      <c r="C12" s="109">
        <v>891</v>
      </c>
    </row>
    <row r="13" spans="1:23">
      <c r="A13" s="62" t="s">
        <v>170</v>
      </c>
      <c r="B13" s="109">
        <v>54</v>
      </c>
      <c r="C13" s="109">
        <v>768</v>
      </c>
    </row>
    <row r="14" spans="1:23">
      <c r="A14" s="62" t="s">
        <v>171</v>
      </c>
      <c r="B14" s="109">
        <v>41</v>
      </c>
      <c r="C14" s="109">
        <v>1280</v>
      </c>
    </row>
    <row r="15" spans="1:23">
      <c r="A15" s="62" t="s">
        <v>172</v>
      </c>
      <c r="B15" s="109">
        <v>43</v>
      </c>
      <c r="C15" s="109">
        <v>1220</v>
      </c>
    </row>
    <row r="16" spans="1:23">
      <c r="A16" s="62" t="s">
        <v>173</v>
      </c>
      <c r="B16" s="109">
        <v>25</v>
      </c>
      <c r="C16" s="109">
        <v>1137</v>
      </c>
    </row>
    <row r="17" spans="1:3">
      <c r="A17" s="62" t="s">
        <v>174</v>
      </c>
      <c r="B17" s="109">
        <v>38</v>
      </c>
      <c r="C17" s="109">
        <v>1368</v>
      </c>
    </row>
    <row r="18" spans="1:3">
      <c r="A18" s="62" t="s">
        <v>175</v>
      </c>
      <c r="B18" s="109">
        <v>54</v>
      </c>
      <c r="C18" s="109">
        <v>1367</v>
      </c>
    </row>
    <row r="19" spans="1:3">
      <c r="A19" s="62" t="s">
        <v>176</v>
      </c>
      <c r="B19" s="109">
        <v>222</v>
      </c>
      <c r="C19" s="109">
        <v>1026</v>
      </c>
    </row>
    <row r="20" spans="1:3">
      <c r="A20" s="62" t="s">
        <v>177</v>
      </c>
      <c r="B20" s="109">
        <v>251</v>
      </c>
      <c r="C20" s="109">
        <v>953</v>
      </c>
    </row>
    <row r="21" spans="1:3">
      <c r="A21" s="62" t="s">
        <v>178</v>
      </c>
      <c r="B21" s="109">
        <v>117</v>
      </c>
      <c r="C21" s="109">
        <v>883</v>
      </c>
    </row>
    <row r="22" spans="1:3">
      <c r="A22" s="62" t="s">
        <v>179</v>
      </c>
      <c r="B22" s="109">
        <v>9</v>
      </c>
      <c r="C22" s="109">
        <v>674</v>
      </c>
    </row>
    <row r="23" spans="1:3">
      <c r="A23" s="62" t="s">
        <v>180</v>
      </c>
      <c r="B23" s="109">
        <v>78</v>
      </c>
      <c r="C23" s="109">
        <v>1572</v>
      </c>
    </row>
    <row r="24" spans="1:3">
      <c r="A24" s="62" t="s">
        <v>181</v>
      </c>
      <c r="B24" s="109">
        <v>83</v>
      </c>
      <c r="C24" s="109">
        <v>1844</v>
      </c>
    </row>
    <row r="25" spans="1:3">
      <c r="A25" s="62" t="s">
        <v>182</v>
      </c>
      <c r="B25" s="109">
        <v>75</v>
      </c>
      <c r="C25" s="109">
        <v>1468</v>
      </c>
    </row>
    <row r="26" spans="1:3">
      <c r="A26" s="62" t="s">
        <v>183</v>
      </c>
      <c r="B26" s="109">
        <v>93</v>
      </c>
      <c r="C26" s="109">
        <v>888</v>
      </c>
    </row>
    <row r="27" spans="1:3">
      <c r="A27" s="62" t="s">
        <v>184</v>
      </c>
      <c r="B27" s="109">
        <v>150</v>
      </c>
      <c r="C27" s="109">
        <v>836</v>
      </c>
    </row>
    <row r="28" spans="1:3">
      <c r="A28" s="62" t="s">
        <v>185</v>
      </c>
      <c r="B28" s="109">
        <v>86</v>
      </c>
      <c r="C28" s="109">
        <v>1330</v>
      </c>
    </row>
    <row r="29" spans="1:3">
      <c r="A29" s="62" t="s">
        <v>186</v>
      </c>
      <c r="B29" s="109">
        <v>186</v>
      </c>
      <c r="C29" s="109">
        <v>1799</v>
      </c>
    </row>
    <row r="30" spans="1:3">
      <c r="A30" s="62" t="s">
        <v>187</v>
      </c>
      <c r="B30" s="109">
        <v>34</v>
      </c>
      <c r="C30" s="109">
        <v>472</v>
      </c>
    </row>
    <row r="31" spans="1:3">
      <c r="A31" s="62" t="s">
        <v>188</v>
      </c>
      <c r="B31" s="109">
        <v>15</v>
      </c>
      <c r="C31" s="109">
        <v>416</v>
      </c>
    </row>
    <row r="32" spans="1:3">
      <c r="A32" s="62" t="s">
        <v>189</v>
      </c>
      <c r="B32" s="109">
        <v>38</v>
      </c>
      <c r="C32" s="109">
        <v>1129</v>
      </c>
    </row>
    <row r="33" spans="1:3">
      <c r="A33" s="62" t="s">
        <v>190</v>
      </c>
      <c r="B33" s="109">
        <v>123</v>
      </c>
      <c r="C33" s="109">
        <v>975</v>
      </c>
    </row>
    <row r="34" spans="1:3">
      <c r="A34" s="62" t="s">
        <v>191</v>
      </c>
      <c r="B34" s="109">
        <v>140</v>
      </c>
      <c r="C34" s="109">
        <v>956</v>
      </c>
    </row>
    <row r="35" spans="1:3">
      <c r="A35" s="62" t="s">
        <v>192</v>
      </c>
      <c r="B35" s="109">
        <v>42</v>
      </c>
      <c r="C35" s="109">
        <v>1459</v>
      </c>
    </row>
    <row r="36" spans="1:3">
      <c r="A36" s="61" t="s">
        <v>161</v>
      </c>
      <c r="B36" s="109"/>
      <c r="C36" s="109"/>
    </row>
    <row r="37" spans="1:3">
      <c r="A37" s="62" t="s">
        <v>193</v>
      </c>
      <c r="B37" s="109">
        <v>47</v>
      </c>
      <c r="C37" s="109">
        <v>1313</v>
      </c>
    </row>
    <row r="38" spans="1:3">
      <c r="A38" s="62" t="s">
        <v>194</v>
      </c>
      <c r="B38" s="109">
        <v>72</v>
      </c>
      <c r="C38" s="109">
        <v>1454</v>
      </c>
    </row>
    <row r="39" spans="1:3">
      <c r="A39" s="62" t="s">
        <v>195</v>
      </c>
      <c r="B39" s="109">
        <v>61</v>
      </c>
      <c r="C39" s="109">
        <v>1489</v>
      </c>
    </row>
    <row r="40" spans="1:3">
      <c r="A40" s="62" t="s">
        <v>196</v>
      </c>
      <c r="B40" s="109">
        <v>88</v>
      </c>
      <c r="C40" s="109">
        <v>1620</v>
      </c>
    </row>
    <row r="41" spans="1:3">
      <c r="A41" s="62" t="s">
        <v>197</v>
      </c>
      <c r="B41" s="109">
        <v>100</v>
      </c>
      <c r="C41" s="109">
        <v>905</v>
      </c>
    </row>
    <row r="42" spans="1:3">
      <c r="A42" s="62" t="s">
        <v>198</v>
      </c>
      <c r="B42" s="109">
        <v>354</v>
      </c>
      <c r="C42" s="109">
        <v>1269</v>
      </c>
    </row>
    <row r="43" spans="1:3">
      <c r="A43" s="62" t="s">
        <v>199</v>
      </c>
      <c r="B43" s="109">
        <v>120</v>
      </c>
      <c r="C43" s="109">
        <v>1592</v>
      </c>
    </row>
    <row r="44" spans="1:3">
      <c r="A44" s="62" t="s">
        <v>200</v>
      </c>
      <c r="B44" s="109">
        <v>64</v>
      </c>
      <c r="C44" s="109">
        <v>1466</v>
      </c>
    </row>
    <row r="45" spans="1:3">
      <c r="A45" s="62" t="s">
        <v>201</v>
      </c>
      <c r="B45" s="109">
        <v>53</v>
      </c>
      <c r="C45" s="109">
        <v>1552</v>
      </c>
    </row>
    <row r="46" spans="1:3">
      <c r="A46" s="62" t="s">
        <v>202</v>
      </c>
      <c r="B46" s="109">
        <v>47</v>
      </c>
      <c r="C46" s="109">
        <v>1491</v>
      </c>
    </row>
    <row r="47" spans="1:3">
      <c r="A47" s="62" t="s">
        <v>203</v>
      </c>
      <c r="B47" s="109">
        <v>149</v>
      </c>
      <c r="C47" s="109">
        <v>1597</v>
      </c>
    </row>
    <row r="48" spans="1:3">
      <c r="A48" s="62" t="s">
        <v>204</v>
      </c>
      <c r="B48" s="109">
        <v>288</v>
      </c>
      <c r="C48" s="109">
        <v>1184</v>
      </c>
    </row>
    <row r="49" spans="1:3">
      <c r="A49" s="62" t="s">
        <v>205</v>
      </c>
      <c r="B49" s="109">
        <v>397</v>
      </c>
      <c r="C49" s="109">
        <v>1192</v>
      </c>
    </row>
    <row r="50" spans="1:3">
      <c r="A50" s="62" t="s">
        <v>206</v>
      </c>
      <c r="B50" s="109">
        <v>8</v>
      </c>
      <c r="C50" s="109">
        <v>143</v>
      </c>
    </row>
    <row r="51" spans="1:3">
      <c r="A51" s="68" t="s">
        <v>159</v>
      </c>
      <c r="B51" s="110">
        <v>4921</v>
      </c>
      <c r="C51" s="110">
        <v>53383</v>
      </c>
    </row>
  </sheetData>
  <mergeCells count="2">
    <mergeCell ref="A1:C2"/>
    <mergeCell ref="F1:W2"/>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93FFE-7C65-4FAE-8429-06089DEA22D7}">
  <sheetPr>
    <tabColor theme="1" tint="0.34998626667073579"/>
  </sheetPr>
  <dimension ref="A1:Y69"/>
  <sheetViews>
    <sheetView topLeftCell="K1" zoomScale="99" zoomScaleNormal="99" workbookViewId="0">
      <selection activeCell="L18" sqref="L18"/>
    </sheetView>
  </sheetViews>
  <sheetFormatPr defaultRowHeight="14.4"/>
  <cols>
    <col min="1" max="1" width="17.109375" bestFit="1" customWidth="1"/>
    <col min="2" max="2" width="15.6640625" bestFit="1" customWidth="1"/>
    <col min="3" max="3" width="5" bestFit="1" customWidth="1"/>
    <col min="4" max="4" width="12.33203125" bestFit="1" customWidth="1"/>
    <col min="5" max="5" width="6.6640625" bestFit="1" customWidth="1"/>
    <col min="6" max="6" width="15.6640625" bestFit="1" customWidth="1"/>
    <col min="7" max="7" width="15.5546875" bestFit="1" customWidth="1"/>
    <col min="8" max="8" width="20.5546875" bestFit="1" customWidth="1"/>
    <col min="9" max="9" width="11" bestFit="1" customWidth="1"/>
    <col min="10" max="10" width="10.88671875" bestFit="1" customWidth="1"/>
    <col min="11" max="11" width="7.6640625" bestFit="1" customWidth="1"/>
    <col min="12" max="12" width="5" bestFit="1" customWidth="1"/>
    <col min="13" max="13" width="7.6640625" bestFit="1" customWidth="1"/>
    <col min="14" max="14" width="5" bestFit="1" customWidth="1"/>
    <col min="15" max="15" width="7.6640625" bestFit="1" customWidth="1"/>
    <col min="16" max="16" width="5" bestFit="1" customWidth="1"/>
    <col min="17" max="17" width="7.6640625" bestFit="1" customWidth="1"/>
    <col min="18" max="18" width="15.5546875" bestFit="1" customWidth="1"/>
    <col min="19" max="19" width="7.6640625" bestFit="1" customWidth="1"/>
    <col min="20" max="20" width="15.5546875" bestFit="1" customWidth="1"/>
    <col min="21" max="21" width="7.6640625" bestFit="1" customWidth="1"/>
    <col min="22" max="22" width="15.5546875" bestFit="1" customWidth="1"/>
    <col min="23" max="23" width="7.6640625" bestFit="1" customWidth="1"/>
    <col min="24" max="24" width="15.5546875" bestFit="1" customWidth="1"/>
    <col min="25" max="25" width="7.6640625" bestFit="1" customWidth="1"/>
    <col min="26" max="26" width="15.5546875" bestFit="1" customWidth="1"/>
    <col min="27" max="27" width="7.6640625" bestFit="1" customWidth="1"/>
    <col min="28" max="28" width="15.5546875" bestFit="1" customWidth="1"/>
    <col min="29" max="29" width="7.6640625" bestFit="1" customWidth="1"/>
    <col min="30" max="30" width="15.5546875" bestFit="1" customWidth="1"/>
    <col min="31" max="31" width="7.6640625" bestFit="1" customWidth="1"/>
    <col min="32" max="32" width="15.5546875" bestFit="1" customWidth="1"/>
    <col min="33" max="33" width="7.6640625" bestFit="1" customWidth="1"/>
    <col min="34" max="34" width="15.5546875" bestFit="1" customWidth="1"/>
    <col min="35" max="35" width="7.6640625" bestFit="1" customWidth="1"/>
    <col min="36" max="36" width="15.5546875" bestFit="1" customWidth="1"/>
    <col min="37" max="37" width="7.6640625" bestFit="1" customWidth="1"/>
    <col min="38" max="38" width="11.5546875" bestFit="1" customWidth="1"/>
    <col min="39" max="39" width="7.6640625" bestFit="1" customWidth="1"/>
    <col min="40" max="40" width="11.5546875" bestFit="1" customWidth="1"/>
    <col min="41" max="41" width="7.6640625" bestFit="1" customWidth="1"/>
    <col min="42" max="42" width="11.5546875" bestFit="1" customWidth="1"/>
    <col min="43" max="43" width="7.6640625" bestFit="1" customWidth="1"/>
    <col min="44" max="44" width="11.5546875" bestFit="1" customWidth="1"/>
    <col min="45" max="45" width="7.6640625" bestFit="1" customWidth="1"/>
    <col min="46" max="46" width="11.5546875" bestFit="1" customWidth="1"/>
    <col min="47" max="47" width="7.6640625" bestFit="1" customWidth="1"/>
    <col min="48" max="48" width="11.5546875" bestFit="1" customWidth="1"/>
    <col min="49" max="49" width="7.6640625" bestFit="1" customWidth="1"/>
    <col min="50" max="50" width="11.5546875" bestFit="1" customWidth="1"/>
    <col min="51" max="51" width="7.6640625" bestFit="1" customWidth="1"/>
    <col min="52" max="52" width="11.5546875" bestFit="1" customWidth="1"/>
    <col min="53" max="53" width="7.6640625" bestFit="1" customWidth="1"/>
    <col min="54" max="54" width="11.5546875" bestFit="1" customWidth="1"/>
    <col min="55" max="55" width="7.6640625" bestFit="1" customWidth="1"/>
    <col min="56" max="56" width="11.5546875" bestFit="1" customWidth="1"/>
    <col min="57" max="57" width="7.6640625" bestFit="1" customWidth="1"/>
    <col min="58" max="58" width="15.44140625" bestFit="1" customWidth="1"/>
    <col min="59" max="59" width="7.6640625" bestFit="1" customWidth="1"/>
    <col min="60" max="60" width="15.44140625" bestFit="1" customWidth="1"/>
    <col min="61" max="61" width="7.6640625" bestFit="1" customWidth="1"/>
    <col min="62" max="62" width="15.44140625" bestFit="1" customWidth="1"/>
    <col min="63" max="63" width="7.6640625" bestFit="1" customWidth="1"/>
    <col min="64" max="64" width="15.44140625" bestFit="1" customWidth="1"/>
    <col min="65" max="65" width="7.6640625" bestFit="1" customWidth="1"/>
    <col min="66" max="66" width="15.44140625" bestFit="1" customWidth="1"/>
    <col min="67" max="67" width="7.6640625" bestFit="1" customWidth="1"/>
    <col min="68" max="68" width="15.44140625" bestFit="1" customWidth="1"/>
    <col min="69" max="69" width="7.6640625" bestFit="1" customWidth="1"/>
    <col min="70" max="70" width="15.44140625" bestFit="1" customWidth="1"/>
    <col min="71" max="71" width="7.6640625" bestFit="1" customWidth="1"/>
    <col min="72" max="72" width="15.44140625" bestFit="1" customWidth="1"/>
    <col min="73" max="73" width="7.6640625" bestFit="1" customWidth="1"/>
    <col min="74" max="74" width="15.44140625" bestFit="1" customWidth="1"/>
    <col min="75" max="75" width="7.6640625" bestFit="1" customWidth="1"/>
    <col min="76" max="76" width="15.44140625" bestFit="1" customWidth="1"/>
    <col min="77" max="77" width="7.6640625" bestFit="1" customWidth="1"/>
    <col min="78" max="78" width="6.5546875" bestFit="1" customWidth="1"/>
    <col min="79" max="79" width="7.6640625" bestFit="1" customWidth="1"/>
    <col min="80" max="80" width="6.5546875" bestFit="1" customWidth="1"/>
    <col min="81" max="81" width="7.6640625" bestFit="1" customWidth="1"/>
    <col min="82" max="82" width="6.5546875" bestFit="1" customWidth="1"/>
    <col min="83" max="83" width="7.6640625" bestFit="1" customWidth="1"/>
    <col min="84" max="84" width="6.5546875" bestFit="1" customWidth="1"/>
    <col min="85" max="85" width="7.6640625" bestFit="1" customWidth="1"/>
    <col min="86" max="86" width="6.5546875" bestFit="1" customWidth="1"/>
    <col min="87" max="87" width="7.6640625" bestFit="1" customWidth="1"/>
    <col min="88" max="88" width="6.5546875" bestFit="1" customWidth="1"/>
    <col min="89" max="89" width="7.6640625" bestFit="1" customWidth="1"/>
    <col min="90" max="90" width="6.5546875" bestFit="1" customWidth="1"/>
    <col min="91" max="91" width="7.6640625" bestFit="1" customWidth="1"/>
    <col min="92" max="92" width="6.5546875" bestFit="1" customWidth="1"/>
    <col min="93" max="93" width="7.6640625" bestFit="1" customWidth="1"/>
    <col min="94" max="94" width="6.5546875" bestFit="1" customWidth="1"/>
    <col min="95" max="95" width="7.6640625" bestFit="1" customWidth="1"/>
    <col min="96" max="96" width="10.88671875" bestFit="1" customWidth="1"/>
    <col min="97" max="97" width="7.6640625" bestFit="1" customWidth="1"/>
    <col min="98" max="98" width="10.88671875" bestFit="1" customWidth="1"/>
    <col min="99" max="99" width="7.6640625" bestFit="1" customWidth="1"/>
    <col min="100" max="100" width="10.88671875" bestFit="1" customWidth="1"/>
    <col min="101" max="101" width="7.6640625" bestFit="1" customWidth="1"/>
    <col min="102" max="102" width="10.88671875" bestFit="1" customWidth="1"/>
    <col min="103" max="103" width="7.6640625" bestFit="1" customWidth="1"/>
    <col min="104" max="104" width="10.88671875" bestFit="1" customWidth="1"/>
    <col min="105" max="105" width="7.6640625" bestFit="1" customWidth="1"/>
    <col min="106" max="106" width="10.88671875" bestFit="1" customWidth="1"/>
    <col min="107" max="107" width="7.6640625" bestFit="1" customWidth="1"/>
    <col min="108" max="108" width="10.88671875" bestFit="1" customWidth="1"/>
    <col min="109" max="109" width="7.6640625" bestFit="1" customWidth="1"/>
    <col min="110" max="110" width="10.88671875" bestFit="1" customWidth="1"/>
    <col min="111" max="111" width="7.6640625" bestFit="1" customWidth="1"/>
    <col min="112" max="112" width="12.21875" bestFit="1" customWidth="1"/>
    <col min="113" max="113" width="7.6640625" bestFit="1" customWidth="1"/>
    <col min="114" max="114" width="12.21875" bestFit="1" customWidth="1"/>
    <col min="115" max="115" width="7.6640625" bestFit="1" customWidth="1"/>
    <col min="116" max="116" width="12.21875" bestFit="1" customWidth="1"/>
    <col min="117" max="117" width="7.6640625" bestFit="1" customWidth="1"/>
    <col min="118" max="118" width="12.21875" bestFit="1" customWidth="1"/>
    <col min="119" max="119" width="7.6640625" bestFit="1" customWidth="1"/>
    <col min="120" max="120" width="12.21875" bestFit="1" customWidth="1"/>
    <col min="121" max="121" width="7.6640625" bestFit="1" customWidth="1"/>
    <col min="122" max="122" width="20.33203125" bestFit="1" customWidth="1"/>
    <col min="123" max="123" width="7.6640625" bestFit="1" customWidth="1"/>
    <col min="124" max="124" width="20.33203125" bestFit="1" customWidth="1"/>
    <col min="125" max="125" width="7.6640625" bestFit="1" customWidth="1"/>
    <col min="126" max="126" width="20.33203125" bestFit="1" customWidth="1"/>
    <col min="127" max="127" width="7.6640625" bestFit="1" customWidth="1"/>
    <col min="128" max="128" width="20.33203125" bestFit="1" customWidth="1"/>
    <col min="129" max="129" width="8.6640625" bestFit="1" customWidth="1"/>
    <col min="130" max="130" width="10.77734375" bestFit="1" customWidth="1"/>
  </cols>
  <sheetData>
    <row r="1" spans="1:25">
      <c r="A1" s="121" t="s">
        <v>230</v>
      </c>
      <c r="B1" s="121"/>
      <c r="C1" s="121"/>
      <c r="D1" s="121"/>
      <c r="E1" s="121"/>
      <c r="F1" s="121"/>
      <c r="G1" s="121"/>
      <c r="H1" s="121"/>
      <c r="I1" s="121"/>
      <c r="J1" s="121"/>
    </row>
    <row r="2" spans="1:25">
      <c r="A2" s="121"/>
      <c r="B2" s="121"/>
      <c r="C2" s="121"/>
      <c r="D2" s="121"/>
      <c r="E2" s="121"/>
      <c r="F2" s="121"/>
      <c r="G2" s="121"/>
      <c r="H2" s="121"/>
      <c r="I2" s="121"/>
      <c r="J2" s="121"/>
    </row>
    <row r="3" spans="1:25">
      <c r="A3" s="118" t="s">
        <v>215</v>
      </c>
      <c r="B3" s="118" t="s">
        <v>157</v>
      </c>
      <c r="C3" s="118"/>
      <c r="D3" s="118"/>
      <c r="E3" s="118"/>
      <c r="F3" s="118"/>
      <c r="G3" s="118"/>
      <c r="H3" s="118"/>
      <c r="I3" s="118"/>
      <c r="J3" s="118"/>
      <c r="N3" s="117" t="s">
        <v>229</v>
      </c>
      <c r="O3" s="117"/>
      <c r="P3" s="117"/>
      <c r="Q3" s="117"/>
      <c r="R3" s="117"/>
      <c r="S3" s="117"/>
      <c r="T3" s="117"/>
      <c r="U3" s="117"/>
      <c r="V3" s="117"/>
      <c r="W3" s="117"/>
      <c r="X3" s="117"/>
      <c r="Y3" s="117"/>
    </row>
    <row r="4" spans="1:25">
      <c r="A4" s="118" t="s">
        <v>158</v>
      </c>
      <c r="B4" s="118" t="s">
        <v>218</v>
      </c>
      <c r="C4" s="118" t="s">
        <v>219</v>
      </c>
      <c r="D4" s="118" t="s">
        <v>220</v>
      </c>
      <c r="E4" s="118" t="s">
        <v>221</v>
      </c>
      <c r="F4" s="118" t="s">
        <v>222</v>
      </c>
      <c r="G4" s="118" t="s">
        <v>223</v>
      </c>
      <c r="H4" s="118" t="s">
        <v>224</v>
      </c>
      <c r="I4" s="118" t="s">
        <v>225</v>
      </c>
      <c r="J4" s="118" t="s">
        <v>159</v>
      </c>
      <c r="N4" s="117"/>
      <c r="O4" s="117"/>
      <c r="P4" s="117"/>
      <c r="Q4" s="117"/>
      <c r="R4" s="117"/>
      <c r="S4" s="117"/>
      <c r="T4" s="117"/>
      <c r="U4" s="117"/>
      <c r="V4" s="117"/>
      <c r="W4" s="117"/>
      <c r="X4" s="117"/>
      <c r="Y4" s="117"/>
    </row>
    <row r="5" spans="1:25">
      <c r="A5" s="61">
        <v>21</v>
      </c>
      <c r="B5" s="109"/>
      <c r="C5" s="109">
        <v>147</v>
      </c>
      <c r="D5" s="109"/>
      <c r="E5" s="109"/>
      <c r="F5" s="109"/>
      <c r="G5" s="109"/>
      <c r="H5" s="109"/>
      <c r="I5" s="109"/>
      <c r="J5" s="109">
        <v>147</v>
      </c>
    </row>
    <row r="6" spans="1:25">
      <c r="A6" s="61">
        <v>24</v>
      </c>
      <c r="B6" s="109"/>
      <c r="C6" s="109">
        <v>211</v>
      </c>
      <c r="D6" s="109"/>
      <c r="E6" s="109"/>
      <c r="F6" s="109"/>
      <c r="G6" s="109"/>
      <c r="H6" s="109"/>
      <c r="I6" s="109"/>
      <c r="J6" s="109">
        <v>211</v>
      </c>
    </row>
    <row r="7" spans="1:25">
      <c r="A7" s="61">
        <v>25</v>
      </c>
      <c r="B7" s="109"/>
      <c r="C7" s="109">
        <v>112</v>
      </c>
      <c r="D7" s="109"/>
      <c r="E7" s="109"/>
      <c r="F7" s="109"/>
      <c r="G7" s="109"/>
      <c r="H7" s="109"/>
      <c r="I7" s="109"/>
      <c r="J7" s="109">
        <v>112</v>
      </c>
    </row>
    <row r="8" spans="1:25">
      <c r="A8" s="61">
        <v>26</v>
      </c>
      <c r="B8" s="109"/>
      <c r="C8" s="109">
        <v>531</v>
      </c>
      <c r="D8" s="109"/>
      <c r="E8" s="109"/>
      <c r="F8" s="109"/>
      <c r="G8" s="109"/>
      <c r="H8" s="109"/>
      <c r="I8" s="109"/>
      <c r="J8" s="109">
        <v>531</v>
      </c>
    </row>
    <row r="9" spans="1:25">
      <c r="A9" s="61">
        <v>27</v>
      </c>
      <c r="B9" s="109"/>
      <c r="C9" s="109">
        <v>206</v>
      </c>
      <c r="D9" s="109"/>
      <c r="E9" s="109"/>
      <c r="F9" s="109"/>
      <c r="G9" s="109"/>
      <c r="H9" s="109"/>
      <c r="I9" s="109"/>
      <c r="J9" s="109">
        <v>206</v>
      </c>
    </row>
    <row r="10" spans="1:25">
      <c r="A10" s="61">
        <v>28</v>
      </c>
      <c r="B10" s="109"/>
      <c r="C10" s="109">
        <v>1758</v>
      </c>
      <c r="D10" s="109"/>
      <c r="E10" s="109"/>
      <c r="F10" s="109"/>
      <c r="G10" s="109"/>
      <c r="H10" s="109"/>
      <c r="I10" s="109"/>
      <c r="J10" s="109">
        <v>1758</v>
      </c>
    </row>
    <row r="11" spans="1:25">
      <c r="A11" s="61">
        <v>29</v>
      </c>
      <c r="B11" s="109"/>
      <c r="C11" s="109">
        <v>611</v>
      </c>
      <c r="D11" s="109"/>
      <c r="E11" s="109"/>
      <c r="F11" s="109"/>
      <c r="G11" s="109"/>
      <c r="H11" s="109"/>
      <c r="I11" s="109"/>
      <c r="J11" s="109">
        <v>611</v>
      </c>
    </row>
    <row r="12" spans="1:25">
      <c r="A12" s="61">
        <v>30</v>
      </c>
      <c r="B12" s="109"/>
      <c r="C12" s="109">
        <v>1091</v>
      </c>
      <c r="D12" s="109"/>
      <c r="E12" s="109"/>
      <c r="F12" s="109"/>
      <c r="G12" s="109"/>
      <c r="H12" s="109"/>
      <c r="I12" s="109"/>
      <c r="J12" s="109">
        <v>1091</v>
      </c>
    </row>
    <row r="13" spans="1:25">
      <c r="A13" s="61">
        <v>31</v>
      </c>
      <c r="B13" s="109"/>
      <c r="C13" s="109"/>
      <c r="D13" s="109"/>
      <c r="E13" s="109"/>
      <c r="F13" s="109">
        <v>354</v>
      </c>
      <c r="G13" s="109"/>
      <c r="H13" s="109"/>
      <c r="I13" s="109"/>
      <c r="J13" s="109">
        <v>354</v>
      </c>
    </row>
    <row r="14" spans="1:25">
      <c r="A14" s="61">
        <v>32</v>
      </c>
      <c r="B14" s="109"/>
      <c r="C14" s="109"/>
      <c r="D14" s="109"/>
      <c r="E14" s="109"/>
      <c r="F14" s="109">
        <v>1023</v>
      </c>
      <c r="G14" s="109"/>
      <c r="H14" s="109"/>
      <c r="I14" s="109"/>
      <c r="J14" s="109">
        <v>1023</v>
      </c>
    </row>
    <row r="15" spans="1:25">
      <c r="A15" s="61">
        <v>33</v>
      </c>
      <c r="B15" s="109"/>
      <c r="C15" s="109"/>
      <c r="D15" s="109"/>
      <c r="E15" s="109"/>
      <c r="F15" s="109">
        <v>536</v>
      </c>
      <c r="G15" s="109"/>
      <c r="H15" s="109"/>
      <c r="I15" s="109"/>
      <c r="J15" s="109">
        <v>536</v>
      </c>
    </row>
    <row r="16" spans="1:25">
      <c r="A16" s="61">
        <v>34</v>
      </c>
      <c r="B16" s="109"/>
      <c r="C16" s="109"/>
      <c r="D16" s="109"/>
      <c r="E16" s="109"/>
      <c r="F16" s="109">
        <v>652</v>
      </c>
      <c r="G16" s="109"/>
      <c r="H16" s="109"/>
      <c r="I16" s="109"/>
      <c r="J16" s="109">
        <v>652</v>
      </c>
    </row>
    <row r="17" spans="1:10">
      <c r="A17" s="61">
        <v>35</v>
      </c>
      <c r="B17" s="109"/>
      <c r="C17" s="109"/>
      <c r="D17" s="109"/>
      <c r="E17" s="109"/>
      <c r="F17" s="109">
        <v>1139</v>
      </c>
      <c r="G17" s="109"/>
      <c r="H17" s="109"/>
      <c r="I17" s="109"/>
      <c r="J17" s="109">
        <v>1139</v>
      </c>
    </row>
    <row r="18" spans="1:10">
      <c r="A18" s="61">
        <v>36</v>
      </c>
      <c r="B18" s="109"/>
      <c r="C18" s="109"/>
      <c r="D18" s="109"/>
      <c r="E18" s="109"/>
      <c r="F18" s="109">
        <v>670</v>
      </c>
      <c r="G18" s="109"/>
      <c r="H18" s="109"/>
      <c r="I18" s="109"/>
      <c r="J18" s="109">
        <v>670</v>
      </c>
    </row>
    <row r="19" spans="1:10">
      <c r="A19" s="61">
        <v>37</v>
      </c>
      <c r="B19" s="109"/>
      <c r="C19" s="109"/>
      <c r="D19" s="109"/>
      <c r="E19" s="109"/>
      <c r="F19" s="109">
        <v>1571</v>
      </c>
      <c r="G19" s="109"/>
      <c r="H19" s="109"/>
      <c r="I19" s="109"/>
      <c r="J19" s="109">
        <v>1571</v>
      </c>
    </row>
    <row r="20" spans="1:10">
      <c r="A20" s="61">
        <v>38</v>
      </c>
      <c r="B20" s="109"/>
      <c r="C20" s="109"/>
      <c r="D20" s="109"/>
      <c r="E20" s="109"/>
      <c r="F20" s="109">
        <v>1498</v>
      </c>
      <c r="G20" s="109"/>
      <c r="H20" s="109"/>
      <c r="I20" s="109"/>
      <c r="J20" s="109">
        <v>1498</v>
      </c>
    </row>
    <row r="21" spans="1:10">
      <c r="A21" s="61">
        <v>39</v>
      </c>
      <c r="B21" s="109"/>
      <c r="C21" s="109"/>
      <c r="D21" s="109"/>
      <c r="E21" s="109"/>
      <c r="F21" s="109">
        <v>1084</v>
      </c>
      <c r="G21" s="109"/>
      <c r="H21" s="109"/>
      <c r="I21" s="109"/>
      <c r="J21" s="109">
        <v>1084</v>
      </c>
    </row>
    <row r="22" spans="1:10">
      <c r="A22" s="61">
        <v>40</v>
      </c>
      <c r="B22" s="109"/>
      <c r="C22" s="109"/>
      <c r="D22" s="109"/>
      <c r="E22" s="109"/>
      <c r="F22" s="109">
        <v>2475</v>
      </c>
      <c r="G22" s="109"/>
      <c r="H22" s="109"/>
      <c r="I22" s="109"/>
      <c r="J22" s="109">
        <v>2475</v>
      </c>
    </row>
    <row r="23" spans="1:10">
      <c r="A23" s="61">
        <v>41</v>
      </c>
      <c r="B23" s="109">
        <v>1102</v>
      </c>
      <c r="C23" s="109"/>
      <c r="D23" s="109"/>
      <c r="E23" s="109"/>
      <c r="F23" s="109"/>
      <c r="G23" s="109"/>
      <c r="H23" s="109"/>
      <c r="I23" s="109"/>
      <c r="J23" s="109">
        <v>1102</v>
      </c>
    </row>
    <row r="24" spans="1:10">
      <c r="A24" s="61">
        <v>42</v>
      </c>
      <c r="B24" s="109">
        <v>1151</v>
      </c>
      <c r="C24" s="109"/>
      <c r="D24" s="109"/>
      <c r="E24" s="109"/>
      <c r="F24" s="109"/>
      <c r="G24" s="109"/>
      <c r="H24" s="109"/>
      <c r="I24" s="109"/>
      <c r="J24" s="109">
        <v>1151</v>
      </c>
    </row>
    <row r="25" spans="1:10">
      <c r="A25" s="61">
        <v>43</v>
      </c>
      <c r="B25" s="109">
        <v>809</v>
      </c>
      <c r="C25" s="109"/>
      <c r="D25" s="109"/>
      <c r="E25" s="109"/>
      <c r="F25" s="109"/>
      <c r="G25" s="109"/>
      <c r="H25" s="109"/>
      <c r="I25" s="109"/>
      <c r="J25" s="109">
        <v>809</v>
      </c>
    </row>
    <row r="26" spans="1:10">
      <c r="A26" s="61">
        <v>44</v>
      </c>
      <c r="B26" s="109">
        <v>756</v>
      </c>
      <c r="C26" s="109"/>
      <c r="D26" s="109"/>
      <c r="E26" s="109"/>
      <c r="F26" s="109"/>
      <c r="G26" s="109"/>
      <c r="H26" s="109"/>
      <c r="I26" s="109"/>
      <c r="J26" s="109">
        <v>756</v>
      </c>
    </row>
    <row r="27" spans="1:10">
      <c r="A27" s="61">
        <v>45</v>
      </c>
      <c r="B27" s="109">
        <v>1134</v>
      </c>
      <c r="C27" s="109"/>
      <c r="D27" s="109"/>
      <c r="E27" s="109"/>
      <c r="F27" s="109"/>
      <c r="G27" s="109"/>
      <c r="H27" s="109"/>
      <c r="I27" s="109"/>
      <c r="J27" s="109">
        <v>1134</v>
      </c>
    </row>
    <row r="28" spans="1:10">
      <c r="A28" s="61">
        <v>46</v>
      </c>
      <c r="B28" s="109">
        <v>1325</v>
      </c>
      <c r="C28" s="109"/>
      <c r="D28" s="109"/>
      <c r="E28" s="109"/>
      <c r="F28" s="109"/>
      <c r="G28" s="109"/>
      <c r="H28" s="109"/>
      <c r="I28" s="109"/>
      <c r="J28" s="109">
        <v>1325</v>
      </c>
    </row>
    <row r="29" spans="1:10">
      <c r="A29" s="61">
        <v>47</v>
      </c>
      <c r="B29" s="109">
        <v>3215</v>
      </c>
      <c r="C29" s="109"/>
      <c r="D29" s="109"/>
      <c r="E29" s="109"/>
      <c r="F29" s="109"/>
      <c r="G29" s="109"/>
      <c r="H29" s="109"/>
      <c r="I29" s="109"/>
      <c r="J29" s="109">
        <v>3215</v>
      </c>
    </row>
    <row r="30" spans="1:10">
      <c r="A30" s="61">
        <v>48</v>
      </c>
      <c r="B30" s="109">
        <v>1067</v>
      </c>
      <c r="C30" s="109"/>
      <c r="D30" s="109"/>
      <c r="E30" s="109"/>
      <c r="F30" s="109"/>
      <c r="G30" s="109"/>
      <c r="H30" s="109"/>
      <c r="I30" s="109"/>
      <c r="J30" s="109">
        <v>1067</v>
      </c>
    </row>
    <row r="31" spans="1:10">
      <c r="A31" s="61">
        <v>49</v>
      </c>
      <c r="B31" s="109">
        <v>1553</v>
      </c>
      <c r="C31" s="109"/>
      <c r="D31" s="109"/>
      <c r="E31" s="109"/>
      <c r="F31" s="109"/>
      <c r="G31" s="109"/>
      <c r="H31" s="109"/>
      <c r="I31" s="109"/>
      <c r="J31" s="109">
        <v>1553</v>
      </c>
    </row>
    <row r="32" spans="1:10">
      <c r="A32" s="61">
        <v>50</v>
      </c>
      <c r="B32" s="109">
        <v>1955</v>
      </c>
      <c r="C32" s="109"/>
      <c r="D32" s="109"/>
      <c r="E32" s="109"/>
      <c r="F32" s="109"/>
      <c r="G32" s="109"/>
      <c r="H32" s="109"/>
      <c r="I32" s="109"/>
      <c r="J32" s="109">
        <v>1955</v>
      </c>
    </row>
    <row r="33" spans="1:10">
      <c r="A33" s="61">
        <v>51</v>
      </c>
      <c r="B33" s="109"/>
      <c r="C33" s="109"/>
      <c r="D33" s="109"/>
      <c r="E33" s="109"/>
      <c r="F33" s="109"/>
      <c r="G33" s="109">
        <v>2184</v>
      </c>
      <c r="H33" s="109"/>
      <c r="I33" s="109"/>
      <c r="J33" s="109">
        <v>2184</v>
      </c>
    </row>
    <row r="34" spans="1:10">
      <c r="A34" s="61">
        <v>52</v>
      </c>
      <c r="B34" s="109"/>
      <c r="C34" s="109"/>
      <c r="D34" s="109"/>
      <c r="E34" s="109"/>
      <c r="F34" s="109"/>
      <c r="G34" s="109">
        <v>679</v>
      </c>
      <c r="H34" s="109"/>
      <c r="I34" s="109"/>
      <c r="J34" s="109">
        <v>679</v>
      </c>
    </row>
    <row r="35" spans="1:10">
      <c r="A35" s="61">
        <v>53</v>
      </c>
      <c r="B35" s="109"/>
      <c r="C35" s="109"/>
      <c r="D35" s="109"/>
      <c r="E35" s="109"/>
      <c r="F35" s="109"/>
      <c r="G35" s="109">
        <v>203</v>
      </c>
      <c r="H35" s="109"/>
      <c r="I35" s="109"/>
      <c r="J35" s="109">
        <v>203</v>
      </c>
    </row>
    <row r="36" spans="1:10">
      <c r="A36" s="61">
        <v>54</v>
      </c>
      <c r="B36" s="109"/>
      <c r="C36" s="109"/>
      <c r="D36" s="109"/>
      <c r="E36" s="109"/>
      <c r="F36" s="109"/>
      <c r="G36" s="109">
        <v>440</v>
      </c>
      <c r="H36" s="109"/>
      <c r="I36" s="109"/>
      <c r="J36" s="109">
        <v>440</v>
      </c>
    </row>
    <row r="37" spans="1:10">
      <c r="A37" s="61">
        <v>55</v>
      </c>
      <c r="B37" s="109"/>
      <c r="C37" s="109"/>
      <c r="D37" s="109"/>
      <c r="E37" s="109"/>
      <c r="F37" s="109"/>
      <c r="G37" s="109">
        <v>2021</v>
      </c>
      <c r="H37" s="109"/>
      <c r="I37" s="109"/>
      <c r="J37" s="109">
        <v>2021</v>
      </c>
    </row>
    <row r="38" spans="1:10">
      <c r="A38" s="61">
        <v>56</v>
      </c>
      <c r="B38" s="109"/>
      <c r="C38" s="109"/>
      <c r="D38" s="109"/>
      <c r="E38" s="109"/>
      <c r="F38" s="109"/>
      <c r="G38" s="109">
        <v>1706</v>
      </c>
      <c r="H38" s="109"/>
      <c r="I38" s="109"/>
      <c r="J38" s="109">
        <v>1706</v>
      </c>
    </row>
    <row r="39" spans="1:10">
      <c r="A39" s="61">
        <v>57</v>
      </c>
      <c r="B39" s="109"/>
      <c r="C39" s="109"/>
      <c r="D39" s="109"/>
      <c r="E39" s="109"/>
      <c r="F39" s="109"/>
      <c r="G39" s="109">
        <v>684</v>
      </c>
      <c r="H39" s="109"/>
      <c r="I39" s="109"/>
      <c r="J39" s="109">
        <v>684</v>
      </c>
    </row>
    <row r="40" spans="1:10">
      <c r="A40" s="61">
        <v>58</v>
      </c>
      <c r="B40" s="109"/>
      <c r="C40" s="109"/>
      <c r="D40" s="109"/>
      <c r="E40" s="109"/>
      <c r="F40" s="109"/>
      <c r="G40" s="109">
        <v>181</v>
      </c>
      <c r="H40" s="109"/>
      <c r="I40" s="109"/>
      <c r="J40" s="109">
        <v>181</v>
      </c>
    </row>
    <row r="41" spans="1:10">
      <c r="A41" s="61">
        <v>59</v>
      </c>
      <c r="B41" s="109"/>
      <c r="C41" s="109"/>
      <c r="D41" s="109"/>
      <c r="E41" s="109"/>
      <c r="F41" s="109"/>
      <c r="G41" s="109">
        <v>2568</v>
      </c>
      <c r="H41" s="109"/>
      <c r="I41" s="109"/>
      <c r="J41" s="109">
        <v>2568</v>
      </c>
    </row>
    <row r="42" spans="1:10">
      <c r="A42" s="61">
        <v>60</v>
      </c>
      <c r="B42" s="109"/>
      <c r="C42" s="109"/>
      <c r="D42" s="109"/>
      <c r="E42" s="109"/>
      <c r="F42" s="109"/>
      <c r="G42" s="109">
        <v>993</v>
      </c>
      <c r="H42" s="109"/>
      <c r="I42" s="109"/>
      <c r="J42" s="109">
        <v>993</v>
      </c>
    </row>
    <row r="43" spans="1:10">
      <c r="A43" s="61">
        <v>61</v>
      </c>
      <c r="B43" s="109"/>
      <c r="C43" s="109"/>
      <c r="D43" s="109"/>
      <c r="E43" s="109">
        <v>525</v>
      </c>
      <c r="F43" s="109"/>
      <c r="G43" s="109"/>
      <c r="H43" s="109"/>
      <c r="I43" s="109"/>
      <c r="J43" s="109">
        <v>525</v>
      </c>
    </row>
    <row r="44" spans="1:10">
      <c r="A44" s="61">
        <v>62</v>
      </c>
      <c r="B44" s="109"/>
      <c r="C44" s="109"/>
      <c r="D44" s="109"/>
      <c r="E44" s="109">
        <v>186</v>
      </c>
      <c r="F44" s="109"/>
      <c r="G44" s="109"/>
      <c r="H44" s="109"/>
      <c r="I44" s="109"/>
      <c r="J44" s="109">
        <v>186</v>
      </c>
    </row>
    <row r="45" spans="1:10">
      <c r="A45" s="61">
        <v>63</v>
      </c>
      <c r="B45" s="109"/>
      <c r="C45" s="109"/>
      <c r="D45" s="109"/>
      <c r="E45" s="109">
        <v>182</v>
      </c>
      <c r="F45" s="109"/>
      <c r="G45" s="109"/>
      <c r="H45" s="109"/>
      <c r="I45" s="109"/>
      <c r="J45" s="109">
        <v>182</v>
      </c>
    </row>
    <row r="46" spans="1:10">
      <c r="A46" s="61">
        <v>64</v>
      </c>
      <c r="B46" s="109"/>
      <c r="C46" s="109"/>
      <c r="D46" s="109"/>
      <c r="E46" s="109">
        <v>1003</v>
      </c>
      <c r="F46" s="109"/>
      <c r="G46" s="109"/>
      <c r="H46" s="109"/>
      <c r="I46" s="109"/>
      <c r="J46" s="109">
        <v>1003</v>
      </c>
    </row>
    <row r="47" spans="1:10">
      <c r="A47" s="61">
        <v>65</v>
      </c>
      <c r="B47" s="109"/>
      <c r="C47" s="109"/>
      <c r="D47" s="109"/>
      <c r="E47" s="109">
        <v>1114</v>
      </c>
      <c r="F47" s="109"/>
      <c r="G47" s="109"/>
      <c r="H47" s="109"/>
      <c r="I47" s="109"/>
      <c r="J47" s="109">
        <v>1114</v>
      </c>
    </row>
    <row r="48" spans="1:10">
      <c r="A48" s="61">
        <v>66</v>
      </c>
      <c r="B48" s="109"/>
      <c r="C48" s="109"/>
      <c r="D48" s="109"/>
      <c r="E48" s="109">
        <v>343</v>
      </c>
      <c r="F48" s="109"/>
      <c r="G48" s="109"/>
      <c r="H48" s="109"/>
      <c r="I48" s="109"/>
      <c r="J48" s="109">
        <v>343</v>
      </c>
    </row>
    <row r="49" spans="1:10">
      <c r="A49" s="61">
        <v>68</v>
      </c>
      <c r="B49" s="109"/>
      <c r="C49" s="109"/>
      <c r="D49" s="109"/>
      <c r="E49" s="109">
        <v>186</v>
      </c>
      <c r="F49" s="109"/>
      <c r="G49" s="109"/>
      <c r="H49" s="109"/>
      <c r="I49" s="109"/>
      <c r="J49" s="109">
        <v>186</v>
      </c>
    </row>
    <row r="50" spans="1:10">
      <c r="A50" s="61">
        <v>69</v>
      </c>
      <c r="B50" s="109"/>
      <c r="C50" s="109"/>
      <c r="D50" s="109"/>
      <c r="E50" s="109">
        <v>1384</v>
      </c>
      <c r="F50" s="109"/>
      <c r="G50" s="109"/>
      <c r="H50" s="109"/>
      <c r="I50" s="109"/>
      <c r="J50" s="109">
        <v>1384</v>
      </c>
    </row>
    <row r="51" spans="1:10">
      <c r="A51" s="61">
        <v>70</v>
      </c>
      <c r="B51" s="109"/>
      <c r="C51" s="109"/>
      <c r="D51" s="109"/>
      <c r="E51" s="109">
        <v>839</v>
      </c>
      <c r="F51" s="109"/>
      <c r="G51" s="109"/>
      <c r="H51" s="109"/>
      <c r="I51" s="109"/>
      <c r="J51" s="109">
        <v>839</v>
      </c>
    </row>
    <row r="52" spans="1:10">
      <c r="A52" s="61">
        <v>71</v>
      </c>
      <c r="B52" s="109"/>
      <c r="C52" s="109"/>
      <c r="D52" s="109"/>
      <c r="E52" s="109"/>
      <c r="F52" s="109"/>
      <c r="G52" s="109"/>
      <c r="H52" s="109"/>
      <c r="I52" s="109">
        <v>257</v>
      </c>
      <c r="J52" s="109">
        <v>257</v>
      </c>
    </row>
    <row r="53" spans="1:10">
      <c r="A53" s="61">
        <v>72</v>
      </c>
      <c r="B53" s="109"/>
      <c r="C53" s="109"/>
      <c r="D53" s="109"/>
      <c r="E53" s="109"/>
      <c r="F53" s="109"/>
      <c r="G53" s="109"/>
      <c r="H53" s="109"/>
      <c r="I53" s="109">
        <v>200</v>
      </c>
      <c r="J53" s="109">
        <v>200</v>
      </c>
    </row>
    <row r="54" spans="1:10">
      <c r="A54" s="61">
        <v>73</v>
      </c>
      <c r="B54" s="109"/>
      <c r="C54" s="109"/>
      <c r="D54" s="109"/>
      <c r="E54" s="109"/>
      <c r="F54" s="109"/>
      <c r="G54" s="109"/>
      <c r="H54" s="109"/>
      <c r="I54" s="109">
        <v>74</v>
      </c>
      <c r="J54" s="109">
        <v>74</v>
      </c>
    </row>
    <row r="55" spans="1:10">
      <c r="A55" s="61">
        <v>74</v>
      </c>
      <c r="B55" s="109"/>
      <c r="C55" s="109"/>
      <c r="D55" s="109"/>
      <c r="E55" s="109"/>
      <c r="F55" s="109"/>
      <c r="G55" s="109"/>
      <c r="H55" s="109"/>
      <c r="I55" s="109">
        <v>1400</v>
      </c>
      <c r="J55" s="109">
        <v>1400</v>
      </c>
    </row>
    <row r="56" spans="1:10">
      <c r="A56" s="61">
        <v>75</v>
      </c>
      <c r="B56" s="109"/>
      <c r="C56" s="109"/>
      <c r="D56" s="109"/>
      <c r="E56" s="109"/>
      <c r="F56" s="109"/>
      <c r="G56" s="109"/>
      <c r="H56" s="109"/>
      <c r="I56" s="109">
        <v>904</v>
      </c>
      <c r="J56" s="109">
        <v>904</v>
      </c>
    </row>
    <row r="57" spans="1:10">
      <c r="A57" s="61">
        <v>76</v>
      </c>
      <c r="B57" s="109"/>
      <c r="C57" s="109"/>
      <c r="D57" s="109"/>
      <c r="E57" s="109"/>
      <c r="F57" s="109"/>
      <c r="G57" s="109"/>
      <c r="H57" s="109"/>
      <c r="I57" s="109">
        <v>206</v>
      </c>
      <c r="J57" s="109">
        <v>206</v>
      </c>
    </row>
    <row r="58" spans="1:10">
      <c r="A58" s="61">
        <v>77</v>
      </c>
      <c r="B58" s="109"/>
      <c r="C58" s="109"/>
      <c r="D58" s="109"/>
      <c r="E58" s="109"/>
      <c r="F58" s="109"/>
      <c r="G58" s="109"/>
      <c r="H58" s="109"/>
      <c r="I58" s="109">
        <v>196</v>
      </c>
      <c r="J58" s="109">
        <v>196</v>
      </c>
    </row>
    <row r="59" spans="1:10">
      <c r="A59" s="61">
        <v>80</v>
      </c>
      <c r="B59" s="109"/>
      <c r="C59" s="109"/>
      <c r="D59" s="109"/>
      <c r="E59" s="109"/>
      <c r="F59" s="109"/>
      <c r="G59" s="109"/>
      <c r="H59" s="109"/>
      <c r="I59" s="109">
        <v>1328</v>
      </c>
      <c r="J59" s="109">
        <v>1328</v>
      </c>
    </row>
    <row r="60" spans="1:10">
      <c r="A60" s="61">
        <v>81</v>
      </c>
      <c r="B60" s="109"/>
      <c r="C60" s="109"/>
      <c r="D60" s="109">
        <v>609</v>
      </c>
      <c r="E60" s="109"/>
      <c r="F60" s="109"/>
      <c r="G60" s="109"/>
      <c r="H60" s="109"/>
      <c r="I60" s="109"/>
      <c r="J60" s="109">
        <v>609</v>
      </c>
    </row>
    <row r="61" spans="1:10">
      <c r="A61" s="61">
        <v>82</v>
      </c>
      <c r="B61" s="109"/>
      <c r="C61" s="109"/>
      <c r="D61" s="109">
        <v>348</v>
      </c>
      <c r="E61" s="109"/>
      <c r="F61" s="109"/>
      <c r="G61" s="109"/>
      <c r="H61" s="109"/>
      <c r="I61" s="109"/>
      <c r="J61" s="109">
        <v>348</v>
      </c>
    </row>
    <row r="62" spans="1:10">
      <c r="A62" s="61">
        <v>86</v>
      </c>
      <c r="B62" s="109"/>
      <c r="C62" s="109"/>
      <c r="D62" s="109">
        <v>1309</v>
      </c>
      <c r="E62" s="109"/>
      <c r="F62" s="109"/>
      <c r="G62" s="109"/>
      <c r="H62" s="109"/>
      <c r="I62" s="109"/>
      <c r="J62" s="109">
        <v>1309</v>
      </c>
    </row>
    <row r="63" spans="1:10">
      <c r="A63" s="61">
        <v>87</v>
      </c>
      <c r="B63" s="109"/>
      <c r="C63" s="109"/>
      <c r="D63" s="109">
        <v>719</v>
      </c>
      <c r="E63" s="109"/>
      <c r="F63" s="109"/>
      <c r="G63" s="109"/>
      <c r="H63" s="109"/>
      <c r="I63" s="109"/>
      <c r="J63" s="109">
        <v>719</v>
      </c>
    </row>
    <row r="64" spans="1:10">
      <c r="A64" s="61">
        <v>88</v>
      </c>
      <c r="B64" s="109"/>
      <c r="C64" s="109"/>
      <c r="D64" s="109">
        <v>128</v>
      </c>
      <c r="E64" s="109"/>
      <c r="F64" s="109"/>
      <c r="G64" s="109"/>
      <c r="H64" s="109"/>
      <c r="I64" s="109"/>
      <c r="J64" s="109">
        <v>128</v>
      </c>
    </row>
    <row r="65" spans="1:10">
      <c r="A65" s="61">
        <v>92</v>
      </c>
      <c r="B65" s="109"/>
      <c r="C65" s="109"/>
      <c r="D65" s="109"/>
      <c r="E65" s="109"/>
      <c r="F65" s="109"/>
      <c r="G65" s="109"/>
      <c r="H65" s="109">
        <v>90</v>
      </c>
      <c r="I65" s="109"/>
      <c r="J65" s="109">
        <v>90</v>
      </c>
    </row>
    <row r="66" spans="1:10">
      <c r="A66" s="61">
        <v>93</v>
      </c>
      <c r="B66" s="109"/>
      <c r="C66" s="109"/>
      <c r="D66" s="109"/>
      <c r="E66" s="109"/>
      <c r="F66" s="109"/>
      <c r="G66" s="109"/>
      <c r="H66" s="109">
        <v>2457</v>
      </c>
      <c r="I66" s="109"/>
      <c r="J66" s="109">
        <v>2457</v>
      </c>
    </row>
    <row r="67" spans="1:10">
      <c r="A67" s="61">
        <v>94</v>
      </c>
      <c r="B67" s="109"/>
      <c r="C67" s="109"/>
      <c r="D67" s="109"/>
      <c r="E67" s="109"/>
      <c r="F67" s="109"/>
      <c r="G67" s="109"/>
      <c r="H67" s="109">
        <v>54</v>
      </c>
      <c r="I67" s="109"/>
      <c r="J67" s="109">
        <v>54</v>
      </c>
    </row>
    <row r="68" spans="1:10">
      <c r="A68" s="61">
        <v>100</v>
      </c>
      <c r="B68" s="109"/>
      <c r="C68" s="109"/>
      <c r="D68" s="109"/>
      <c r="E68" s="109"/>
      <c r="F68" s="109"/>
      <c r="G68" s="109"/>
      <c r="H68" s="109">
        <v>868</v>
      </c>
      <c r="I68" s="109"/>
      <c r="J68" s="109">
        <v>868</v>
      </c>
    </row>
    <row r="69" spans="1:10">
      <c r="A69" s="119" t="s">
        <v>159</v>
      </c>
      <c r="B69" s="120">
        <v>14067</v>
      </c>
      <c r="C69" s="120">
        <v>4667</v>
      </c>
      <c r="D69" s="120">
        <v>3113</v>
      </c>
      <c r="E69" s="120">
        <v>5762</v>
      </c>
      <c r="F69" s="120">
        <v>11002</v>
      </c>
      <c r="G69" s="120">
        <v>11659</v>
      </c>
      <c r="H69" s="120">
        <v>3469</v>
      </c>
      <c r="I69" s="120">
        <v>4565</v>
      </c>
      <c r="J69" s="120">
        <v>58304</v>
      </c>
    </row>
  </sheetData>
  <mergeCells count="2">
    <mergeCell ref="N3:Y4"/>
    <mergeCell ref="A1:J2"/>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0A18F-6623-416C-A4AC-9AC5C20D4189}">
  <sheetPr>
    <tabColor theme="9" tint="0.59999389629810485"/>
  </sheetPr>
  <dimension ref="A2:S11"/>
  <sheetViews>
    <sheetView topLeftCell="A2" workbookViewId="0">
      <selection activeCell="U6" sqref="U6"/>
    </sheetView>
  </sheetViews>
  <sheetFormatPr defaultRowHeight="14.4"/>
  <cols>
    <col min="1" max="1" width="12.5546875" bestFit="1" customWidth="1"/>
    <col min="2" max="2" width="18.21875" bestFit="1" customWidth="1"/>
    <col min="3" max="3" width="21.6640625" bestFit="1" customWidth="1"/>
    <col min="4" max="21" width="5" bestFit="1" customWidth="1"/>
    <col min="22" max="22" width="21.6640625" bestFit="1" customWidth="1"/>
    <col min="23" max="41" width="5" bestFit="1" customWidth="1"/>
    <col min="42" max="42" width="23" bestFit="1" customWidth="1"/>
    <col min="43" max="43" width="26.44140625" bestFit="1" customWidth="1"/>
  </cols>
  <sheetData>
    <row r="2" spans="1:19" ht="14.4" customHeight="1"/>
    <row r="4" spans="1:19">
      <c r="E4" s="117" t="s">
        <v>233</v>
      </c>
      <c r="F4" s="117"/>
      <c r="G4" s="117"/>
      <c r="H4" s="117"/>
      <c r="I4" s="117"/>
      <c r="J4" s="117"/>
      <c r="K4" s="117"/>
      <c r="L4" s="117"/>
      <c r="M4" s="117"/>
      <c r="N4" s="117"/>
      <c r="O4" s="117"/>
      <c r="P4" s="117"/>
      <c r="Q4" s="117"/>
      <c r="R4" s="117"/>
      <c r="S4" s="117"/>
    </row>
    <row r="5" spans="1:19">
      <c r="E5" s="117"/>
      <c r="F5" s="117"/>
      <c r="G5" s="117"/>
      <c r="H5" s="117"/>
      <c r="I5" s="117"/>
      <c r="J5" s="117"/>
      <c r="K5" s="117"/>
      <c r="L5" s="117"/>
      <c r="M5" s="117"/>
      <c r="N5" s="117"/>
      <c r="O5" s="117"/>
      <c r="P5" s="117"/>
      <c r="Q5" s="117"/>
      <c r="R5" s="117"/>
      <c r="S5" s="117"/>
    </row>
    <row r="6" spans="1:19">
      <c r="A6" s="127" t="s">
        <v>232</v>
      </c>
      <c r="B6" s="127"/>
      <c r="C6" s="127"/>
    </row>
    <row r="7" spans="1:19">
      <c r="A7" s="127"/>
      <c r="B7" s="127"/>
      <c r="C7" s="127"/>
    </row>
    <row r="8" spans="1:19">
      <c r="A8" s="67" t="s">
        <v>158</v>
      </c>
      <c r="B8" s="67" t="s">
        <v>208</v>
      </c>
      <c r="C8" s="67" t="s">
        <v>209</v>
      </c>
    </row>
    <row r="9" spans="1:19">
      <c r="A9" s="61" t="s">
        <v>160</v>
      </c>
      <c r="B9" s="109">
        <v>3073</v>
      </c>
      <c r="C9" s="109">
        <v>35116</v>
      </c>
    </row>
    <row r="10" spans="1:19">
      <c r="A10" s="61" t="s">
        <v>161</v>
      </c>
      <c r="B10" s="109">
        <v>1848</v>
      </c>
      <c r="C10" s="109">
        <v>18267</v>
      </c>
    </row>
    <row r="11" spans="1:19">
      <c r="A11" s="68" t="s">
        <v>159</v>
      </c>
      <c r="B11" s="110">
        <v>4921</v>
      </c>
      <c r="C11" s="110">
        <v>53383</v>
      </c>
    </row>
  </sheetData>
  <mergeCells count="2">
    <mergeCell ref="A6:C7"/>
    <mergeCell ref="E4:S5"/>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B86EF-95E2-4314-95F9-9B15DCFDD323}">
  <sheetPr>
    <tabColor theme="5" tint="0.39997558519241921"/>
  </sheetPr>
  <dimension ref="B1:J12"/>
  <sheetViews>
    <sheetView topLeftCell="B25" zoomScale="98" zoomScaleNormal="98" workbookViewId="0">
      <selection activeCell="K37" sqref="K37"/>
    </sheetView>
  </sheetViews>
  <sheetFormatPr defaultRowHeight="14.4"/>
  <cols>
    <col min="1" max="1" width="18.21875" bestFit="1" customWidth="1"/>
    <col min="2" max="2" width="18.5546875" bestFit="1" customWidth="1"/>
    <col min="3" max="3" width="18" bestFit="1" customWidth="1"/>
    <col min="4" max="4" width="21.33203125" bestFit="1" customWidth="1"/>
  </cols>
  <sheetData>
    <row r="1" spans="2:10">
      <c r="B1" s="105" t="s">
        <v>212</v>
      </c>
      <c r="C1" s="105"/>
      <c r="D1" s="105"/>
    </row>
    <row r="2" spans="2:10">
      <c r="B2" s="105"/>
      <c r="C2" s="105"/>
      <c r="D2" s="105"/>
    </row>
    <row r="3" spans="2:10">
      <c r="B3" s="60" t="s">
        <v>158</v>
      </c>
      <c r="C3" t="s">
        <v>208</v>
      </c>
      <c r="D3" t="s">
        <v>209</v>
      </c>
    </row>
    <row r="4" spans="2:10">
      <c r="B4" s="61" t="s">
        <v>126</v>
      </c>
      <c r="C4" s="109">
        <v>3211</v>
      </c>
      <c r="D4" s="109">
        <v>34162</v>
      </c>
    </row>
    <row r="5" spans="2:10">
      <c r="B5" s="61" t="s">
        <v>46</v>
      </c>
      <c r="C5" s="109">
        <v>1538</v>
      </c>
      <c r="D5" s="109">
        <v>16568</v>
      </c>
    </row>
    <row r="6" spans="2:10">
      <c r="B6" s="61" t="s">
        <v>47</v>
      </c>
      <c r="C6" s="109">
        <v>171</v>
      </c>
      <c r="D6" s="109">
        <v>2618</v>
      </c>
    </row>
    <row r="7" spans="2:10">
      <c r="B7" s="61" t="s">
        <v>48</v>
      </c>
      <c r="C7" s="109">
        <v>1</v>
      </c>
      <c r="D7" s="109">
        <v>35</v>
      </c>
    </row>
    <row r="8" spans="2:10">
      <c r="B8" s="61" t="s">
        <v>159</v>
      </c>
      <c r="C8" s="109">
        <v>4921</v>
      </c>
      <c r="D8" s="109">
        <v>53383</v>
      </c>
    </row>
    <row r="11" spans="2:10">
      <c r="B11" s="105" t="s">
        <v>214</v>
      </c>
      <c r="C11" s="105"/>
      <c r="D11" s="105"/>
      <c r="E11" s="105"/>
      <c r="F11" s="105"/>
      <c r="G11" s="105"/>
      <c r="H11" s="105"/>
      <c r="I11" s="105"/>
      <c r="J11" s="105"/>
    </row>
    <row r="12" spans="2:10">
      <c r="B12" s="105"/>
      <c r="C12" s="105"/>
      <c r="D12" s="105"/>
      <c r="E12" s="105"/>
      <c r="F12" s="105"/>
      <c r="G12" s="105"/>
      <c r="H12" s="105"/>
      <c r="I12" s="105"/>
      <c r="J12" s="105"/>
    </row>
  </sheetData>
  <mergeCells count="2">
    <mergeCell ref="B1:D2"/>
    <mergeCell ref="B11:J12"/>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4468A-5387-4052-8DC9-15F1958334A5}">
  <sheetPr>
    <tabColor theme="4" tint="0.59999389629810485"/>
  </sheetPr>
  <dimension ref="A1:Q11"/>
  <sheetViews>
    <sheetView zoomScale="94" zoomScaleNormal="94" workbookViewId="0">
      <selection activeCell="G1" sqref="G1:Q2"/>
    </sheetView>
  </sheetViews>
  <sheetFormatPr defaultRowHeight="14.4"/>
  <cols>
    <col min="1" max="1" width="12.88671875" bestFit="1" customWidth="1"/>
    <col min="2" max="2" width="16.88671875" bestFit="1" customWidth="1"/>
    <col min="4" max="4" width="21" bestFit="1" customWidth="1"/>
    <col min="5" max="5" width="33" bestFit="1" customWidth="1"/>
  </cols>
  <sheetData>
    <row r="1" spans="1:17">
      <c r="A1" s="107" t="s">
        <v>216</v>
      </c>
      <c r="B1" s="107"/>
      <c r="D1" s="106" t="s">
        <v>228</v>
      </c>
      <c r="E1" s="106"/>
      <c r="G1" s="108" t="s">
        <v>217</v>
      </c>
      <c r="H1" s="108"/>
      <c r="I1" s="108"/>
      <c r="J1" s="108"/>
      <c r="K1" s="108"/>
      <c r="L1" s="108"/>
      <c r="M1" s="108"/>
      <c r="N1" s="108"/>
      <c r="O1" s="108"/>
      <c r="P1" s="108"/>
      <c r="Q1" s="108"/>
    </row>
    <row r="2" spans="1:17">
      <c r="A2" s="107"/>
      <c r="B2" s="107"/>
      <c r="D2" s="106"/>
      <c r="E2" s="106"/>
      <c r="G2" s="108"/>
      <c r="H2" s="108"/>
      <c r="I2" s="108"/>
      <c r="J2" s="108"/>
      <c r="K2" s="108"/>
      <c r="L2" s="108"/>
      <c r="M2" s="108"/>
      <c r="N2" s="108"/>
      <c r="O2" s="108"/>
      <c r="P2" s="108"/>
      <c r="Q2" s="108"/>
    </row>
    <row r="3" spans="1:17">
      <c r="A3" s="60" t="s">
        <v>158</v>
      </c>
      <c r="B3" t="s">
        <v>215</v>
      </c>
      <c r="D3" s="113" t="s">
        <v>28</v>
      </c>
      <c r="E3" s="114" t="s">
        <v>215</v>
      </c>
    </row>
    <row r="4" spans="1:17">
      <c r="A4" s="61" t="s">
        <v>105</v>
      </c>
      <c r="B4" s="109">
        <v>8121</v>
      </c>
      <c r="D4" s="52" t="s">
        <v>105</v>
      </c>
      <c r="E4" s="53">
        <v>8121</v>
      </c>
    </row>
    <row r="5" spans="1:17">
      <c r="A5" s="61" t="s">
        <v>99</v>
      </c>
      <c r="B5" s="109">
        <v>8450</v>
      </c>
      <c r="D5" s="52" t="s">
        <v>99</v>
      </c>
      <c r="E5" s="53">
        <v>8450</v>
      </c>
    </row>
    <row r="6" spans="1:17">
      <c r="A6" s="61" t="s">
        <v>100</v>
      </c>
      <c r="B6" s="109">
        <v>8383</v>
      </c>
      <c r="D6" s="52" t="s">
        <v>100</v>
      </c>
      <c r="E6" s="53">
        <v>8383</v>
      </c>
    </row>
    <row r="7" spans="1:17">
      <c r="A7" s="61" t="s">
        <v>101</v>
      </c>
      <c r="B7" s="109">
        <v>8049</v>
      </c>
      <c r="D7" s="52" t="s">
        <v>101</v>
      </c>
      <c r="E7" s="53">
        <v>8049</v>
      </c>
    </row>
    <row r="8" spans="1:17">
      <c r="A8" s="61" t="s">
        <v>102</v>
      </c>
      <c r="B8" s="109">
        <v>8458</v>
      </c>
      <c r="D8" s="52" t="s">
        <v>102</v>
      </c>
      <c r="E8" s="53">
        <v>8458</v>
      </c>
    </row>
    <row r="9" spans="1:17">
      <c r="A9" s="61" t="s">
        <v>103</v>
      </c>
      <c r="B9" s="109">
        <v>9095</v>
      </c>
      <c r="D9" s="52" t="s">
        <v>103</v>
      </c>
      <c r="E9" s="53">
        <v>9095</v>
      </c>
    </row>
    <row r="10" spans="1:17">
      <c r="A10" s="61" t="s">
        <v>104</v>
      </c>
      <c r="B10" s="109">
        <v>7748</v>
      </c>
      <c r="D10" s="52" t="s">
        <v>104</v>
      </c>
      <c r="E10" s="53">
        <v>7748</v>
      </c>
    </row>
    <row r="11" spans="1:17">
      <c r="A11" s="61" t="s">
        <v>159</v>
      </c>
      <c r="B11" s="109">
        <v>58304</v>
      </c>
      <c r="D11" s="115" t="s">
        <v>159</v>
      </c>
      <c r="E11" s="116">
        <v>58304</v>
      </c>
    </row>
  </sheetData>
  <mergeCells count="3">
    <mergeCell ref="D1:E2"/>
    <mergeCell ref="A1:B2"/>
    <mergeCell ref="G1:Q2"/>
  </mergeCells>
  <pageMargins left="0.7" right="0.7" top="0.75" bottom="0.75" header="0.3" footer="0.3"/>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C6176-94D8-4CEA-9F34-B83128802D08}">
  <sheetPr>
    <tabColor theme="7" tint="0.39997558519241921"/>
  </sheetPr>
  <dimension ref="C1:L17"/>
  <sheetViews>
    <sheetView topLeftCell="C15" zoomScale="96" zoomScaleNormal="96" workbookViewId="0">
      <selection activeCell="C16" sqref="C16:K17"/>
    </sheetView>
  </sheetViews>
  <sheetFormatPr defaultRowHeight="14.4"/>
  <cols>
    <col min="1" max="1" width="16.88671875" bestFit="1" customWidth="1"/>
    <col min="2" max="2" width="15.5546875" bestFit="1" customWidth="1"/>
    <col min="3" max="3" width="17.5546875" bestFit="1" customWidth="1"/>
    <col min="4" max="4" width="16.21875" bestFit="1" customWidth="1"/>
    <col min="5" max="5" width="5.21875" bestFit="1" customWidth="1"/>
    <col min="6" max="6" width="12.77734375" bestFit="1" customWidth="1"/>
    <col min="7" max="7" width="6.77734375" bestFit="1" customWidth="1"/>
    <col min="8" max="8" width="16.21875" bestFit="1" customWidth="1"/>
    <col min="9" max="9" width="16.109375" bestFit="1" customWidth="1"/>
    <col min="10" max="10" width="21.21875" bestFit="1" customWidth="1"/>
    <col min="11" max="11" width="11.33203125" bestFit="1" customWidth="1"/>
    <col min="12" max="12" width="11.21875" bestFit="1" customWidth="1"/>
    <col min="13" max="13" width="16.88671875" bestFit="1" customWidth="1"/>
    <col min="14" max="14" width="20.33203125" bestFit="1" customWidth="1"/>
    <col min="15" max="15" width="16.88671875" bestFit="1" customWidth="1"/>
    <col min="16" max="16" width="18.21875" bestFit="1" customWidth="1"/>
    <col min="17" max="17" width="16.88671875" bestFit="1" customWidth="1"/>
    <col min="18" max="18" width="23" bestFit="1" customWidth="1"/>
    <col min="19" max="19" width="21.77734375" bestFit="1" customWidth="1"/>
  </cols>
  <sheetData>
    <row r="1" spans="3:12">
      <c r="C1" s="111" t="s">
        <v>227</v>
      </c>
      <c r="D1" s="112"/>
      <c r="E1" s="112"/>
      <c r="F1" s="112"/>
      <c r="G1" s="112"/>
      <c r="H1" s="112"/>
      <c r="I1" s="112"/>
      <c r="J1" s="112"/>
      <c r="K1" s="112"/>
      <c r="L1" s="112"/>
    </row>
    <row r="2" spans="3:12">
      <c r="C2" s="112"/>
      <c r="D2" s="112"/>
      <c r="E2" s="112"/>
      <c r="F2" s="112"/>
      <c r="G2" s="112"/>
      <c r="H2" s="112"/>
      <c r="I2" s="112"/>
      <c r="J2" s="112"/>
      <c r="K2" s="112"/>
      <c r="L2" s="112"/>
    </row>
    <row r="3" spans="3:12">
      <c r="C3" s="67" t="s">
        <v>215</v>
      </c>
      <c r="D3" s="67" t="s">
        <v>157</v>
      </c>
      <c r="E3" s="67"/>
      <c r="F3" s="67"/>
      <c r="G3" s="67"/>
      <c r="H3" s="67"/>
      <c r="I3" s="67"/>
      <c r="J3" s="67"/>
      <c r="K3" s="67"/>
      <c r="L3" s="67"/>
    </row>
    <row r="4" spans="3:12">
      <c r="C4" s="67" t="s">
        <v>158</v>
      </c>
      <c r="D4" s="67" t="s">
        <v>218</v>
      </c>
      <c r="E4" s="67" t="s">
        <v>219</v>
      </c>
      <c r="F4" s="67" t="s">
        <v>220</v>
      </c>
      <c r="G4" s="67" t="s">
        <v>221</v>
      </c>
      <c r="H4" s="67" t="s">
        <v>222</v>
      </c>
      <c r="I4" s="67" t="s">
        <v>223</v>
      </c>
      <c r="J4" s="67" t="s">
        <v>224</v>
      </c>
      <c r="K4" s="67" t="s">
        <v>225</v>
      </c>
      <c r="L4" s="67" t="s">
        <v>159</v>
      </c>
    </row>
    <row r="5" spans="3:12">
      <c r="C5" s="61" t="s">
        <v>105</v>
      </c>
      <c r="D5" s="109">
        <v>2095</v>
      </c>
      <c r="E5" s="109">
        <v>1142</v>
      </c>
      <c r="F5" s="109">
        <v>162</v>
      </c>
      <c r="G5" s="109">
        <v>915</v>
      </c>
      <c r="H5" s="109">
        <v>2071</v>
      </c>
      <c r="I5" s="109">
        <v>1202</v>
      </c>
      <c r="J5" s="109">
        <v>44</v>
      </c>
      <c r="K5" s="109">
        <v>490</v>
      </c>
      <c r="L5" s="109">
        <v>8121</v>
      </c>
    </row>
    <row r="6" spans="3:12">
      <c r="C6" s="61" t="s">
        <v>99</v>
      </c>
      <c r="D6" s="109">
        <v>2846</v>
      </c>
      <c r="E6" s="109">
        <v>382</v>
      </c>
      <c r="F6" s="109">
        <v>174</v>
      </c>
      <c r="G6" s="109">
        <v>1265</v>
      </c>
      <c r="H6" s="109">
        <v>1012</v>
      </c>
      <c r="I6" s="109">
        <v>2257</v>
      </c>
      <c r="J6" s="109">
        <v>273</v>
      </c>
      <c r="K6" s="109">
        <v>241</v>
      </c>
      <c r="L6" s="109">
        <v>8450</v>
      </c>
    </row>
    <row r="7" spans="3:12">
      <c r="C7" s="61" t="s">
        <v>100</v>
      </c>
      <c r="D7" s="109">
        <v>1491</v>
      </c>
      <c r="E7" s="109"/>
      <c r="F7" s="109">
        <v>1185</v>
      </c>
      <c r="G7" s="109">
        <v>1139</v>
      </c>
      <c r="H7" s="109">
        <v>893</v>
      </c>
      <c r="I7" s="109">
        <v>1783</v>
      </c>
      <c r="J7" s="109">
        <v>717</v>
      </c>
      <c r="K7" s="109">
        <v>1175</v>
      </c>
      <c r="L7" s="109">
        <v>8383</v>
      </c>
    </row>
    <row r="8" spans="3:12">
      <c r="C8" s="61" t="s">
        <v>101</v>
      </c>
      <c r="D8" s="109">
        <v>2093</v>
      </c>
      <c r="E8" s="109">
        <v>284</v>
      </c>
      <c r="F8" s="109">
        <v>628</v>
      </c>
      <c r="G8" s="109">
        <v>331</v>
      </c>
      <c r="H8" s="109">
        <v>1689</v>
      </c>
      <c r="I8" s="109">
        <v>1325</v>
      </c>
      <c r="J8" s="109">
        <v>1429</v>
      </c>
      <c r="K8" s="109">
        <v>270</v>
      </c>
      <c r="L8" s="109">
        <v>8049</v>
      </c>
    </row>
    <row r="9" spans="3:12">
      <c r="C9" s="61" t="s">
        <v>102</v>
      </c>
      <c r="D9" s="109">
        <v>2917</v>
      </c>
      <c r="E9" s="109">
        <v>677</v>
      </c>
      <c r="F9" s="109">
        <v>16</v>
      </c>
      <c r="G9" s="109">
        <v>317</v>
      </c>
      <c r="H9" s="109">
        <v>1882</v>
      </c>
      <c r="I9" s="109">
        <v>2499</v>
      </c>
      <c r="J9" s="109"/>
      <c r="K9" s="109">
        <v>150</v>
      </c>
      <c r="L9" s="109">
        <v>8458</v>
      </c>
    </row>
    <row r="10" spans="3:12">
      <c r="C10" s="61" t="s">
        <v>103</v>
      </c>
      <c r="D10" s="109">
        <v>1770</v>
      </c>
      <c r="E10" s="109">
        <v>1420</v>
      </c>
      <c r="F10" s="109">
        <v>409</v>
      </c>
      <c r="G10" s="109">
        <v>1093</v>
      </c>
      <c r="H10" s="109">
        <v>1258</v>
      </c>
      <c r="I10" s="109">
        <v>1647</v>
      </c>
      <c r="J10" s="109">
        <v>90</v>
      </c>
      <c r="K10" s="109">
        <v>1408</v>
      </c>
      <c r="L10" s="109">
        <v>9095</v>
      </c>
    </row>
    <row r="11" spans="3:12">
      <c r="C11" s="61" t="s">
        <v>104</v>
      </c>
      <c r="D11" s="109">
        <v>855</v>
      </c>
      <c r="E11" s="109">
        <v>762</v>
      </c>
      <c r="F11" s="109">
        <v>539</v>
      </c>
      <c r="G11" s="109">
        <v>702</v>
      </c>
      <c r="H11" s="109">
        <v>2197</v>
      </c>
      <c r="I11" s="109">
        <v>946</v>
      </c>
      <c r="J11" s="109">
        <v>916</v>
      </c>
      <c r="K11" s="109">
        <v>831</v>
      </c>
      <c r="L11" s="109">
        <v>7748</v>
      </c>
    </row>
    <row r="12" spans="3:12">
      <c r="C12" s="68" t="s">
        <v>159</v>
      </c>
      <c r="D12" s="110">
        <v>14067</v>
      </c>
      <c r="E12" s="110">
        <v>4667</v>
      </c>
      <c r="F12" s="110">
        <v>3113</v>
      </c>
      <c r="G12" s="110">
        <v>5762</v>
      </c>
      <c r="H12" s="110">
        <v>11002</v>
      </c>
      <c r="I12" s="110">
        <v>11659</v>
      </c>
      <c r="J12" s="110">
        <v>3469</v>
      </c>
      <c r="K12" s="110">
        <v>4565</v>
      </c>
      <c r="L12" s="110">
        <v>58304</v>
      </c>
    </row>
    <row r="16" spans="3:12">
      <c r="C16" s="80" t="s">
        <v>226</v>
      </c>
      <c r="D16" s="80"/>
      <c r="E16" s="80"/>
      <c r="F16" s="80"/>
      <c r="G16" s="80"/>
      <c r="H16" s="80"/>
      <c r="I16" s="80"/>
      <c r="J16" s="80"/>
      <c r="K16" s="80"/>
    </row>
    <row r="17" spans="3:11">
      <c r="C17" s="80"/>
      <c r="D17" s="80"/>
      <c r="E17" s="80"/>
      <c r="F17" s="80"/>
      <c r="G17" s="80"/>
      <c r="H17" s="80"/>
      <c r="I17" s="80"/>
      <c r="J17" s="80"/>
      <c r="K17" s="80"/>
    </row>
  </sheetData>
  <mergeCells count="2">
    <mergeCell ref="C16:K17"/>
    <mergeCell ref="C1:L2"/>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5CB73-0FC3-4908-8805-F553AF01A7C2}">
  <sheetPr>
    <tabColor theme="4" tint="0.39997558519241921"/>
  </sheetPr>
  <dimension ref="E1:T8"/>
  <sheetViews>
    <sheetView showGridLines="0" tabSelected="1" topLeftCell="B1" zoomScale="107" zoomScaleNormal="107" workbookViewId="0">
      <selection activeCell="R33" sqref="R33"/>
    </sheetView>
  </sheetViews>
  <sheetFormatPr defaultRowHeight="14.4"/>
  <cols>
    <col min="1" max="16384" width="8.88671875" style="122"/>
  </cols>
  <sheetData>
    <row r="1" spans="5:20" ht="18" customHeight="1">
      <c r="E1" s="126" t="s">
        <v>231</v>
      </c>
      <c r="F1" s="126"/>
      <c r="G1" s="126"/>
      <c r="H1" s="126"/>
      <c r="I1" s="126"/>
      <c r="J1" s="126"/>
      <c r="K1" s="126"/>
      <c r="L1" s="126"/>
      <c r="M1" s="126"/>
      <c r="N1" s="126"/>
      <c r="O1" s="126"/>
      <c r="P1" s="126"/>
      <c r="Q1" s="126"/>
      <c r="R1" s="126"/>
      <c r="S1" s="126"/>
      <c r="T1" s="126"/>
    </row>
    <row r="2" spans="5:20" ht="18" customHeight="1">
      <c r="E2" s="126"/>
      <c r="F2" s="126"/>
      <c r="G2" s="126"/>
      <c r="H2" s="126"/>
      <c r="I2" s="126"/>
      <c r="J2" s="126"/>
      <c r="K2" s="126"/>
      <c r="L2" s="126"/>
      <c r="M2" s="126"/>
      <c r="N2" s="126"/>
      <c r="O2" s="126"/>
      <c r="P2" s="126"/>
      <c r="Q2" s="126"/>
      <c r="R2" s="126"/>
      <c r="S2" s="126"/>
      <c r="T2" s="126"/>
    </row>
    <row r="3" spans="5:20" ht="18" customHeight="1">
      <c r="E3" s="126"/>
      <c r="F3" s="126"/>
      <c r="G3" s="126"/>
      <c r="H3" s="126"/>
      <c r="I3" s="126"/>
      <c r="J3" s="126"/>
      <c r="K3" s="126"/>
      <c r="L3" s="126"/>
      <c r="M3" s="126"/>
      <c r="N3" s="126"/>
      <c r="O3" s="126"/>
      <c r="P3" s="126"/>
      <c r="Q3" s="126"/>
      <c r="R3" s="126"/>
      <c r="S3" s="126"/>
      <c r="T3" s="126"/>
    </row>
    <row r="8" spans="5:20">
      <c r="G8" s="123"/>
    </row>
  </sheetData>
  <mergeCells count="1">
    <mergeCell ref="E1:T3"/>
  </mergeCells>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2D5CA2A-4523-4FD5-9898-399EAE318A2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dataset_1</vt:lpstr>
      <vt:lpstr>dataset_2</vt:lpstr>
      <vt:lpstr>dataset_3</vt:lpstr>
      <vt:lpstr>Cleaned_DS_1</vt:lpstr>
      <vt:lpstr>Cleaned_DS_2</vt:lpstr>
      <vt:lpstr>Cleaned_DS_3</vt:lpstr>
      <vt:lpstr>DS-1-2-merged</vt:lpstr>
      <vt:lpstr>Forecasting</vt:lpstr>
      <vt:lpstr>DS-1-2-3-appended</vt:lpstr>
      <vt:lpstr>Miscellaneous</vt:lpstr>
      <vt:lpstr>Correlation-matrix-and-ds</vt:lpstr>
      <vt:lpstr>Vlookup</vt:lpstr>
      <vt:lpstr>Index-match</vt:lpstr>
      <vt:lpstr>Date-weather-pt</vt:lpstr>
      <vt:lpstr>Date-wise-riders-pt</vt:lpstr>
      <vt:lpstr>Humidity-total-riders-pt</vt:lpstr>
      <vt:lpstr>Riders-by-month-and-BWS-pt</vt:lpstr>
      <vt:lpstr>Weather-wise-riders-pt</vt:lpstr>
      <vt:lpstr>Riders-sum-against-weekdays-pt</vt:lpstr>
      <vt:lpstr>Riders-wd-hc-pt</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Aishwarya Kumar Singh</dc:creator>
  <cp:lastModifiedBy>Aishwarya Kumar Singh</cp:lastModifiedBy>
  <dcterms:created xsi:type="dcterms:W3CDTF">2025-07-25T20:24:27Z</dcterms:created>
  <dcterms:modified xsi:type="dcterms:W3CDTF">2025-07-27T17:03:50Z</dcterms:modified>
</cp:coreProperties>
</file>