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rnagaich/Documents/Dropbox/Key Information on States/Final Files/Education/Primary/"/>
    </mc:Choice>
  </mc:AlternateContent>
  <bookViews>
    <workbookView xWindow="240" yWindow="460" windowWidth="28560" windowHeight="17440" activeTab="2"/>
  </bookViews>
  <sheets>
    <sheet name="Query" sheetId="6" r:id="rId1"/>
    <sheet name="GER-NER" sheetId="5" r:id="rId2"/>
    <sheet name="Schools" sheetId="1" r:id="rId3"/>
    <sheet name="Enrolment" sheetId="2" r:id="rId4"/>
    <sheet name="Teachers" sheetId="3" r:id="rId5"/>
    <sheet name="Performance Indicators" sheetId="4" r:id="rId6"/>
    <sheet name="Tool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4" i="2"/>
  <c r="I4" i="3"/>
  <c r="E5" i="3"/>
  <c r="E5" i="2"/>
  <c r="I5" i="3"/>
  <c r="E6" i="3"/>
  <c r="E6" i="2"/>
  <c r="I6" i="3"/>
  <c r="E7" i="3"/>
  <c r="E7" i="2"/>
  <c r="I7" i="3"/>
  <c r="E8" i="3"/>
  <c r="E8" i="2"/>
  <c r="I8" i="3"/>
  <c r="E9" i="3"/>
  <c r="E9" i="2"/>
  <c r="I9" i="3"/>
  <c r="E10" i="3"/>
  <c r="E10" i="2"/>
  <c r="I10" i="3"/>
  <c r="E11" i="3"/>
  <c r="E11" i="2"/>
  <c r="I11" i="3"/>
  <c r="E12" i="3"/>
  <c r="E12" i="2"/>
  <c r="I12" i="3"/>
  <c r="E13" i="3"/>
  <c r="E13" i="2"/>
  <c r="I13" i="3"/>
  <c r="E14" i="2"/>
  <c r="I14" i="3"/>
  <c r="E15" i="3"/>
  <c r="E15" i="2"/>
  <c r="I15" i="3"/>
  <c r="E16" i="3"/>
  <c r="E16" i="2"/>
  <c r="I16" i="3"/>
  <c r="I17" i="3"/>
  <c r="E18" i="3"/>
  <c r="E18" i="2"/>
  <c r="I18" i="3"/>
  <c r="E19" i="3"/>
  <c r="E19" i="2"/>
  <c r="I19" i="3"/>
  <c r="E20" i="3"/>
  <c r="E20" i="2"/>
  <c r="I20" i="3"/>
  <c r="E21" i="3"/>
  <c r="E21" i="2"/>
  <c r="I21" i="3"/>
  <c r="E22" i="3"/>
  <c r="E22" i="2"/>
  <c r="I22" i="3"/>
  <c r="E23" i="3"/>
  <c r="E23" i="2"/>
  <c r="I23" i="3"/>
  <c r="E24" i="3"/>
  <c r="E24" i="2"/>
  <c r="I24" i="3"/>
  <c r="E25" i="3"/>
  <c r="E25" i="2"/>
  <c r="I25" i="3"/>
  <c r="E26" i="3"/>
  <c r="E26" i="2"/>
  <c r="I26" i="3"/>
  <c r="E27" i="3"/>
  <c r="E27" i="2"/>
  <c r="I27" i="3"/>
  <c r="E28" i="3"/>
  <c r="E28" i="2"/>
  <c r="I28" i="3"/>
  <c r="E29" i="3"/>
  <c r="E29" i="2"/>
  <c r="I29" i="3"/>
  <c r="E30" i="3"/>
  <c r="E30" i="2"/>
  <c r="I30" i="3"/>
  <c r="E31" i="3"/>
  <c r="E31" i="2"/>
  <c r="I31" i="3"/>
  <c r="E32" i="3"/>
  <c r="E32" i="2"/>
  <c r="I32" i="3"/>
  <c r="E33" i="3"/>
  <c r="E33" i="2"/>
  <c r="I33" i="3"/>
  <c r="E34" i="3"/>
  <c r="E34" i="2"/>
  <c r="I34" i="3"/>
  <c r="E35" i="3"/>
  <c r="E35" i="2"/>
  <c r="I35" i="3"/>
  <c r="E36" i="3"/>
  <c r="E36" i="2"/>
  <c r="I36" i="3"/>
  <c r="E37" i="3"/>
  <c r="E37" i="2"/>
  <c r="I37" i="3"/>
  <c r="E38" i="3"/>
  <c r="E38" i="2"/>
  <c r="I38" i="3"/>
  <c r="E3" i="3"/>
  <c r="E3" i="2"/>
  <c r="I3" i="3"/>
  <c r="D4" i="2"/>
  <c r="D4" i="3"/>
  <c r="H4" i="3"/>
  <c r="D5" i="2"/>
  <c r="D5" i="3"/>
  <c r="H5" i="3"/>
  <c r="D6" i="2"/>
  <c r="D6" i="3"/>
  <c r="H6" i="3"/>
  <c r="D7" i="2"/>
  <c r="D7" i="3"/>
  <c r="H7" i="3"/>
  <c r="D8" i="2"/>
  <c r="D8" i="3"/>
  <c r="H8" i="3"/>
  <c r="D9" i="2"/>
  <c r="D9" i="3"/>
  <c r="H9" i="3"/>
  <c r="D10" i="2"/>
  <c r="D10" i="3"/>
  <c r="H10" i="3"/>
  <c r="D11" i="2"/>
  <c r="D11" i="3"/>
  <c r="H11" i="3"/>
  <c r="D12" i="2"/>
  <c r="D12" i="3"/>
  <c r="H12" i="3"/>
  <c r="D13" i="2"/>
  <c r="D13" i="3"/>
  <c r="H13" i="3"/>
  <c r="D14" i="2"/>
  <c r="H14" i="3"/>
  <c r="D15" i="2"/>
  <c r="D15" i="3"/>
  <c r="H15" i="3"/>
  <c r="D16" i="2"/>
  <c r="D16" i="3"/>
  <c r="H16" i="3"/>
  <c r="H17" i="3"/>
  <c r="D18" i="2"/>
  <c r="D18" i="3"/>
  <c r="H18" i="3"/>
  <c r="D19" i="2"/>
  <c r="D19" i="3"/>
  <c r="H19" i="3"/>
  <c r="D20" i="2"/>
  <c r="D20" i="3"/>
  <c r="H20" i="3"/>
  <c r="D22" i="2"/>
  <c r="D22" i="3"/>
  <c r="H22" i="3"/>
  <c r="D23" i="2"/>
  <c r="D23" i="3"/>
  <c r="H23" i="3"/>
  <c r="D24" i="2"/>
  <c r="D24" i="3"/>
  <c r="H24" i="3"/>
  <c r="D25" i="2"/>
  <c r="D25" i="3"/>
  <c r="H25" i="3"/>
  <c r="D26" i="2"/>
  <c r="D26" i="3"/>
  <c r="H26" i="3"/>
  <c r="D27" i="2"/>
  <c r="D27" i="3"/>
  <c r="H27" i="3"/>
  <c r="D28" i="2"/>
  <c r="D28" i="3"/>
  <c r="H28" i="3"/>
  <c r="D29" i="2"/>
  <c r="D29" i="3"/>
  <c r="H29" i="3"/>
  <c r="D30" i="2"/>
  <c r="D30" i="3"/>
  <c r="H30" i="3"/>
  <c r="D31" i="2"/>
  <c r="D31" i="3"/>
  <c r="H31" i="3"/>
  <c r="D32" i="2"/>
  <c r="D32" i="3"/>
  <c r="H32" i="3"/>
  <c r="D33" i="2"/>
  <c r="D33" i="3"/>
  <c r="H33" i="3"/>
  <c r="D34" i="2"/>
  <c r="D34" i="3"/>
  <c r="H34" i="3"/>
  <c r="D35" i="2"/>
  <c r="D35" i="3"/>
  <c r="H35" i="3"/>
  <c r="D36" i="2"/>
  <c r="D36" i="3"/>
  <c r="H36" i="3"/>
  <c r="D37" i="2"/>
  <c r="D37" i="3"/>
  <c r="H37" i="3"/>
  <c r="D38" i="2"/>
  <c r="D38" i="3"/>
  <c r="H38" i="3"/>
  <c r="C4" i="2"/>
  <c r="C4" i="3"/>
  <c r="G4" i="3"/>
  <c r="C5" i="2"/>
  <c r="C5" i="3"/>
  <c r="G5" i="3"/>
  <c r="C6" i="2"/>
  <c r="C6" i="3"/>
  <c r="G6" i="3"/>
  <c r="C7" i="2"/>
  <c r="C7" i="3"/>
  <c r="G7" i="3"/>
  <c r="C8" i="2"/>
  <c r="C8" i="3"/>
  <c r="G8" i="3"/>
  <c r="C9" i="2"/>
  <c r="C9" i="3"/>
  <c r="G9" i="3"/>
  <c r="C10" i="2"/>
  <c r="C10" i="3"/>
  <c r="G10" i="3"/>
  <c r="C11" i="2"/>
  <c r="C11" i="3"/>
  <c r="G11" i="3"/>
  <c r="C12" i="2"/>
  <c r="C12" i="3"/>
  <c r="G12" i="3"/>
  <c r="C13" i="2"/>
  <c r="C13" i="3"/>
  <c r="G13" i="3"/>
  <c r="C14" i="2"/>
  <c r="G14" i="3"/>
  <c r="C15" i="2"/>
  <c r="C15" i="3"/>
  <c r="G15" i="3"/>
  <c r="C16" i="2"/>
  <c r="C16" i="3"/>
  <c r="G16" i="3"/>
  <c r="G17" i="3"/>
  <c r="C18" i="2"/>
  <c r="C18" i="3"/>
  <c r="G18" i="3"/>
  <c r="C19" i="2"/>
  <c r="C19" i="3"/>
  <c r="G19" i="3"/>
  <c r="C20" i="2"/>
  <c r="C20" i="3"/>
  <c r="G20" i="3"/>
  <c r="C21" i="2"/>
  <c r="C21" i="3"/>
  <c r="G21" i="3"/>
  <c r="C22" i="2"/>
  <c r="C22" i="3"/>
  <c r="G22" i="3"/>
  <c r="C23" i="2"/>
  <c r="C23" i="3"/>
  <c r="G23" i="3"/>
  <c r="C24" i="2"/>
  <c r="C24" i="3"/>
  <c r="G24" i="3"/>
  <c r="C25" i="2"/>
  <c r="C25" i="3"/>
  <c r="G25" i="3"/>
  <c r="C26" i="2"/>
  <c r="C26" i="3"/>
  <c r="G26" i="3"/>
  <c r="C27" i="2"/>
  <c r="C27" i="3"/>
  <c r="G27" i="3"/>
  <c r="C28" i="2"/>
  <c r="C28" i="3"/>
  <c r="G28" i="3"/>
  <c r="C29" i="2"/>
  <c r="C29" i="3"/>
  <c r="G29" i="3"/>
  <c r="C30" i="2"/>
  <c r="C30" i="3"/>
  <c r="G30" i="3"/>
  <c r="C31" i="2"/>
  <c r="C31" i="3"/>
  <c r="G31" i="3"/>
  <c r="C32" i="2"/>
  <c r="C32" i="3"/>
  <c r="G32" i="3"/>
  <c r="C33" i="2"/>
  <c r="C33" i="3"/>
  <c r="G33" i="3"/>
  <c r="C34" i="2"/>
  <c r="C34" i="3"/>
  <c r="G34" i="3"/>
  <c r="C35" i="2"/>
  <c r="C35" i="3"/>
  <c r="G35" i="3"/>
  <c r="C36" i="2"/>
  <c r="C36" i="3"/>
  <c r="G36" i="3"/>
  <c r="C37" i="2"/>
  <c r="C37" i="3"/>
  <c r="G37" i="3"/>
  <c r="C38" i="2"/>
  <c r="C38" i="3"/>
  <c r="G38" i="3"/>
  <c r="B14" i="3"/>
  <c r="G4" i="1"/>
  <c r="H4" i="1"/>
  <c r="F4" i="1"/>
  <c r="G5" i="1"/>
  <c r="H5" i="1"/>
  <c r="F5" i="1"/>
  <c r="P5" i="1"/>
  <c r="G6" i="1"/>
  <c r="H6" i="1"/>
  <c r="F6" i="1"/>
  <c r="G7" i="1"/>
  <c r="H7" i="1"/>
  <c r="F7" i="1"/>
  <c r="G8" i="1"/>
  <c r="H8" i="1"/>
  <c r="F8" i="1"/>
  <c r="G9" i="1"/>
  <c r="H9" i="1"/>
  <c r="F9" i="1"/>
  <c r="G10" i="1"/>
  <c r="H10" i="1"/>
  <c r="F10" i="1"/>
  <c r="G11" i="1"/>
  <c r="H11" i="1"/>
  <c r="F11" i="1"/>
  <c r="G12" i="1"/>
  <c r="H12" i="1"/>
  <c r="F12" i="1"/>
  <c r="G13" i="1"/>
  <c r="H13" i="1"/>
  <c r="F13" i="1"/>
  <c r="G14" i="1"/>
  <c r="H14" i="1"/>
  <c r="F14" i="1"/>
  <c r="G15" i="1"/>
  <c r="H15" i="1"/>
  <c r="F15" i="1"/>
  <c r="G16" i="1"/>
  <c r="H16" i="1"/>
  <c r="F16" i="1"/>
  <c r="G17" i="1"/>
  <c r="H17" i="1"/>
  <c r="F17" i="1"/>
  <c r="F18" i="1"/>
  <c r="G19" i="1"/>
  <c r="H19" i="1"/>
  <c r="F19" i="1"/>
  <c r="G20" i="1"/>
  <c r="H20" i="1"/>
  <c r="F20" i="1"/>
  <c r="G21" i="1"/>
  <c r="H21" i="1"/>
  <c r="F21" i="1"/>
  <c r="G22" i="1"/>
  <c r="H22" i="1"/>
  <c r="F22" i="1"/>
  <c r="G23" i="1"/>
  <c r="H23" i="1"/>
  <c r="F23" i="1"/>
  <c r="G24" i="1"/>
  <c r="H24" i="1"/>
  <c r="F24" i="1"/>
  <c r="G25" i="1"/>
  <c r="H25" i="1"/>
  <c r="F25" i="1"/>
  <c r="G26" i="1"/>
  <c r="H26" i="1"/>
  <c r="F26" i="1"/>
  <c r="G27" i="1"/>
  <c r="H27" i="1"/>
  <c r="F27" i="1"/>
  <c r="G28" i="1"/>
  <c r="H28" i="1"/>
  <c r="F28" i="1"/>
  <c r="G29" i="1"/>
  <c r="H29" i="1"/>
  <c r="F29" i="1"/>
  <c r="G30" i="1"/>
  <c r="H30" i="1"/>
  <c r="F30" i="1"/>
  <c r="G31" i="1"/>
  <c r="H31" i="1"/>
  <c r="F31" i="1"/>
  <c r="G32" i="1"/>
  <c r="H32" i="1"/>
  <c r="F32" i="1"/>
  <c r="G33" i="1"/>
  <c r="H33" i="1"/>
  <c r="F33" i="1"/>
  <c r="G34" i="1"/>
  <c r="H34" i="1"/>
  <c r="F34" i="1"/>
  <c r="G35" i="1"/>
  <c r="H35" i="1"/>
  <c r="F35" i="1"/>
  <c r="G36" i="1"/>
  <c r="H36" i="1"/>
  <c r="F36" i="1"/>
  <c r="G37" i="1"/>
  <c r="H37" i="1"/>
  <c r="F37" i="1"/>
  <c r="G38" i="1"/>
  <c r="H38" i="1"/>
  <c r="F38" i="1"/>
  <c r="G39" i="1"/>
  <c r="H39" i="1"/>
  <c r="F39" i="1"/>
  <c r="G40" i="1"/>
  <c r="H40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D22" i="1"/>
  <c r="N22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D5" i="1"/>
  <c r="N5" i="1"/>
  <c r="D6" i="1"/>
  <c r="N6" i="1"/>
  <c r="D7" i="1"/>
  <c r="N7" i="1"/>
  <c r="D8" i="1"/>
  <c r="N8" i="1"/>
  <c r="D9" i="1"/>
  <c r="N9" i="1"/>
  <c r="D10" i="1"/>
  <c r="N10" i="1"/>
  <c r="D11" i="1"/>
  <c r="N11" i="1"/>
  <c r="D12" i="1"/>
  <c r="N12" i="1"/>
  <c r="D13" i="1"/>
  <c r="N13" i="1"/>
  <c r="D14" i="1"/>
  <c r="N14" i="1"/>
  <c r="D15" i="1"/>
  <c r="N15" i="1"/>
  <c r="D16" i="1"/>
  <c r="N16" i="1"/>
  <c r="D17" i="1"/>
  <c r="N17" i="1"/>
  <c r="N18" i="1"/>
  <c r="D19" i="1"/>
  <c r="N19" i="1"/>
  <c r="D20" i="1"/>
  <c r="N20" i="1"/>
  <c r="D21" i="1"/>
  <c r="N21" i="1"/>
  <c r="D23" i="1"/>
  <c r="N23" i="1"/>
  <c r="D24" i="1"/>
  <c r="N24" i="1"/>
  <c r="D25" i="1"/>
  <c r="N25" i="1"/>
  <c r="D26" i="1"/>
  <c r="N26" i="1"/>
  <c r="D27" i="1"/>
  <c r="N27" i="1"/>
  <c r="D28" i="1"/>
  <c r="N28" i="1"/>
  <c r="D29" i="1"/>
  <c r="N29" i="1"/>
  <c r="D30" i="1"/>
  <c r="N30" i="1"/>
  <c r="D31" i="1"/>
  <c r="N31" i="1"/>
  <c r="D32" i="1"/>
  <c r="N32" i="1"/>
  <c r="D33" i="1"/>
  <c r="N33" i="1"/>
  <c r="D34" i="1"/>
  <c r="N34" i="1"/>
  <c r="D35" i="1"/>
  <c r="N35" i="1"/>
  <c r="D36" i="1"/>
  <c r="N36" i="1"/>
  <c r="D37" i="1"/>
  <c r="N37" i="1"/>
  <c r="D38" i="1"/>
  <c r="N38" i="1"/>
  <c r="D39" i="1"/>
  <c r="N39" i="1"/>
  <c r="D4" i="1"/>
  <c r="D40" i="1"/>
  <c r="N40" i="1"/>
  <c r="C5" i="1"/>
  <c r="C6" i="1"/>
  <c r="M6" i="1"/>
  <c r="C7" i="1"/>
  <c r="M7" i="1"/>
  <c r="C8" i="1"/>
  <c r="M8" i="1"/>
  <c r="C9" i="1"/>
  <c r="M9" i="1"/>
  <c r="C10" i="1"/>
  <c r="M10" i="1"/>
  <c r="C11" i="1"/>
  <c r="M11" i="1"/>
  <c r="C12" i="1"/>
  <c r="M12" i="1"/>
  <c r="C13" i="1"/>
  <c r="M13" i="1"/>
  <c r="C14" i="1"/>
  <c r="M14" i="1"/>
  <c r="C15" i="1"/>
  <c r="M15" i="1"/>
  <c r="C16" i="1"/>
  <c r="M16" i="1"/>
  <c r="C17" i="1"/>
  <c r="M18" i="1"/>
  <c r="C19" i="1"/>
  <c r="M19" i="1"/>
  <c r="C20" i="1"/>
  <c r="M20" i="1"/>
  <c r="C21" i="1"/>
  <c r="M21" i="1"/>
  <c r="C22" i="1"/>
  <c r="M22" i="1"/>
  <c r="C23" i="1"/>
  <c r="M23" i="1"/>
  <c r="C24" i="1"/>
  <c r="M24" i="1"/>
  <c r="C25" i="1"/>
  <c r="M25" i="1"/>
  <c r="C26" i="1"/>
  <c r="M26" i="1"/>
  <c r="C27" i="1"/>
  <c r="M27" i="1"/>
  <c r="C28" i="1"/>
  <c r="M28" i="1"/>
  <c r="C29" i="1"/>
  <c r="M29" i="1"/>
  <c r="C30" i="1"/>
  <c r="M30" i="1"/>
  <c r="C31" i="1"/>
  <c r="M31" i="1"/>
  <c r="C32" i="1"/>
  <c r="M32" i="1"/>
  <c r="C33" i="1"/>
  <c r="M33" i="1"/>
  <c r="C34" i="1"/>
  <c r="M34" i="1"/>
  <c r="C35" i="1"/>
  <c r="M35" i="1"/>
  <c r="C36" i="1"/>
  <c r="M36" i="1"/>
  <c r="C37" i="1"/>
  <c r="M37" i="1"/>
  <c r="C38" i="1"/>
  <c r="M38" i="1"/>
  <c r="C39" i="1"/>
  <c r="M39" i="1"/>
  <c r="C4" i="1"/>
  <c r="C40" i="1"/>
  <c r="M40" i="1"/>
  <c r="B5" i="1"/>
  <c r="B6" i="1"/>
  <c r="L6" i="1"/>
  <c r="B7" i="1"/>
  <c r="L7" i="1"/>
  <c r="B8" i="1"/>
  <c r="L8" i="1"/>
  <c r="B9" i="1"/>
  <c r="L9" i="1"/>
  <c r="B10" i="1"/>
  <c r="L10" i="1"/>
  <c r="B11" i="1"/>
  <c r="L11" i="1"/>
  <c r="B12" i="1"/>
  <c r="L12" i="1"/>
  <c r="B13" i="1"/>
  <c r="L13" i="1"/>
  <c r="B14" i="1"/>
  <c r="L14" i="1"/>
  <c r="B15" i="1"/>
  <c r="L15" i="1"/>
  <c r="B16" i="1"/>
  <c r="L16" i="1"/>
  <c r="B17" i="1"/>
  <c r="L18" i="1"/>
  <c r="B19" i="1"/>
  <c r="L19" i="1"/>
  <c r="B20" i="1"/>
  <c r="L20" i="1"/>
  <c r="B21" i="1"/>
  <c r="L21" i="1"/>
  <c r="B22" i="1"/>
  <c r="L22" i="1"/>
  <c r="B23" i="1"/>
  <c r="L23" i="1"/>
  <c r="B24" i="1"/>
  <c r="L24" i="1"/>
  <c r="B25" i="1"/>
  <c r="L25" i="1"/>
  <c r="B26" i="1"/>
  <c r="L26" i="1"/>
  <c r="B27" i="1"/>
  <c r="L27" i="1"/>
  <c r="B28" i="1"/>
  <c r="L28" i="1"/>
  <c r="B29" i="1"/>
  <c r="L29" i="1"/>
  <c r="B30" i="1"/>
  <c r="L30" i="1"/>
  <c r="B31" i="1"/>
  <c r="L31" i="1"/>
  <c r="B32" i="1"/>
  <c r="L32" i="1"/>
  <c r="B33" i="1"/>
  <c r="L33" i="1"/>
  <c r="B34" i="1"/>
  <c r="L34" i="1"/>
  <c r="B35" i="1"/>
  <c r="L35" i="1"/>
  <c r="B36" i="1"/>
  <c r="L36" i="1"/>
  <c r="B37" i="1"/>
  <c r="L37" i="1"/>
  <c r="B38" i="1"/>
  <c r="L38" i="1"/>
  <c r="B39" i="1"/>
  <c r="L39" i="1"/>
  <c r="B4" i="1"/>
  <c r="B40" i="1"/>
  <c r="P4" i="1"/>
  <c r="O4" i="1"/>
  <c r="N4" i="1"/>
  <c r="M4" i="1"/>
  <c r="L4" i="1"/>
  <c r="H5" i="2"/>
  <c r="G5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4" i="2"/>
  <c r="F4" i="2"/>
  <c r="H3" i="2"/>
  <c r="G3" i="2"/>
  <c r="F3" i="2"/>
  <c r="P3" i="2"/>
  <c r="O3" i="2"/>
  <c r="B4" i="2"/>
  <c r="N3" i="2"/>
  <c r="B3" i="2"/>
  <c r="M3" i="2"/>
  <c r="L3" i="2"/>
  <c r="D3" i="2"/>
  <c r="D21" i="2"/>
  <c r="D39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J39" i="2"/>
  <c r="C3" i="2"/>
  <c r="C39" i="2"/>
  <c r="I39" i="2"/>
  <c r="E5" i="1"/>
  <c r="E17" i="1"/>
  <c r="E4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K40" i="1"/>
  <c r="I40" i="1"/>
  <c r="D3" i="3"/>
  <c r="C3" i="3"/>
  <c r="G3" i="3"/>
  <c r="I3" i="2"/>
  <c r="K4" i="1"/>
  <c r="I4" i="1"/>
  <c r="B38" i="3"/>
  <c r="F38" i="3"/>
  <c r="J38" i="2"/>
  <c r="B37" i="3"/>
  <c r="K37" i="2"/>
  <c r="J38" i="1"/>
  <c r="J33" i="2"/>
  <c r="K33" i="2"/>
  <c r="J35" i="1"/>
  <c r="K35" i="1"/>
  <c r="I35" i="1"/>
  <c r="J31" i="2"/>
  <c r="I32" i="1"/>
  <c r="I30" i="1"/>
  <c r="J28" i="2"/>
  <c r="J22" i="2"/>
  <c r="B24" i="3"/>
  <c r="F24" i="3"/>
  <c r="K24" i="2"/>
  <c r="J25" i="1"/>
  <c r="D21" i="3"/>
  <c r="I22" i="1"/>
  <c r="I19" i="2"/>
  <c r="B20" i="3"/>
  <c r="F20" i="3"/>
  <c r="I20" i="2"/>
  <c r="B18" i="3"/>
  <c r="F18" i="3"/>
  <c r="K18" i="2"/>
  <c r="J19" i="1"/>
  <c r="I16" i="1"/>
  <c r="K10" i="2"/>
  <c r="B4" i="3"/>
  <c r="F4" i="3"/>
  <c r="B6" i="3"/>
  <c r="F6" i="3"/>
  <c r="B17" i="3"/>
  <c r="F17" i="3"/>
  <c r="H3" i="3"/>
  <c r="I4" i="2"/>
  <c r="J4" i="2"/>
  <c r="K4" i="2"/>
  <c r="I6" i="2"/>
  <c r="J6" i="2"/>
  <c r="K6" i="2"/>
  <c r="K11" i="2"/>
  <c r="I12" i="2"/>
  <c r="K13" i="2"/>
  <c r="I15" i="2"/>
  <c r="I16" i="2"/>
  <c r="J16" i="2"/>
  <c r="K16" i="2"/>
  <c r="I17" i="2"/>
  <c r="J17" i="2"/>
  <c r="K17" i="2"/>
  <c r="I18" i="2"/>
  <c r="J18" i="2"/>
  <c r="J19" i="2"/>
  <c r="K19" i="2"/>
  <c r="I22" i="2"/>
  <c r="K22" i="2"/>
  <c r="I24" i="2"/>
  <c r="I26" i="2"/>
  <c r="J26" i="2"/>
  <c r="I27" i="2"/>
  <c r="J27" i="2"/>
  <c r="I29" i="2"/>
  <c r="J29" i="2"/>
  <c r="K29" i="2"/>
  <c r="I31" i="2"/>
  <c r="I32" i="2"/>
  <c r="J32" i="2"/>
  <c r="K32" i="2"/>
  <c r="I33" i="2"/>
  <c r="I34" i="2"/>
  <c r="J34" i="2"/>
  <c r="K34" i="2"/>
  <c r="I35" i="2"/>
  <c r="J35" i="2"/>
  <c r="K35" i="2"/>
  <c r="I36" i="2"/>
  <c r="I38" i="2"/>
  <c r="K9" i="2"/>
  <c r="I17" i="1"/>
  <c r="J17" i="1"/>
  <c r="K17" i="1"/>
  <c r="I18" i="1"/>
  <c r="J18" i="1"/>
  <c r="K18" i="1"/>
  <c r="I5" i="1"/>
  <c r="J4" i="1"/>
  <c r="I7" i="1"/>
  <c r="J7" i="1"/>
  <c r="K7" i="1"/>
  <c r="J5" i="1"/>
  <c r="B12" i="3"/>
  <c r="F12" i="3"/>
  <c r="B19" i="3"/>
  <c r="F19" i="3"/>
  <c r="B26" i="3"/>
  <c r="F26" i="3"/>
  <c r="B31" i="3"/>
  <c r="J23" i="2"/>
  <c r="K23" i="2"/>
  <c r="J6" i="1"/>
  <c r="I6" i="1"/>
  <c r="K6" i="1"/>
  <c r="B5" i="3"/>
  <c r="F5" i="3"/>
  <c r="I5" i="2"/>
  <c r="K5" i="1"/>
  <c r="K5" i="2"/>
  <c r="J5" i="2"/>
  <c r="K3" i="2"/>
  <c r="B3" i="3"/>
  <c r="F3" i="3"/>
  <c r="J3" i="2"/>
  <c r="K38" i="2"/>
  <c r="J39" i="1"/>
  <c r="I39" i="1"/>
  <c r="K39" i="1"/>
  <c r="B36" i="3"/>
  <c r="F36" i="3"/>
  <c r="J36" i="2"/>
  <c r="K36" i="2"/>
  <c r="K37" i="1"/>
  <c r="J37" i="1"/>
  <c r="I37" i="1"/>
  <c r="F37" i="3"/>
  <c r="J37" i="2"/>
  <c r="I37" i="2"/>
  <c r="K38" i="1"/>
  <c r="I38" i="1"/>
  <c r="B35" i="3"/>
  <c r="F35" i="3"/>
  <c r="I36" i="1"/>
  <c r="K36" i="1"/>
  <c r="J36" i="1"/>
  <c r="B33" i="3"/>
  <c r="F33" i="3"/>
  <c r="J34" i="1"/>
  <c r="I34" i="1"/>
  <c r="K34" i="1"/>
  <c r="B34" i="3"/>
  <c r="F34" i="3"/>
  <c r="B32" i="3"/>
  <c r="F32" i="3"/>
  <c r="I33" i="1"/>
  <c r="K33" i="1"/>
  <c r="J33" i="1"/>
  <c r="B30" i="3"/>
  <c r="F30" i="3"/>
  <c r="I31" i="1"/>
  <c r="J31" i="1"/>
  <c r="K31" i="1"/>
  <c r="K30" i="2"/>
  <c r="J30" i="2"/>
  <c r="B29" i="3"/>
  <c r="F29" i="3"/>
  <c r="F31" i="3"/>
  <c r="K31" i="2"/>
  <c r="K32" i="1"/>
  <c r="J32" i="1"/>
  <c r="K30" i="1"/>
  <c r="J30" i="1"/>
  <c r="I30" i="2"/>
  <c r="B28" i="3"/>
  <c r="F28" i="3"/>
  <c r="K28" i="2"/>
  <c r="I28" i="2"/>
  <c r="I29" i="1"/>
  <c r="K29" i="1"/>
  <c r="J29" i="1"/>
  <c r="B27" i="3"/>
  <c r="F27" i="3"/>
  <c r="K27" i="2"/>
  <c r="J28" i="1"/>
  <c r="I28" i="1"/>
  <c r="K28" i="1"/>
  <c r="K26" i="2"/>
  <c r="K27" i="1"/>
  <c r="J27" i="1"/>
  <c r="I27" i="1"/>
  <c r="B22" i="3"/>
  <c r="F22" i="3"/>
  <c r="I23" i="1"/>
  <c r="K23" i="1"/>
  <c r="J23" i="1"/>
  <c r="J24" i="2"/>
  <c r="I25" i="1"/>
  <c r="K25" i="1"/>
  <c r="B23" i="3"/>
  <c r="F23" i="3"/>
  <c r="I23" i="2"/>
  <c r="J24" i="1"/>
  <c r="I24" i="1"/>
  <c r="K24" i="1"/>
  <c r="B25" i="3"/>
  <c r="F25" i="3"/>
  <c r="K25" i="2"/>
  <c r="J25" i="2"/>
  <c r="I25" i="2"/>
  <c r="K26" i="1"/>
  <c r="J26" i="1"/>
  <c r="I26" i="1"/>
  <c r="K22" i="1"/>
  <c r="B21" i="3"/>
  <c r="F21" i="3"/>
  <c r="K21" i="2"/>
  <c r="I21" i="2"/>
  <c r="J21" i="2"/>
  <c r="J22" i="1"/>
  <c r="I20" i="1"/>
  <c r="K20" i="1"/>
  <c r="J20" i="1"/>
  <c r="K20" i="2"/>
  <c r="J20" i="2"/>
  <c r="J21" i="1"/>
  <c r="K21" i="1"/>
  <c r="I21" i="1"/>
  <c r="I19" i="1"/>
  <c r="K19" i="1"/>
  <c r="B15" i="3"/>
  <c r="F15" i="3"/>
  <c r="K15" i="2"/>
  <c r="J15" i="2"/>
  <c r="K16" i="1"/>
  <c r="J16" i="1"/>
  <c r="F14" i="3"/>
  <c r="K14" i="2"/>
  <c r="I14" i="2"/>
  <c r="J14" i="2"/>
  <c r="I15" i="1"/>
  <c r="K15" i="1"/>
  <c r="J15" i="1"/>
  <c r="B13" i="3"/>
  <c r="F13" i="3"/>
  <c r="I13" i="2"/>
  <c r="J13" i="2"/>
  <c r="I14" i="1"/>
  <c r="K14" i="1"/>
  <c r="J14" i="1"/>
  <c r="B10" i="3"/>
  <c r="J10" i="2"/>
  <c r="I10" i="2"/>
  <c r="F10" i="3"/>
  <c r="K11" i="1"/>
  <c r="J11" i="1"/>
  <c r="I11" i="1"/>
  <c r="J12" i="2"/>
  <c r="K12" i="2"/>
  <c r="J13" i="1"/>
  <c r="I13" i="1"/>
  <c r="K13" i="1"/>
  <c r="B11" i="3"/>
  <c r="F11" i="3"/>
  <c r="J11" i="2"/>
  <c r="I11" i="2"/>
  <c r="I8" i="2"/>
  <c r="B8" i="3"/>
  <c r="F8" i="3"/>
  <c r="K8" i="2"/>
  <c r="J8" i="2"/>
  <c r="I12" i="1"/>
  <c r="K12" i="1"/>
  <c r="J12" i="1"/>
  <c r="K9" i="1"/>
  <c r="J9" i="1"/>
  <c r="I9" i="1"/>
  <c r="J9" i="2"/>
  <c r="I9" i="2"/>
  <c r="K10" i="1"/>
  <c r="B9" i="3"/>
  <c r="F9" i="3"/>
  <c r="K7" i="2"/>
  <c r="J7" i="2"/>
  <c r="I7" i="2"/>
  <c r="B7" i="3"/>
  <c r="F7" i="3"/>
  <c r="J10" i="1"/>
  <c r="I10" i="1"/>
  <c r="J8" i="1"/>
  <c r="I8" i="1"/>
  <c r="K8" i="1"/>
  <c r="P17" i="1"/>
  <c r="F40" i="1"/>
  <c r="L5" i="1"/>
  <c r="O5" i="1"/>
  <c r="L17" i="1"/>
  <c r="O17" i="1"/>
  <c r="O40" i="1"/>
  <c r="B16" i="3"/>
  <c r="F16" i="3"/>
  <c r="J40" i="1"/>
  <c r="E39" i="2"/>
  <c r="K39" i="2"/>
  <c r="M17" i="1"/>
  <c r="M5" i="1"/>
  <c r="P40" i="1"/>
  <c r="L40" i="1"/>
</calcChain>
</file>

<file path=xl/sharedStrings.xml><?xml version="1.0" encoding="utf-8"?>
<sst xmlns="http://schemas.openxmlformats.org/spreadsheetml/2006/main" count="283" uniqueCount="106">
  <si>
    <t>1. Schools</t>
  </si>
  <si>
    <t>State</t>
  </si>
  <si>
    <t>Jammu &amp; Kashmir</t>
  </si>
  <si>
    <t>2. Enrolment</t>
  </si>
  <si>
    <t>3. Teachers</t>
  </si>
  <si>
    <t>4. Performance Indicators</t>
  </si>
  <si>
    <t>Total Teachers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</si>
  <si>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</si>
  <si>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</si>
  <si>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</si>
  <si>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</si>
  <si>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</si>
  <si>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</si>
  <si>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</si>
  <si>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</si>
  <si>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</si>
  <si>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</si>
  <si>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</si>
  <si>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</si>
  <si>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</si>
  <si>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</si>
  <si>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</si>
  <si>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</si>
  <si>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Pupil-Teacher Ratio</t>
  </si>
  <si>
    <t>Student-Classroom Ratio</t>
  </si>
  <si>
    <t>Average Teachers per School</t>
  </si>
  <si>
    <t>Female Teachers</t>
  </si>
  <si>
    <t>Girls Enrolment</t>
  </si>
  <si>
    <t>Goverment Schools</t>
  </si>
  <si>
    <t>Private Schools</t>
  </si>
  <si>
    <t>Madarsas &amp; Unrecognised Schools</t>
  </si>
  <si>
    <t>Teachers in Goverment Schools</t>
  </si>
  <si>
    <t>Teachers in Private Schools</t>
  </si>
  <si>
    <t>Teachers in Madarsas &amp; Unrecog.</t>
  </si>
  <si>
    <t>Enrolment in Goverment Schools</t>
  </si>
  <si>
    <t>Enrolment in Private Schools</t>
  </si>
  <si>
    <t>Enrolment in Madarsas &amp; Unrecog.</t>
  </si>
  <si>
    <t>Total Schools (2015-16)</t>
  </si>
  <si>
    <t>Total Enrolment (2015-16)</t>
  </si>
  <si>
    <t>As a % to Total</t>
  </si>
  <si>
    <t>GER Primary</t>
  </si>
  <si>
    <t xml:space="preserve"> GER Upper Primary</t>
  </si>
  <si>
    <t>NER Primary</t>
  </si>
  <si>
    <t>NER Upper Primary</t>
  </si>
  <si>
    <t>Andaman &amp; Nicobar Islands</t>
  </si>
  <si>
    <t>Madhya Pradesh</t>
  </si>
  <si>
    <t>Andhra Pradesh</t>
  </si>
  <si>
    <t>Arunachal Pradesh</t>
  </si>
  <si>
    <t>-</t>
  </si>
  <si>
    <t>Assam</t>
  </si>
  <si>
    <t>Bihar</t>
  </si>
  <si>
    <t>Chhattisgarh</t>
  </si>
  <si>
    <t>Chandigarh</t>
  </si>
  <si>
    <t>Daman &amp; Diu</t>
  </si>
  <si>
    <t>Delhi</t>
  </si>
  <si>
    <t>Dadra &amp; Nagar Haveli</t>
  </si>
  <si>
    <t>Goa</t>
  </si>
  <si>
    <t>Gujarat</t>
  </si>
  <si>
    <t>Himachal Pradesh</t>
  </si>
  <si>
    <t>Haryana</t>
  </si>
  <si>
    <t>Jharkhand</t>
  </si>
  <si>
    <t>Kerala</t>
  </si>
  <si>
    <t>Karnataka</t>
  </si>
  <si>
    <t>Lakshadweep</t>
  </si>
  <si>
    <t>Meghalaya</t>
  </si>
  <si>
    <t>Maharashtra</t>
  </si>
  <si>
    <t>Manipur</t>
  </si>
  <si>
    <t>Mizoram</t>
  </si>
  <si>
    <t>Nagaland</t>
  </si>
  <si>
    <t>Odisha</t>
  </si>
  <si>
    <t>Punjab</t>
  </si>
  <si>
    <t>Puducherry</t>
  </si>
  <si>
    <t>Rajasthan</t>
  </si>
  <si>
    <t>Sikkim</t>
  </si>
  <si>
    <t>Telangana</t>
  </si>
  <si>
    <t>Tamil Nadu</t>
  </si>
  <si>
    <t>Tripura</t>
  </si>
  <si>
    <t>Uttarakhand</t>
  </si>
  <si>
    <t>Uttar Pradesh</t>
  </si>
  <si>
    <t>West Bengal</t>
  </si>
  <si>
    <t>Source: State Report Cards, DISE 2015-16</t>
  </si>
  <si>
    <t>A &amp; N Islands</t>
  </si>
  <si>
    <t>Numbers</t>
  </si>
  <si>
    <t>Rural Schools</t>
  </si>
  <si>
    <t>Select Indicator</t>
  </si>
  <si>
    <t>Select State</t>
  </si>
  <si>
    <t>Rural Government</t>
  </si>
  <si>
    <t>Rural Private</t>
  </si>
  <si>
    <t>Breakdown of School by Management (as a % to Total Schools)</t>
  </si>
  <si>
    <t>Proportion of Rural Schools (as a % of total)</t>
  </si>
  <si>
    <t>Total Enrol</t>
  </si>
  <si>
    <t>Rural</t>
  </si>
  <si>
    <t>India</t>
  </si>
  <si>
    <t>All India</t>
  </si>
  <si>
    <t>Rural Total</t>
  </si>
  <si>
    <t>Goverment Schools: Rural</t>
  </si>
  <si>
    <t>Private Schools: Rural</t>
  </si>
  <si>
    <t>Enrolment In Govt. Schools: Rural</t>
  </si>
  <si>
    <t>Enrolment in Private Schools: Rural</t>
  </si>
  <si>
    <t>Rural Enrolment (as a % of Total)</t>
  </si>
  <si>
    <t>Total Enrolment (Rural)</t>
  </si>
  <si>
    <t>Enrolment in Goverment Schools (Rural)</t>
  </si>
  <si>
    <t>Enrolment in Private Schools (Rural)</t>
  </si>
  <si>
    <t>Composition of Rural Enrolment</t>
  </si>
  <si>
    <t>Breakdown of School by Management (as a % to Rural Schools)</t>
  </si>
  <si>
    <t>Student-Teacher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</si>
</sst>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0" fontId="7" fillId="0" borderId="1" xfId="0" applyNumberFormat="1" applyFont="1" applyFill="1" applyBorder="1" applyAlignment="1" applyProtection="1">
      <alignment horizontal="center" vertical="top" wrapText="1"/>
    </xf>
    <xf numFmtId="0" fontId="6" fillId="0" borderId="0" xfId="0" applyFont="1" applyBorder="1" applyAlignment="1">
      <alignment wrapText="1"/>
    </xf>
    <xf numFmtId="3" fontId="7" fillId="0" borderId="0" xfId="0" applyNumberFormat="1" applyFont="1" applyFill="1" applyBorder="1" applyAlignment="1" applyProtection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2" xfId="0" applyNumberFormat="1" applyFont="1" applyFill="1" applyBorder="1" applyAlignment="1" applyProtection="1">
      <alignment horizontal="center" vertical="top" wrapText="1"/>
    </xf>
    <xf numFmtId="0" fontId="6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8" fillId="0" borderId="0" xfId="0" applyFont="1" applyBorder="1" applyAlignment="1"/>
    <xf numFmtId="3" fontId="7" fillId="0" borderId="0" xfId="0" applyNumberFormat="1" applyFont="1" applyFill="1" applyBorder="1" applyAlignment="1" applyProtection="1">
      <alignment horizontal="right" vertical="top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/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center" wrapText="1"/>
    </xf>
    <xf numFmtId="164" fontId="1" fillId="0" borderId="0" xfId="1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right" wrapText="1"/>
    </xf>
    <xf numFmtId="2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right"/>
    </xf>
    <xf numFmtId="164" fontId="1" fillId="0" borderId="0" xfId="1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/>
    </xf>
    <xf numFmtId="0" fontId="7" fillId="0" borderId="2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right" vertical="top" wrapText="1"/>
    </xf>
    <xf numFmtId="164" fontId="1" fillId="0" borderId="0" xfId="1" applyNumberFormat="1" applyFont="1"/>
    <xf numFmtId="0" fontId="3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Continuous" wrapText="1"/>
    </xf>
    <xf numFmtId="0" fontId="7" fillId="0" borderId="4" xfId="0" applyNumberFormat="1" applyFont="1" applyFill="1" applyBorder="1" applyAlignment="1" applyProtection="1">
      <alignment horizontal="right" wrapText="1"/>
    </xf>
    <xf numFmtId="3" fontId="6" fillId="0" borderId="0" xfId="0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3" fontId="7" fillId="0" borderId="0" xfId="0" applyNumberFormat="1" applyFont="1" applyFill="1" applyBorder="1" applyAlignment="1" applyProtection="1">
      <alignment horizontal="right" vertical="top"/>
    </xf>
    <xf numFmtId="3" fontId="6" fillId="0" borderId="0" xfId="0" applyNumberFormat="1" applyFont="1" applyAlignment="1">
      <alignment horizontal="right"/>
    </xf>
    <xf numFmtId="0" fontId="7" fillId="0" borderId="0" xfId="0" applyFont="1" applyFill="1" applyBorder="1" applyAlignment="1" applyProtection="1">
      <alignment horizontal="right" vertical="top" wrapText="1"/>
    </xf>
    <xf numFmtId="0" fontId="13" fillId="0" borderId="2" xfId="0" applyNumberFormat="1" applyFont="1" applyFill="1" applyBorder="1" applyAlignment="1" applyProtection="1">
      <alignment horizontal="right" vertical="top" wrapText="1"/>
    </xf>
    <xf numFmtId="0" fontId="1" fillId="0" borderId="0" xfId="0" applyFont="1" applyAlignment="1">
      <alignment horizontal="right" wrapText="1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3" fontId="6" fillId="0" borderId="0" xfId="0" applyNumberFormat="1" applyFont="1" applyAlignment="1">
      <alignment horizontal="right" wrapText="1"/>
    </xf>
    <xf numFmtId="3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1" fontId="6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right" wrapText="1"/>
    </xf>
    <xf numFmtId="0" fontId="9" fillId="0" borderId="0" xfId="0" applyNumberFormat="1" applyFont="1" applyFill="1" applyBorder="1" applyAlignment="1" applyProtection="1">
      <alignment horizontal="right" vertical="top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5.xml"/><Relationship Id="rId23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7.xml"/><Relationship Id="rId25" Type="http://schemas.openxmlformats.org/officeDocument/2006/relationships/externalLink" Target="externalLinks/externalLink18.xml"/><Relationship Id="rId26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23.xml"/><Relationship Id="rId31" Type="http://schemas.openxmlformats.org/officeDocument/2006/relationships/externalLink" Target="externalLinks/externalLink24.xml"/><Relationship Id="rId32" Type="http://schemas.openxmlformats.org/officeDocument/2006/relationships/externalLink" Target="externalLinks/externalLink25.xml"/><Relationship Id="rId9" Type="http://schemas.openxmlformats.org/officeDocument/2006/relationships/externalLink" Target="externalLinks/externalLink2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33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28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externalLink" Target="externalLinks/externalLink8.xml"/><Relationship Id="rId16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1.xml"/><Relationship Id="rId19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1.xml"/><Relationship Id="rId39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3.xml"/><Relationship Id="rId41" Type="http://schemas.openxmlformats.org/officeDocument/2006/relationships/externalLink" Target="externalLinks/externalLink34.xml"/><Relationship Id="rId42" Type="http://schemas.openxmlformats.org/officeDocument/2006/relationships/externalLink" Target="externalLinks/externalLink35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A&amp;N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D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G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GJ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H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H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J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K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K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L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AN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MH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M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M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MZ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OD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P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P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RJ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S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A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T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T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TR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U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UK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W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B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C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C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DN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/Desktop/School%20data/DD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Total Schools (2015-16)</v>
          </cell>
          <cell r="T17">
            <v>410</v>
          </cell>
        </row>
        <row r="18">
          <cell r="A18" t="str">
            <v>Total Schools (2014-15)</v>
          </cell>
          <cell r="T18">
            <v>410</v>
          </cell>
        </row>
        <row r="19">
          <cell r="A19" t="str">
            <v>Goverment Schools</v>
          </cell>
          <cell r="T19">
            <v>340</v>
          </cell>
        </row>
        <row r="20">
          <cell r="A20" t="str">
            <v>Private Schools</v>
          </cell>
          <cell r="T20">
            <v>70</v>
          </cell>
        </row>
        <row r="21">
          <cell r="A21" t="str">
            <v>Madarsas &amp; Unrecognised Schools</v>
          </cell>
          <cell r="T21">
            <v>0</v>
          </cell>
        </row>
        <row r="22">
          <cell r="A22" t="str">
            <v>Goverment Schools: Rural</v>
          </cell>
          <cell r="T22">
            <v>307</v>
          </cell>
        </row>
        <row r="23">
          <cell r="A23" t="str">
            <v>Private Schools: Rural</v>
          </cell>
          <cell r="T23">
            <v>44</v>
          </cell>
        </row>
        <row r="24">
          <cell r="A24" t="str">
            <v>Total Enrolment (2015-16)</v>
          </cell>
          <cell r="T24">
            <v>50113</v>
          </cell>
        </row>
        <row r="25">
          <cell r="A25" t="str">
            <v>Total Enrolment (2014-15)</v>
          </cell>
          <cell r="T25">
            <v>50827</v>
          </cell>
        </row>
        <row r="26">
          <cell r="A26" t="str">
            <v>Enrolment in Goverment Schools</v>
          </cell>
          <cell r="T26">
            <v>37171</v>
          </cell>
        </row>
        <row r="27">
          <cell r="A27" t="str">
            <v>Enrolment in Private Schools</v>
          </cell>
          <cell r="T27">
            <v>12942</v>
          </cell>
        </row>
        <row r="28">
          <cell r="A28" t="str">
            <v>Enrolment in Madarsas &amp; Unrecog.</v>
          </cell>
          <cell r="T28">
            <v>0</v>
          </cell>
        </row>
        <row r="29">
          <cell r="A29" t="str">
            <v>Enrolment In Govt. Schools: Rural</v>
          </cell>
          <cell r="T29">
            <v>25201</v>
          </cell>
        </row>
        <row r="30">
          <cell r="A30" t="str">
            <v>Enrolment in Private Schools: Rural</v>
          </cell>
          <cell r="T30">
            <v>4930</v>
          </cell>
        </row>
        <row r="31">
          <cell r="A31" t="str">
            <v>Total Teachers(2014-15)</v>
          </cell>
          <cell r="T31">
            <v>5257</v>
          </cell>
        </row>
        <row r="32">
          <cell r="A32" t="str">
            <v>Teachers in Goverment Schools</v>
          </cell>
          <cell r="T32">
            <v>4350</v>
          </cell>
        </row>
        <row r="33">
          <cell r="A33" t="str">
            <v>Teachers in Private Schools</v>
          </cell>
          <cell r="T33">
            <v>996</v>
          </cell>
        </row>
        <row r="34">
          <cell r="A34" t="str">
            <v>Teachers in Madarsas &amp; Unrecog.</v>
          </cell>
          <cell r="T3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1">
          <cell r="A21" t="str">
            <v>Total Schools (2015-16)</v>
          </cell>
          <cell r="T21">
            <v>5751</v>
          </cell>
        </row>
        <row r="22">
          <cell r="A22" t="str">
            <v>Total Schools (2014-15)</v>
          </cell>
          <cell r="T22">
            <v>5739</v>
          </cell>
        </row>
        <row r="23">
          <cell r="A23" t="str">
            <v>Goverment Schools</v>
          </cell>
          <cell r="T23">
            <v>2826</v>
          </cell>
        </row>
        <row r="24">
          <cell r="A24" t="str">
            <v>Private Schools</v>
          </cell>
          <cell r="T24">
            <v>2925</v>
          </cell>
        </row>
        <row r="25">
          <cell r="A25" t="str">
            <v>Madarsas &amp; Unrecognised Schools</v>
          </cell>
          <cell r="T25">
            <v>0</v>
          </cell>
        </row>
        <row r="26">
          <cell r="A26" t="str">
            <v>Goverment Schools: Rural</v>
          </cell>
          <cell r="T26">
            <v>145</v>
          </cell>
        </row>
        <row r="27">
          <cell r="A27" t="str">
            <v>Private Schools: Rural</v>
          </cell>
          <cell r="T27">
            <v>83</v>
          </cell>
        </row>
        <row r="28">
          <cell r="A28" t="str">
            <v>Total Enrolment (2015-16)</v>
          </cell>
          <cell r="T28">
            <v>3007010</v>
          </cell>
        </row>
        <row r="29">
          <cell r="A29" t="str">
            <v>Total Enrolment (2014-15)</v>
          </cell>
          <cell r="T29">
            <v>2991067</v>
          </cell>
        </row>
        <row r="30">
          <cell r="A30" t="str">
            <v>Enrolment in Goverment Schools</v>
          </cell>
          <cell r="T30">
            <v>1675648</v>
          </cell>
        </row>
        <row r="31">
          <cell r="A31" t="str">
            <v>Enrolment in Private Schools</v>
          </cell>
          <cell r="T31">
            <v>1331362</v>
          </cell>
        </row>
        <row r="32">
          <cell r="A32" t="str">
            <v>Enrolment in Madarsas &amp; Unrecog.</v>
          </cell>
          <cell r="T32">
            <v>0</v>
          </cell>
        </row>
        <row r="33">
          <cell r="A33" t="str">
            <v>Enrolment In Govt. Schools: Rural</v>
          </cell>
          <cell r="T33">
            <v>35269</v>
          </cell>
        </row>
        <row r="34">
          <cell r="A34" t="str">
            <v>Enrolment in Private Schools: Rural</v>
          </cell>
          <cell r="T34">
            <v>30279</v>
          </cell>
        </row>
        <row r="35">
          <cell r="A35" t="str">
            <v>Total Teachers(2014-15)</v>
          </cell>
          <cell r="T35">
            <v>132631</v>
          </cell>
        </row>
        <row r="36">
          <cell r="A36" t="str">
            <v>Teachers in Goverment Schools</v>
          </cell>
          <cell r="T36">
            <v>76219</v>
          </cell>
        </row>
        <row r="37">
          <cell r="A37" t="str">
            <v>Teachers in Private Schools</v>
          </cell>
          <cell r="T37">
            <v>62630</v>
          </cell>
        </row>
        <row r="38">
          <cell r="A38" t="str">
            <v>Teachers in Madarsas &amp; Unrecog.</v>
          </cell>
          <cell r="T3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1462</v>
          </cell>
        </row>
        <row r="18">
          <cell r="A18" t="str">
            <v>Total Schools (2014-15)</v>
          </cell>
          <cell r="T18">
            <v>1478</v>
          </cell>
        </row>
        <row r="19">
          <cell r="A19" t="str">
            <v>Goverment Schools</v>
          </cell>
          <cell r="T19">
            <v>886</v>
          </cell>
        </row>
        <row r="20">
          <cell r="A20" t="str">
            <v>Private Schools</v>
          </cell>
          <cell r="T20">
            <v>576</v>
          </cell>
        </row>
        <row r="21">
          <cell r="A21" t="str">
            <v>Madarsas &amp; Unrecognised Schools</v>
          </cell>
          <cell r="T21">
            <v>0</v>
          </cell>
        </row>
        <row r="22">
          <cell r="A22" t="str">
            <v>Goverment Schools: Rural</v>
          </cell>
          <cell r="T22">
            <v>765</v>
          </cell>
        </row>
        <row r="23">
          <cell r="A23" t="str">
            <v>Private Schools: Rural</v>
          </cell>
          <cell r="T23">
            <v>384</v>
          </cell>
        </row>
        <row r="24">
          <cell r="A24" t="str">
            <v>Total Enrolment (2015-16)</v>
          </cell>
          <cell r="T24">
            <v>196309</v>
          </cell>
        </row>
        <row r="25">
          <cell r="A25" t="str">
            <v>Total Enrolment (2014-15)</v>
          </cell>
          <cell r="T25">
            <v>196528</v>
          </cell>
        </row>
        <row r="26">
          <cell r="A26" t="str">
            <v>Enrolment in Goverment Schools</v>
          </cell>
          <cell r="T26">
            <v>37878</v>
          </cell>
        </row>
        <row r="27">
          <cell r="A27" t="str">
            <v>Enrolment in Private Schools</v>
          </cell>
          <cell r="T27">
            <v>158431</v>
          </cell>
        </row>
        <row r="28">
          <cell r="A28" t="str">
            <v>Enrolment in Madarsas &amp; Unrecog.</v>
          </cell>
          <cell r="T28">
            <v>0</v>
          </cell>
        </row>
        <row r="29">
          <cell r="A29" t="str">
            <v>Enrolment In Govt. Schools: Rural</v>
          </cell>
          <cell r="T29">
            <v>28397</v>
          </cell>
        </row>
        <row r="30">
          <cell r="A30" t="str">
            <v>Enrolment in Private Schools: Rural</v>
          </cell>
          <cell r="T30">
            <v>87404</v>
          </cell>
        </row>
        <row r="31">
          <cell r="A31" t="str">
            <v>Total Teachers(2014-15)</v>
          </cell>
          <cell r="T31">
            <v>11148</v>
          </cell>
        </row>
        <row r="32">
          <cell r="A32" t="str">
            <v>Teachers in Goverment Schools</v>
          </cell>
          <cell r="T32">
            <v>3247</v>
          </cell>
        </row>
        <row r="33">
          <cell r="A33" t="str">
            <v>Teachers in Private Schools</v>
          </cell>
          <cell r="T33">
            <v>8135</v>
          </cell>
        </row>
        <row r="34">
          <cell r="A34" t="str">
            <v>Teachers in Madarsas &amp; Unrecog.</v>
          </cell>
          <cell r="T34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Total Schools (2015-16)</v>
          </cell>
          <cell r="T17" t="str">
            <v>44,051</v>
          </cell>
        </row>
        <row r="18">
          <cell r="A18" t="str">
            <v>Total Schools (2014-15)</v>
          </cell>
          <cell r="T18" t="str">
            <v>43,638</v>
          </cell>
        </row>
        <row r="19">
          <cell r="A19" t="str">
            <v>Goverment Schools</v>
          </cell>
          <cell r="T19" t="str">
            <v>33,843</v>
          </cell>
        </row>
        <row r="20">
          <cell r="A20" t="str">
            <v>Private Schools</v>
          </cell>
          <cell r="T20" t="str">
            <v>10,205</v>
          </cell>
        </row>
        <row r="21">
          <cell r="A21" t="str">
            <v>Madarsas &amp; Unrecognised Schools</v>
          </cell>
          <cell r="T21" t="str">
            <v>3</v>
          </cell>
        </row>
        <row r="22">
          <cell r="A22" t="str">
            <v>Goverment Schools: Rural</v>
          </cell>
          <cell r="T22" t="str">
            <v>30,775</v>
          </cell>
        </row>
        <row r="23">
          <cell r="A23" t="str">
            <v>Private Schools: Rural</v>
          </cell>
          <cell r="T23" t="str">
            <v>4,492</v>
          </cell>
        </row>
        <row r="24">
          <cell r="A24" t="str">
            <v>Total Enrolment (2015-16)</v>
          </cell>
          <cell r="T24" t="str">
            <v>9,090,714</v>
          </cell>
        </row>
        <row r="25">
          <cell r="A25" t="str">
            <v>Total Enrolment (2014-15)</v>
          </cell>
          <cell r="T25" t="str">
            <v>9,142,451</v>
          </cell>
        </row>
        <row r="26">
          <cell r="A26" t="str">
            <v>Enrolment in Goverment Schools</v>
          </cell>
          <cell r="T26" t="str">
            <v>5,816,280</v>
          </cell>
        </row>
        <row r="27">
          <cell r="A27" t="str">
            <v>Enrolment in Private Schools</v>
          </cell>
          <cell r="T27" t="str">
            <v>3,273,318</v>
          </cell>
        </row>
        <row r="28">
          <cell r="A28" t="str">
            <v>Enrolment in Madarsas &amp; Unrecog.</v>
          </cell>
          <cell r="T28" t="str">
            <v>1,116</v>
          </cell>
        </row>
        <row r="29">
          <cell r="A29" t="str">
            <v>Enrolment In Govt. Schools: Rural</v>
          </cell>
          <cell r="T29" t="str">
            <v>4,875,411</v>
          </cell>
        </row>
        <row r="30">
          <cell r="A30" t="str">
            <v>Enrolment in Private Schools: Rural</v>
          </cell>
          <cell r="T30" t="str">
            <v>1,057,284</v>
          </cell>
        </row>
        <row r="31">
          <cell r="A31" t="str">
            <v>Total Teachers(2014-15)</v>
          </cell>
          <cell r="T31" t="str">
            <v>319,179</v>
          </cell>
        </row>
        <row r="32">
          <cell r="A32" t="str">
            <v>Teachers in Goverment Schools</v>
          </cell>
          <cell r="T32" t="str">
            <v>207,688</v>
          </cell>
        </row>
        <row r="33">
          <cell r="A33" t="str">
            <v>Teachers in Private Schools</v>
          </cell>
          <cell r="T33" t="str">
            <v>117,287</v>
          </cell>
        </row>
        <row r="34">
          <cell r="A34" t="str">
            <v>Teachers in Madarsas &amp; Unrecog.</v>
          </cell>
          <cell r="T34" t="str">
            <v>56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22268</v>
          </cell>
        </row>
        <row r="16">
          <cell r="A16" t="str">
            <v>Total Schools (2014-15)</v>
          </cell>
          <cell r="T16">
            <v>21791</v>
          </cell>
        </row>
        <row r="17">
          <cell r="A17" t="str">
            <v>Goverment Schools</v>
          </cell>
          <cell r="T17">
            <v>14598</v>
          </cell>
        </row>
        <row r="18">
          <cell r="A18" t="str">
            <v>Private Schools</v>
          </cell>
          <cell r="T18">
            <v>6834</v>
          </cell>
        </row>
        <row r="19">
          <cell r="A19" t="str">
            <v>Madarsas &amp; Unrecognised Schools</v>
          </cell>
          <cell r="T19">
            <v>836</v>
          </cell>
        </row>
        <row r="20">
          <cell r="A20" t="str">
            <v>Goverment Schools: Rural</v>
          </cell>
          <cell r="T20">
            <v>13171</v>
          </cell>
        </row>
        <row r="21">
          <cell r="A21" t="str">
            <v>Private Schools: Rural</v>
          </cell>
          <cell r="T21">
            <v>4038</v>
          </cell>
        </row>
        <row r="22">
          <cell r="A22" t="str">
            <v>Total Enrolment (2015-16)</v>
          </cell>
          <cell r="T22">
            <v>3730944</v>
          </cell>
        </row>
        <row r="23">
          <cell r="A23" t="str">
            <v>Total Enrolment (2014-15)</v>
          </cell>
          <cell r="T23">
            <v>3953966</v>
          </cell>
        </row>
        <row r="24">
          <cell r="A24" t="str">
            <v>Enrolment in Goverment Schools</v>
          </cell>
          <cell r="T24">
            <v>1663751</v>
          </cell>
        </row>
        <row r="25">
          <cell r="A25" t="str">
            <v>Enrolment in Private Schools</v>
          </cell>
          <cell r="T25">
            <v>1970731</v>
          </cell>
        </row>
        <row r="26">
          <cell r="A26" t="str">
            <v>Enrolment in Madarsas &amp; Unrecog.</v>
          </cell>
          <cell r="T26">
            <v>96462</v>
          </cell>
        </row>
        <row r="27">
          <cell r="A27" t="str">
            <v>Enrolment In Govt. Schools: Rural</v>
          </cell>
          <cell r="T27">
            <v>1352437</v>
          </cell>
        </row>
        <row r="28">
          <cell r="A28" t="str">
            <v>Enrolment in Private Schools: Rural</v>
          </cell>
          <cell r="T28">
            <v>989249</v>
          </cell>
        </row>
        <row r="29">
          <cell r="A29" t="str">
            <v>Total Teachers(2014-15)</v>
          </cell>
          <cell r="T29">
            <v>201404</v>
          </cell>
        </row>
        <row r="30">
          <cell r="A30" t="str">
            <v>Teachers in Goverment Schools</v>
          </cell>
          <cell r="T30">
            <v>93090</v>
          </cell>
        </row>
        <row r="31">
          <cell r="A31" t="str">
            <v>Teachers in Private Schools</v>
          </cell>
          <cell r="T31">
            <v>105482</v>
          </cell>
        </row>
        <row r="32">
          <cell r="A32" t="str">
            <v>Teachers in Madarsas &amp; Unrecog.</v>
          </cell>
          <cell r="T32">
            <v>6398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Total Schools (2015-16)</v>
          </cell>
          <cell r="T17">
            <v>18024</v>
          </cell>
        </row>
        <row r="18">
          <cell r="A18" t="str">
            <v>Total Schools (2014-15)</v>
          </cell>
          <cell r="T18">
            <v>17956</v>
          </cell>
        </row>
        <row r="19">
          <cell r="A19" t="str">
            <v>Goverment Schools</v>
          </cell>
          <cell r="T19">
            <v>15386</v>
          </cell>
        </row>
        <row r="20">
          <cell r="A20" t="str">
            <v>Private Schools</v>
          </cell>
          <cell r="T20">
            <v>2637</v>
          </cell>
        </row>
        <row r="21">
          <cell r="A21" t="str">
            <v>Madarsas &amp; Unrecognised Schools</v>
          </cell>
          <cell r="T21">
            <v>1</v>
          </cell>
        </row>
        <row r="22">
          <cell r="A22" t="str">
            <v>Goverment Schools: Rural</v>
          </cell>
          <cell r="T22">
            <v>15014</v>
          </cell>
        </row>
        <row r="23">
          <cell r="A23" t="str">
            <v>Private Schools: Rural</v>
          </cell>
          <cell r="T23">
            <v>2258</v>
          </cell>
        </row>
        <row r="24">
          <cell r="A24" t="str">
            <v>Total Enrolment (2015-16)</v>
          </cell>
          <cell r="T24">
            <v>950766</v>
          </cell>
        </row>
        <row r="25">
          <cell r="A25" t="str">
            <v>Total Enrolment (2014-15)</v>
          </cell>
          <cell r="T25">
            <v>958731</v>
          </cell>
        </row>
        <row r="26">
          <cell r="A26" t="str">
            <v>Enrolment in Goverment Schools</v>
          </cell>
          <cell r="T26">
            <v>580395</v>
          </cell>
        </row>
        <row r="27">
          <cell r="A27" t="str">
            <v>Enrolment in Private Schools</v>
          </cell>
          <cell r="T27">
            <v>370337</v>
          </cell>
        </row>
        <row r="28">
          <cell r="A28" t="str">
            <v>Enrolment in Madarsas &amp; Unrecog.</v>
          </cell>
          <cell r="T28">
            <v>34</v>
          </cell>
        </row>
        <row r="29">
          <cell r="A29" t="str">
            <v>Enrolment In Govt. Schools: Rural</v>
          </cell>
          <cell r="T29">
            <v>547430</v>
          </cell>
        </row>
        <row r="30">
          <cell r="A30" t="str">
            <v>Enrolment in Private Schools: Rural</v>
          </cell>
          <cell r="T30">
            <v>277699</v>
          </cell>
        </row>
        <row r="31">
          <cell r="A31" t="str">
            <v>Total Teachers(2014-15)</v>
          </cell>
          <cell r="T31">
            <v>93129</v>
          </cell>
        </row>
        <row r="32">
          <cell r="A32" t="str">
            <v>Teachers in Goverment Schools</v>
          </cell>
          <cell r="T32">
            <v>66338</v>
          </cell>
        </row>
        <row r="33">
          <cell r="A33" t="str">
            <v>Teachers in Private Schools</v>
          </cell>
          <cell r="T33">
            <v>28524</v>
          </cell>
        </row>
        <row r="34">
          <cell r="A34" t="str">
            <v>Teachers in Madarsas &amp; Unrecog.</v>
          </cell>
          <cell r="T34">
            <v>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47441</v>
          </cell>
        </row>
        <row r="16">
          <cell r="A16" t="str">
            <v>Total Schools (2014-15)</v>
          </cell>
          <cell r="T16">
            <v>46773</v>
          </cell>
        </row>
        <row r="17">
          <cell r="A17" t="str">
            <v>Goverment Schools</v>
          </cell>
          <cell r="T17">
            <v>40437</v>
          </cell>
        </row>
        <row r="18">
          <cell r="A18" t="str">
            <v>Private Schools</v>
          </cell>
          <cell r="T18">
            <v>2586</v>
          </cell>
        </row>
        <row r="19">
          <cell r="A19" t="str">
            <v>Madarsas &amp; Unrecognised Schools</v>
          </cell>
          <cell r="T19">
            <v>4418</v>
          </cell>
        </row>
        <row r="20">
          <cell r="A20" t="str">
            <v>Goverment Schools: Rural</v>
          </cell>
          <cell r="T20">
            <v>38694</v>
          </cell>
        </row>
        <row r="21">
          <cell r="A21" t="str">
            <v>Private Schools: Rural</v>
          </cell>
          <cell r="T21">
            <v>1872</v>
          </cell>
        </row>
        <row r="22">
          <cell r="A22" t="str">
            <v>Total Enrolment (2015-16)</v>
          </cell>
          <cell r="T22">
            <v>6522068</v>
          </cell>
        </row>
        <row r="23">
          <cell r="A23" t="str">
            <v>Total Enrolment (2014-15)</v>
          </cell>
          <cell r="T23">
            <v>6540789</v>
          </cell>
        </row>
        <row r="24">
          <cell r="A24" t="str">
            <v>Enrolment in Goverment Schools</v>
          </cell>
          <cell r="T24">
            <v>4729025</v>
          </cell>
        </row>
        <row r="25">
          <cell r="A25" t="str">
            <v>Enrolment in Private Schools</v>
          </cell>
          <cell r="T25">
            <v>929811</v>
          </cell>
        </row>
        <row r="26">
          <cell r="A26" t="str">
            <v>Enrolment in Madarsas &amp; Unrecog.</v>
          </cell>
          <cell r="T26">
            <v>863232</v>
          </cell>
        </row>
        <row r="27">
          <cell r="A27" t="str">
            <v>Enrolment In Govt. Schools: Rural</v>
          </cell>
          <cell r="T27">
            <v>4421721</v>
          </cell>
        </row>
        <row r="28">
          <cell r="A28" t="str">
            <v>Enrolment in Private Schools: Rural</v>
          </cell>
          <cell r="T28">
            <v>504215</v>
          </cell>
        </row>
        <row r="29">
          <cell r="A29" t="str">
            <v>Total Teachers(2014-15)</v>
          </cell>
          <cell r="T29">
            <v>171573</v>
          </cell>
        </row>
        <row r="30">
          <cell r="A30" t="str">
            <v>Teachers in Goverment Schools</v>
          </cell>
          <cell r="T30">
            <v>124004</v>
          </cell>
        </row>
        <row r="31">
          <cell r="A31" t="str">
            <v>Teachers in Private Schools</v>
          </cell>
          <cell r="T31">
            <v>25992</v>
          </cell>
        </row>
        <row r="32">
          <cell r="A32" t="str">
            <v>Teachers in Madarsas &amp; Unrecog.</v>
          </cell>
          <cell r="T32">
            <v>31870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61739</v>
          </cell>
        </row>
        <row r="16">
          <cell r="A16" t="str">
            <v>Total Schools (2014-15)</v>
          </cell>
          <cell r="T16">
            <v>61628</v>
          </cell>
        </row>
        <row r="17">
          <cell r="A17" t="str">
            <v>Goverment Schools</v>
          </cell>
          <cell r="T17">
            <v>45556</v>
          </cell>
        </row>
        <row r="18">
          <cell r="A18" t="str">
            <v>Private Schools</v>
          </cell>
          <cell r="T18">
            <v>16157</v>
          </cell>
        </row>
        <row r="19">
          <cell r="A19" t="str">
            <v>Madarsas &amp; Unrecognised Schools</v>
          </cell>
          <cell r="T19">
            <v>26</v>
          </cell>
        </row>
        <row r="20">
          <cell r="A20" t="str">
            <v>Goverment Schools: Rural</v>
          </cell>
          <cell r="T20">
            <v>40364</v>
          </cell>
        </row>
        <row r="21">
          <cell r="A21" t="str">
            <v>Private Schools: Rural</v>
          </cell>
          <cell r="T21">
            <v>7089</v>
          </cell>
        </row>
        <row r="22">
          <cell r="A22" t="str">
            <v>Total Enrolment (2015-16)</v>
          </cell>
          <cell r="T22">
            <v>8340373</v>
          </cell>
        </row>
        <row r="23">
          <cell r="A23" t="str">
            <v>Total Enrolment (2014-15)</v>
          </cell>
          <cell r="T23">
            <v>8345748</v>
          </cell>
        </row>
        <row r="24">
          <cell r="A24" t="str">
            <v>Enrolment in Goverment Schools</v>
          </cell>
          <cell r="T24">
            <v>4249264</v>
          </cell>
        </row>
        <row r="25">
          <cell r="A25" t="str">
            <v>Enrolment in Private Schools</v>
          </cell>
          <cell r="T25">
            <v>4089590</v>
          </cell>
        </row>
        <row r="26">
          <cell r="A26" t="str">
            <v>Enrolment in Madarsas &amp; Unrecog.</v>
          </cell>
          <cell r="T26">
            <v>1519</v>
          </cell>
        </row>
        <row r="27">
          <cell r="A27" t="str">
            <v>Enrolment In Govt. Schools: Rural</v>
          </cell>
          <cell r="T27">
            <v>3498190</v>
          </cell>
        </row>
        <row r="28">
          <cell r="A28" t="str">
            <v>Enrolment in Private Schools: Rural</v>
          </cell>
          <cell r="T28">
            <v>1473919</v>
          </cell>
        </row>
        <row r="29">
          <cell r="A29" t="str">
            <v>Total Teachers(2014-15)</v>
          </cell>
          <cell r="T29">
            <v>315408</v>
          </cell>
        </row>
        <row r="30">
          <cell r="A30" t="str">
            <v>Teachers in Goverment Schools</v>
          </cell>
          <cell r="T30">
            <v>175780</v>
          </cell>
        </row>
        <row r="31">
          <cell r="A31" t="str">
            <v>Teachers in Private Schools</v>
          </cell>
          <cell r="T31">
            <v>136767</v>
          </cell>
        </row>
        <row r="32">
          <cell r="A32" t="str">
            <v>Teachers in Madarsas &amp; Unrecog.</v>
          </cell>
          <cell r="T32">
            <v>115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16458</v>
          </cell>
        </row>
        <row r="18">
          <cell r="A18" t="str">
            <v>Total Schools (2014-15)</v>
          </cell>
          <cell r="T18">
            <v>16419</v>
          </cell>
        </row>
        <row r="19">
          <cell r="A19" t="str">
            <v>Goverment Schools</v>
          </cell>
          <cell r="T19">
            <v>4573</v>
          </cell>
        </row>
        <row r="20">
          <cell r="A20" t="str">
            <v>Private Schools</v>
          </cell>
          <cell r="T20">
            <v>10225</v>
          </cell>
        </row>
        <row r="21">
          <cell r="A21" t="str">
            <v>Madarsas &amp; Unrecognised Schools</v>
          </cell>
          <cell r="T21">
            <v>1660</v>
          </cell>
        </row>
        <row r="22">
          <cell r="A22" t="str">
            <v>Goverment Schools: Rural</v>
          </cell>
          <cell r="T22">
            <v>3733</v>
          </cell>
        </row>
        <row r="23">
          <cell r="A23" t="str">
            <v>Private Schools: Rural</v>
          </cell>
          <cell r="T23">
            <v>8217</v>
          </cell>
        </row>
        <row r="24">
          <cell r="A24" t="str">
            <v>Total Enrolment (2015-16)</v>
          </cell>
          <cell r="T24">
            <v>4012416</v>
          </cell>
        </row>
        <row r="25">
          <cell r="A25" t="str">
            <v>Total Enrolment (2014-15)</v>
          </cell>
          <cell r="T25">
            <v>4049314</v>
          </cell>
        </row>
        <row r="26">
          <cell r="A26" t="str">
            <v>Enrolment in Goverment Schools</v>
          </cell>
          <cell r="T26">
            <v>889125</v>
          </cell>
        </row>
        <row r="27">
          <cell r="A27" t="str">
            <v>Enrolment in Private Schools</v>
          </cell>
          <cell r="T27">
            <v>2901916</v>
          </cell>
        </row>
        <row r="28">
          <cell r="A28" t="str">
            <v>Enrolment in Madarsas &amp; Unrecog.</v>
          </cell>
          <cell r="T28">
            <v>221375</v>
          </cell>
        </row>
        <row r="29">
          <cell r="A29" t="str">
            <v>Enrolment In Govt. Schools: Rural</v>
          </cell>
          <cell r="T29">
            <v>707281</v>
          </cell>
        </row>
        <row r="30">
          <cell r="A30" t="str">
            <v>Enrolment in Private Schools: Rural</v>
          </cell>
          <cell r="T30">
            <v>2137218</v>
          </cell>
        </row>
        <row r="31">
          <cell r="A31" t="str">
            <v>Total Teachers(2014-15)</v>
          </cell>
          <cell r="T31">
            <v>246015</v>
          </cell>
        </row>
        <row r="32">
          <cell r="A32" t="str">
            <v>Teachers in Goverment Schools</v>
          </cell>
          <cell r="T32">
            <v>61636</v>
          </cell>
        </row>
        <row r="33">
          <cell r="A33" t="str">
            <v>Teachers in Private Schools</v>
          </cell>
          <cell r="T33">
            <v>166596</v>
          </cell>
        </row>
        <row r="34">
          <cell r="A34" t="str">
            <v>Teachers in Madarsas &amp; Unrecog.</v>
          </cell>
          <cell r="T34">
            <v>15653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41</v>
          </cell>
        </row>
        <row r="16">
          <cell r="A16" t="str">
            <v>Total Schools (2014-15)</v>
          </cell>
          <cell r="T16">
            <v>43</v>
          </cell>
        </row>
        <row r="17">
          <cell r="A17" t="str">
            <v>Goverment Schools</v>
          </cell>
          <cell r="T17">
            <v>41</v>
          </cell>
        </row>
        <row r="18">
          <cell r="A18" t="str">
            <v>Private Schools</v>
          </cell>
          <cell r="T18">
            <v>0</v>
          </cell>
        </row>
        <row r="19">
          <cell r="A19" t="str">
            <v>Madarsas &amp; Unrecognised Schools</v>
          </cell>
          <cell r="T19">
            <v>0</v>
          </cell>
        </row>
        <row r="20">
          <cell r="A20" t="str">
            <v>Goverment Schools: Rural</v>
          </cell>
          <cell r="T20">
            <v>32</v>
          </cell>
        </row>
        <row r="21">
          <cell r="A21" t="str">
            <v>Private Schools: Rural</v>
          </cell>
          <cell r="T21">
            <v>0</v>
          </cell>
        </row>
        <row r="22">
          <cell r="A22" t="str">
            <v>Total Enrolment (2015-16)</v>
          </cell>
          <cell r="T22">
            <v>7576</v>
          </cell>
        </row>
        <row r="23">
          <cell r="A23" t="str">
            <v>Total Enrolment (2014-15)</v>
          </cell>
          <cell r="T23">
            <v>7888</v>
          </cell>
        </row>
        <row r="24">
          <cell r="A24" t="str">
            <v>Enrolment in Goverment Schools</v>
          </cell>
          <cell r="T24">
            <v>7576</v>
          </cell>
        </row>
        <row r="25">
          <cell r="A25" t="str">
            <v>Enrolment in Private Schools</v>
          </cell>
          <cell r="T25">
            <v>0</v>
          </cell>
        </row>
        <row r="26">
          <cell r="A26" t="str">
            <v>Enrolment in Madarsas &amp; Unrecog.</v>
          </cell>
          <cell r="T26">
            <v>0</v>
          </cell>
        </row>
        <row r="27">
          <cell r="A27" t="str">
            <v>Enrolment In Govt. Schools: Rural</v>
          </cell>
          <cell r="T27">
            <v>5983</v>
          </cell>
        </row>
        <row r="28">
          <cell r="A28" t="str">
            <v>Enrolment in Private Schools: Rural</v>
          </cell>
          <cell r="T28">
            <v>0</v>
          </cell>
        </row>
        <row r="29">
          <cell r="A29" t="str">
            <v>Total Teachers(2014-15)</v>
          </cell>
          <cell r="T29">
            <v>940</v>
          </cell>
        </row>
        <row r="30">
          <cell r="A30" t="str">
            <v>Teachers in Goverment Schools</v>
          </cell>
          <cell r="T30">
            <v>888</v>
          </cell>
        </row>
        <row r="31">
          <cell r="A31" t="str">
            <v>Teachers in Private Schools</v>
          </cell>
          <cell r="T31">
            <v>0</v>
          </cell>
        </row>
        <row r="32">
          <cell r="A32" t="str">
            <v>Teachers in Madarsas &amp; Unrecog.</v>
          </cell>
          <cell r="T3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142587</v>
          </cell>
        </row>
        <row r="18">
          <cell r="A18" t="str">
            <v>Total Schools (2014-15)</v>
          </cell>
          <cell r="T18">
            <v>142512</v>
          </cell>
        </row>
        <row r="19">
          <cell r="A19" t="str">
            <v>Goverment Schools</v>
          </cell>
          <cell r="T19">
            <v>114465</v>
          </cell>
        </row>
        <row r="20">
          <cell r="A20" t="str">
            <v>Private Schools</v>
          </cell>
          <cell r="T20">
            <v>26452</v>
          </cell>
        </row>
        <row r="21">
          <cell r="A21" t="str">
            <v>Madarsas &amp; Unrecognised Schools</v>
          </cell>
          <cell r="T21">
            <v>1670</v>
          </cell>
        </row>
        <row r="22">
          <cell r="A22" t="str">
            <v>Goverment Schools: Rural</v>
          </cell>
          <cell r="T22">
            <v>107583</v>
          </cell>
        </row>
        <row r="23">
          <cell r="A23" t="str">
            <v>Private Schools: Rural</v>
          </cell>
          <cell r="T23">
            <v>13672</v>
          </cell>
        </row>
        <row r="24">
          <cell r="A24" t="str">
            <v>Total Enrolment (2015-16)</v>
          </cell>
          <cell r="T24">
            <v>12801969</v>
          </cell>
        </row>
        <row r="25">
          <cell r="A25" t="str">
            <v>Total Enrolment (2014-15)</v>
          </cell>
          <cell r="T25">
            <v>13502469</v>
          </cell>
        </row>
        <row r="26">
          <cell r="A26" t="str">
            <v>Enrolment in Goverment Schools</v>
          </cell>
          <cell r="T26">
            <v>7979306</v>
          </cell>
        </row>
        <row r="27">
          <cell r="A27" t="str">
            <v>Enrolment in Private Schools</v>
          </cell>
          <cell r="T27">
            <v>4689747</v>
          </cell>
        </row>
        <row r="28">
          <cell r="A28" t="str">
            <v>Enrolment in Madarsas &amp; Unrecog.</v>
          </cell>
          <cell r="T28">
            <v>132916</v>
          </cell>
        </row>
        <row r="29">
          <cell r="A29" t="str">
            <v>Enrolment In Govt. Schools: Rural</v>
          </cell>
          <cell r="T29">
            <v>7174368</v>
          </cell>
        </row>
        <row r="30">
          <cell r="A30" t="str">
            <v>Enrolment in Private Schools: Rural</v>
          </cell>
          <cell r="T30">
            <v>1926579</v>
          </cell>
        </row>
        <row r="31">
          <cell r="A31" t="str">
            <v>Total Teachers(2014-15)</v>
          </cell>
          <cell r="T31">
            <v>522690</v>
          </cell>
        </row>
        <row r="32">
          <cell r="A32" t="str">
            <v>Teachers in Goverment Schools</v>
          </cell>
          <cell r="T32">
            <v>288586</v>
          </cell>
        </row>
        <row r="33">
          <cell r="A33" t="str">
            <v>Teachers in Private Schools</v>
          </cell>
          <cell r="T33">
            <v>233721</v>
          </cell>
        </row>
        <row r="34">
          <cell r="A34" t="str">
            <v>Teachers in Madarsas &amp; Unrecog.</v>
          </cell>
          <cell r="T34">
            <v>6302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Total Schools (2015-16)</v>
          </cell>
          <cell r="R17">
            <v>60435</v>
          </cell>
        </row>
        <row r="18">
          <cell r="A18" t="str">
            <v>Total Schools (2014-15)</v>
          </cell>
          <cell r="R18">
            <v>61915</v>
          </cell>
        </row>
        <row r="19">
          <cell r="A19" t="str">
            <v>Goverment Schools</v>
          </cell>
          <cell r="R19">
            <v>44399</v>
          </cell>
        </row>
        <row r="20">
          <cell r="A20" t="str">
            <v>Private Schools</v>
          </cell>
          <cell r="R20">
            <v>15515</v>
          </cell>
        </row>
        <row r="21">
          <cell r="A21" t="str">
            <v>Madarsas &amp; Unrecognised Schools</v>
          </cell>
          <cell r="R21">
            <v>521</v>
          </cell>
        </row>
        <row r="22">
          <cell r="A22" t="str">
            <v>Goverment Schools: Rural</v>
          </cell>
          <cell r="R22">
            <v>40448</v>
          </cell>
        </row>
        <row r="23">
          <cell r="A23" t="str">
            <v>Private Schools: Rural</v>
          </cell>
          <cell r="R23">
            <v>8427</v>
          </cell>
        </row>
        <row r="24">
          <cell r="A24" t="str">
            <v>Total Enrolment (2015-16)</v>
          </cell>
          <cell r="R24">
            <v>5611310</v>
          </cell>
        </row>
        <row r="25">
          <cell r="A25" t="str">
            <v>Total Enrolment (2014-15)</v>
          </cell>
          <cell r="R25">
            <v>5934396</v>
          </cell>
        </row>
        <row r="26">
          <cell r="A26" t="str">
            <v>Enrolment in Goverment Schools</v>
          </cell>
          <cell r="R26">
            <v>3128681</v>
          </cell>
        </row>
        <row r="27">
          <cell r="A27" t="str">
            <v>Enrolment in Private Schools</v>
          </cell>
          <cell r="R27">
            <v>2441204</v>
          </cell>
        </row>
        <row r="28">
          <cell r="A28" t="str">
            <v>Enrolment in Madarsas &amp; Unrecog.</v>
          </cell>
          <cell r="R28">
            <v>41425</v>
          </cell>
        </row>
        <row r="29">
          <cell r="A29" t="str">
            <v>Enrolment In Govt. Schools: Rural</v>
          </cell>
          <cell r="R29">
            <v>2687236</v>
          </cell>
        </row>
        <row r="30">
          <cell r="A30" t="str">
            <v>Enrolment in Private Schools: Rural</v>
          </cell>
          <cell r="R30">
            <v>1154100</v>
          </cell>
        </row>
        <row r="31">
          <cell r="A31" t="str">
            <v>Total Teachers(2014-15)</v>
          </cell>
          <cell r="R31">
            <v>300566</v>
          </cell>
        </row>
        <row r="32">
          <cell r="A32" t="str">
            <v>Teachers in Goverment Schools</v>
          </cell>
          <cell r="R32">
            <v>182221</v>
          </cell>
        </row>
        <row r="33">
          <cell r="A33" t="str">
            <v>Teachers in Private Schools</v>
          </cell>
          <cell r="R33">
            <v>92469</v>
          </cell>
        </row>
        <row r="34">
          <cell r="A34" t="str">
            <v>Teachers in Madarsas &amp; Unrecog.</v>
          </cell>
          <cell r="R34">
            <v>2210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3">
          <cell r="A23" t="str">
            <v>Total Schools (2015-16)</v>
          </cell>
          <cell r="T23">
            <v>98213</v>
          </cell>
        </row>
        <row r="24">
          <cell r="A24" t="str">
            <v>Total Schools (2014-15)</v>
          </cell>
          <cell r="T24">
            <v>97084</v>
          </cell>
        </row>
        <row r="25">
          <cell r="A25" t="str">
            <v>Goverment Schools</v>
          </cell>
          <cell r="T25">
            <v>67294</v>
          </cell>
        </row>
        <row r="26">
          <cell r="A26" t="str">
            <v>Private Schools</v>
          </cell>
          <cell r="T26">
            <v>30383</v>
          </cell>
        </row>
        <row r="27">
          <cell r="A27" t="str">
            <v>Madarsas &amp; Unrecognised Schools</v>
          </cell>
          <cell r="T27">
            <v>536</v>
          </cell>
        </row>
        <row r="28">
          <cell r="A28" t="str">
            <v>Goverment Schools: Rural</v>
          </cell>
          <cell r="T28">
            <v>61769</v>
          </cell>
        </row>
        <row r="29">
          <cell r="A29" t="str">
            <v>Private Schools: Rural</v>
          </cell>
          <cell r="T29">
            <v>16202</v>
          </cell>
        </row>
        <row r="30">
          <cell r="A30" t="str">
            <v>Total Enrolment (2015-16)</v>
          </cell>
          <cell r="T30">
            <v>16043775</v>
          </cell>
        </row>
        <row r="31">
          <cell r="A31" t="str">
            <v>Total Enrolment (2014-15)</v>
          </cell>
          <cell r="T31">
            <v>16172434</v>
          </cell>
        </row>
        <row r="32">
          <cell r="A32" t="str">
            <v>Enrolment in Goverment Schools</v>
          </cell>
          <cell r="T32">
            <v>5949222</v>
          </cell>
        </row>
        <row r="33">
          <cell r="A33" t="str">
            <v>Enrolment in Private Schools</v>
          </cell>
          <cell r="T33">
            <v>10019040</v>
          </cell>
        </row>
        <row r="34">
          <cell r="A34" t="str">
            <v>Enrolment in Madarsas &amp; Unrecog.</v>
          </cell>
          <cell r="T34">
            <v>75513</v>
          </cell>
        </row>
        <row r="35">
          <cell r="A35" t="str">
            <v>Enrolment In Govt. Schools: Rural</v>
          </cell>
          <cell r="T35">
            <v>4812612</v>
          </cell>
        </row>
        <row r="36">
          <cell r="A36" t="str">
            <v>Enrolment in Private Schools: Rural</v>
          </cell>
          <cell r="T36">
            <v>4027075</v>
          </cell>
        </row>
        <row r="37">
          <cell r="A37" t="str">
            <v>Total Teachers(2014-15)</v>
          </cell>
          <cell r="T37">
            <v>656673</v>
          </cell>
        </row>
        <row r="38">
          <cell r="A38" t="str">
            <v>Teachers in Goverment Schools</v>
          </cell>
          <cell r="T38">
            <v>265657</v>
          </cell>
        </row>
        <row r="39">
          <cell r="A39" t="str">
            <v>Teachers in Private Schools</v>
          </cell>
          <cell r="T39">
            <v>397478</v>
          </cell>
        </row>
        <row r="40">
          <cell r="A40" t="str">
            <v>Teachers in Madarsas &amp; Unrecog.</v>
          </cell>
          <cell r="T40">
            <v>3203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4865</v>
          </cell>
        </row>
        <row r="16">
          <cell r="A16" t="str">
            <v>Total Schools (2014-15)</v>
          </cell>
          <cell r="T16">
            <v>4858</v>
          </cell>
        </row>
        <row r="17">
          <cell r="A17" t="str">
            <v>Goverment Schools</v>
          </cell>
          <cell r="T17">
            <v>3308</v>
          </cell>
        </row>
        <row r="18">
          <cell r="A18" t="str">
            <v>Private Schools</v>
          </cell>
          <cell r="T18">
            <v>1432</v>
          </cell>
        </row>
        <row r="19">
          <cell r="A19" t="str">
            <v>Madarsas &amp; Unrecognised Schools</v>
          </cell>
          <cell r="T19">
            <v>125</v>
          </cell>
        </row>
        <row r="20">
          <cell r="A20" t="str">
            <v>Goverment Schools: Rural</v>
          </cell>
          <cell r="T20">
            <v>2995</v>
          </cell>
        </row>
        <row r="21">
          <cell r="A21" t="str">
            <v>Private Schools: Rural</v>
          </cell>
          <cell r="T21">
            <v>1115</v>
          </cell>
        </row>
        <row r="22">
          <cell r="A22" t="str">
            <v>Total Enrolment (2015-16)</v>
          </cell>
          <cell r="T22">
            <v>502596</v>
          </cell>
        </row>
        <row r="23">
          <cell r="A23" t="str">
            <v>Total Enrolment (2014-15)</v>
          </cell>
          <cell r="T23">
            <v>508056</v>
          </cell>
        </row>
        <row r="24">
          <cell r="A24" t="str">
            <v>Enrolment in Goverment Schools</v>
          </cell>
          <cell r="T24">
            <v>188020</v>
          </cell>
        </row>
        <row r="25">
          <cell r="A25" t="str">
            <v>Enrolment in Private Schools</v>
          </cell>
          <cell r="T25">
            <v>301111</v>
          </cell>
        </row>
        <row r="26">
          <cell r="A26" t="str">
            <v>Enrolment in Madarsas &amp; Unrecog.</v>
          </cell>
          <cell r="T26">
            <v>13465</v>
          </cell>
        </row>
        <row r="27">
          <cell r="A27" t="str">
            <v>Enrolment In Govt. Schools: Rural</v>
          </cell>
          <cell r="T27">
            <v>163862</v>
          </cell>
        </row>
        <row r="28">
          <cell r="A28" t="str">
            <v>Enrolment in Private Schools: Rural</v>
          </cell>
          <cell r="T28">
            <v>209572</v>
          </cell>
        </row>
        <row r="29">
          <cell r="A29" t="str">
            <v>Total Teachers(2014-15)</v>
          </cell>
          <cell r="T29">
            <v>38031</v>
          </cell>
        </row>
        <row r="30">
          <cell r="A30" t="str">
            <v>Teachers in Goverment Schools</v>
          </cell>
          <cell r="T30">
            <v>19803</v>
          </cell>
        </row>
        <row r="31">
          <cell r="A31" t="str">
            <v>Teachers in Private Schools</v>
          </cell>
          <cell r="T31">
            <v>17835</v>
          </cell>
        </row>
        <row r="32">
          <cell r="A32" t="str">
            <v>Teachers in Madarsas &amp; Unrecog.</v>
          </cell>
          <cell r="T32">
            <v>1298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3">
          <cell r="A23" t="str">
            <v>Total Schools (2015-16)</v>
          </cell>
          <cell r="T23">
            <v>13277</v>
          </cell>
        </row>
        <row r="24">
          <cell r="A24" t="str">
            <v>Total Schools (2014-15)</v>
          </cell>
          <cell r="T24">
            <v>13175</v>
          </cell>
        </row>
        <row r="25">
          <cell r="A25" t="str">
            <v>Goverment Schools</v>
          </cell>
          <cell r="T25">
            <v>7764</v>
          </cell>
        </row>
        <row r="26">
          <cell r="A26" t="str">
            <v>Private Schools</v>
          </cell>
          <cell r="T26">
            <v>5398</v>
          </cell>
        </row>
        <row r="27">
          <cell r="A27" t="str">
            <v>Madarsas &amp; Unrecognised Schools</v>
          </cell>
          <cell r="T27">
            <v>115</v>
          </cell>
        </row>
        <row r="28">
          <cell r="A28" t="str">
            <v>Goverment Schools: Rural</v>
          </cell>
          <cell r="T28">
            <v>7432</v>
          </cell>
        </row>
        <row r="29">
          <cell r="A29" t="str">
            <v>Private Schools: Rural</v>
          </cell>
          <cell r="T29">
            <v>4942</v>
          </cell>
        </row>
        <row r="30">
          <cell r="A30" t="str">
            <v>Total Enrolment (2015-16)</v>
          </cell>
          <cell r="T30">
            <v>775613</v>
          </cell>
        </row>
        <row r="31">
          <cell r="A31" t="str">
            <v>Total Enrolment (2014-15)</v>
          </cell>
          <cell r="T31">
            <v>756455</v>
          </cell>
        </row>
        <row r="32">
          <cell r="A32" t="str">
            <v>Enrolment in Goverment Schools</v>
          </cell>
          <cell r="T32">
            <v>379770</v>
          </cell>
        </row>
        <row r="33">
          <cell r="A33" t="str">
            <v>Enrolment in Private Schools</v>
          </cell>
          <cell r="T33">
            <v>388651</v>
          </cell>
        </row>
        <row r="34">
          <cell r="A34" t="str">
            <v>Enrolment in Madarsas &amp; Unrecog.</v>
          </cell>
          <cell r="T34">
            <v>7192</v>
          </cell>
        </row>
        <row r="35">
          <cell r="A35" t="str">
            <v>Enrolment In Govt. Schools: Rural</v>
          </cell>
          <cell r="T35">
            <v>349363</v>
          </cell>
        </row>
        <row r="36">
          <cell r="A36" t="str">
            <v>Enrolment in Private Schools: Rural</v>
          </cell>
          <cell r="T36">
            <v>314831</v>
          </cell>
        </row>
        <row r="37">
          <cell r="A37" t="str">
            <v>Total Teachers(2014-15)</v>
          </cell>
          <cell r="T37">
            <v>43170</v>
          </cell>
        </row>
        <row r="38">
          <cell r="A38" t="str">
            <v>Teachers in Goverment Schools</v>
          </cell>
          <cell r="T38">
            <v>22924</v>
          </cell>
        </row>
        <row r="39">
          <cell r="A39" t="str">
            <v>Teachers in Private Schools</v>
          </cell>
          <cell r="T39">
            <v>20721</v>
          </cell>
        </row>
        <row r="40">
          <cell r="A40" t="str">
            <v>Teachers in Madarsas &amp; Unrecog.</v>
          </cell>
          <cell r="T40">
            <v>503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3072</v>
          </cell>
        </row>
        <row r="16">
          <cell r="A16" t="str">
            <v>Total Schools (2014-15)</v>
          </cell>
          <cell r="T16">
            <v>3067</v>
          </cell>
        </row>
        <row r="17">
          <cell r="A17" t="str">
            <v>Goverment Schools</v>
          </cell>
          <cell r="T17">
            <v>2277</v>
          </cell>
        </row>
        <row r="18">
          <cell r="A18" t="str">
            <v>Private Schools</v>
          </cell>
          <cell r="T18">
            <v>791</v>
          </cell>
        </row>
        <row r="19">
          <cell r="A19" t="str">
            <v>Madarsas &amp; Unrecognised Schools</v>
          </cell>
          <cell r="T19">
            <v>4</v>
          </cell>
        </row>
        <row r="20">
          <cell r="A20" t="str">
            <v>Goverment Schools: Rural</v>
          </cell>
          <cell r="T20">
            <v>1711</v>
          </cell>
        </row>
        <row r="21">
          <cell r="A21" t="str">
            <v>Private Schools: Rural</v>
          </cell>
          <cell r="T21">
            <v>480</v>
          </cell>
        </row>
        <row r="22">
          <cell r="A22" t="str">
            <v>Total Enrolment (2015-16)</v>
          </cell>
          <cell r="T22">
            <v>214317</v>
          </cell>
        </row>
        <row r="23">
          <cell r="A23" t="str">
            <v>Total Enrolment (2014-15)</v>
          </cell>
          <cell r="T23">
            <v>214175</v>
          </cell>
        </row>
        <row r="24">
          <cell r="A24" t="str">
            <v>Enrolment in Goverment Schools</v>
          </cell>
          <cell r="T24">
            <v>112402</v>
          </cell>
        </row>
        <row r="25">
          <cell r="A25" t="str">
            <v>Enrolment in Private Schools</v>
          </cell>
          <cell r="T25">
            <v>101818</v>
          </cell>
        </row>
        <row r="26">
          <cell r="A26" t="str">
            <v>Enrolment in Madarsas &amp; Unrecog.</v>
          </cell>
          <cell r="T26">
            <v>97</v>
          </cell>
        </row>
        <row r="27">
          <cell r="A27" t="str">
            <v>Enrolment In Govt. Schools: Rural</v>
          </cell>
          <cell r="T27">
            <v>82420</v>
          </cell>
        </row>
        <row r="28">
          <cell r="A28" t="str">
            <v>Enrolment in Private Schools: Rural</v>
          </cell>
          <cell r="T28">
            <v>39836</v>
          </cell>
        </row>
        <row r="29">
          <cell r="A29" t="str">
            <v>Total Teachers(2014-15)</v>
          </cell>
          <cell r="T29">
            <v>18747</v>
          </cell>
        </row>
        <row r="30">
          <cell r="A30" t="str">
            <v>Teachers in Goverment Schools</v>
          </cell>
          <cell r="T30">
            <v>11712</v>
          </cell>
        </row>
        <row r="31">
          <cell r="A31" t="str">
            <v>Teachers in Private Schools</v>
          </cell>
          <cell r="T31">
            <v>6750</v>
          </cell>
        </row>
        <row r="32">
          <cell r="A32" t="str">
            <v>Teachers in Madarsas &amp; Unrecog.</v>
          </cell>
          <cell r="T32">
            <v>20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2799</v>
          </cell>
        </row>
        <row r="16">
          <cell r="A16" t="str">
            <v>Total Schools (2014-15)</v>
          </cell>
          <cell r="T16">
            <v>2963</v>
          </cell>
        </row>
        <row r="17">
          <cell r="A17" t="str">
            <v>Goverment Schools</v>
          </cell>
          <cell r="T17">
            <v>2092</v>
          </cell>
        </row>
        <row r="18">
          <cell r="A18" t="str">
            <v>Private Schools</v>
          </cell>
          <cell r="T18">
            <v>707</v>
          </cell>
        </row>
        <row r="19">
          <cell r="A19" t="str">
            <v>Madarsas &amp; Unrecognised Schools</v>
          </cell>
          <cell r="T19">
            <v>0</v>
          </cell>
        </row>
        <row r="20">
          <cell r="A20" t="str">
            <v>Goverment Schools: Rural</v>
          </cell>
          <cell r="T20">
            <v>1895</v>
          </cell>
        </row>
        <row r="21">
          <cell r="A21" t="str">
            <v>Private Schools: Rural</v>
          </cell>
          <cell r="T21">
            <v>446</v>
          </cell>
        </row>
        <row r="22">
          <cell r="A22" t="str">
            <v>Total Enrolment (2015-16)</v>
          </cell>
          <cell r="T22">
            <v>349696</v>
          </cell>
        </row>
        <row r="23">
          <cell r="A23" t="str">
            <v>Total Enrolment (2014-15)</v>
          </cell>
          <cell r="T23">
            <v>354310</v>
          </cell>
        </row>
        <row r="24">
          <cell r="A24" t="str">
            <v>Enrolment in Goverment Schools</v>
          </cell>
          <cell r="T24">
            <v>166596</v>
          </cell>
        </row>
        <row r="25">
          <cell r="A25" t="str">
            <v>Enrolment in Private Schools</v>
          </cell>
          <cell r="T25">
            <v>183100</v>
          </cell>
        </row>
        <row r="26">
          <cell r="A26" t="str">
            <v>Enrolment in Madarsas &amp; Unrecog.</v>
          </cell>
          <cell r="T26">
            <v>0</v>
          </cell>
        </row>
        <row r="27">
          <cell r="A27" t="str">
            <v>Enrolment In Govt. Schools: Rural</v>
          </cell>
          <cell r="T27">
            <v>137510</v>
          </cell>
        </row>
        <row r="28">
          <cell r="A28" t="str">
            <v>Enrolment in Private Schools: Rural</v>
          </cell>
          <cell r="T28">
            <v>87464</v>
          </cell>
        </row>
        <row r="29">
          <cell r="A29" t="str">
            <v>Total Teachers(2014-15)</v>
          </cell>
          <cell r="T29">
            <v>29050</v>
          </cell>
        </row>
        <row r="30">
          <cell r="A30" t="str">
            <v>Teachers in Goverment Schools</v>
          </cell>
          <cell r="T30">
            <v>19212</v>
          </cell>
        </row>
        <row r="31">
          <cell r="A31" t="str">
            <v>Teachers in Private Schools</v>
          </cell>
          <cell r="T31">
            <v>11108</v>
          </cell>
        </row>
        <row r="32">
          <cell r="A32" t="str">
            <v>Teachers in Madarsas &amp; Unrecog.</v>
          </cell>
          <cell r="T3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68978</v>
          </cell>
        </row>
        <row r="18">
          <cell r="A18" t="str">
            <v>Total Schools (2014-15)</v>
          </cell>
          <cell r="T18">
            <v>68305</v>
          </cell>
        </row>
        <row r="19">
          <cell r="A19" t="str">
            <v>Goverment Schools</v>
          </cell>
          <cell r="T19">
            <v>58476</v>
          </cell>
        </row>
        <row r="20">
          <cell r="A20" t="str">
            <v>Private Schools</v>
          </cell>
          <cell r="T20">
            <v>8537</v>
          </cell>
        </row>
        <row r="21">
          <cell r="A21" t="str">
            <v>Madarsas &amp; Unrecognised Schools</v>
          </cell>
          <cell r="T21">
            <v>1965</v>
          </cell>
        </row>
        <row r="22">
          <cell r="A22" t="str">
            <v>Goverment Schools: Rural</v>
          </cell>
          <cell r="T22">
            <v>55324</v>
          </cell>
        </row>
        <row r="23">
          <cell r="A23" t="str">
            <v>Private Schools: Rural</v>
          </cell>
          <cell r="T23">
            <v>7271</v>
          </cell>
        </row>
        <row r="24">
          <cell r="A24" t="str">
            <v>Total Enrolment (2015-16)</v>
          </cell>
          <cell r="T24">
            <v>6328084</v>
          </cell>
        </row>
        <row r="25">
          <cell r="A25" t="str">
            <v>Total Enrolment (2014-15)</v>
          </cell>
          <cell r="T25">
            <v>6386483</v>
          </cell>
        </row>
        <row r="26">
          <cell r="A26" t="str">
            <v>Enrolment in Goverment Schools</v>
          </cell>
          <cell r="T26">
            <v>5053711</v>
          </cell>
        </row>
        <row r="27">
          <cell r="A27" t="str">
            <v>Enrolment in Private Schools</v>
          </cell>
          <cell r="T27">
            <v>1023703</v>
          </cell>
        </row>
        <row r="28">
          <cell r="A28" t="str">
            <v>Enrolment in Madarsas &amp; Unrecog.</v>
          </cell>
          <cell r="T28">
            <v>250670</v>
          </cell>
        </row>
        <row r="29">
          <cell r="A29" t="str">
            <v>Enrolment In Govt. Schools: Rural</v>
          </cell>
          <cell r="T29">
            <v>4645616</v>
          </cell>
        </row>
        <row r="30">
          <cell r="A30" t="str">
            <v>Enrolment in Private Schools: Rural</v>
          </cell>
          <cell r="T30">
            <v>638657</v>
          </cell>
        </row>
        <row r="31">
          <cell r="A31" t="str">
            <v>Total Teachers(2014-15)</v>
          </cell>
          <cell r="T31">
            <v>299981</v>
          </cell>
        </row>
        <row r="32">
          <cell r="A32" t="str">
            <v>Teachers in Goverment Schools</v>
          </cell>
          <cell r="T32">
            <v>226397</v>
          </cell>
        </row>
        <row r="33">
          <cell r="A33" t="str">
            <v>Teachers in Private Schools</v>
          </cell>
          <cell r="T33">
            <v>69979</v>
          </cell>
        </row>
        <row r="34">
          <cell r="A34" t="str">
            <v>Teachers in Madarsas &amp; Unrecog.</v>
          </cell>
          <cell r="T34">
            <v>18612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V17">
            <v>719</v>
          </cell>
        </row>
        <row r="18">
          <cell r="A18" t="str">
            <v>Total Schools (2014-15)</v>
          </cell>
          <cell r="V18">
            <v>722</v>
          </cell>
        </row>
        <row r="19">
          <cell r="A19" t="str">
            <v>Goverment Schools</v>
          </cell>
          <cell r="V19">
            <v>421</v>
          </cell>
        </row>
        <row r="20">
          <cell r="A20" t="str">
            <v>Private Schools</v>
          </cell>
          <cell r="V20">
            <v>298</v>
          </cell>
        </row>
        <row r="21">
          <cell r="A21" t="str">
            <v>Madarsas &amp; Unrecognised Schools</v>
          </cell>
          <cell r="V21">
            <v>0</v>
          </cell>
        </row>
        <row r="22">
          <cell r="A22" t="str">
            <v>Goverment Schools: Rural</v>
          </cell>
          <cell r="V22">
            <v>238</v>
          </cell>
        </row>
        <row r="23">
          <cell r="A23" t="str">
            <v>Private Schools: Rural</v>
          </cell>
          <cell r="V23">
            <v>140</v>
          </cell>
        </row>
        <row r="24">
          <cell r="A24" t="str">
            <v>Total Enrolment (2015-16)</v>
          </cell>
          <cell r="V24">
            <v>169462</v>
          </cell>
        </row>
        <row r="25">
          <cell r="A25" t="str">
            <v>Total Enrolment (2014-15)</v>
          </cell>
          <cell r="V25">
            <v>171566</v>
          </cell>
        </row>
        <row r="26">
          <cell r="A26" t="str">
            <v>Enrolment in Goverment Schools</v>
          </cell>
          <cell r="V26">
            <v>48595</v>
          </cell>
        </row>
        <row r="27">
          <cell r="A27" t="str">
            <v>Enrolment in Private Schools</v>
          </cell>
          <cell r="V27">
            <v>120867</v>
          </cell>
        </row>
        <row r="28">
          <cell r="A28" t="str">
            <v>Enrolment in Madarsas &amp; Unrecog.</v>
          </cell>
          <cell r="V28">
            <v>0</v>
          </cell>
        </row>
        <row r="29">
          <cell r="A29" t="str">
            <v>Enrolment In Govt. Schools: Rural</v>
          </cell>
          <cell r="V29">
            <v>25006</v>
          </cell>
        </row>
        <row r="30">
          <cell r="A30" t="str">
            <v>Enrolment in Private Schools: Rural</v>
          </cell>
          <cell r="V30">
            <v>48371</v>
          </cell>
        </row>
        <row r="31">
          <cell r="A31" t="str">
            <v>Total Teachers(2014-15)</v>
          </cell>
          <cell r="V31">
            <v>11816</v>
          </cell>
        </row>
        <row r="32">
          <cell r="A32" t="str">
            <v>Teachers in Goverment Schools</v>
          </cell>
          <cell r="V32">
            <v>4759</v>
          </cell>
        </row>
        <row r="33">
          <cell r="A33" t="str">
            <v>Teachers in Private Schools</v>
          </cell>
          <cell r="V33">
            <v>7369</v>
          </cell>
        </row>
        <row r="34">
          <cell r="A34" t="str">
            <v>Teachers in Madarsas &amp; Unrecog.</v>
          </cell>
          <cell r="V34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V15">
            <v>28776</v>
          </cell>
        </row>
        <row r="16">
          <cell r="A16" t="str">
            <v>Total Schools (2014-15)</v>
          </cell>
          <cell r="V16">
            <v>29023</v>
          </cell>
        </row>
        <row r="17">
          <cell r="A17" t="str">
            <v>Goverment Schools</v>
          </cell>
          <cell r="V17">
            <v>20488</v>
          </cell>
        </row>
        <row r="18">
          <cell r="A18" t="str">
            <v>Private Schools</v>
          </cell>
          <cell r="V18">
            <v>7163</v>
          </cell>
        </row>
        <row r="19">
          <cell r="A19" t="str">
            <v>Madarsas &amp; Unrecognised Schools</v>
          </cell>
          <cell r="V19">
            <v>1125</v>
          </cell>
        </row>
        <row r="20">
          <cell r="A20" t="str">
            <v>Goverment Schools: Rural</v>
          </cell>
          <cell r="V20">
            <v>18005</v>
          </cell>
        </row>
        <row r="21">
          <cell r="A21" t="str">
            <v>Private Schools: Rural</v>
          </cell>
          <cell r="V21">
            <v>3831</v>
          </cell>
        </row>
        <row r="22">
          <cell r="A22" t="str">
            <v>Total Enrolment (2015-16)</v>
          </cell>
          <cell r="V22">
            <v>3962439</v>
          </cell>
        </row>
        <row r="23">
          <cell r="A23" t="str">
            <v>Total Enrolment (2014-15)</v>
          </cell>
          <cell r="V23">
            <v>4021579</v>
          </cell>
        </row>
        <row r="24">
          <cell r="A24" t="str">
            <v>Enrolment in Goverment Schools</v>
          </cell>
          <cell r="V24">
            <v>2072324</v>
          </cell>
        </row>
        <row r="25">
          <cell r="A25" t="str">
            <v>Enrolment in Private Schools</v>
          </cell>
          <cell r="V25">
            <v>1651510</v>
          </cell>
        </row>
        <row r="26">
          <cell r="A26" t="str">
            <v>Enrolment in Madarsas &amp; Unrecog.</v>
          </cell>
          <cell r="V26">
            <v>238605</v>
          </cell>
        </row>
        <row r="27">
          <cell r="A27" t="str">
            <v>Enrolment In Govt. Schools: Rural</v>
          </cell>
          <cell r="V27">
            <v>1560105</v>
          </cell>
        </row>
        <row r="28">
          <cell r="A28" t="str">
            <v>Enrolment in Private Schools: Rural</v>
          </cell>
          <cell r="V28">
            <v>755203</v>
          </cell>
        </row>
        <row r="29">
          <cell r="A29" t="str">
            <v>Total Teachers(2014-15)</v>
          </cell>
          <cell r="V29">
            <v>242375</v>
          </cell>
        </row>
        <row r="30">
          <cell r="A30" t="str">
            <v>Teachers in Goverment Schools</v>
          </cell>
          <cell r="V30">
            <v>128034</v>
          </cell>
        </row>
        <row r="31">
          <cell r="A31" t="str">
            <v>Teachers in Private Schools</v>
          </cell>
          <cell r="V31">
            <v>106425</v>
          </cell>
        </row>
        <row r="32">
          <cell r="A32" t="str">
            <v>Teachers in Madarsas &amp; Unrecog.</v>
          </cell>
          <cell r="V32">
            <v>16011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107931</v>
          </cell>
        </row>
        <row r="16">
          <cell r="A16" t="str">
            <v>Total Schools (2014-15)</v>
          </cell>
          <cell r="T16">
            <v>106254</v>
          </cell>
        </row>
        <row r="17">
          <cell r="A17" t="str">
            <v>Goverment Schools</v>
          </cell>
          <cell r="T17">
            <v>70664</v>
          </cell>
        </row>
        <row r="18">
          <cell r="A18" t="str">
            <v>Private Schools</v>
          </cell>
          <cell r="T18">
            <v>34872</v>
          </cell>
        </row>
        <row r="19">
          <cell r="A19" t="str">
            <v>Madarsas &amp; Unrecognised Schools</v>
          </cell>
          <cell r="T19">
            <v>2395</v>
          </cell>
        </row>
        <row r="20">
          <cell r="A20" t="str">
            <v>Goverment Schools: Rural</v>
          </cell>
          <cell r="T20">
            <v>67154</v>
          </cell>
        </row>
        <row r="21">
          <cell r="A21" t="str">
            <v>Private Schools: Rural</v>
          </cell>
          <cell r="T21">
            <v>21886</v>
          </cell>
        </row>
        <row r="22">
          <cell r="A22" t="str">
            <v>Total Enrolment (2015-16)</v>
          </cell>
          <cell r="T22">
            <v>12340135</v>
          </cell>
        </row>
        <row r="23">
          <cell r="A23" t="str">
            <v>Total Enrolment (2014-15)</v>
          </cell>
          <cell r="T23">
            <v>12026202</v>
          </cell>
        </row>
        <row r="24">
          <cell r="A24" t="str">
            <v>Enrolment in Goverment Schools</v>
          </cell>
          <cell r="T24">
            <v>6266075</v>
          </cell>
        </row>
        <row r="25">
          <cell r="A25" t="str">
            <v>Enrolment in Private Schools</v>
          </cell>
          <cell r="T25">
            <v>5891623</v>
          </cell>
        </row>
        <row r="26">
          <cell r="A26" t="str">
            <v>Enrolment in Madarsas &amp; Unrecog.</v>
          </cell>
          <cell r="T26">
            <v>182437</v>
          </cell>
        </row>
        <row r="27">
          <cell r="A27" t="str">
            <v>Enrolment In Govt. Schools: Rural</v>
          </cell>
          <cell r="T27">
            <v>5817327</v>
          </cell>
        </row>
        <row r="28">
          <cell r="A28" t="str">
            <v>Enrolment in Private Schools: Rural</v>
          </cell>
          <cell r="T28">
            <v>3582303</v>
          </cell>
        </row>
        <row r="29">
          <cell r="A29" t="str">
            <v>Total Teachers(2014-15)</v>
          </cell>
          <cell r="T29">
            <v>627045</v>
          </cell>
        </row>
        <row r="30">
          <cell r="A30" t="str">
            <v>Teachers in Goverment Schools</v>
          </cell>
          <cell r="T30">
            <v>329603</v>
          </cell>
        </row>
        <row r="31">
          <cell r="A31" t="str">
            <v>Teachers in Private Schools</v>
          </cell>
          <cell r="T31">
            <v>319231</v>
          </cell>
        </row>
        <row r="32">
          <cell r="A32" t="str">
            <v>Teachers in Madarsas &amp; Unrecog.</v>
          </cell>
          <cell r="T32">
            <v>7249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1279</v>
          </cell>
        </row>
        <row r="16">
          <cell r="A16" t="str">
            <v>Total Schools (2014-15)</v>
          </cell>
          <cell r="T16">
            <v>1274</v>
          </cell>
        </row>
        <row r="17">
          <cell r="A17" t="str">
            <v>Goverment Schools</v>
          </cell>
          <cell r="T17">
            <v>870</v>
          </cell>
        </row>
        <row r="18">
          <cell r="A18" t="str">
            <v>Private Schools</v>
          </cell>
          <cell r="T18">
            <v>409</v>
          </cell>
        </row>
        <row r="19">
          <cell r="A19" t="str">
            <v>Madarsas &amp; Unrecognised Schools</v>
          </cell>
          <cell r="T19">
            <v>0</v>
          </cell>
        </row>
        <row r="20">
          <cell r="A20" t="str">
            <v>Goverment Schools: Rural</v>
          </cell>
          <cell r="T20">
            <v>841</v>
          </cell>
        </row>
        <row r="21">
          <cell r="A21" t="str">
            <v>Private Schools: Rural</v>
          </cell>
          <cell r="T21">
            <v>340</v>
          </cell>
        </row>
        <row r="22">
          <cell r="A22" t="str">
            <v>Total Enrolment (2015-16)</v>
          </cell>
          <cell r="T22">
            <v>105297</v>
          </cell>
        </row>
        <row r="23">
          <cell r="A23" t="str">
            <v>Total Enrolment (2014-15)</v>
          </cell>
          <cell r="T23">
            <v>110808</v>
          </cell>
        </row>
        <row r="24">
          <cell r="A24" t="str">
            <v>Enrolment in Goverment Schools</v>
          </cell>
          <cell r="T24">
            <v>73272</v>
          </cell>
        </row>
        <row r="25">
          <cell r="A25" t="str">
            <v>Enrolment in Private Schools</v>
          </cell>
          <cell r="T25">
            <v>32025</v>
          </cell>
        </row>
        <row r="26">
          <cell r="A26" t="str">
            <v>Enrolment in Madarsas &amp; Unrecog.</v>
          </cell>
          <cell r="T26">
            <v>0</v>
          </cell>
        </row>
        <row r="27">
          <cell r="A27" t="str">
            <v>Enrolment In Govt. Schools: Rural</v>
          </cell>
          <cell r="T27">
            <v>64998</v>
          </cell>
        </row>
        <row r="28">
          <cell r="A28" t="str">
            <v>Enrolment in Private Schools: Rural</v>
          </cell>
          <cell r="T28">
            <v>21469</v>
          </cell>
        </row>
        <row r="29">
          <cell r="A29" t="str">
            <v>Total Teachers(2014-15)</v>
          </cell>
          <cell r="T29">
            <v>13625</v>
          </cell>
        </row>
        <row r="30">
          <cell r="A30" t="str">
            <v>Teachers in Goverment Schools</v>
          </cell>
          <cell r="T30">
            <v>10911</v>
          </cell>
        </row>
        <row r="31">
          <cell r="A31" t="str">
            <v>Teachers in Private Schools</v>
          </cell>
          <cell r="T31">
            <v>4166</v>
          </cell>
        </row>
        <row r="32">
          <cell r="A32" t="str">
            <v>Teachers in Madarsas &amp; Unrecog.</v>
          </cell>
          <cell r="T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4012</v>
          </cell>
        </row>
        <row r="18">
          <cell r="A18" t="str">
            <v>Total Schools (2014-15)</v>
          </cell>
          <cell r="T18">
            <v>3903</v>
          </cell>
        </row>
        <row r="19">
          <cell r="A19" t="str">
            <v>Goverment Schools</v>
          </cell>
          <cell r="T19">
            <v>3464</v>
          </cell>
        </row>
        <row r="20">
          <cell r="A20" t="str">
            <v>Private Schools</v>
          </cell>
          <cell r="T20">
            <v>518</v>
          </cell>
        </row>
        <row r="21">
          <cell r="A21" t="str">
            <v>Madarsas &amp; Unrecognised Schools</v>
          </cell>
          <cell r="T21">
            <v>30</v>
          </cell>
        </row>
        <row r="22">
          <cell r="A22" t="str">
            <v>Goverment Schools: Rural</v>
          </cell>
          <cell r="T22">
            <v>3244</v>
          </cell>
        </row>
        <row r="23">
          <cell r="A23" t="str">
            <v>Private Schools: Rural</v>
          </cell>
          <cell r="T23">
            <v>337</v>
          </cell>
        </row>
        <row r="24">
          <cell r="A24" t="str">
            <v>Total Enrolment (2015-16)</v>
          </cell>
          <cell r="T24">
            <v>322458</v>
          </cell>
        </row>
        <row r="25">
          <cell r="A25" t="str">
            <v>Total Enrolment (2014-15)</v>
          </cell>
          <cell r="T25">
            <v>325293</v>
          </cell>
        </row>
        <row r="26">
          <cell r="A26" t="str">
            <v>Enrolment in Goverment Schools</v>
          </cell>
          <cell r="T26">
            <v>232903</v>
          </cell>
        </row>
        <row r="27">
          <cell r="A27" t="str">
            <v>Enrolment in Private Schools</v>
          </cell>
          <cell r="T27">
            <v>87420</v>
          </cell>
        </row>
        <row r="28">
          <cell r="A28" t="str">
            <v>Enrolment in Madarsas &amp; Unrecog.</v>
          </cell>
          <cell r="T28">
            <v>2135</v>
          </cell>
        </row>
        <row r="29">
          <cell r="A29" t="str">
            <v>Enrolment In Govt. Schools: Rural</v>
          </cell>
          <cell r="T29">
            <v>186132</v>
          </cell>
        </row>
        <row r="30">
          <cell r="A30" t="str">
            <v>Enrolment in Private Schools: Rural</v>
          </cell>
          <cell r="T30">
            <v>51483</v>
          </cell>
        </row>
        <row r="31">
          <cell r="A31" t="str">
            <v>Total Teachers(2014-15)</v>
          </cell>
          <cell r="T31">
            <v>21085</v>
          </cell>
        </row>
        <row r="32">
          <cell r="A32" t="str">
            <v>Teachers in Goverment Schools</v>
          </cell>
          <cell r="T32">
            <v>15331</v>
          </cell>
        </row>
        <row r="33">
          <cell r="A33" t="str">
            <v>Teachers in Private Schools</v>
          </cell>
          <cell r="T33">
            <v>6051</v>
          </cell>
        </row>
        <row r="34">
          <cell r="A34" t="str">
            <v>Teachers in Madarsas &amp; Unrecog.</v>
          </cell>
          <cell r="T34">
            <v>202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9">
          <cell r="A19" t="str">
            <v>Total Schools (2015-16)</v>
          </cell>
          <cell r="T19">
            <v>57539</v>
          </cell>
        </row>
        <row r="20">
          <cell r="A20" t="str">
            <v>Total Schools (2014-15)</v>
          </cell>
          <cell r="T20">
            <v>57153</v>
          </cell>
        </row>
        <row r="21">
          <cell r="A21" t="str">
            <v>Goverment Schools</v>
          </cell>
          <cell r="T21">
            <v>38200</v>
          </cell>
        </row>
        <row r="22">
          <cell r="A22" t="str">
            <v>Private Schools</v>
          </cell>
          <cell r="T22">
            <v>19163</v>
          </cell>
        </row>
        <row r="23">
          <cell r="A23" t="str">
            <v>Madarsas &amp; Unrecognised Schools</v>
          </cell>
          <cell r="T23">
            <v>176</v>
          </cell>
        </row>
        <row r="24">
          <cell r="A24" t="str">
            <v>Goverment Schools: Rural</v>
          </cell>
          <cell r="T24">
            <v>32895</v>
          </cell>
        </row>
        <row r="25">
          <cell r="A25" t="str">
            <v>Private Schools: Rural</v>
          </cell>
          <cell r="T25">
            <v>10564</v>
          </cell>
        </row>
        <row r="26">
          <cell r="A26" t="str">
            <v>Total Enrolment (2015-16)</v>
          </cell>
          <cell r="T26">
            <v>9236192</v>
          </cell>
        </row>
        <row r="27">
          <cell r="A27" t="str">
            <v>Total Enrolment (2014-15)</v>
          </cell>
          <cell r="T27">
            <v>9252467</v>
          </cell>
        </row>
        <row r="28">
          <cell r="A28" t="str">
            <v>Enrolment in Goverment Schools</v>
          </cell>
          <cell r="T28">
            <v>4170562</v>
          </cell>
        </row>
        <row r="29">
          <cell r="A29" t="str">
            <v>Enrolment in Private Schools</v>
          </cell>
          <cell r="T29">
            <v>5047629</v>
          </cell>
        </row>
        <row r="30">
          <cell r="A30" t="str">
            <v>Enrolment in Madarsas &amp; Unrecog.</v>
          </cell>
          <cell r="T30">
            <v>18001</v>
          </cell>
        </row>
        <row r="31">
          <cell r="A31" t="str">
            <v>Enrolment In Govt. Schools: Rural</v>
          </cell>
          <cell r="T31">
            <v>3199070</v>
          </cell>
        </row>
        <row r="32">
          <cell r="A32" t="str">
            <v>Enrolment in Private Schools: Rural</v>
          </cell>
          <cell r="T32">
            <v>2187864</v>
          </cell>
        </row>
        <row r="33">
          <cell r="A33" t="str">
            <v>Total Teachers(2014-15)</v>
          </cell>
          <cell r="T33">
            <v>542188</v>
          </cell>
        </row>
        <row r="34">
          <cell r="A34" t="str">
            <v>Teachers in Goverment Schools</v>
          </cell>
          <cell r="T34">
            <v>270272</v>
          </cell>
        </row>
        <row r="35">
          <cell r="A35" t="str">
            <v>Teachers in Private Schools</v>
          </cell>
          <cell r="T35">
            <v>285816</v>
          </cell>
        </row>
        <row r="36">
          <cell r="A36" t="str">
            <v>Teachers in Madarsas &amp; Unrecog.</v>
          </cell>
          <cell r="T36">
            <v>1713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40818</v>
          </cell>
        </row>
        <row r="18">
          <cell r="A18" t="str">
            <v>Total Schools (2014-15)</v>
          </cell>
          <cell r="T18">
            <v>43839</v>
          </cell>
        </row>
        <row r="19">
          <cell r="A19" t="str">
            <v>Goverment Schools</v>
          </cell>
          <cell r="T19">
            <v>28679</v>
          </cell>
        </row>
        <row r="20">
          <cell r="A20" t="str">
            <v>Private Schools</v>
          </cell>
          <cell r="T20">
            <v>11541</v>
          </cell>
        </row>
        <row r="21">
          <cell r="A21" t="str">
            <v>Madarsas &amp; Unrecognised Schools</v>
          </cell>
          <cell r="T21">
            <v>598</v>
          </cell>
        </row>
        <row r="22">
          <cell r="A22" t="str">
            <v>Goverment Schools: Rural</v>
          </cell>
          <cell r="T22">
            <v>25590</v>
          </cell>
        </row>
        <row r="23">
          <cell r="A23" t="str">
            <v>Private Schools: Rural</v>
          </cell>
          <cell r="T23">
            <v>4541</v>
          </cell>
        </row>
        <row r="24">
          <cell r="A24" t="str">
            <v>Total Enrolment (2015-16)</v>
          </cell>
          <cell r="T24">
            <v>5005185</v>
          </cell>
        </row>
        <row r="25">
          <cell r="A25" t="str">
            <v>Total Enrolment (2014-15)</v>
          </cell>
          <cell r="T25">
            <v>4919190</v>
          </cell>
        </row>
        <row r="26">
          <cell r="A26" t="str">
            <v>Enrolment in Goverment Schools</v>
          </cell>
          <cell r="T26">
            <v>2238721</v>
          </cell>
        </row>
        <row r="27">
          <cell r="A27" t="str">
            <v>Enrolment in Private Schools</v>
          </cell>
          <cell r="T27">
            <v>2690844</v>
          </cell>
        </row>
        <row r="28">
          <cell r="A28" t="str">
            <v>Enrolment in Madarsas &amp; Unrecog.</v>
          </cell>
          <cell r="T28">
            <v>75620</v>
          </cell>
        </row>
        <row r="29">
          <cell r="A29" t="str">
            <v>Enrolment In Govt. Schools: Rural</v>
          </cell>
          <cell r="T29">
            <v>1824558</v>
          </cell>
        </row>
        <row r="30">
          <cell r="A30" t="str">
            <v>Enrolment in Private Schools: Rural</v>
          </cell>
          <cell r="T30">
            <v>944525</v>
          </cell>
        </row>
        <row r="31">
          <cell r="A31" t="str">
            <v>Total Teachers(2014-15)</v>
          </cell>
          <cell r="T31">
            <v>245914</v>
          </cell>
        </row>
        <row r="32">
          <cell r="A32" t="str">
            <v>Teachers in Goverment Schools</v>
          </cell>
          <cell r="T32">
            <v>127825</v>
          </cell>
        </row>
        <row r="33">
          <cell r="A33" t="str">
            <v>Teachers in Private Schools</v>
          </cell>
          <cell r="T33">
            <v>99020</v>
          </cell>
        </row>
        <row r="34">
          <cell r="A34" t="str">
            <v>Teachers in Madarsas &amp; Unrecog.</v>
          </cell>
          <cell r="T34">
            <v>2423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4844</v>
          </cell>
        </row>
        <row r="18">
          <cell r="A18" t="str">
            <v>Total Schools (2014-15)</v>
          </cell>
          <cell r="T18">
            <v>4818</v>
          </cell>
        </row>
        <row r="19">
          <cell r="A19" t="str">
            <v>Goverment Schools</v>
          </cell>
          <cell r="T19">
            <v>4322</v>
          </cell>
        </row>
        <row r="20">
          <cell r="A20" t="str">
            <v>Private Schools</v>
          </cell>
          <cell r="T20">
            <v>335</v>
          </cell>
        </row>
        <row r="21">
          <cell r="A21" t="str">
            <v>Madarsas &amp; Unrecognised Schools</v>
          </cell>
          <cell r="T21">
            <v>187</v>
          </cell>
        </row>
        <row r="22">
          <cell r="A22" t="str">
            <v>Goverment Schools: Rural</v>
          </cell>
          <cell r="T22">
            <v>4055</v>
          </cell>
        </row>
        <row r="23">
          <cell r="A23" t="str">
            <v>Private Schools: Rural</v>
          </cell>
          <cell r="T23">
            <v>232</v>
          </cell>
        </row>
        <row r="24">
          <cell r="A24" t="str">
            <v>Total Enrolment (2015-16)</v>
          </cell>
          <cell r="T24">
            <v>569512</v>
          </cell>
        </row>
        <row r="25">
          <cell r="A25" t="str">
            <v>Total Enrolment (2014-15)</v>
          </cell>
          <cell r="T25">
            <v>577215</v>
          </cell>
        </row>
        <row r="26">
          <cell r="A26" t="str">
            <v>Enrolment in Goverment Schools</v>
          </cell>
          <cell r="T26">
            <v>468117</v>
          </cell>
        </row>
        <row r="27">
          <cell r="A27" t="str">
            <v>Enrolment in Private Schools</v>
          </cell>
          <cell r="T27">
            <v>84693</v>
          </cell>
        </row>
        <row r="28">
          <cell r="A28" t="str">
            <v>Enrolment in Madarsas &amp; Unrecog.</v>
          </cell>
          <cell r="T28">
            <v>16702</v>
          </cell>
        </row>
        <row r="29">
          <cell r="A29" t="str">
            <v>Enrolment In Govt. Schools: Rural</v>
          </cell>
          <cell r="T29">
            <v>405963</v>
          </cell>
        </row>
        <row r="30">
          <cell r="A30" t="str">
            <v>Enrolment in Private Schools: Rural</v>
          </cell>
          <cell r="T30">
            <v>50509</v>
          </cell>
        </row>
        <row r="31">
          <cell r="A31" t="str">
            <v>Total Teachers(2014-15)</v>
          </cell>
          <cell r="T31">
            <v>47255</v>
          </cell>
        </row>
        <row r="32">
          <cell r="A32" t="str">
            <v>Teachers in Goverment Schools</v>
          </cell>
          <cell r="T32">
            <v>40293</v>
          </cell>
        </row>
        <row r="33">
          <cell r="A33" t="str">
            <v>Teachers in Private Schools</v>
          </cell>
          <cell r="T33">
            <v>5696</v>
          </cell>
        </row>
        <row r="34">
          <cell r="A34" t="str">
            <v>Teachers in Madarsas &amp; Unrecog.</v>
          </cell>
          <cell r="T34">
            <v>624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245919</v>
          </cell>
        </row>
        <row r="18">
          <cell r="A18" t="str">
            <v>Total Schools (2014-15)</v>
          </cell>
          <cell r="T18">
            <v>243014</v>
          </cell>
        </row>
        <row r="19">
          <cell r="A19" t="str">
            <v>Goverment Schools</v>
          </cell>
          <cell r="T19">
            <v>161329</v>
          </cell>
        </row>
        <row r="20">
          <cell r="A20" t="str">
            <v>Private Schools</v>
          </cell>
          <cell r="T20">
            <v>80385</v>
          </cell>
        </row>
        <row r="21">
          <cell r="A21" t="str">
            <v>Madarsas &amp; Unrecognised Schools</v>
          </cell>
          <cell r="T21">
            <v>4205</v>
          </cell>
        </row>
        <row r="22">
          <cell r="A22" t="str">
            <v>Goverment Schools: Rural</v>
          </cell>
          <cell r="T22">
            <v>155108</v>
          </cell>
        </row>
        <row r="23">
          <cell r="A23" t="str">
            <v>Private Schools: Rural</v>
          </cell>
          <cell r="T23">
            <v>60214</v>
          </cell>
        </row>
        <row r="24">
          <cell r="A24" t="str">
            <v>Total Enrolment (2015-16)</v>
          </cell>
          <cell r="T24">
            <v>36425633</v>
          </cell>
        </row>
        <row r="25">
          <cell r="A25" t="str">
            <v>Total Enrolment (2014-15)</v>
          </cell>
          <cell r="T25">
            <v>36838720</v>
          </cell>
        </row>
        <row r="26">
          <cell r="A26" t="str">
            <v>Enrolment in Goverment Schools</v>
          </cell>
          <cell r="T26">
            <v>16602729</v>
          </cell>
        </row>
        <row r="27">
          <cell r="A27" t="str">
            <v>Enrolment in Private Schools</v>
          </cell>
          <cell r="T27">
            <v>18876867</v>
          </cell>
        </row>
        <row r="28">
          <cell r="A28" t="str">
            <v>Enrolment in Madarsas &amp; Unrecog.</v>
          </cell>
          <cell r="T28">
            <v>946037</v>
          </cell>
        </row>
        <row r="29">
          <cell r="A29" t="str">
            <v>Enrolment In Govt. Schools: Rural</v>
          </cell>
          <cell r="T29">
            <v>15931346</v>
          </cell>
        </row>
        <row r="30">
          <cell r="A30" t="str">
            <v>Enrolment in Private Schools: Rural</v>
          </cell>
          <cell r="T30">
            <v>13777746</v>
          </cell>
        </row>
        <row r="31">
          <cell r="A31" t="str">
            <v>Total Teachers(2014-15)</v>
          </cell>
          <cell r="T31">
            <v>1009333</v>
          </cell>
        </row>
        <row r="32">
          <cell r="A32" t="str">
            <v>Teachers in Goverment Schools</v>
          </cell>
          <cell r="T32">
            <v>529650</v>
          </cell>
        </row>
        <row r="33">
          <cell r="A33" t="str">
            <v>Teachers in Private Schools</v>
          </cell>
          <cell r="T33">
            <v>468533</v>
          </cell>
        </row>
        <row r="34">
          <cell r="A34" t="str">
            <v>Teachers in Madarsas &amp; Unrecog.</v>
          </cell>
          <cell r="T34">
            <v>20729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23660</v>
          </cell>
        </row>
        <row r="18">
          <cell r="A18" t="str">
            <v>Total Schools (2014-15)</v>
          </cell>
          <cell r="T18">
            <v>23665</v>
          </cell>
        </row>
        <row r="19">
          <cell r="A19" t="str">
            <v>Goverment Schools</v>
          </cell>
          <cell r="T19">
            <v>17505</v>
          </cell>
        </row>
        <row r="20">
          <cell r="A20" t="str">
            <v>Private Schools</v>
          </cell>
          <cell r="T20">
            <v>5787</v>
          </cell>
        </row>
        <row r="21">
          <cell r="A21" t="str">
            <v>Madarsas &amp; Unrecognised Schools</v>
          </cell>
          <cell r="T21">
            <v>368</v>
          </cell>
        </row>
        <row r="22">
          <cell r="A22" t="str">
            <v>Goverment Schools: Rural</v>
          </cell>
          <cell r="T22">
            <v>16860</v>
          </cell>
        </row>
        <row r="23">
          <cell r="A23" t="str">
            <v>Private Schools: Rural</v>
          </cell>
          <cell r="T23">
            <v>4253</v>
          </cell>
        </row>
        <row r="24">
          <cell r="A24" t="str">
            <v>Total Enrolment (2015-16)</v>
          </cell>
          <cell r="T24">
            <v>1712673</v>
          </cell>
        </row>
        <row r="25">
          <cell r="A25" t="str">
            <v>Total Enrolment (2014-15)</v>
          </cell>
          <cell r="T25">
            <v>1707457</v>
          </cell>
        </row>
        <row r="26">
          <cell r="A26" t="str">
            <v>Enrolment in Goverment Schools</v>
          </cell>
          <cell r="T26">
            <v>757209</v>
          </cell>
        </row>
        <row r="27">
          <cell r="A27" t="str">
            <v>Enrolment in Private Schools</v>
          </cell>
          <cell r="T27">
            <v>907076</v>
          </cell>
        </row>
        <row r="28">
          <cell r="A28" t="str">
            <v>Enrolment in Madarsas &amp; Unrecog.</v>
          </cell>
          <cell r="T28">
            <v>48388</v>
          </cell>
        </row>
        <row r="29">
          <cell r="A29" t="str">
            <v>Enrolment In Govt. Schools: Rural</v>
          </cell>
          <cell r="T29">
            <v>679723</v>
          </cell>
        </row>
        <row r="30">
          <cell r="A30" t="str">
            <v>Enrolment in Private Schools: Rural</v>
          </cell>
          <cell r="T30">
            <v>604115</v>
          </cell>
        </row>
        <row r="31">
          <cell r="A31" t="str">
            <v>Total Teachers(2014-15)</v>
          </cell>
          <cell r="T31">
            <v>101847</v>
          </cell>
        </row>
        <row r="32">
          <cell r="A32" t="str">
            <v>Teachers in Goverment Schools</v>
          </cell>
          <cell r="T32">
            <v>65399</v>
          </cell>
        </row>
        <row r="33">
          <cell r="A33" t="str">
            <v>Teachers in Private Schools</v>
          </cell>
          <cell r="T33">
            <v>42144</v>
          </cell>
        </row>
        <row r="34">
          <cell r="A34" t="str">
            <v>Teachers in Madarsas &amp; Unrecog.</v>
          </cell>
          <cell r="T34">
            <v>1831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95723</v>
          </cell>
        </row>
        <row r="18">
          <cell r="A18" t="str">
            <v>Total Schools (2014-15)</v>
          </cell>
          <cell r="T18">
            <v>95572</v>
          </cell>
        </row>
        <row r="19">
          <cell r="A19" t="str">
            <v>Goverment Schools</v>
          </cell>
          <cell r="T19">
            <v>82737</v>
          </cell>
        </row>
        <row r="20">
          <cell r="A20" t="str">
            <v>Private Schools</v>
          </cell>
          <cell r="T20">
            <v>9754</v>
          </cell>
        </row>
        <row r="21">
          <cell r="A21" t="str">
            <v>Madarsas &amp; Unrecognised Schools</v>
          </cell>
          <cell r="T21">
            <v>3232</v>
          </cell>
        </row>
        <row r="22">
          <cell r="A22" t="str">
            <v>Goverment Schools: Rural</v>
          </cell>
          <cell r="T22">
            <v>73072</v>
          </cell>
        </row>
        <row r="23">
          <cell r="A23" t="str">
            <v>Private Schools: Rural</v>
          </cell>
          <cell r="T23">
            <v>7156</v>
          </cell>
        </row>
        <row r="24">
          <cell r="A24" t="str">
            <v>Total Enrolment (2015-16)</v>
          </cell>
          <cell r="T24">
            <v>12909034</v>
          </cell>
        </row>
        <row r="25">
          <cell r="A25" t="str">
            <v>Total Enrolment (2014-15)</v>
          </cell>
          <cell r="T25">
            <v>13015107</v>
          </cell>
        </row>
        <row r="26">
          <cell r="A26" t="str">
            <v>Enrolment in Goverment Schools</v>
          </cell>
          <cell r="T26">
            <v>11193885</v>
          </cell>
        </row>
        <row r="27">
          <cell r="A27" t="str">
            <v>Enrolment in Private Schools</v>
          </cell>
          <cell r="T27">
            <v>1143436</v>
          </cell>
        </row>
        <row r="28">
          <cell r="A28" t="str">
            <v>Enrolment in Madarsas &amp; Unrecog.</v>
          </cell>
          <cell r="T28">
            <v>571713</v>
          </cell>
        </row>
        <row r="29">
          <cell r="A29" t="str">
            <v>Enrolment In Govt. Schools: Rural</v>
          </cell>
          <cell r="T29">
            <v>9437510</v>
          </cell>
        </row>
        <row r="30">
          <cell r="A30" t="str">
            <v>Enrolment in Private Schools: Rural</v>
          </cell>
          <cell r="T30">
            <v>813785</v>
          </cell>
        </row>
        <row r="31">
          <cell r="A31" t="str">
            <v>Total Teachers(2014-15)</v>
          </cell>
          <cell r="T31">
            <v>566484</v>
          </cell>
        </row>
        <row r="32">
          <cell r="A32" t="str">
            <v>Teachers in Goverment Schools</v>
          </cell>
          <cell r="T32">
            <v>453965</v>
          </cell>
        </row>
        <row r="33">
          <cell r="A33" t="str">
            <v>Teachers in Private Schools</v>
          </cell>
          <cell r="T33">
            <v>85432</v>
          </cell>
        </row>
        <row r="34">
          <cell r="A34" t="str">
            <v>Teachers in Madarsas &amp; Unrecog.</v>
          </cell>
          <cell r="T34">
            <v>26249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65894</v>
          </cell>
        </row>
        <row r="16">
          <cell r="A16" t="str">
            <v>Total Schools (2014-15)</v>
          </cell>
          <cell r="T16">
            <v>65141</v>
          </cell>
        </row>
        <row r="17">
          <cell r="A17" t="str">
            <v>Goverment Schools</v>
          </cell>
          <cell r="T17">
            <v>50143</v>
          </cell>
        </row>
        <row r="18">
          <cell r="A18" t="str">
            <v>Private Schools</v>
          </cell>
          <cell r="T18">
            <v>7839</v>
          </cell>
        </row>
        <row r="19">
          <cell r="A19" t="str">
            <v>Madarsas &amp; Unrecognised Schools</v>
          </cell>
          <cell r="T19">
            <v>7912</v>
          </cell>
        </row>
        <row r="20">
          <cell r="A20" t="str">
            <v>Goverment Schools: Rural</v>
          </cell>
          <cell r="T20">
            <v>47764</v>
          </cell>
        </row>
        <row r="21">
          <cell r="A21" t="str">
            <v>Private Schools: Rural</v>
          </cell>
          <cell r="T21">
            <v>6999</v>
          </cell>
        </row>
        <row r="22">
          <cell r="A22" t="str">
            <v>Total Enrolment (2015-16)</v>
          </cell>
          <cell r="T22">
            <v>5432053</v>
          </cell>
        </row>
        <row r="23">
          <cell r="A23" t="str">
            <v>Total Enrolment (2014-15)</v>
          </cell>
          <cell r="T23">
            <v>5853278</v>
          </cell>
        </row>
        <row r="24">
          <cell r="A24" t="str">
            <v>Enrolment in Goverment Schools</v>
          </cell>
          <cell r="T24">
            <v>4140192</v>
          </cell>
        </row>
        <row r="25">
          <cell r="A25" t="str">
            <v>Enrolment in Private Schools</v>
          </cell>
          <cell r="T25">
            <v>955449</v>
          </cell>
        </row>
        <row r="26">
          <cell r="A26" t="str">
            <v>Enrolment in Madarsas &amp; Unrecog.</v>
          </cell>
          <cell r="T26">
            <v>336412</v>
          </cell>
        </row>
        <row r="27">
          <cell r="A27" t="str">
            <v>Enrolment In Govt. Schools: Rural</v>
          </cell>
          <cell r="T27">
            <v>3806970</v>
          </cell>
        </row>
        <row r="28">
          <cell r="A28" t="str">
            <v>Enrolment in Private Schools: Rural</v>
          </cell>
          <cell r="T28">
            <v>739240</v>
          </cell>
        </row>
        <row r="29">
          <cell r="A29" t="str">
            <v>Total Teachers(2014-15)</v>
          </cell>
          <cell r="T29">
            <v>296609</v>
          </cell>
        </row>
        <row r="30">
          <cell r="A30" t="str">
            <v>Teachers in Goverment Schools</v>
          </cell>
          <cell r="T30">
            <v>204554</v>
          </cell>
        </row>
        <row r="31">
          <cell r="A31" t="str">
            <v>Teachers in Private Schools</v>
          </cell>
          <cell r="T31">
            <v>73872</v>
          </cell>
        </row>
        <row r="32">
          <cell r="A32" t="str">
            <v>Teachers in Madarsas &amp; Unrecog.</v>
          </cell>
          <cell r="T32">
            <v>23575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T15">
            <v>80166</v>
          </cell>
        </row>
        <row r="16">
          <cell r="A16" t="str">
            <v>Total Schools (2014-15)</v>
          </cell>
          <cell r="T16">
            <v>79196</v>
          </cell>
        </row>
        <row r="17">
          <cell r="A17" t="str">
            <v>Goverment Schools</v>
          </cell>
          <cell r="T17">
            <v>71411</v>
          </cell>
        </row>
        <row r="18">
          <cell r="A18" t="str">
            <v>Private Schools</v>
          </cell>
          <cell r="T18">
            <v>3477</v>
          </cell>
        </row>
        <row r="19">
          <cell r="A19" t="str">
            <v>Madarsas &amp; Unrecognised Schools</v>
          </cell>
          <cell r="T19">
            <v>5278</v>
          </cell>
        </row>
        <row r="20">
          <cell r="A20" t="str">
            <v>Goverment Schools: Rural</v>
          </cell>
          <cell r="T20">
            <v>67441</v>
          </cell>
        </row>
        <row r="21">
          <cell r="A21" t="str">
            <v>Private Schools: Rural</v>
          </cell>
          <cell r="T21">
            <v>2108</v>
          </cell>
        </row>
        <row r="22">
          <cell r="A22" t="str">
            <v>Total Enrolment (2015-16)</v>
          </cell>
          <cell r="T22">
            <v>23431785</v>
          </cell>
        </row>
        <row r="23">
          <cell r="A23" t="str">
            <v>Total Enrolment (2014-15)</v>
          </cell>
          <cell r="T23">
            <v>22133117</v>
          </cell>
        </row>
        <row r="24">
          <cell r="A24" t="str">
            <v>Enrolment in Goverment Schools</v>
          </cell>
          <cell r="T24">
            <v>21548009</v>
          </cell>
        </row>
        <row r="25">
          <cell r="A25" t="str">
            <v>Enrolment in Private Schools</v>
          </cell>
          <cell r="T25">
            <v>895815</v>
          </cell>
        </row>
        <row r="26">
          <cell r="A26" t="str">
            <v>Enrolment in Madarsas &amp; Unrecog.</v>
          </cell>
          <cell r="T26">
            <v>987961</v>
          </cell>
        </row>
        <row r="27">
          <cell r="A27" t="str">
            <v>Enrolment In Govt. Schools: Rural</v>
          </cell>
          <cell r="T27">
            <v>20363333</v>
          </cell>
        </row>
        <row r="28">
          <cell r="A28" t="str">
            <v>Enrolment in Private Schools: Rural</v>
          </cell>
          <cell r="T28">
            <v>506693</v>
          </cell>
        </row>
        <row r="29">
          <cell r="A29" t="str">
            <v>Total Teachers(2014-15)</v>
          </cell>
          <cell r="T29">
            <v>451485</v>
          </cell>
        </row>
        <row r="30">
          <cell r="A30" t="str">
            <v>Teachers in Goverment Schools</v>
          </cell>
          <cell r="T30">
            <v>385728</v>
          </cell>
        </row>
        <row r="31">
          <cell r="A31" t="str">
            <v>Teachers in Private Schools</v>
          </cell>
          <cell r="T31">
            <v>39230</v>
          </cell>
        </row>
        <row r="32">
          <cell r="A32" t="str">
            <v>Teachers in Madarsas &amp; Unrecog.</v>
          </cell>
          <cell r="T32">
            <v>42919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A15" t="str">
            <v>Total Schools (2015-16)</v>
          </cell>
          <cell r="R15">
            <v>201</v>
          </cell>
        </row>
        <row r="16">
          <cell r="A16" t="str">
            <v>Total Schools (2014-15)</v>
          </cell>
          <cell r="R16">
            <v>197</v>
          </cell>
        </row>
        <row r="17">
          <cell r="A17" t="str">
            <v>Goverment Schools</v>
          </cell>
          <cell r="R17">
            <v>115</v>
          </cell>
        </row>
        <row r="18">
          <cell r="A18" t="str">
            <v>Private Schools</v>
          </cell>
          <cell r="R18">
            <v>80</v>
          </cell>
        </row>
        <row r="19">
          <cell r="A19" t="str">
            <v>Madarsas &amp; Unrecognised Schools</v>
          </cell>
          <cell r="R19">
            <v>6</v>
          </cell>
        </row>
        <row r="20">
          <cell r="A20" t="str">
            <v>Goverment Schools: Rural</v>
          </cell>
          <cell r="R20">
            <v>16</v>
          </cell>
        </row>
        <row r="21">
          <cell r="A21" t="str">
            <v>Private Schools: Rural</v>
          </cell>
          <cell r="R21">
            <v>1</v>
          </cell>
        </row>
        <row r="22">
          <cell r="A22" t="str">
            <v>Total Enrolment (2015-16)</v>
          </cell>
          <cell r="R22">
            <v>157921</v>
          </cell>
        </row>
        <row r="23">
          <cell r="A23" t="str">
            <v>Total Enrolment (2014-15)</v>
          </cell>
          <cell r="R23">
            <v>160743</v>
          </cell>
        </row>
        <row r="24">
          <cell r="A24" t="str">
            <v>Enrolment in Goverment Schools</v>
          </cell>
          <cell r="R24">
            <v>101884</v>
          </cell>
        </row>
        <row r="25">
          <cell r="A25" t="str">
            <v>Enrolment in Private Schools</v>
          </cell>
          <cell r="R25">
            <v>55040</v>
          </cell>
        </row>
        <row r="26">
          <cell r="A26" t="str">
            <v>Enrolment in Madarsas &amp; Unrecog.</v>
          </cell>
          <cell r="R26">
            <v>997</v>
          </cell>
        </row>
        <row r="27">
          <cell r="A27" t="str">
            <v>Enrolment In Govt. Schools: Rural</v>
          </cell>
          <cell r="R27">
            <v>17869</v>
          </cell>
        </row>
        <row r="28">
          <cell r="A28" t="str">
            <v>Enrolment in Private Schools: Rural</v>
          </cell>
          <cell r="R28">
            <v>386</v>
          </cell>
        </row>
        <row r="29">
          <cell r="A29" t="str">
            <v>Total Teachers(2014-15)</v>
          </cell>
          <cell r="R29">
            <v>8553</v>
          </cell>
        </row>
        <row r="30">
          <cell r="A30" t="str">
            <v>Teachers in Goverment Schools</v>
          </cell>
          <cell r="R30">
            <v>5437</v>
          </cell>
        </row>
        <row r="31">
          <cell r="A31" t="str">
            <v>Teachers in Private Schools</v>
          </cell>
          <cell r="R31">
            <v>3801</v>
          </cell>
        </row>
        <row r="32">
          <cell r="A32" t="str">
            <v>Teachers in Madarsas &amp; Unrecog.</v>
          </cell>
          <cell r="R32">
            <v>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6">
          <cell r="A16" t="str">
            <v>wrj</v>
          </cell>
        </row>
        <row r="18">
          <cell r="A18" t="str">
            <v>Li</v>
          </cell>
        </row>
        <row r="20">
          <cell r="A20" t="str">
            <v>Area (In Sq.Km.)</v>
          </cell>
        </row>
        <row r="22">
          <cell r="A22" t="str">
            <v>135,191</v>
          </cell>
        </row>
        <row r="24">
          <cell r="A24" t="str">
            <v>Key Data</v>
          </cell>
          <cell r="T24" t="str">
            <v>Total</v>
          </cell>
        </row>
        <row r="25">
          <cell r="A25" t="str">
            <v>Total Schools (2015-16)</v>
          </cell>
          <cell r="T25">
            <v>50705</v>
          </cell>
        </row>
        <row r="26">
          <cell r="A26" t="str">
            <v>Total Schools (2014-15)</v>
          </cell>
          <cell r="T26">
            <v>53299</v>
          </cell>
        </row>
        <row r="27">
          <cell r="A27" t="str">
            <v>Goverment Schools</v>
          </cell>
          <cell r="T27">
            <v>44387</v>
          </cell>
        </row>
        <row r="28">
          <cell r="A28" t="str">
            <v>Private Schools</v>
          </cell>
          <cell r="T28">
            <v>6100</v>
          </cell>
        </row>
        <row r="29">
          <cell r="A29" t="str">
            <v>Madarsas &amp; Unrecognised Schools</v>
          </cell>
          <cell r="T29">
            <v>218</v>
          </cell>
        </row>
        <row r="30">
          <cell r="A30" t="str">
            <v>Goverment Schools: Rural</v>
          </cell>
          <cell r="T30">
            <v>41797</v>
          </cell>
        </row>
        <row r="31">
          <cell r="A31" t="str">
            <v>Private Schools: Rural</v>
          </cell>
          <cell r="T31">
            <v>3633</v>
          </cell>
        </row>
        <row r="32">
          <cell r="A32" t="str">
            <v>Total Enrolment (2015-16)</v>
          </cell>
          <cell r="T32">
            <v>4457355</v>
          </cell>
        </row>
        <row r="33">
          <cell r="A33" t="str">
            <v>Total Enrolment (2014-15)</v>
          </cell>
          <cell r="T33">
            <v>4548680</v>
          </cell>
        </row>
        <row r="34">
          <cell r="A34" t="str">
            <v>Enrolment in Goverment Schools</v>
          </cell>
          <cell r="T34">
            <v>3281478</v>
          </cell>
        </row>
        <row r="35">
          <cell r="A35" t="str">
            <v>Enrolment in Private Schools</v>
          </cell>
          <cell r="T35">
            <v>1159774</v>
          </cell>
        </row>
        <row r="36">
          <cell r="A36" t="str">
            <v>Enrolment in Madarsas &amp; Unrecog.</v>
          </cell>
          <cell r="T36">
            <v>16103</v>
          </cell>
        </row>
        <row r="37">
          <cell r="A37" t="str">
            <v>Enrolment In Govt. Schools: Rural</v>
          </cell>
          <cell r="T37">
            <v>2963192</v>
          </cell>
        </row>
        <row r="38">
          <cell r="A38" t="str">
            <v>Enrolment in Private Schools: Rural</v>
          </cell>
          <cell r="T38">
            <v>560972</v>
          </cell>
        </row>
        <row r="39">
          <cell r="A39" t="str">
            <v>Total Teachers(2014-15)</v>
          </cell>
          <cell r="T39">
            <v>213457</v>
          </cell>
        </row>
        <row r="40">
          <cell r="A40" t="str">
            <v>Teachers in Goverment Schools</v>
          </cell>
          <cell r="T40">
            <v>151867</v>
          </cell>
        </row>
        <row r="41">
          <cell r="A41" t="str">
            <v>Teachers in Private Schools</v>
          </cell>
          <cell r="T41">
            <v>62097</v>
          </cell>
        </row>
        <row r="42">
          <cell r="A42" t="str">
            <v>Teachers in Madarsas &amp; Unrecog.</v>
          </cell>
          <cell r="T42">
            <v>763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9">
          <cell r="A19" t="str">
            <v>Total Schools (2015-16)</v>
          </cell>
          <cell r="T19">
            <v>323</v>
          </cell>
        </row>
        <row r="20">
          <cell r="A20" t="str">
            <v>Total Schools (2014-15)</v>
          </cell>
          <cell r="T20">
            <v>320</v>
          </cell>
        </row>
        <row r="21">
          <cell r="A21" t="str">
            <v>Goverment Schools</v>
          </cell>
          <cell r="T21">
            <v>275</v>
          </cell>
        </row>
        <row r="22">
          <cell r="A22" t="str">
            <v>Private Schools</v>
          </cell>
          <cell r="T22">
            <v>44</v>
          </cell>
        </row>
        <row r="23">
          <cell r="A23" t="str">
            <v>Madarsas &amp; Unrecognised Schools</v>
          </cell>
          <cell r="T23">
            <v>4</v>
          </cell>
        </row>
        <row r="24">
          <cell r="A24" t="str">
            <v>Goverment Schools: Rural</v>
          </cell>
          <cell r="T24">
            <v>257</v>
          </cell>
        </row>
        <row r="25">
          <cell r="A25" t="str">
            <v>Private Schools: Rural</v>
          </cell>
          <cell r="T25">
            <v>33</v>
          </cell>
        </row>
        <row r="26">
          <cell r="A26" t="str">
            <v>Total Enrolment (2015-16)</v>
          </cell>
          <cell r="T26">
            <v>58974</v>
          </cell>
        </row>
        <row r="27">
          <cell r="A27" t="str">
            <v>Total Enrolment (2014-15)</v>
          </cell>
          <cell r="T27">
            <v>58197</v>
          </cell>
        </row>
        <row r="28">
          <cell r="A28" t="str">
            <v>Enrolment in Goverment Schools</v>
          </cell>
          <cell r="T28">
            <v>41755</v>
          </cell>
        </row>
        <row r="29">
          <cell r="A29" t="str">
            <v>Enrolment in Private Schools</v>
          </cell>
          <cell r="T29">
            <v>17072</v>
          </cell>
        </row>
        <row r="30">
          <cell r="A30" t="str">
            <v>Enrolment in Madarsas &amp; Unrecog.</v>
          </cell>
          <cell r="T30">
            <v>147</v>
          </cell>
        </row>
        <row r="31">
          <cell r="A31" t="str">
            <v>Enrolment In Govt. Schools: Rural</v>
          </cell>
          <cell r="T31">
            <v>31495</v>
          </cell>
        </row>
        <row r="32">
          <cell r="A32" t="str">
            <v>Enrolment in Private Schools: Rural</v>
          </cell>
          <cell r="T32">
            <v>8731</v>
          </cell>
        </row>
        <row r="33">
          <cell r="A33" t="str">
            <v>Total Teachers(2014-15)</v>
          </cell>
          <cell r="T33">
            <v>2042</v>
          </cell>
        </row>
        <row r="34">
          <cell r="A34" t="str">
            <v>Teachers in Goverment Schools</v>
          </cell>
          <cell r="T34">
            <v>1575</v>
          </cell>
        </row>
        <row r="35">
          <cell r="A35" t="str">
            <v>Teachers in Private Schools</v>
          </cell>
          <cell r="T35">
            <v>821</v>
          </cell>
        </row>
        <row r="36">
          <cell r="A36" t="str">
            <v>Teachers in Madarsas &amp; Unrecog.</v>
          </cell>
          <cell r="T36">
            <v>15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7">
          <cell r="A17" t="str">
            <v>Total Schools (2015-16)</v>
          </cell>
          <cell r="T17">
            <v>120</v>
          </cell>
        </row>
        <row r="18">
          <cell r="A18" t="str">
            <v>Total Schools (2014-15)</v>
          </cell>
          <cell r="T18">
            <v>120</v>
          </cell>
        </row>
        <row r="19">
          <cell r="A19" t="str">
            <v>Goverment Schools</v>
          </cell>
          <cell r="T19">
            <v>94</v>
          </cell>
        </row>
        <row r="20">
          <cell r="A20" t="str">
            <v>Private Schools</v>
          </cell>
          <cell r="T20">
            <v>26</v>
          </cell>
        </row>
        <row r="21">
          <cell r="A21" t="str">
            <v>Madarsas &amp; Unrecognised Schools</v>
          </cell>
          <cell r="T21">
            <v>0</v>
          </cell>
        </row>
        <row r="22">
          <cell r="A22" t="str">
            <v>Goverment Schools: Rural</v>
          </cell>
          <cell r="T22">
            <v>72</v>
          </cell>
        </row>
        <row r="23">
          <cell r="A23" t="str">
            <v>Private Schools: Rural</v>
          </cell>
          <cell r="T23">
            <v>11</v>
          </cell>
        </row>
        <row r="24">
          <cell r="A24" t="str">
            <v>Total Enrolment (2015-16)</v>
          </cell>
          <cell r="T24">
            <v>27978</v>
          </cell>
        </row>
        <row r="25">
          <cell r="A25" t="str">
            <v>Total Enrolment (2014-15)</v>
          </cell>
          <cell r="T25">
            <v>28157</v>
          </cell>
        </row>
        <row r="26">
          <cell r="A26" t="str">
            <v>Enrolment in Goverment Schools</v>
          </cell>
          <cell r="T26">
            <v>14903</v>
          </cell>
        </row>
        <row r="27">
          <cell r="A27" t="str">
            <v>Enrolment in Private Schools</v>
          </cell>
          <cell r="T27">
            <v>13075</v>
          </cell>
        </row>
        <row r="28">
          <cell r="A28" t="str">
            <v>Enrolment in Madarsas &amp; Unrecog.</v>
          </cell>
          <cell r="T28">
            <v>0</v>
          </cell>
        </row>
        <row r="29">
          <cell r="A29" t="str">
            <v>Enrolment In Govt. Schools: Rural</v>
          </cell>
          <cell r="T29">
            <v>10178</v>
          </cell>
        </row>
        <row r="30">
          <cell r="A30" t="str">
            <v>Enrolment in Private Schools: Rural</v>
          </cell>
          <cell r="T30">
            <v>6626</v>
          </cell>
        </row>
        <row r="31">
          <cell r="A31" t="str">
            <v>Total Teachers(2014-15)</v>
          </cell>
          <cell r="T31">
            <v>1174</v>
          </cell>
        </row>
        <row r="32">
          <cell r="A32" t="str">
            <v>Teachers in Goverment Schools</v>
          </cell>
          <cell r="T32">
            <v>631</v>
          </cell>
        </row>
        <row r="33">
          <cell r="A33" t="str">
            <v>Teachers in Private Schools</v>
          </cell>
          <cell r="T33">
            <v>532</v>
          </cell>
        </row>
        <row r="34">
          <cell r="A34" t="str">
            <v>Teachers in Madarsas &amp; Unrecog.</v>
          </cell>
          <cell r="T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2" sqref="A2"/>
    </sheetView>
  </sheetViews>
  <sheetFormatPr baseColWidth="10" defaultColWidth="11.3984375" defaultRowHeight="15" x14ac:dyDescent="0.2"/>
  <cols>
    <col min="1" max="1" width="14.19921875" customWidth="1"/>
    <col min="2" max="2" width="12.19921875" customWidth="1"/>
  </cols>
  <sheetData>
    <row r="2" spans="1:2" x14ac:dyDescent="0.2">
      <c r="A2" t="s">
        <v>84</v>
      </c>
      <c r="B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E41"/>
  <sheetViews>
    <sheetView zoomScale="50" zoomScaleNormal="50" zoomScalePageLayoutView="50" workbookViewId="0">
      <selection activeCell="O21" sqref="O21"/>
    </sheetView>
  </sheetViews>
  <sheetFormatPr baseColWidth="10" defaultColWidth="8.796875" defaultRowHeight="15" x14ac:dyDescent="0.2"/>
  <cols>
    <col min="1" max="1" width="26.796875" customWidth="1"/>
    <col min="2" max="2" width="11.796875" customWidth="1"/>
    <col min="3" max="3" width="18.19921875" bestFit="1" customWidth="1"/>
    <col min="4" max="4" width="11.796875" bestFit="1" customWidth="1"/>
    <col min="5" max="5" width="18" bestFit="1" customWidth="1"/>
  </cols>
  <sheetData>
    <row r="2" spans="1:5" x14ac:dyDescent="0.2">
      <c r="A2" s="11" t="s">
        <v>1</v>
      </c>
      <c r="B2" s="11" t="s">
        <v>40</v>
      </c>
      <c r="C2" s="11" t="s">
        <v>41</v>
      </c>
      <c r="D2" s="11" t="s">
        <v>42</v>
      </c>
      <c r="E2" s="11" t="s">
        <v>43</v>
      </c>
    </row>
    <row r="4" spans="1:5" ht="16" x14ac:dyDescent="0.2">
      <c r="A4" s="7" t="s">
        <v>46</v>
      </c>
      <c r="B4" s="10">
        <v>84.48</v>
      </c>
      <c r="C4" s="10">
        <v>81.33</v>
      </c>
      <c r="D4" s="10">
        <v>72.099999999999994</v>
      </c>
      <c r="E4" s="10">
        <v>63.37</v>
      </c>
    </row>
    <row r="5" spans="1:5" ht="16" x14ac:dyDescent="0.2">
      <c r="A5" s="7" t="s">
        <v>47</v>
      </c>
      <c r="B5" s="10">
        <v>126.76</v>
      </c>
      <c r="C5" s="10">
        <v>130.13</v>
      </c>
      <c r="D5" s="10" t="s">
        <v>48</v>
      </c>
      <c r="E5" s="10" t="s">
        <v>48</v>
      </c>
    </row>
    <row r="6" spans="1:5" ht="16" x14ac:dyDescent="0.2">
      <c r="A6" s="7" t="s">
        <v>49</v>
      </c>
      <c r="B6" s="10">
        <v>106.11</v>
      </c>
      <c r="C6" s="10">
        <v>93.05</v>
      </c>
      <c r="D6" s="10">
        <v>99.6</v>
      </c>
      <c r="E6" s="10">
        <v>77.83</v>
      </c>
    </row>
    <row r="7" spans="1:5" ht="16" x14ac:dyDescent="0.2">
      <c r="A7" s="7" t="s">
        <v>50</v>
      </c>
      <c r="B7" s="10">
        <v>107.67</v>
      </c>
      <c r="C7" s="10">
        <v>107.89</v>
      </c>
      <c r="D7" s="10" t="s">
        <v>48</v>
      </c>
      <c r="E7" s="10">
        <v>96.88</v>
      </c>
    </row>
    <row r="8" spans="1:5" ht="16" x14ac:dyDescent="0.2">
      <c r="A8" s="7" t="s">
        <v>51</v>
      </c>
      <c r="B8" s="10">
        <v>100.02</v>
      </c>
      <c r="C8" s="10">
        <v>102.33</v>
      </c>
      <c r="D8" s="10">
        <v>91.69</v>
      </c>
      <c r="E8" s="10">
        <v>82.1</v>
      </c>
    </row>
    <row r="9" spans="1:5" ht="16" x14ac:dyDescent="0.2">
      <c r="A9" s="7" t="s">
        <v>56</v>
      </c>
      <c r="B9" s="10">
        <v>102.57</v>
      </c>
      <c r="C9" s="10">
        <v>98.74</v>
      </c>
      <c r="D9" s="10">
        <v>95.66</v>
      </c>
      <c r="E9" s="10">
        <v>84.78</v>
      </c>
    </row>
    <row r="10" spans="1:5" ht="16" x14ac:dyDescent="0.2">
      <c r="A10" s="7" t="s">
        <v>57</v>
      </c>
      <c r="B10" s="10">
        <v>97.24</v>
      </c>
      <c r="C10" s="10">
        <v>95.73</v>
      </c>
      <c r="D10" s="10">
        <v>82.46</v>
      </c>
      <c r="E10" s="10">
        <v>73.349999999999994</v>
      </c>
    </row>
    <row r="11" spans="1:5" ht="16" x14ac:dyDescent="0.2">
      <c r="A11" s="7" t="s">
        <v>59</v>
      </c>
      <c r="B11" s="10">
        <v>91.41</v>
      </c>
      <c r="C11" s="10">
        <v>92.39</v>
      </c>
      <c r="D11" s="10">
        <v>73.760000000000005</v>
      </c>
      <c r="E11" s="10">
        <v>69.36</v>
      </c>
    </row>
    <row r="12" spans="1:5" ht="16" x14ac:dyDescent="0.2">
      <c r="A12" s="7" t="s">
        <v>58</v>
      </c>
      <c r="B12" s="10">
        <v>98.8</v>
      </c>
      <c r="C12" s="10">
        <v>104.36</v>
      </c>
      <c r="D12" s="10">
        <v>82.1</v>
      </c>
      <c r="E12" s="10">
        <v>80.459999999999994</v>
      </c>
    </row>
    <row r="13" spans="1:5" ht="16" x14ac:dyDescent="0.2">
      <c r="A13" s="7" t="s">
        <v>2</v>
      </c>
      <c r="B13" s="10">
        <v>85.98</v>
      </c>
      <c r="C13" s="10">
        <v>70.2</v>
      </c>
      <c r="D13" s="10">
        <v>72.39</v>
      </c>
      <c r="E13" s="10">
        <v>56.04</v>
      </c>
    </row>
    <row r="14" spans="1:5" ht="16" x14ac:dyDescent="0.2">
      <c r="A14" s="7" t="s">
        <v>60</v>
      </c>
      <c r="B14" s="10">
        <v>109.22</v>
      </c>
      <c r="C14" s="10">
        <v>102.73</v>
      </c>
      <c r="D14" s="10">
        <v>97.21</v>
      </c>
      <c r="E14" s="10">
        <v>89.12</v>
      </c>
    </row>
    <row r="15" spans="1:5" ht="16" x14ac:dyDescent="0.2">
      <c r="A15" s="7" t="s">
        <v>62</v>
      </c>
      <c r="B15" s="10">
        <v>102.98</v>
      </c>
      <c r="C15" s="10">
        <v>93.37</v>
      </c>
      <c r="D15" s="10">
        <v>96.4</v>
      </c>
      <c r="E15" s="10">
        <v>79.37</v>
      </c>
    </row>
    <row r="16" spans="1:5" ht="16" x14ac:dyDescent="0.2">
      <c r="A16" s="7" t="s">
        <v>61</v>
      </c>
      <c r="B16" s="10">
        <v>95.44</v>
      </c>
      <c r="C16" s="10">
        <v>95.39</v>
      </c>
      <c r="D16" s="10">
        <v>85.65</v>
      </c>
      <c r="E16" s="10">
        <v>79.94</v>
      </c>
    </row>
    <row r="17" spans="1:5" ht="16" x14ac:dyDescent="0.2">
      <c r="A17" s="7" t="s">
        <v>45</v>
      </c>
      <c r="B17" s="10">
        <v>94.47</v>
      </c>
      <c r="C17" s="10">
        <v>94.07</v>
      </c>
      <c r="D17" s="10">
        <v>78.930000000000007</v>
      </c>
      <c r="E17" s="10">
        <v>72.31</v>
      </c>
    </row>
    <row r="18" spans="1:5" ht="16" x14ac:dyDescent="0.2">
      <c r="A18" s="7" t="s">
        <v>65</v>
      </c>
      <c r="B18" s="10">
        <v>97.94</v>
      </c>
      <c r="C18" s="10">
        <v>99.24</v>
      </c>
      <c r="D18" s="10">
        <v>85.79</v>
      </c>
      <c r="E18" s="10">
        <v>78.489999999999995</v>
      </c>
    </row>
    <row r="19" spans="1:5" ht="16" x14ac:dyDescent="0.2">
      <c r="A19" s="7" t="s">
        <v>66</v>
      </c>
      <c r="B19" s="10">
        <v>130.85</v>
      </c>
      <c r="C19" s="10">
        <v>129.88999999999999</v>
      </c>
      <c r="D19" s="10" t="s">
        <v>48</v>
      </c>
      <c r="E19" s="10" t="s">
        <v>48</v>
      </c>
    </row>
    <row r="20" spans="1:5" ht="16" x14ac:dyDescent="0.2">
      <c r="A20" s="7" t="s">
        <v>64</v>
      </c>
      <c r="B20" s="10">
        <v>140.9</v>
      </c>
      <c r="C20" s="10">
        <v>135.88999999999999</v>
      </c>
      <c r="D20" s="10">
        <v>96.86</v>
      </c>
      <c r="E20" s="10">
        <v>72.87</v>
      </c>
    </row>
    <row r="21" spans="1:5" ht="16" x14ac:dyDescent="0.2">
      <c r="A21" s="7" t="s">
        <v>67</v>
      </c>
      <c r="B21" s="10">
        <v>122.99</v>
      </c>
      <c r="C21" s="10">
        <v>134.78</v>
      </c>
      <c r="D21" s="10">
        <v>99</v>
      </c>
      <c r="E21" s="10">
        <v>92.52</v>
      </c>
    </row>
    <row r="22" spans="1:5" ht="16" x14ac:dyDescent="0.2">
      <c r="A22" s="7" t="s">
        <v>68</v>
      </c>
      <c r="B22" s="10">
        <v>99.5</v>
      </c>
      <c r="C22" s="10">
        <v>102.28</v>
      </c>
      <c r="D22" s="10">
        <v>83.2</v>
      </c>
      <c r="E22" s="10">
        <v>80.89</v>
      </c>
    </row>
    <row r="23" spans="1:5" ht="16" x14ac:dyDescent="0.2">
      <c r="A23" s="7" t="s">
        <v>69</v>
      </c>
      <c r="B23" s="10">
        <v>103.73</v>
      </c>
      <c r="C23" s="10">
        <v>94.26</v>
      </c>
      <c r="D23" s="10">
        <v>90.51</v>
      </c>
      <c r="E23" s="10">
        <v>72</v>
      </c>
    </row>
    <row r="24" spans="1:5" ht="16" x14ac:dyDescent="0.2">
      <c r="A24" s="7" t="s">
        <v>70</v>
      </c>
      <c r="B24" s="10">
        <v>101.7</v>
      </c>
      <c r="C24" s="10">
        <v>98.38</v>
      </c>
      <c r="D24" s="10">
        <v>84.1</v>
      </c>
      <c r="E24" s="10">
        <v>89.24</v>
      </c>
    </row>
    <row r="25" spans="1:5" ht="16" x14ac:dyDescent="0.2">
      <c r="A25" s="7" t="s">
        <v>72</v>
      </c>
      <c r="B25" s="10">
        <v>100.43</v>
      </c>
      <c r="C25" s="10">
        <v>91.34</v>
      </c>
      <c r="D25" s="10">
        <v>79.2</v>
      </c>
      <c r="E25" s="10">
        <v>67.180000000000007</v>
      </c>
    </row>
    <row r="26" spans="1:5" ht="16" x14ac:dyDescent="0.2">
      <c r="A26" s="7" t="s">
        <v>73</v>
      </c>
      <c r="B26" s="10">
        <v>102.87</v>
      </c>
      <c r="C26" s="10">
        <v>150.61000000000001</v>
      </c>
      <c r="D26" s="10">
        <v>75.47</v>
      </c>
      <c r="E26" s="10">
        <v>82.57</v>
      </c>
    </row>
    <row r="27" spans="1:5" ht="16" x14ac:dyDescent="0.2">
      <c r="A27" s="7" t="s">
        <v>75</v>
      </c>
      <c r="B27" s="10">
        <v>103.89</v>
      </c>
      <c r="C27" s="10">
        <v>94.03</v>
      </c>
      <c r="D27" s="10">
        <v>90.9</v>
      </c>
      <c r="E27" s="10">
        <v>77.05</v>
      </c>
    </row>
    <row r="28" spans="1:5" ht="16" x14ac:dyDescent="0.2">
      <c r="A28" s="7" t="s">
        <v>74</v>
      </c>
      <c r="B28" s="10">
        <v>103.02</v>
      </c>
      <c r="C28" s="10">
        <v>89.41</v>
      </c>
      <c r="D28" s="10">
        <v>80.64</v>
      </c>
      <c r="E28" s="10">
        <v>68.45</v>
      </c>
    </row>
    <row r="29" spans="1:5" ht="16" x14ac:dyDescent="0.2">
      <c r="A29" s="7" t="s">
        <v>76</v>
      </c>
      <c r="B29" s="10">
        <v>107.96</v>
      </c>
      <c r="C29" s="10">
        <v>127.97</v>
      </c>
      <c r="D29" s="10">
        <v>97.99</v>
      </c>
      <c r="E29" s="10" t="s">
        <v>48</v>
      </c>
    </row>
    <row r="30" spans="1:5" ht="16" x14ac:dyDescent="0.2">
      <c r="A30" s="7" t="s">
        <v>78</v>
      </c>
      <c r="B30" s="10">
        <v>92.15</v>
      </c>
      <c r="C30" s="10">
        <v>75.08</v>
      </c>
      <c r="D30" s="10">
        <v>83.07</v>
      </c>
      <c r="E30" s="10">
        <v>60.53</v>
      </c>
    </row>
    <row r="31" spans="1:5" ht="16" x14ac:dyDescent="0.2">
      <c r="A31" s="7" t="s">
        <v>77</v>
      </c>
      <c r="B31" s="10">
        <v>99.29</v>
      </c>
      <c r="C31" s="10">
        <v>86.89</v>
      </c>
      <c r="D31" s="10">
        <v>84.42</v>
      </c>
      <c r="E31" s="10">
        <v>66.239999999999995</v>
      </c>
    </row>
    <row r="32" spans="1:5" ht="16" x14ac:dyDescent="0.2">
      <c r="A32" s="7" t="s">
        <v>79</v>
      </c>
      <c r="B32" s="10">
        <v>103.68</v>
      </c>
      <c r="C32" s="10">
        <v>105</v>
      </c>
      <c r="D32" s="10">
        <v>94.02</v>
      </c>
      <c r="E32" s="10">
        <v>81.3</v>
      </c>
    </row>
    <row r="33" spans="1:5" ht="16" x14ac:dyDescent="0.2">
      <c r="A33" s="7" t="s">
        <v>44</v>
      </c>
      <c r="B33" s="10">
        <v>88.93</v>
      </c>
      <c r="C33" s="10">
        <v>84.14</v>
      </c>
      <c r="D33" s="10">
        <v>77.69</v>
      </c>
      <c r="E33" s="10">
        <v>65.91</v>
      </c>
    </row>
    <row r="34" spans="1:5" ht="16" x14ac:dyDescent="0.2">
      <c r="A34" s="7" t="s">
        <v>52</v>
      </c>
      <c r="B34" s="10">
        <v>81.44</v>
      </c>
      <c r="C34" s="10">
        <v>95.53</v>
      </c>
      <c r="D34" s="10">
        <v>72.23</v>
      </c>
      <c r="E34" s="10">
        <v>74.64</v>
      </c>
    </row>
    <row r="35" spans="1:5" ht="16" x14ac:dyDescent="0.2">
      <c r="A35" s="7" t="s">
        <v>55</v>
      </c>
      <c r="B35" s="10">
        <v>82.53</v>
      </c>
      <c r="C35" s="10">
        <v>90.96</v>
      </c>
      <c r="D35" s="10">
        <v>76.92</v>
      </c>
      <c r="E35" s="10">
        <v>69.180000000000007</v>
      </c>
    </row>
    <row r="36" spans="1:5" ht="16" x14ac:dyDescent="0.2">
      <c r="A36" s="7" t="s">
        <v>53</v>
      </c>
      <c r="B36" s="10">
        <v>82.03</v>
      </c>
      <c r="C36" s="10">
        <v>79.150000000000006</v>
      </c>
      <c r="D36" s="10">
        <v>71.42</v>
      </c>
      <c r="E36" s="10">
        <v>62.45</v>
      </c>
    </row>
    <row r="37" spans="1:5" ht="16" x14ac:dyDescent="0.2">
      <c r="A37" s="7" t="s">
        <v>54</v>
      </c>
      <c r="B37" s="10">
        <v>110.71</v>
      </c>
      <c r="C37" s="10">
        <v>128.12</v>
      </c>
      <c r="D37" s="10">
        <v>93.36</v>
      </c>
      <c r="E37" s="10">
        <v>98.08</v>
      </c>
    </row>
    <row r="38" spans="1:5" ht="16" x14ac:dyDescent="0.2">
      <c r="A38" s="7" t="s">
        <v>63</v>
      </c>
      <c r="B38" s="10">
        <v>73.8</v>
      </c>
      <c r="C38" s="10">
        <v>83.26</v>
      </c>
      <c r="D38" s="10">
        <v>73.28</v>
      </c>
      <c r="E38" s="10">
        <v>68.2</v>
      </c>
    </row>
    <row r="39" spans="1:5" ht="16" x14ac:dyDescent="0.2">
      <c r="A39" s="7" t="s">
        <v>71</v>
      </c>
      <c r="B39" s="10">
        <v>84.79</v>
      </c>
      <c r="C39" s="10">
        <v>87.04</v>
      </c>
      <c r="D39" s="10">
        <v>69.3</v>
      </c>
      <c r="E39" s="10">
        <v>63.96</v>
      </c>
    </row>
    <row r="40" spans="1:5" ht="16" x14ac:dyDescent="0.2">
      <c r="A40" s="22" t="s">
        <v>93</v>
      </c>
      <c r="B40" s="10">
        <v>99.21</v>
      </c>
      <c r="C40" s="10">
        <v>92.81</v>
      </c>
      <c r="D40" s="10">
        <v>87.3</v>
      </c>
      <c r="E40" s="10">
        <v>74.739999999999995</v>
      </c>
    </row>
    <row r="41" spans="1:5" ht="16" x14ac:dyDescent="0.2">
      <c r="A41" s="12" t="s">
        <v>80</v>
      </c>
    </row>
  </sheetData>
  <sortState ref="A2:E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P41"/>
  <sheetViews>
    <sheetView tabSelected="1" zoomScale="82" zoomScaleNormal="60" zoomScalePageLayoutView="60" workbookViewId="0">
      <selection activeCell="H4" sqref="H4"/>
    </sheetView>
  </sheetViews>
  <sheetFormatPr baseColWidth="10" defaultColWidth="8.796875" defaultRowHeight="16" x14ac:dyDescent="0.2"/>
  <cols>
    <col min="1" max="1" width="24.796875" style="1" bestFit="1" customWidth="1"/>
    <col min="2" max="2" width="23.19921875" style="1" bestFit="1" customWidth="1"/>
    <col min="3" max="3" width="19" style="1" bestFit="1" customWidth="1"/>
    <col min="4" max="4" width="15.19921875" style="1" bestFit="1" customWidth="1"/>
    <col min="5" max="8" width="15.3984375" style="1" customWidth="1"/>
    <col min="9" max="9" width="14.19921875" style="1" customWidth="1"/>
    <col min="10" max="10" width="15.3984375" style="1" customWidth="1"/>
    <col min="11" max="11" width="17.19921875" style="1" customWidth="1"/>
    <col min="12" max="12" width="10.796875" style="1" customWidth="1"/>
    <col min="13" max="14" width="8.796875" style="1"/>
    <col min="15" max="15" width="16.19921875" style="1" customWidth="1"/>
    <col min="16" max="16" width="12.19921875" style="1" customWidth="1"/>
    <col min="17" max="17" width="19.19921875" style="1" customWidth="1"/>
    <col min="18" max="16384" width="8.796875" style="1"/>
  </cols>
  <sheetData>
    <row r="2" spans="1:16" ht="96" x14ac:dyDescent="0.2">
      <c r="A2" s="8" t="s">
        <v>0</v>
      </c>
      <c r="B2" s="19" t="s">
        <v>82</v>
      </c>
      <c r="C2" s="7"/>
      <c r="D2" s="7"/>
      <c r="E2" s="7"/>
      <c r="F2" s="21" t="s">
        <v>83</v>
      </c>
      <c r="G2" s="7"/>
      <c r="H2" s="7"/>
      <c r="I2" s="40" t="s">
        <v>88</v>
      </c>
      <c r="J2" s="7"/>
      <c r="K2" s="7"/>
      <c r="L2" s="40" t="s">
        <v>89</v>
      </c>
      <c r="M2" s="7"/>
      <c r="N2" s="7"/>
      <c r="O2" s="41" t="s">
        <v>104</v>
      </c>
    </row>
    <row r="3" spans="1:16" ht="48" x14ac:dyDescent="0.2">
      <c r="A3" s="8" t="s">
        <v>1</v>
      </c>
      <c r="B3" s="38" t="s">
        <v>37</v>
      </c>
      <c r="C3" s="38" t="s">
        <v>28</v>
      </c>
      <c r="D3" s="38" t="s">
        <v>29</v>
      </c>
      <c r="E3" s="38" t="s">
        <v>30</v>
      </c>
      <c r="F3" s="38" t="s">
        <v>83</v>
      </c>
      <c r="G3" s="48" t="s">
        <v>95</v>
      </c>
      <c r="H3" s="49" t="s">
        <v>96</v>
      </c>
      <c r="I3" s="38" t="s">
        <v>28</v>
      </c>
      <c r="J3" s="38" t="s">
        <v>29</v>
      </c>
      <c r="K3" s="38" t="s">
        <v>30</v>
      </c>
      <c r="L3" s="50" t="s">
        <v>94</v>
      </c>
      <c r="M3" s="38" t="s">
        <v>86</v>
      </c>
      <c r="N3" s="38" t="s">
        <v>87</v>
      </c>
      <c r="O3" s="42" t="s">
        <v>86</v>
      </c>
      <c r="P3" s="42" t="s">
        <v>87</v>
      </c>
    </row>
    <row r="4" spans="1:16" x14ac:dyDescent="0.2">
      <c r="A4" s="51" t="s">
        <v>81</v>
      </c>
      <c r="B4" s="43">
        <f>INDEX([1]Sheet1!$T$17:$T$34,MATCH(B3,[1]Sheet1!$A$17:$A$34,0))</f>
        <v>410</v>
      </c>
      <c r="C4" s="43">
        <f>INDEX([1]Sheet1!$T$17:$T$34,MATCH(C3,[1]Sheet1!$A$17:$A$34,0))</f>
        <v>340</v>
      </c>
      <c r="D4" s="43">
        <f>INDEX([1]Sheet1!$T$17:$T$34,MATCH(D3,[1]Sheet1!$A$17:$A$34,0))</f>
        <v>70</v>
      </c>
      <c r="E4" s="43">
        <f>INDEX([1]Sheet1!$T$17:$T$34,MATCH(E3,[1]Sheet1!$A$17:$A$34,0))</f>
        <v>0</v>
      </c>
      <c r="F4" s="43">
        <f>SUM(G4:H4)</f>
        <v>351</v>
      </c>
      <c r="G4" s="43">
        <f>INDEX([1]Sheet1!$T$17:$T$34,MATCH(G3,[1]Sheet1!$A$17:$A$34,0))</f>
        <v>307</v>
      </c>
      <c r="H4" s="43">
        <f>INDEX([1]Sheet1!$T$17:$T$34,MATCH(H3,[1]Sheet1!$A$17:$A$34,0))</f>
        <v>44</v>
      </c>
      <c r="I4" s="44">
        <f>C4/B4</f>
        <v>0.82926829268292679</v>
      </c>
      <c r="J4" s="44">
        <f t="shared" ref="J4:K4" si="0">D4/C4</f>
        <v>0.20588235294117646</v>
      </c>
      <c r="K4" s="44">
        <f t="shared" si="0"/>
        <v>0</v>
      </c>
      <c r="L4" s="45">
        <f>F4/B4</f>
        <v>0.85609756097560974</v>
      </c>
      <c r="M4" s="45">
        <f>G4/C4</f>
        <v>0.90294117647058825</v>
      </c>
      <c r="N4" s="45">
        <f>H4/D4</f>
        <v>0.62857142857142856</v>
      </c>
      <c r="O4" s="45">
        <f>G4/$F4</f>
        <v>0.87464387464387461</v>
      </c>
      <c r="P4" s="45">
        <f>H4/$F4</f>
        <v>0.12535612535612536</v>
      </c>
    </row>
    <row r="5" spans="1:16" x14ac:dyDescent="0.2">
      <c r="A5" s="51" t="s">
        <v>46</v>
      </c>
      <c r="B5" s="43">
        <f>INDEX([2]Sheet1!$R$17:$R$34,MATCH(B3,[2]Sheet1!$A$17:$A$34,0))</f>
        <v>60435</v>
      </c>
      <c r="C5" s="43">
        <f>INDEX([2]Sheet1!$R$17:$R$34,MATCH(C3,[2]Sheet1!$A$17:$A$34,0))</f>
        <v>44399</v>
      </c>
      <c r="D5" s="43">
        <f>INDEX([2]Sheet1!$R$17:$R$34,MATCH(D3,[2]Sheet1!$A$17:$A$34,0))</f>
        <v>15515</v>
      </c>
      <c r="E5" s="43">
        <f>INDEX([2]Sheet1!$R$17:$R$34,MATCH(E3,[2]Sheet1!$A$17:$A$34,0))</f>
        <v>521</v>
      </c>
      <c r="F5" s="43">
        <f t="shared" ref="F5:F39" si="1">SUM(G5:H5)</f>
        <v>48875</v>
      </c>
      <c r="G5" s="43">
        <f>INDEX([2]Sheet1!$R$17:$R$34,MATCH(G3,[2]Sheet1!$A$17:$A$34,0))</f>
        <v>40448</v>
      </c>
      <c r="H5" s="43">
        <f>INDEX([2]Sheet1!$R$17:$R$34,MATCH(H3,[2]Sheet1!$A$17:$A$34,0))</f>
        <v>8427</v>
      </c>
      <c r="I5" s="44">
        <f>C5/$B5</f>
        <v>0.73465706957888643</v>
      </c>
      <c r="J5" s="44">
        <f t="shared" ref="J5:K5" si="2">D5/$B5</f>
        <v>0.25672209812194918</v>
      </c>
      <c r="K5" s="44">
        <f t="shared" si="2"/>
        <v>8.6208322991643913E-3</v>
      </c>
      <c r="L5" s="45">
        <f t="shared" ref="L5:L40" si="3">F5/B5</f>
        <v>0.80872011251758091</v>
      </c>
      <c r="M5" s="45">
        <f t="shared" ref="M5:M40" si="4">G5/C5</f>
        <v>0.91101150926822672</v>
      </c>
      <c r="N5" s="45">
        <f t="shared" ref="N5:N40" si="5">H5/D5</f>
        <v>0.54315178859168545</v>
      </c>
      <c r="O5" s="45">
        <f t="shared" ref="O5:O40" si="6">G5/$F5</f>
        <v>0.82758056265984659</v>
      </c>
      <c r="P5" s="45">
        <f t="shared" ref="P5:P40" si="7">H5/$F5</f>
        <v>0.17241943734015344</v>
      </c>
    </row>
    <row r="6" spans="1:16" x14ac:dyDescent="0.2">
      <c r="A6" s="51" t="s">
        <v>47</v>
      </c>
      <c r="B6" s="43">
        <f>INDEX([3]Sheet1!$T$17:$T$34,MATCH(B3,[3]Sheet1!$A$17:$A$34,0))</f>
        <v>4012</v>
      </c>
      <c r="C6" s="43">
        <f>INDEX([3]Sheet1!$T$17:$T$34,MATCH(C3,[3]Sheet1!$A$17:$A$34,0))</f>
        <v>3464</v>
      </c>
      <c r="D6" s="43">
        <f>INDEX([3]Sheet1!$T$17:$T$34,MATCH(D3,[3]Sheet1!$A$17:$A$34,0))</f>
        <v>518</v>
      </c>
      <c r="E6" s="43">
        <f>INDEX([3]Sheet1!$T$17:$T$34,MATCH(E3,[3]Sheet1!$A$17:$A$34,0))</f>
        <v>30</v>
      </c>
      <c r="F6" s="43">
        <f t="shared" si="1"/>
        <v>3581</v>
      </c>
      <c r="G6" s="43">
        <f>INDEX([3]Sheet1!$T$17:$T$34,MATCH(G3,[3]Sheet1!$A$17:$A$34,0))</f>
        <v>3244</v>
      </c>
      <c r="H6" s="43">
        <f>INDEX([3]Sheet1!$T$17:$T$34,MATCH(H3,[3]Sheet1!$A$17:$A$34,0))</f>
        <v>337</v>
      </c>
      <c r="I6" s="44">
        <f t="shared" ref="I6:I39" si="8">C6/$B6</f>
        <v>0.86340977068793623</v>
      </c>
      <c r="J6" s="44">
        <f t="shared" ref="J6:J39" si="9">D6/$B6</f>
        <v>0.12911266201395813</v>
      </c>
      <c r="K6" s="44">
        <f t="shared" ref="K6:K39" si="10">E6/$B6</f>
        <v>7.4775672981056826E-3</v>
      </c>
      <c r="L6" s="45">
        <f t="shared" si="3"/>
        <v>0.89257228315054837</v>
      </c>
      <c r="M6" s="45">
        <f t="shared" si="4"/>
        <v>0.93648960739030018</v>
      </c>
      <c r="N6" s="45">
        <f t="shared" si="5"/>
        <v>0.65057915057915061</v>
      </c>
      <c r="O6" s="45">
        <f t="shared" si="6"/>
        <v>0.90589220888020106</v>
      </c>
      <c r="P6" s="45">
        <f t="shared" si="7"/>
        <v>9.4107791119798945E-2</v>
      </c>
    </row>
    <row r="7" spans="1:16" x14ac:dyDescent="0.2">
      <c r="A7" s="51" t="s">
        <v>49</v>
      </c>
      <c r="B7" s="43">
        <f>INDEX([4]Sheet1!$T$15:$T$32,MATCH(B3,[4]Sheet1!$A$15:$A$32,0))</f>
        <v>65894</v>
      </c>
      <c r="C7" s="43">
        <f>INDEX([4]Sheet1!$T$15:$T$32,MATCH(C3,[4]Sheet1!$A$15:$A$32,0))</f>
        <v>50143</v>
      </c>
      <c r="D7" s="43">
        <f>INDEX([4]Sheet1!$T$15:$T$32,MATCH(D3,[4]Sheet1!$A$15:$A$32,0))</f>
        <v>7839</v>
      </c>
      <c r="E7" s="43">
        <f>INDEX([4]Sheet1!$T$15:$T$32,MATCH(E3,[4]Sheet1!$A$15:$A$32,0))</f>
        <v>7912</v>
      </c>
      <c r="F7" s="43">
        <f t="shared" si="1"/>
        <v>54763</v>
      </c>
      <c r="G7" s="43">
        <f>INDEX([4]Sheet1!$T$15:$T$32,MATCH(G3,[4]Sheet1!$A$15:$A$32,0))</f>
        <v>47764</v>
      </c>
      <c r="H7" s="43">
        <f>INDEX([4]Sheet1!$T$15:$T$32,MATCH(H3,[4]Sheet1!$A$15:$A$32,0))</f>
        <v>6999</v>
      </c>
      <c r="I7" s="44">
        <f t="shared" si="8"/>
        <v>0.76096457947612828</v>
      </c>
      <c r="J7" s="44">
        <f t="shared" si="9"/>
        <v>0.11896379032992381</v>
      </c>
      <c r="K7" s="44">
        <f t="shared" si="10"/>
        <v>0.12007163019394786</v>
      </c>
      <c r="L7" s="45">
        <f t="shared" si="3"/>
        <v>0.83107718456915658</v>
      </c>
      <c r="M7" s="45">
        <f t="shared" si="4"/>
        <v>0.95255569072452784</v>
      </c>
      <c r="N7" s="45">
        <f t="shared" si="5"/>
        <v>0.89284347493302718</v>
      </c>
      <c r="O7" s="45">
        <f t="shared" si="6"/>
        <v>0.87219473001844305</v>
      </c>
      <c r="P7" s="45">
        <f t="shared" si="7"/>
        <v>0.12780526998155689</v>
      </c>
    </row>
    <row r="8" spans="1:16" x14ac:dyDescent="0.2">
      <c r="A8" s="51" t="s">
        <v>50</v>
      </c>
      <c r="B8" s="43">
        <f>INDEX([5]Sheet1!$T$15:$T$32,MATCH(B3,[5]Sheet1!$A$15:$A$32,0))</f>
        <v>80166</v>
      </c>
      <c r="C8" s="43">
        <f>INDEX([5]Sheet1!$T$15:$T$32,MATCH(C3,[5]Sheet1!$A$15:$A$32,0))</f>
        <v>71411</v>
      </c>
      <c r="D8" s="43">
        <f>INDEX([5]Sheet1!$T$15:$T$32,MATCH(D3,[5]Sheet1!$A$15:$A$32,0))</f>
        <v>3477</v>
      </c>
      <c r="E8" s="43">
        <f>INDEX([5]Sheet1!$T$15:$T$32,MATCH(E3,[5]Sheet1!$A$15:$A$32,0))</f>
        <v>5278</v>
      </c>
      <c r="F8" s="43">
        <f t="shared" si="1"/>
        <v>69549</v>
      </c>
      <c r="G8" s="43">
        <f>INDEX([5]Sheet1!$T$15:$T$32,MATCH(G3,[5]Sheet1!$A$15:$A$32,0))</f>
        <v>67441</v>
      </c>
      <c r="H8" s="43">
        <f>INDEX([5]Sheet1!$T$15:$T$32,MATCH(H3,[5]Sheet1!$A$15:$A$32,0))</f>
        <v>2108</v>
      </c>
      <c r="I8" s="44">
        <f t="shared" si="8"/>
        <v>0.89078911259137294</v>
      </c>
      <c r="J8" s="44">
        <f t="shared" si="9"/>
        <v>4.3372502058229172E-2</v>
      </c>
      <c r="K8" s="44">
        <f t="shared" si="10"/>
        <v>6.5838385350397918E-2</v>
      </c>
      <c r="L8" s="45">
        <f t="shared" si="3"/>
        <v>0.86756230821046332</v>
      </c>
      <c r="M8" s="45">
        <f t="shared" si="4"/>
        <v>0.94440632395569313</v>
      </c>
      <c r="N8" s="45">
        <f t="shared" si="5"/>
        <v>0.60626977279263738</v>
      </c>
      <c r="O8" s="45">
        <f t="shared" si="6"/>
        <v>0.96969043408244548</v>
      </c>
      <c r="P8" s="45">
        <f t="shared" si="7"/>
        <v>3.0309565917554529E-2</v>
      </c>
    </row>
    <row r="9" spans="1:16" x14ac:dyDescent="0.2">
      <c r="A9" s="51" t="s">
        <v>52</v>
      </c>
      <c r="B9" s="43">
        <f>INDEX([6]Sheet1!$R$15:$R$32,MATCH(B3,[6]Sheet1!$A$15:$A$32,0))</f>
        <v>201</v>
      </c>
      <c r="C9" s="43">
        <f>INDEX([6]Sheet1!$R$15:$R$32,MATCH(C3,[6]Sheet1!$A$15:$A$32,0))</f>
        <v>115</v>
      </c>
      <c r="D9" s="43">
        <f>INDEX([6]Sheet1!$R$15:$R$32,MATCH(D3,[6]Sheet1!$A$15:$A$32,0))</f>
        <v>80</v>
      </c>
      <c r="E9" s="43">
        <f>INDEX([6]Sheet1!$R$15:$R$32,MATCH(E3,[6]Sheet1!$A$15:$A$32,0))</f>
        <v>6</v>
      </c>
      <c r="F9" s="43">
        <f t="shared" si="1"/>
        <v>17</v>
      </c>
      <c r="G9" s="43">
        <f>INDEX([6]Sheet1!$R$15:$R$32,MATCH(G3,[6]Sheet1!$A$15:$A$32,0))</f>
        <v>16</v>
      </c>
      <c r="H9" s="43">
        <f>INDEX([6]Sheet1!$R$15:$R$32,MATCH(H3,[6]Sheet1!$A$15:$A$32,0))</f>
        <v>1</v>
      </c>
      <c r="I9" s="44">
        <f t="shared" si="8"/>
        <v>0.57213930348258701</v>
      </c>
      <c r="J9" s="44">
        <f t="shared" si="9"/>
        <v>0.39800995024875624</v>
      </c>
      <c r="K9" s="44">
        <f t="shared" si="10"/>
        <v>2.9850746268656716E-2</v>
      </c>
      <c r="L9" s="45">
        <f t="shared" si="3"/>
        <v>8.45771144278607E-2</v>
      </c>
      <c r="M9" s="45">
        <f t="shared" si="4"/>
        <v>0.1391304347826087</v>
      </c>
      <c r="N9" s="45">
        <f t="shared" si="5"/>
        <v>1.2500000000000001E-2</v>
      </c>
      <c r="O9" s="45">
        <f t="shared" si="6"/>
        <v>0.94117647058823528</v>
      </c>
      <c r="P9" s="45">
        <f t="shared" si="7"/>
        <v>5.8823529411764705E-2</v>
      </c>
    </row>
    <row r="10" spans="1:16" x14ac:dyDescent="0.2">
      <c r="A10" s="51" t="s">
        <v>51</v>
      </c>
      <c r="B10" s="43">
        <f>INDEX([7]Sheet1!$T$15:$T$32,MATCH(B3,[7]Sheet1!$A$15:$A$32,0))</f>
        <v>50705</v>
      </c>
      <c r="C10" s="43">
        <f>INDEX([7]Sheet1!$T$15:$T$32,MATCH(C3,[7]Sheet1!$A$15:$A$32,0))</f>
        <v>44387</v>
      </c>
      <c r="D10" s="43">
        <f>INDEX([7]Sheet1!$T$15:$T$32,MATCH(D3,[7]Sheet1!$A$15:$A$32,0))</f>
        <v>6100</v>
      </c>
      <c r="E10" s="43">
        <f>INDEX([7]Sheet1!$T$15:$T$32,MATCH(E3,[7]Sheet1!$A$15:$A$32,0))</f>
        <v>218</v>
      </c>
      <c r="F10" s="43">
        <f t="shared" si="1"/>
        <v>45430</v>
      </c>
      <c r="G10" s="43">
        <f>INDEX([7]Sheet1!$T$15:$T$32,MATCH(G3,[7]Sheet1!$A$15:$A$32,0))</f>
        <v>41797</v>
      </c>
      <c r="H10" s="43">
        <f>INDEX([7]Sheet1!$T$15:$T$32,MATCH(H3,[7]Sheet1!$A$15:$A$32,0))</f>
        <v>3633</v>
      </c>
      <c r="I10" s="44">
        <f t="shared" si="8"/>
        <v>0.87539690365841638</v>
      </c>
      <c r="J10" s="44">
        <f t="shared" si="9"/>
        <v>0.12030371758209249</v>
      </c>
      <c r="K10" s="44">
        <f t="shared" si="10"/>
        <v>4.2993787594911743E-3</v>
      </c>
      <c r="L10" s="45">
        <f t="shared" si="3"/>
        <v>0.89596686717286267</v>
      </c>
      <c r="M10" s="45">
        <f t="shared" si="4"/>
        <v>0.94164958208484462</v>
      </c>
      <c r="N10" s="45">
        <f t="shared" si="5"/>
        <v>0.59557377049180327</v>
      </c>
      <c r="O10" s="45">
        <f t="shared" si="6"/>
        <v>0.92003081664098618</v>
      </c>
      <c r="P10" s="45">
        <f t="shared" si="7"/>
        <v>7.9969183359013873E-2</v>
      </c>
    </row>
    <row r="11" spans="1:16" x14ac:dyDescent="0.2">
      <c r="A11" s="51" t="s">
        <v>55</v>
      </c>
      <c r="B11" s="43">
        <f>INDEX([8]Sheet1!$T$19:$T$36,MATCH(B3,[8]Sheet1!$A$19:$A$36,0))</f>
        <v>323</v>
      </c>
      <c r="C11" s="43">
        <f>INDEX([8]Sheet1!$T$19:$T$36,MATCH(C3,[8]Sheet1!$A$19:$A$36,0))</f>
        <v>275</v>
      </c>
      <c r="D11" s="43">
        <f>INDEX([8]Sheet1!$T$19:$T$36,MATCH(D3,[8]Sheet1!$A$19:$A$36,0))</f>
        <v>44</v>
      </c>
      <c r="E11" s="43">
        <f>INDEX([8]Sheet1!$T$19:$T$36,MATCH(E3,[8]Sheet1!$A$19:$A$36,0))</f>
        <v>4</v>
      </c>
      <c r="F11" s="43">
        <f t="shared" si="1"/>
        <v>290</v>
      </c>
      <c r="G11" s="43">
        <f>INDEX([8]Sheet1!$T$19:$T$36,MATCH(G3,[8]Sheet1!$A$19:$A$36,0))</f>
        <v>257</v>
      </c>
      <c r="H11" s="43">
        <f>INDEX([8]Sheet1!$T$19:$T$36,MATCH(H3,[8]Sheet1!$A$19:$A$36,0))</f>
        <v>33</v>
      </c>
      <c r="I11" s="44">
        <f t="shared" si="8"/>
        <v>0.85139318885448911</v>
      </c>
      <c r="J11" s="44">
        <f t="shared" si="9"/>
        <v>0.13622291021671826</v>
      </c>
      <c r="K11" s="44">
        <f t="shared" si="10"/>
        <v>1.238390092879257E-2</v>
      </c>
      <c r="L11" s="45">
        <f t="shared" si="3"/>
        <v>0.89783281733746134</v>
      </c>
      <c r="M11" s="45">
        <f t="shared" si="4"/>
        <v>0.93454545454545457</v>
      </c>
      <c r="N11" s="45">
        <f t="shared" si="5"/>
        <v>0.75</v>
      </c>
      <c r="O11" s="45">
        <f t="shared" si="6"/>
        <v>0.88620689655172413</v>
      </c>
      <c r="P11" s="45">
        <f t="shared" si="7"/>
        <v>0.11379310344827587</v>
      </c>
    </row>
    <row r="12" spans="1:16" x14ac:dyDescent="0.2">
      <c r="A12" s="51" t="s">
        <v>53</v>
      </c>
      <c r="B12" s="43">
        <f>INDEX([9]Sheet1!$T$17:$T$34,MATCH(B3,[9]Sheet1!$A$17:$A$34,0))</f>
        <v>120</v>
      </c>
      <c r="C12" s="43">
        <f>INDEX([9]Sheet1!$T$17:$T$34,MATCH(C3,[9]Sheet1!$A$17:$A$34,0))</f>
        <v>94</v>
      </c>
      <c r="D12" s="43">
        <f>INDEX([9]Sheet1!$T$17:$T$34,MATCH(D3,[9]Sheet1!$A$17:$A$34,0))</f>
        <v>26</v>
      </c>
      <c r="E12" s="43">
        <f>INDEX([9]Sheet1!$T$17:$T$34,MATCH(E3,[9]Sheet1!$A$17:$A$34,0))</f>
        <v>0</v>
      </c>
      <c r="F12" s="43">
        <f t="shared" si="1"/>
        <v>83</v>
      </c>
      <c r="G12" s="43">
        <f>INDEX([9]Sheet1!$T$17:$T$34,MATCH(G3,[9]Sheet1!$A$17:$A$34,0))</f>
        <v>72</v>
      </c>
      <c r="H12" s="43">
        <f>INDEX([9]Sheet1!$T$17:$T$34,MATCH(H3,[9]Sheet1!$A$17:$A$34,0))</f>
        <v>11</v>
      </c>
      <c r="I12" s="44">
        <f t="shared" si="8"/>
        <v>0.78333333333333333</v>
      </c>
      <c r="J12" s="44">
        <f t="shared" si="9"/>
        <v>0.21666666666666667</v>
      </c>
      <c r="K12" s="44">
        <f t="shared" si="10"/>
        <v>0</v>
      </c>
      <c r="L12" s="45">
        <f t="shared" si="3"/>
        <v>0.69166666666666665</v>
      </c>
      <c r="M12" s="45">
        <f t="shared" si="4"/>
        <v>0.76595744680851063</v>
      </c>
      <c r="N12" s="45">
        <f t="shared" si="5"/>
        <v>0.42307692307692307</v>
      </c>
      <c r="O12" s="45">
        <f t="shared" si="6"/>
        <v>0.86746987951807231</v>
      </c>
      <c r="P12" s="45">
        <f t="shared" si="7"/>
        <v>0.13253012048192772</v>
      </c>
    </row>
    <row r="13" spans="1:16" x14ac:dyDescent="0.2">
      <c r="A13" s="51" t="s">
        <v>54</v>
      </c>
      <c r="B13" s="43">
        <f>INDEX([10]Sheet1!$T$21:$T$38,MATCH(B3,[10]Sheet1!$A$21:$A$38,0))</f>
        <v>5751</v>
      </c>
      <c r="C13" s="43">
        <f>INDEX([10]Sheet1!$T$21:$T$38,MATCH(C3,[10]Sheet1!$A$21:$A$38,0))</f>
        <v>2826</v>
      </c>
      <c r="D13" s="43">
        <f>INDEX([10]Sheet1!$T$21:$T$38,MATCH(D3,[10]Sheet1!$A$21:$A$38,0))</f>
        <v>2925</v>
      </c>
      <c r="E13" s="43">
        <f>INDEX([10]Sheet1!$T$21:$T$38,MATCH(E3,[10]Sheet1!$A$21:$A$38,0))</f>
        <v>0</v>
      </c>
      <c r="F13" s="43">
        <f t="shared" si="1"/>
        <v>228</v>
      </c>
      <c r="G13" s="43">
        <f>INDEX([10]Sheet1!$T$21:$T$38,MATCH(G3,[10]Sheet1!$A$21:$A$38,0))</f>
        <v>145</v>
      </c>
      <c r="H13" s="43">
        <f>INDEX([10]Sheet1!$T$21:$T$38,MATCH(H3,[10]Sheet1!$A$21:$A$38,0))</f>
        <v>83</v>
      </c>
      <c r="I13" s="44">
        <f t="shared" si="8"/>
        <v>0.49139280125195617</v>
      </c>
      <c r="J13" s="44">
        <f t="shared" si="9"/>
        <v>0.50860719874804383</v>
      </c>
      <c r="K13" s="44">
        <f t="shared" si="10"/>
        <v>0</v>
      </c>
      <c r="L13" s="45">
        <f t="shared" si="3"/>
        <v>3.9645279081898799E-2</v>
      </c>
      <c r="M13" s="45">
        <f t="shared" si="4"/>
        <v>5.1309271054493982E-2</v>
      </c>
      <c r="N13" s="45">
        <f t="shared" si="5"/>
        <v>2.8376068376068375E-2</v>
      </c>
      <c r="O13" s="45">
        <f t="shared" si="6"/>
        <v>0.63596491228070173</v>
      </c>
      <c r="P13" s="45">
        <f t="shared" si="7"/>
        <v>0.36403508771929827</v>
      </c>
    </row>
    <row r="14" spans="1:16" x14ac:dyDescent="0.2">
      <c r="A14" s="51" t="s">
        <v>56</v>
      </c>
      <c r="B14" s="43">
        <f>INDEX([11]Sheet1!$T$17:$T$34,MATCH(B3,[11]Sheet1!$A$17:$A$34,0))</f>
        <v>1462</v>
      </c>
      <c r="C14" s="43">
        <f>INDEX([11]Sheet1!$T$17:$T$34,MATCH(C3,[11]Sheet1!$A$17:$A$34,0))</f>
        <v>886</v>
      </c>
      <c r="D14" s="43">
        <f>INDEX([11]Sheet1!$T$17:$T$34,MATCH(D3,[11]Sheet1!$A$17:$A$34,0))</f>
        <v>576</v>
      </c>
      <c r="E14" s="43">
        <f>INDEX([11]Sheet1!$T$17:$T$34,MATCH(E3,[11]Sheet1!$A$17:$A$34,0))</f>
        <v>0</v>
      </c>
      <c r="F14" s="43">
        <f t="shared" si="1"/>
        <v>1149</v>
      </c>
      <c r="G14" s="43">
        <f>INDEX([11]Sheet1!$T$17:$T$34,MATCH(G3,[11]Sheet1!$A$17:$A$34,0))</f>
        <v>765</v>
      </c>
      <c r="H14" s="43">
        <f>INDEX([11]Sheet1!$T$17:$T$34,MATCH(H3,[11]Sheet1!$A$17:$A$34,0))</f>
        <v>384</v>
      </c>
      <c r="I14" s="44">
        <f t="shared" si="8"/>
        <v>0.60601915184678523</v>
      </c>
      <c r="J14" s="44">
        <f t="shared" si="9"/>
        <v>0.39398084815321477</v>
      </c>
      <c r="K14" s="44">
        <f t="shared" si="10"/>
        <v>0</v>
      </c>
      <c r="L14" s="45">
        <f t="shared" si="3"/>
        <v>0.78590971272229826</v>
      </c>
      <c r="M14" s="45">
        <f t="shared" si="4"/>
        <v>0.86343115124153502</v>
      </c>
      <c r="N14" s="45">
        <f t="shared" si="5"/>
        <v>0.66666666666666663</v>
      </c>
      <c r="O14" s="45">
        <f t="shared" si="6"/>
        <v>0.66579634464751958</v>
      </c>
      <c r="P14" s="45">
        <f t="shared" si="7"/>
        <v>0.33420365535248042</v>
      </c>
    </row>
    <row r="15" spans="1:16" x14ac:dyDescent="0.2">
      <c r="A15" s="51" t="s">
        <v>57</v>
      </c>
      <c r="B15" s="43" t="str">
        <f>INDEX([12]Sheet1!$T$17:$T$34,MATCH(B3,[12]Sheet1!$A$17:$A$34,0))</f>
        <v>44,051</v>
      </c>
      <c r="C15" s="43" t="str">
        <f>INDEX([12]Sheet1!$T$17:$T$34,MATCH(C3,[12]Sheet1!$A$17:$A$34,0))</f>
        <v>33,843</v>
      </c>
      <c r="D15" s="43" t="str">
        <f>INDEX([12]Sheet1!$T$17:$T$34,MATCH(D3,[12]Sheet1!$A$17:$A$34,0))</f>
        <v>10,205</v>
      </c>
      <c r="E15" s="43" t="str">
        <f>INDEX([12]Sheet1!$T$17:$T$34,MATCH(E3,[12]Sheet1!$A$17:$A$34,0))</f>
        <v>3</v>
      </c>
      <c r="F15" s="43">
        <f t="shared" si="1"/>
        <v>0</v>
      </c>
      <c r="G15" s="43" t="str">
        <f>INDEX([12]Sheet1!$T$17:$T$34,MATCH(G3,[12]Sheet1!$A$17:$A$34,0))</f>
        <v>30,775</v>
      </c>
      <c r="H15" s="43" t="str">
        <f>INDEX([12]Sheet1!$T$17:$T$34,MATCH(H3,[12]Sheet1!$A$17:$A$34,0))</f>
        <v>4,492</v>
      </c>
      <c r="I15" s="44">
        <f t="shared" si="8"/>
        <v>0.76826859776168532</v>
      </c>
      <c r="J15" s="44">
        <f t="shared" si="9"/>
        <v>0.23166329935756283</v>
      </c>
      <c r="K15" s="44">
        <f t="shared" si="10"/>
        <v>6.8102880751855799E-5</v>
      </c>
      <c r="L15" s="45">
        <f t="shared" si="3"/>
        <v>0</v>
      </c>
      <c r="M15" s="45">
        <f t="shared" si="4"/>
        <v>0.90934609815914669</v>
      </c>
      <c r="N15" s="45">
        <f t="shared" si="5"/>
        <v>0.4401763841254287</v>
      </c>
      <c r="O15" s="45" t="e">
        <f t="shared" si="6"/>
        <v>#DIV/0!</v>
      </c>
      <c r="P15" s="45" t="e">
        <f t="shared" si="7"/>
        <v>#DIV/0!</v>
      </c>
    </row>
    <row r="16" spans="1:16" x14ac:dyDescent="0.2">
      <c r="A16" s="51" t="s">
        <v>59</v>
      </c>
      <c r="B16" s="43">
        <f>INDEX([13]Sheet1!$T$15:$T$32,MATCH(B3,[13]Sheet1!$A$15:$A$32,0))</f>
        <v>22268</v>
      </c>
      <c r="C16" s="43">
        <f>INDEX([13]Sheet1!$T$15:$T$32,MATCH(C3,[13]Sheet1!$A$15:$A$32,0))</f>
        <v>14598</v>
      </c>
      <c r="D16" s="43">
        <f>INDEX([13]Sheet1!$T$15:$T$32,MATCH(D3,[13]Sheet1!$A$15:$A$32,0))</f>
        <v>6834</v>
      </c>
      <c r="E16" s="43">
        <f>INDEX([13]Sheet1!$T$15:$T$32,MATCH(E3,[13]Sheet1!$A$15:$A$32,0))</f>
        <v>836</v>
      </c>
      <c r="F16" s="43">
        <f t="shared" si="1"/>
        <v>17209</v>
      </c>
      <c r="G16" s="43">
        <f>INDEX([13]Sheet1!$T$15:$T$32,MATCH(G3,[13]Sheet1!$A$15:$A$32,0))</f>
        <v>13171</v>
      </c>
      <c r="H16" s="43">
        <f>INDEX([13]Sheet1!$T$15:$T$32,MATCH(H3,[13]Sheet1!$A$15:$A$32,0))</f>
        <v>4038</v>
      </c>
      <c r="I16" s="44">
        <f t="shared" si="8"/>
        <v>0.65555954733249511</v>
      </c>
      <c r="J16" s="44">
        <f t="shared" si="9"/>
        <v>0.30689779055146399</v>
      </c>
      <c r="K16" s="44">
        <f t="shared" si="10"/>
        <v>3.7542662116040959E-2</v>
      </c>
      <c r="L16" s="45">
        <f t="shared" si="3"/>
        <v>0.77281300520926888</v>
      </c>
      <c r="M16" s="45">
        <f t="shared" si="4"/>
        <v>0.90224688313467594</v>
      </c>
      <c r="N16" s="45">
        <f t="shared" si="5"/>
        <v>0.59086918349429329</v>
      </c>
      <c r="O16" s="45">
        <f t="shared" si="6"/>
        <v>0.76535533732349348</v>
      </c>
      <c r="P16" s="45">
        <f t="shared" si="7"/>
        <v>0.23464466267650647</v>
      </c>
    </row>
    <row r="17" spans="1:16" x14ac:dyDescent="0.2">
      <c r="A17" s="51" t="s">
        <v>58</v>
      </c>
      <c r="B17" s="43">
        <f>INDEX([14]Sheet1!$T$17:$T$34,MATCH(B3,[14]Sheet1!$A$17:$A$34,0))</f>
        <v>18024</v>
      </c>
      <c r="C17" s="43">
        <f>INDEX([14]Sheet1!$T$17:$T$34,MATCH(C3,[14]Sheet1!$A$17:$A$34,0))</f>
        <v>15386</v>
      </c>
      <c r="D17" s="43">
        <f>INDEX([14]Sheet1!$T$17:$T$34,MATCH(D3,[14]Sheet1!$A$17:$A$34,0))</f>
        <v>2637</v>
      </c>
      <c r="E17" s="43">
        <f>INDEX([14]Sheet1!$T$17:$T$34,MATCH(E3,[14]Sheet1!$A$17:$A$34,0))</f>
        <v>1</v>
      </c>
      <c r="F17" s="43">
        <f t="shared" si="1"/>
        <v>17272</v>
      </c>
      <c r="G17" s="43">
        <f>INDEX([14]Sheet1!$T$17:$T$34,MATCH(G3,[14]Sheet1!$A$17:$A$34,0))</f>
        <v>15014</v>
      </c>
      <c r="H17" s="43">
        <f>INDEX([14]Sheet1!$T$17:$T$34,MATCH(H3,[14]Sheet1!$A$17:$A$34,0))</f>
        <v>2258</v>
      </c>
      <c r="I17" s="44">
        <f t="shared" si="8"/>
        <v>0.85363959165557035</v>
      </c>
      <c r="J17" s="44">
        <f t="shared" si="9"/>
        <v>0.14630492676431425</v>
      </c>
      <c r="K17" s="44">
        <f t="shared" si="10"/>
        <v>5.5481580115401686E-5</v>
      </c>
      <c r="L17" s="45">
        <f t="shared" si="3"/>
        <v>0.95827785175321789</v>
      </c>
      <c r="M17" s="45">
        <f t="shared" si="4"/>
        <v>0.97582217600415966</v>
      </c>
      <c r="N17" s="45">
        <f t="shared" si="5"/>
        <v>0.8562760712931361</v>
      </c>
      <c r="O17" s="45">
        <f t="shared" si="6"/>
        <v>0.86926817971282999</v>
      </c>
      <c r="P17" s="45">
        <f t="shared" si="7"/>
        <v>0.13073182028716998</v>
      </c>
    </row>
    <row r="18" spans="1:16" x14ac:dyDescent="0.2">
      <c r="A18" s="51" t="s">
        <v>2</v>
      </c>
      <c r="B18" s="46">
        <v>28578</v>
      </c>
      <c r="C18" s="46">
        <v>23329</v>
      </c>
      <c r="D18" s="46">
        <v>5247</v>
      </c>
      <c r="E18" s="46">
        <v>2</v>
      </c>
      <c r="F18" s="43">
        <f t="shared" si="1"/>
        <v>46658</v>
      </c>
      <c r="G18" s="46">
        <v>23329</v>
      </c>
      <c r="H18" s="46">
        <v>23329</v>
      </c>
      <c r="I18" s="44">
        <f t="shared" si="8"/>
        <v>0.81632724473371121</v>
      </c>
      <c r="J18" s="44">
        <f t="shared" si="9"/>
        <v>0.1836027713625866</v>
      </c>
      <c r="K18" s="44">
        <f t="shared" si="10"/>
        <v>6.9983903702148511E-5</v>
      </c>
      <c r="L18" s="45">
        <f t="shared" si="3"/>
        <v>1.6326544894674224</v>
      </c>
      <c r="M18" s="45">
        <f t="shared" si="4"/>
        <v>1</v>
      </c>
      <c r="N18" s="45">
        <f t="shared" si="5"/>
        <v>4.4461597103106536</v>
      </c>
      <c r="O18" s="45">
        <f t="shared" si="6"/>
        <v>0.5</v>
      </c>
      <c r="P18" s="45">
        <f t="shared" si="7"/>
        <v>0.5</v>
      </c>
    </row>
    <row r="19" spans="1:16" x14ac:dyDescent="0.2">
      <c r="A19" s="51" t="s">
        <v>60</v>
      </c>
      <c r="B19" s="43">
        <f>INDEX([15]Sheet1!$T$15:$T$32,MATCH(B3,[15]Sheet1!$A$15:$A$32,0))</f>
        <v>47441</v>
      </c>
      <c r="C19" s="43">
        <f>INDEX([15]Sheet1!$T$15:$T$32,MATCH(C3,[15]Sheet1!$A$15:$A$32,0))</f>
        <v>40437</v>
      </c>
      <c r="D19" s="43">
        <f>INDEX([15]Sheet1!$T$15:$T$32,MATCH(D3,[15]Sheet1!$A$15:$A$32,0))</f>
        <v>2586</v>
      </c>
      <c r="E19" s="43">
        <f>INDEX([15]Sheet1!$T$15:$T$32,MATCH(E3,[15]Sheet1!$A$15:$A$32,0))</f>
        <v>4418</v>
      </c>
      <c r="F19" s="43">
        <f t="shared" si="1"/>
        <v>40566</v>
      </c>
      <c r="G19" s="43">
        <f>INDEX([15]Sheet1!$T$15:$T$32,MATCH(G3,[15]Sheet1!$A$15:$A$32,0))</f>
        <v>38694</v>
      </c>
      <c r="H19" s="43">
        <f>INDEX([15]Sheet1!$T$15:$T$32,MATCH(H3,[15]Sheet1!$A$15:$A$32,0))</f>
        <v>1872</v>
      </c>
      <c r="I19" s="44">
        <f t="shared" si="8"/>
        <v>0.85236398895470167</v>
      </c>
      <c r="J19" s="44">
        <f t="shared" si="9"/>
        <v>5.4509812187770075E-2</v>
      </c>
      <c r="K19" s="44">
        <f t="shared" si="10"/>
        <v>9.3126198857528292E-2</v>
      </c>
      <c r="L19" s="45">
        <f t="shared" si="3"/>
        <v>0.85508315591998485</v>
      </c>
      <c r="M19" s="45">
        <f t="shared" si="4"/>
        <v>0.95689591215965575</v>
      </c>
      <c r="N19" s="45">
        <f t="shared" si="5"/>
        <v>0.72389791183294661</v>
      </c>
      <c r="O19" s="45">
        <f t="shared" si="6"/>
        <v>0.95385298032835375</v>
      </c>
      <c r="P19" s="45">
        <f t="shared" si="7"/>
        <v>4.6147019671646208E-2</v>
      </c>
    </row>
    <row r="20" spans="1:16" x14ac:dyDescent="0.2">
      <c r="A20" s="51" t="s">
        <v>62</v>
      </c>
      <c r="B20" s="43">
        <f>INDEX([16]Sheet1!$T$15:$T$32,MATCH(B3,[16]Sheet1!$A$15:$A$32,0))</f>
        <v>61739</v>
      </c>
      <c r="C20" s="43">
        <f>INDEX([16]Sheet1!$T$15:$T$32,MATCH(C3,[16]Sheet1!$A$15:$A$32,0))</f>
        <v>45556</v>
      </c>
      <c r="D20" s="43">
        <f>INDEX([16]Sheet1!$T$15:$T$32,MATCH(D3,[16]Sheet1!$A$15:$A$32,0))</f>
        <v>16157</v>
      </c>
      <c r="E20" s="43">
        <f>INDEX([16]Sheet1!$T$15:$T$32,MATCH(E3,[16]Sheet1!$A$15:$A$32,0))</f>
        <v>26</v>
      </c>
      <c r="F20" s="43">
        <f t="shared" si="1"/>
        <v>47453</v>
      </c>
      <c r="G20" s="43">
        <f>INDEX([16]Sheet1!$T$15:$T$32,MATCH(G3,[16]Sheet1!$A$15:$A$32,0))</f>
        <v>40364</v>
      </c>
      <c r="H20" s="43">
        <f>INDEX([16]Sheet1!$T$15:$T$32,MATCH(H3,[16]Sheet1!$A$15:$A$32,0))</f>
        <v>7089</v>
      </c>
      <c r="I20" s="44">
        <f t="shared" si="8"/>
        <v>0.73788043214175802</v>
      </c>
      <c r="J20" s="44">
        <f t="shared" si="9"/>
        <v>0.26169844020797228</v>
      </c>
      <c r="K20" s="44">
        <f t="shared" si="10"/>
        <v>4.2112765026968368E-4</v>
      </c>
      <c r="L20" s="45">
        <f t="shared" si="3"/>
        <v>0.76860655339412687</v>
      </c>
      <c r="M20" s="45">
        <f t="shared" si="4"/>
        <v>0.88603038019141278</v>
      </c>
      <c r="N20" s="45">
        <f t="shared" si="5"/>
        <v>0.43875719502382871</v>
      </c>
      <c r="O20" s="45">
        <f t="shared" si="6"/>
        <v>0.85061007733968352</v>
      </c>
      <c r="P20" s="45">
        <f t="shared" si="7"/>
        <v>0.14938992266031653</v>
      </c>
    </row>
    <row r="21" spans="1:16" x14ac:dyDescent="0.2">
      <c r="A21" s="51" t="s">
        <v>61</v>
      </c>
      <c r="B21" s="43">
        <f>INDEX([17]Sheet1!$T$17:$T$34,MATCH(B3,[17]Sheet1!$A$17:$A$34,0))</f>
        <v>16458</v>
      </c>
      <c r="C21" s="43">
        <f>INDEX([17]Sheet1!$T$17:$T$34,MATCH(C3,[17]Sheet1!$A$17:$A$34,0))</f>
        <v>4573</v>
      </c>
      <c r="D21" s="43">
        <f>INDEX([17]Sheet1!$T$17:$T$34,MATCH(D3,[17]Sheet1!$A$17:$A$34,0))</f>
        <v>10225</v>
      </c>
      <c r="E21" s="43">
        <f>INDEX([17]Sheet1!$T$17:$T$34,MATCH(E3,[17]Sheet1!$A$17:$A$34,0))</f>
        <v>1660</v>
      </c>
      <c r="F21" s="43">
        <f t="shared" si="1"/>
        <v>11950</v>
      </c>
      <c r="G21" s="43">
        <f>INDEX([17]Sheet1!$T$17:$T$34,MATCH(G3,[17]Sheet1!$A$17:$A$34,0))</f>
        <v>3733</v>
      </c>
      <c r="H21" s="43">
        <f>INDEX([17]Sheet1!$T$17:$T$34,MATCH(H3,[17]Sheet1!$A$17:$A$34,0))</f>
        <v>8217</v>
      </c>
      <c r="I21" s="44">
        <f t="shared" si="8"/>
        <v>0.27785879207680153</v>
      </c>
      <c r="J21" s="44">
        <f t="shared" si="9"/>
        <v>0.62127840563859527</v>
      </c>
      <c r="K21" s="44">
        <f t="shared" si="10"/>
        <v>0.10086280228460323</v>
      </c>
      <c r="L21" s="45">
        <f t="shared" si="3"/>
        <v>0.72609065500060765</v>
      </c>
      <c r="M21" s="45">
        <f t="shared" si="4"/>
        <v>0.81631314235731467</v>
      </c>
      <c r="N21" s="45">
        <f t="shared" si="5"/>
        <v>0.80361858190709046</v>
      </c>
      <c r="O21" s="45">
        <f t="shared" si="6"/>
        <v>0.3123849372384937</v>
      </c>
      <c r="P21" s="45">
        <f t="shared" si="7"/>
        <v>0.6876150627615063</v>
      </c>
    </row>
    <row r="22" spans="1:16" x14ac:dyDescent="0.2">
      <c r="A22" s="51" t="s">
        <v>63</v>
      </c>
      <c r="B22" s="43">
        <f>INDEX([18]Sheet1!$T$15:$T$32,MATCH(B3,[18]Sheet1!$A$15:$A$32,0))</f>
        <v>41</v>
      </c>
      <c r="C22" s="43">
        <f>INDEX([18]Sheet1!$T$15:$T$32,MATCH(C3,[18]Sheet1!$A$15:$A$32,0))</f>
        <v>41</v>
      </c>
      <c r="D22" s="43">
        <f>INDEX([18]Sheet1!$T$15:$T$32,MATCH(D3,[18]Sheet1!$A$15:$A$32,0))</f>
        <v>0</v>
      </c>
      <c r="E22" s="43">
        <f>INDEX([18]Sheet1!$T$15:$T$32,MATCH(E3,[18]Sheet1!$A$15:$A$32,0))</f>
        <v>0</v>
      </c>
      <c r="F22" s="43">
        <f t="shared" si="1"/>
        <v>32</v>
      </c>
      <c r="G22" s="43">
        <f>INDEX([18]Sheet1!$T$15:$T$32,MATCH(G3,[18]Sheet1!$A$15:$A$32,0))</f>
        <v>32</v>
      </c>
      <c r="H22" s="43">
        <f>INDEX([18]Sheet1!$T$15:$T$32,MATCH(H3,[18]Sheet1!$A$15:$A$32,0))</f>
        <v>0</v>
      </c>
      <c r="I22" s="44">
        <f t="shared" si="8"/>
        <v>1</v>
      </c>
      <c r="J22" s="44">
        <f t="shared" si="9"/>
        <v>0</v>
      </c>
      <c r="K22" s="44">
        <f t="shared" si="10"/>
        <v>0</v>
      </c>
      <c r="L22" s="45">
        <f t="shared" si="3"/>
        <v>0.78048780487804881</v>
      </c>
      <c r="M22" s="45">
        <f t="shared" si="4"/>
        <v>0.78048780487804881</v>
      </c>
      <c r="N22" s="45" t="e">
        <f>H22/D22</f>
        <v>#DIV/0!</v>
      </c>
      <c r="O22" s="45">
        <f t="shared" si="6"/>
        <v>1</v>
      </c>
      <c r="P22" s="45">
        <f t="shared" si="7"/>
        <v>0</v>
      </c>
    </row>
    <row r="23" spans="1:16" x14ac:dyDescent="0.2">
      <c r="A23" s="51" t="s">
        <v>45</v>
      </c>
      <c r="B23" s="43">
        <f>INDEX([19]Sheet1!$T$17:$T$34,MATCH(B3,[19]Sheet1!$A$17:$A$34,0))</f>
        <v>142587</v>
      </c>
      <c r="C23" s="43">
        <f>INDEX([19]Sheet1!$T$17:$T$34,MATCH(C3,[19]Sheet1!$A$17:$A$34,0))</f>
        <v>114465</v>
      </c>
      <c r="D23" s="43">
        <f>INDEX([19]Sheet1!$T$17:$T$34,MATCH(D3,[19]Sheet1!$A$17:$A$34,0))</f>
        <v>26452</v>
      </c>
      <c r="E23" s="43">
        <f>INDEX([19]Sheet1!$T$17:$T$34,MATCH(E3,[19]Sheet1!$A$17:$A$34,0))</f>
        <v>1670</v>
      </c>
      <c r="F23" s="43">
        <f t="shared" si="1"/>
        <v>121255</v>
      </c>
      <c r="G23" s="43">
        <f>INDEX([19]Sheet1!$T$17:$T$34,MATCH(G3,[19]Sheet1!$A$17:$A$34,0))</f>
        <v>107583</v>
      </c>
      <c r="H23" s="43">
        <f>INDEX([19]Sheet1!$T$17:$T$34,MATCH(H3,[19]Sheet1!$A$17:$A$34,0))</f>
        <v>13672</v>
      </c>
      <c r="I23" s="44">
        <f t="shared" si="8"/>
        <v>0.80277304382587478</v>
      </c>
      <c r="J23" s="44">
        <f t="shared" si="9"/>
        <v>0.18551480850287894</v>
      </c>
      <c r="K23" s="44">
        <f t="shared" si="10"/>
        <v>1.1712147671246327E-2</v>
      </c>
      <c r="L23" s="45">
        <f t="shared" si="3"/>
        <v>0.85039309333950497</v>
      </c>
      <c r="M23" s="45">
        <f t="shared" si="4"/>
        <v>0.9398768182413838</v>
      </c>
      <c r="N23" s="45">
        <f t="shared" si="5"/>
        <v>0.51686072886738244</v>
      </c>
      <c r="O23" s="45">
        <f t="shared" si="6"/>
        <v>0.887245886767556</v>
      </c>
      <c r="P23" s="45">
        <f t="shared" si="7"/>
        <v>0.11275411323244403</v>
      </c>
    </row>
    <row r="24" spans="1:16" x14ac:dyDescent="0.2">
      <c r="A24" s="51" t="s">
        <v>65</v>
      </c>
      <c r="B24" s="43">
        <f>INDEX([20]Sheet1!$T$23:$T$40,MATCH(B3,[20]Sheet1!$A$23:$A$40,0))</f>
        <v>98213</v>
      </c>
      <c r="C24" s="43">
        <f>INDEX([20]Sheet1!$T$23:$T$40,MATCH(C3,[20]Sheet1!$A$23:$A$40,0))</f>
        <v>67294</v>
      </c>
      <c r="D24" s="43">
        <f>INDEX([20]Sheet1!$T$23:$T$40,MATCH(D3,[20]Sheet1!$A$23:$A$40,0))</f>
        <v>30383</v>
      </c>
      <c r="E24" s="43">
        <f>INDEX([20]Sheet1!$T$23:$T$40,MATCH(E3,[20]Sheet1!$A$23:$A$40,0))</f>
        <v>536</v>
      </c>
      <c r="F24" s="43">
        <f t="shared" si="1"/>
        <v>77971</v>
      </c>
      <c r="G24" s="43">
        <f>INDEX([20]Sheet1!$T$23:$T$40,MATCH(G3,[20]Sheet1!$A$23:$A$40,0))</f>
        <v>61769</v>
      </c>
      <c r="H24" s="43">
        <f>INDEX([20]Sheet1!$T$23:$T$40,MATCH(H3,[20]Sheet1!$A$23:$A$40,0))</f>
        <v>16202</v>
      </c>
      <c r="I24" s="44">
        <f t="shared" si="8"/>
        <v>0.68518424241190068</v>
      </c>
      <c r="J24" s="44">
        <f t="shared" si="9"/>
        <v>0.30935823159866821</v>
      </c>
      <c r="K24" s="44">
        <f t="shared" si="10"/>
        <v>5.4575259894311346E-3</v>
      </c>
      <c r="L24" s="45">
        <f t="shared" si="3"/>
        <v>0.7938969382871921</v>
      </c>
      <c r="M24" s="45">
        <f t="shared" si="4"/>
        <v>0.91789758373703445</v>
      </c>
      <c r="N24" s="45">
        <f t="shared" si="5"/>
        <v>0.53325873021097325</v>
      </c>
      <c r="O24" s="45">
        <f t="shared" si="6"/>
        <v>0.79220479409011046</v>
      </c>
      <c r="P24" s="45">
        <f t="shared" si="7"/>
        <v>0.20779520590988956</v>
      </c>
    </row>
    <row r="25" spans="1:16" x14ac:dyDescent="0.2">
      <c r="A25" s="51" t="s">
        <v>66</v>
      </c>
      <c r="B25" s="43">
        <f>INDEX([21]Sheet1!$T$15:$T$32,MATCH(B3,[21]Sheet1!$A$15:$A$32,0))</f>
        <v>4865</v>
      </c>
      <c r="C25" s="43">
        <f>INDEX([21]Sheet1!$T$15:$T$32,MATCH(C3,[21]Sheet1!$A$15:$A$32,0))</f>
        <v>3308</v>
      </c>
      <c r="D25" s="43">
        <f>INDEX([21]Sheet1!$T$15:$T$32,MATCH(D3,[21]Sheet1!$A$15:$A$32,0))</f>
        <v>1432</v>
      </c>
      <c r="E25" s="43">
        <f>INDEX([21]Sheet1!$T$15:$T$32,MATCH(E3,[21]Sheet1!$A$15:$A$32,0))</f>
        <v>125</v>
      </c>
      <c r="F25" s="43">
        <f t="shared" si="1"/>
        <v>4110</v>
      </c>
      <c r="G25" s="43">
        <f>INDEX([21]Sheet1!$T$15:$T$32,MATCH(G3,[21]Sheet1!$A$15:$A$32,0))</f>
        <v>2995</v>
      </c>
      <c r="H25" s="43">
        <f>INDEX([21]Sheet1!$T$15:$T$32,MATCH(H3,[21]Sheet1!$A$15:$A$32,0))</f>
        <v>1115</v>
      </c>
      <c r="I25" s="44">
        <f t="shared" si="8"/>
        <v>0.67995889003083243</v>
      </c>
      <c r="J25" s="44">
        <f t="shared" si="9"/>
        <v>0.29434737923946558</v>
      </c>
      <c r="K25" s="44">
        <f t="shared" si="10"/>
        <v>2.5693730729701953E-2</v>
      </c>
      <c r="L25" s="45">
        <f t="shared" si="3"/>
        <v>0.84480986639260025</v>
      </c>
      <c r="M25" s="45">
        <f t="shared" si="4"/>
        <v>0.90538089480048367</v>
      </c>
      <c r="N25" s="45">
        <f t="shared" si="5"/>
        <v>0.77863128491620115</v>
      </c>
      <c r="O25" s="45">
        <f t="shared" si="6"/>
        <v>0.72871046228710468</v>
      </c>
      <c r="P25" s="45">
        <f t="shared" si="7"/>
        <v>0.27128953771289538</v>
      </c>
    </row>
    <row r="26" spans="1:16" x14ac:dyDescent="0.2">
      <c r="A26" s="51" t="s">
        <v>64</v>
      </c>
      <c r="B26" s="43">
        <f>INDEX([22]Sheet1!$T$23:$T$40,MATCH(B3,[22]Sheet1!$A$23:$A$40,0))</f>
        <v>13277</v>
      </c>
      <c r="C26" s="43">
        <f>INDEX([22]Sheet1!$T$23:$T$40,MATCH(C3,[22]Sheet1!$A$23:$A$40,0))</f>
        <v>7764</v>
      </c>
      <c r="D26" s="43">
        <f>INDEX([22]Sheet1!$T$23:$T$40,MATCH(D3,[22]Sheet1!$A$23:$A$40,0))</f>
        <v>5398</v>
      </c>
      <c r="E26" s="43">
        <f>INDEX([22]Sheet1!$T$23:$T$40,MATCH(E3,[22]Sheet1!$A$23:$A$40,0))</f>
        <v>115</v>
      </c>
      <c r="F26" s="43">
        <f t="shared" si="1"/>
        <v>12374</v>
      </c>
      <c r="G26" s="43">
        <f>INDEX([22]Sheet1!$T$23:$T$40,MATCH(G3,[22]Sheet1!$A$23:$A$40,0))</f>
        <v>7432</v>
      </c>
      <c r="H26" s="43">
        <f>INDEX([22]Sheet1!$T$23:$T$40,MATCH(H3,[22]Sheet1!$A$23:$A$40,0))</f>
        <v>4942</v>
      </c>
      <c r="I26" s="44">
        <f t="shared" si="8"/>
        <v>0.58477065602169165</v>
      </c>
      <c r="J26" s="44">
        <f t="shared" si="9"/>
        <v>0.40656774873841983</v>
      </c>
      <c r="K26" s="44">
        <f t="shared" si="10"/>
        <v>8.6615952398885285E-3</v>
      </c>
      <c r="L26" s="45">
        <f t="shared" si="3"/>
        <v>0.93198764781200572</v>
      </c>
      <c r="M26" s="45">
        <f t="shared" si="4"/>
        <v>0.95723853683668214</v>
      </c>
      <c r="N26" s="45">
        <f t="shared" si="5"/>
        <v>0.91552426824749911</v>
      </c>
      <c r="O26" s="45">
        <f t="shared" si="6"/>
        <v>0.6006141910457411</v>
      </c>
      <c r="P26" s="45">
        <f t="shared" si="7"/>
        <v>0.3993858089542589</v>
      </c>
    </row>
    <row r="27" spans="1:16" x14ac:dyDescent="0.2">
      <c r="A27" s="51" t="s">
        <v>67</v>
      </c>
      <c r="B27" s="43">
        <f>INDEX([23]Sheet1!$T$15:$T$32,MATCH(B3,[23]Sheet1!$A$15:$A$32,0))</f>
        <v>3072</v>
      </c>
      <c r="C27" s="43">
        <f>INDEX([23]Sheet1!$T$15:$T$32,MATCH(C3,[23]Sheet1!$A$15:$A$32,0))</f>
        <v>2277</v>
      </c>
      <c r="D27" s="43">
        <f>INDEX([23]Sheet1!$T$15:$T$32,MATCH(D3,[23]Sheet1!$A$15:$A$32,0))</f>
        <v>791</v>
      </c>
      <c r="E27" s="43">
        <f>INDEX([23]Sheet1!$T$15:$T$32,MATCH(E3,[23]Sheet1!$A$15:$A$32,0))</f>
        <v>4</v>
      </c>
      <c r="F27" s="43">
        <f t="shared" si="1"/>
        <v>2191</v>
      </c>
      <c r="G27" s="43">
        <f>INDEX([23]Sheet1!$T$15:$T$32,MATCH(G3,[23]Sheet1!$A$15:$A$32,0))</f>
        <v>1711</v>
      </c>
      <c r="H27" s="43">
        <f>INDEX([23]Sheet1!$T$15:$T$32,MATCH(H3,[23]Sheet1!$A$15:$A$32,0))</f>
        <v>480</v>
      </c>
      <c r="I27" s="44">
        <f t="shared" si="8"/>
        <v>0.7412109375</v>
      </c>
      <c r="J27" s="44">
        <f t="shared" si="9"/>
        <v>0.25748697916666669</v>
      </c>
      <c r="K27" s="44">
        <f t="shared" si="10"/>
        <v>1.3020833333333333E-3</v>
      </c>
      <c r="L27" s="45">
        <f t="shared" si="3"/>
        <v>0.71321614583333337</v>
      </c>
      <c r="M27" s="45">
        <f t="shared" si="4"/>
        <v>0.75142731664470797</v>
      </c>
      <c r="N27" s="45">
        <f t="shared" si="5"/>
        <v>0.60682680151706703</v>
      </c>
      <c r="O27" s="45">
        <f t="shared" si="6"/>
        <v>0.78092195344591508</v>
      </c>
      <c r="P27" s="45">
        <f t="shared" si="7"/>
        <v>0.21907804655408489</v>
      </c>
    </row>
    <row r="28" spans="1:16" x14ac:dyDescent="0.2">
      <c r="A28" s="51" t="s">
        <v>68</v>
      </c>
      <c r="B28" s="43">
        <f>INDEX([24]Sheet1!$T$15:$T$32,MATCH(B3,[24]Sheet1!$A$15:$A$32,0))</f>
        <v>2799</v>
      </c>
      <c r="C28" s="43">
        <f>INDEX([24]Sheet1!$T$15:$T$32,MATCH(C3,[24]Sheet1!$A$15:$A$32,0))</f>
        <v>2092</v>
      </c>
      <c r="D28" s="43">
        <f>INDEX([24]Sheet1!$T$15:$T$32,MATCH(D3,[24]Sheet1!$A$15:$A$32,0))</f>
        <v>707</v>
      </c>
      <c r="E28" s="43">
        <f>INDEX([24]Sheet1!$T$15:$T$32,MATCH(E3,[24]Sheet1!$A$15:$A$32,0))</f>
        <v>0</v>
      </c>
      <c r="F28" s="43">
        <f t="shared" si="1"/>
        <v>2341</v>
      </c>
      <c r="G28" s="43">
        <f>INDEX([24]Sheet1!$T$15:$T$32,MATCH(G3,[24]Sheet1!$A$15:$A$32,0))</f>
        <v>1895</v>
      </c>
      <c r="H28" s="43">
        <f>INDEX([24]Sheet1!$T$15:$T$32,MATCH(H3,[24]Sheet1!$A$15:$A$32,0))</f>
        <v>446</v>
      </c>
      <c r="I28" s="44">
        <f t="shared" si="8"/>
        <v>0.74740978921043233</v>
      </c>
      <c r="J28" s="44">
        <f t="shared" si="9"/>
        <v>0.25259021078956773</v>
      </c>
      <c r="K28" s="44">
        <f t="shared" si="10"/>
        <v>0</v>
      </c>
      <c r="L28" s="45">
        <f t="shared" si="3"/>
        <v>0.83637013219006784</v>
      </c>
      <c r="M28" s="45">
        <f t="shared" si="4"/>
        <v>0.90583173996175903</v>
      </c>
      <c r="N28" s="45">
        <f t="shared" si="5"/>
        <v>0.63083451202263086</v>
      </c>
      <c r="O28" s="45">
        <f t="shared" si="6"/>
        <v>0.80948312686885948</v>
      </c>
      <c r="P28" s="45">
        <f t="shared" si="7"/>
        <v>0.19051687313114055</v>
      </c>
    </row>
    <row r="29" spans="1:16" x14ac:dyDescent="0.2">
      <c r="A29" s="51" t="s">
        <v>69</v>
      </c>
      <c r="B29" s="43">
        <f>INDEX([25]Sheet1!$T$17:$T$34,MATCH(B3,[25]Sheet1!$A$17:$A$34,0))</f>
        <v>68978</v>
      </c>
      <c r="C29" s="43">
        <f>INDEX([25]Sheet1!$T$17:$T$34,MATCH(C3,[25]Sheet1!$A$17:$A$34,0))</f>
        <v>58476</v>
      </c>
      <c r="D29" s="43">
        <f>INDEX([25]Sheet1!$T$17:$T$34,MATCH(D3,[25]Sheet1!$A$17:$A$34,0))</f>
        <v>8537</v>
      </c>
      <c r="E29" s="43">
        <f>INDEX([25]Sheet1!$T$17:$T$34,MATCH(E3,[25]Sheet1!$A$17:$A$34,0))</f>
        <v>1965</v>
      </c>
      <c r="F29" s="43">
        <f t="shared" si="1"/>
        <v>62595</v>
      </c>
      <c r="G29" s="43">
        <f>INDEX([25]Sheet1!$T$17:$T$34,MATCH(G3,[25]Sheet1!$A$17:$A$34,0))</f>
        <v>55324</v>
      </c>
      <c r="H29" s="43">
        <f>INDEX([25]Sheet1!$T$17:$T$34,MATCH(H3,[25]Sheet1!$A$17:$A$34,0))</f>
        <v>7271</v>
      </c>
      <c r="I29" s="44">
        <f t="shared" si="8"/>
        <v>0.84774855751109046</v>
      </c>
      <c r="J29" s="44">
        <f t="shared" si="9"/>
        <v>0.12376409869813564</v>
      </c>
      <c r="K29" s="44">
        <f t="shared" si="10"/>
        <v>2.8487343790773868E-2</v>
      </c>
      <c r="L29" s="45">
        <f t="shared" si="3"/>
        <v>0.90746324915190346</v>
      </c>
      <c r="M29" s="45">
        <f t="shared" si="4"/>
        <v>0.94609754429167525</v>
      </c>
      <c r="N29" s="45">
        <f t="shared" si="5"/>
        <v>0.85170434578891885</v>
      </c>
      <c r="O29" s="45">
        <f t="shared" si="6"/>
        <v>0.88384056234523523</v>
      </c>
      <c r="P29" s="45">
        <f t="shared" si="7"/>
        <v>0.11615943765476476</v>
      </c>
    </row>
    <row r="30" spans="1:16" x14ac:dyDescent="0.2">
      <c r="A30" s="51" t="s">
        <v>71</v>
      </c>
      <c r="B30" s="43">
        <f>INDEX([26]Sheet1!$V$17:$V$34,MATCH(B3,[26]Sheet1!$A$17:$A$34,0))</f>
        <v>719</v>
      </c>
      <c r="C30" s="43">
        <f>INDEX([26]Sheet1!$V$17:$V$34,MATCH(C3,[26]Sheet1!$A$17:$A$34,0))</f>
        <v>421</v>
      </c>
      <c r="D30" s="43">
        <f>INDEX([26]Sheet1!$V$17:$V$34,MATCH(D3,[26]Sheet1!$A$17:$A$34,0))</f>
        <v>298</v>
      </c>
      <c r="E30" s="43">
        <f>INDEX([26]Sheet1!$V$17:$V$34,MATCH(E3,[26]Sheet1!$A$17:$A$34,0))</f>
        <v>0</v>
      </c>
      <c r="F30" s="43">
        <f t="shared" si="1"/>
        <v>378</v>
      </c>
      <c r="G30" s="43">
        <f>INDEX([26]Sheet1!$V$17:$V$34,MATCH(G3,[26]Sheet1!$A$17:$A$34,0))</f>
        <v>238</v>
      </c>
      <c r="H30" s="43">
        <f>INDEX([26]Sheet1!$V$17:$V$34,MATCH(H3,[26]Sheet1!$A$17:$A$34,0))</f>
        <v>140</v>
      </c>
      <c r="I30" s="44">
        <f t="shared" si="8"/>
        <v>0.58553546592489569</v>
      </c>
      <c r="J30" s="44">
        <f t="shared" si="9"/>
        <v>0.41446453407510431</v>
      </c>
      <c r="K30" s="44">
        <f t="shared" si="10"/>
        <v>0</v>
      </c>
      <c r="L30" s="45">
        <f t="shared" si="3"/>
        <v>0.52573018080667588</v>
      </c>
      <c r="M30" s="45">
        <f t="shared" si="4"/>
        <v>0.56532066508313539</v>
      </c>
      <c r="N30" s="45">
        <f t="shared" si="5"/>
        <v>0.46979865771812079</v>
      </c>
      <c r="O30" s="45">
        <f t="shared" si="6"/>
        <v>0.62962962962962965</v>
      </c>
      <c r="P30" s="45">
        <f t="shared" si="7"/>
        <v>0.37037037037037035</v>
      </c>
    </row>
    <row r="31" spans="1:16" x14ac:dyDescent="0.2">
      <c r="A31" s="51" t="s">
        <v>70</v>
      </c>
      <c r="B31" s="43">
        <f>INDEX([27]Sheet1!$V$15:$V$32,MATCH(B3,[27]Sheet1!$A$15:$A$32,0))</f>
        <v>28776</v>
      </c>
      <c r="C31" s="43">
        <f>INDEX([27]Sheet1!$V$15:$V$32,MATCH(C3,[27]Sheet1!$A$15:$A$32,0))</f>
        <v>20488</v>
      </c>
      <c r="D31" s="43">
        <f>INDEX([27]Sheet1!$V$15:$V$32,MATCH(D3,[27]Sheet1!$A$15:$A$32,0))</f>
        <v>7163</v>
      </c>
      <c r="E31" s="43">
        <f>INDEX([27]Sheet1!$V$15:$V$32,MATCH(E3,[27]Sheet1!$A$15:$A$32,0))</f>
        <v>1125</v>
      </c>
      <c r="F31" s="43">
        <f t="shared" si="1"/>
        <v>21836</v>
      </c>
      <c r="G31" s="43">
        <f>INDEX([27]Sheet1!$V$15:$V$32,MATCH(G3,[27]Sheet1!$A$15:$A$32,0))</f>
        <v>18005</v>
      </c>
      <c r="H31" s="43">
        <f>INDEX([27]Sheet1!$V$15:$V$32,MATCH(H3,[27]Sheet1!$A$15:$A$32,0))</f>
        <v>3831</v>
      </c>
      <c r="I31" s="44">
        <f t="shared" si="8"/>
        <v>0.71198220739505147</v>
      </c>
      <c r="J31" s="44">
        <f t="shared" si="9"/>
        <v>0.24892271337225466</v>
      </c>
      <c r="K31" s="44">
        <f t="shared" si="10"/>
        <v>3.9095079232693911E-2</v>
      </c>
      <c r="L31" s="45">
        <f t="shared" si="3"/>
        <v>0.75882680011120374</v>
      </c>
      <c r="M31" s="45">
        <f t="shared" si="4"/>
        <v>0.87880710659898476</v>
      </c>
      <c r="N31" s="45">
        <f t="shared" si="5"/>
        <v>0.53483177439620266</v>
      </c>
      <c r="O31" s="45">
        <f t="shared" si="6"/>
        <v>0.82455577944678515</v>
      </c>
      <c r="P31" s="45">
        <f t="shared" si="7"/>
        <v>0.17544422055321487</v>
      </c>
    </row>
    <row r="32" spans="1:16" x14ac:dyDescent="0.2">
      <c r="A32" s="51" t="s">
        <v>72</v>
      </c>
      <c r="B32" s="43">
        <f>INDEX([28]Sheet1!$T$15:$T$32,MATCH(B3,[28]Sheet1!$A$15:$A$32,0))</f>
        <v>107931</v>
      </c>
      <c r="C32" s="43">
        <f>INDEX([28]Sheet1!$T$15:$T$32,MATCH(C3,[28]Sheet1!$A$15:$A$32,0))</f>
        <v>70664</v>
      </c>
      <c r="D32" s="43">
        <f>INDEX([28]Sheet1!$T$15:$T$32,MATCH(D3,[28]Sheet1!$A$15:$A$32,0))</f>
        <v>34872</v>
      </c>
      <c r="E32" s="43">
        <f>INDEX([28]Sheet1!$T$15:$T$32,MATCH(E3,[28]Sheet1!$A$15:$A$32,0))</f>
        <v>2395</v>
      </c>
      <c r="F32" s="43">
        <f t="shared" si="1"/>
        <v>89040</v>
      </c>
      <c r="G32" s="43">
        <f>INDEX([28]Sheet1!$T$15:$T$32,MATCH(G3,[28]Sheet1!$A$15:$A$32,0))</f>
        <v>67154</v>
      </c>
      <c r="H32" s="43">
        <f>INDEX([28]Sheet1!$T$15:$T$32,MATCH(H3,[28]Sheet1!$A$15:$A$32,0))</f>
        <v>21886</v>
      </c>
      <c r="I32" s="44">
        <f t="shared" si="8"/>
        <v>0.65471458617079425</v>
      </c>
      <c r="J32" s="44">
        <f t="shared" si="9"/>
        <v>0.32309531089307059</v>
      </c>
      <c r="K32" s="44">
        <f t="shared" si="10"/>
        <v>2.2190102936135124E-2</v>
      </c>
      <c r="L32" s="45">
        <f t="shared" si="3"/>
        <v>0.8249715095755622</v>
      </c>
      <c r="M32" s="45">
        <f t="shared" si="4"/>
        <v>0.95032831427601039</v>
      </c>
      <c r="N32" s="45">
        <f t="shared" si="5"/>
        <v>0.62760954347327369</v>
      </c>
      <c r="O32" s="45">
        <f t="shared" si="6"/>
        <v>0.75420035938903862</v>
      </c>
      <c r="P32" s="45">
        <f t="shared" si="7"/>
        <v>0.24579964061096138</v>
      </c>
    </row>
    <row r="33" spans="1:16" x14ac:dyDescent="0.2">
      <c r="A33" s="51" t="s">
        <v>73</v>
      </c>
      <c r="B33" s="43">
        <f>INDEX([29]Sheet1!$T$15:$T$32,MATCH(B3,[29]Sheet1!$A$15:$A$32,0))</f>
        <v>1279</v>
      </c>
      <c r="C33" s="43">
        <f>INDEX([29]Sheet1!$T$15:$T$32,MATCH(C3,[29]Sheet1!$A$15:$A$32,0))</f>
        <v>870</v>
      </c>
      <c r="D33" s="43">
        <f>INDEX([29]Sheet1!$T$15:$T$32,MATCH(D3,[29]Sheet1!$A$15:$A$32,0))</f>
        <v>409</v>
      </c>
      <c r="E33" s="43">
        <f>INDEX([29]Sheet1!$T$15:$T$32,MATCH(E3,[29]Sheet1!$A$15:$A$32,0))</f>
        <v>0</v>
      </c>
      <c r="F33" s="43">
        <f t="shared" si="1"/>
        <v>1181</v>
      </c>
      <c r="G33" s="43">
        <f>INDEX([29]Sheet1!$T$15:$T$32,MATCH(G3,[29]Sheet1!$A$15:$A$32,0))</f>
        <v>841</v>
      </c>
      <c r="H33" s="43">
        <f>INDEX([29]Sheet1!$T$15:$T$32,MATCH(H3,[29]Sheet1!$A$15:$A$32,0))</f>
        <v>340</v>
      </c>
      <c r="I33" s="44">
        <f t="shared" si="8"/>
        <v>0.68021892103205628</v>
      </c>
      <c r="J33" s="44">
        <f t="shared" si="9"/>
        <v>0.31978107896794372</v>
      </c>
      <c r="K33" s="44">
        <f t="shared" si="10"/>
        <v>0</v>
      </c>
      <c r="L33" s="45">
        <f t="shared" si="3"/>
        <v>0.92337763878029711</v>
      </c>
      <c r="M33" s="45">
        <f t="shared" si="4"/>
        <v>0.96666666666666667</v>
      </c>
      <c r="N33" s="45">
        <f t="shared" si="5"/>
        <v>0.83129584352078245</v>
      </c>
      <c r="O33" s="45">
        <f t="shared" si="6"/>
        <v>0.71210838272650301</v>
      </c>
      <c r="P33" s="45">
        <f t="shared" si="7"/>
        <v>0.28789161727349705</v>
      </c>
    </row>
    <row r="34" spans="1:16" x14ac:dyDescent="0.2">
      <c r="A34" s="51" t="s">
        <v>75</v>
      </c>
      <c r="B34" s="43">
        <f>INDEX([30]Sheet1!$T$19:$T$36,MATCH(B3,[30]Sheet1!$A$19:$A$36,0))</f>
        <v>57539</v>
      </c>
      <c r="C34" s="43">
        <f>INDEX([30]Sheet1!$T$19:$T$36,MATCH(C3,[30]Sheet1!$A$19:$A$36,0))</f>
        <v>38200</v>
      </c>
      <c r="D34" s="43">
        <f>INDEX([30]Sheet1!$T$19:$T$36,MATCH(D3,[30]Sheet1!$A$19:$A$36,0))</f>
        <v>19163</v>
      </c>
      <c r="E34" s="43">
        <f>INDEX([30]Sheet1!$T$19:$T$36,MATCH(E3,[30]Sheet1!$A$19:$A$36,0))</f>
        <v>176</v>
      </c>
      <c r="F34" s="43">
        <f t="shared" si="1"/>
        <v>43459</v>
      </c>
      <c r="G34" s="43">
        <f>INDEX([30]Sheet1!$T$19:$T$36,MATCH(G3,[30]Sheet1!$A$19:$A$36,0))</f>
        <v>32895</v>
      </c>
      <c r="H34" s="43">
        <f>INDEX([30]Sheet1!$T$19:$T$36,MATCH(H3,[30]Sheet1!$A$19:$A$36,0))</f>
        <v>10564</v>
      </c>
      <c r="I34" s="44">
        <f>C34/$B34</f>
        <v>0.66389753037070509</v>
      </c>
      <c r="J34" s="44">
        <f t="shared" si="9"/>
        <v>0.33304367472496915</v>
      </c>
      <c r="K34" s="44">
        <f t="shared" si="10"/>
        <v>3.0587949043257615E-3</v>
      </c>
      <c r="L34" s="45">
        <f t="shared" si="3"/>
        <v>0.75529640765393902</v>
      </c>
      <c r="M34" s="45">
        <f t="shared" si="4"/>
        <v>0.86112565445026179</v>
      </c>
      <c r="N34" s="45">
        <f t="shared" si="5"/>
        <v>0.55127067786880968</v>
      </c>
      <c r="O34" s="45">
        <f t="shared" si="6"/>
        <v>0.75692031569985507</v>
      </c>
      <c r="P34" s="45">
        <f t="shared" si="7"/>
        <v>0.24307968430014495</v>
      </c>
    </row>
    <row r="35" spans="1:16" x14ac:dyDescent="0.2">
      <c r="A35" s="51" t="s">
        <v>74</v>
      </c>
      <c r="B35" s="43">
        <f>INDEX([31]Sheet1!$T$17:$T$34,MATCH(B3,[31]Sheet1!$A$17:$A$34,0))</f>
        <v>40818</v>
      </c>
      <c r="C35" s="43">
        <f>INDEX([31]Sheet1!$T$17:$T$34,MATCH(C3,[31]Sheet1!$A$17:$A$34,0))</f>
        <v>28679</v>
      </c>
      <c r="D35" s="43">
        <f>INDEX([31]Sheet1!$T$17:$T$34,MATCH(D3,[31]Sheet1!$A$17:$A$34,0))</f>
        <v>11541</v>
      </c>
      <c r="E35" s="43">
        <f>INDEX([31]Sheet1!$T$17:$T$34,MATCH(E3,[31]Sheet1!$A$17:$A$34,0))</f>
        <v>598</v>
      </c>
      <c r="F35" s="43">
        <f t="shared" si="1"/>
        <v>30131</v>
      </c>
      <c r="G35" s="43">
        <f>INDEX([31]Sheet1!$T$17:$T$34,MATCH(G3,[31]Sheet1!$A$17:$A$34,0))</f>
        <v>25590</v>
      </c>
      <c r="H35" s="43">
        <f>INDEX([31]Sheet1!$T$17:$T$34,MATCH(H3,[31]Sheet1!$A$17:$A$34,0))</f>
        <v>4541</v>
      </c>
      <c r="I35" s="44">
        <f>C35/$B35</f>
        <v>0.70260669312558188</v>
      </c>
      <c r="J35" s="44">
        <f t="shared" si="9"/>
        <v>0.28274290754079084</v>
      </c>
      <c r="K35" s="44">
        <f t="shared" si="10"/>
        <v>1.4650399333627322E-2</v>
      </c>
      <c r="L35" s="45">
        <f t="shared" si="3"/>
        <v>0.73817923465137925</v>
      </c>
      <c r="M35" s="45">
        <f t="shared" si="4"/>
        <v>0.89229052616897386</v>
      </c>
      <c r="N35" s="45">
        <f t="shared" si="5"/>
        <v>0.39346677064379171</v>
      </c>
      <c r="O35" s="45">
        <f t="shared" si="6"/>
        <v>0.84929142743354025</v>
      </c>
      <c r="P35" s="45">
        <f t="shared" si="7"/>
        <v>0.15070857256645978</v>
      </c>
    </row>
    <row r="36" spans="1:16" x14ac:dyDescent="0.2">
      <c r="A36" s="51" t="s">
        <v>76</v>
      </c>
      <c r="B36" s="43">
        <f>INDEX([32]Sheet1!$T$17:$T$34,MATCH(B3,[32]Sheet1!$A$17:$A$34,0))</f>
        <v>4844</v>
      </c>
      <c r="C36" s="43">
        <f>INDEX([32]Sheet1!$T$17:$T$34,MATCH(C3,[32]Sheet1!$A$17:$A$34,0))</f>
        <v>4322</v>
      </c>
      <c r="D36" s="43">
        <f>INDEX([32]Sheet1!$T$17:$T$34,MATCH(D3,[32]Sheet1!$A$17:$A$34,0))</f>
        <v>335</v>
      </c>
      <c r="E36" s="43">
        <f>INDEX([32]Sheet1!$T$17:$T$34,MATCH(E3,[32]Sheet1!$A$17:$A$34,0))</f>
        <v>187</v>
      </c>
      <c r="F36" s="43">
        <f t="shared" si="1"/>
        <v>4287</v>
      </c>
      <c r="G36" s="43">
        <f>INDEX([32]Sheet1!$T$17:$T$34,MATCH(G3,[32]Sheet1!$A$17:$A$34,0))</f>
        <v>4055</v>
      </c>
      <c r="H36" s="43">
        <f>INDEX([32]Sheet1!$T$17:$T$34,MATCH(H3,[32]Sheet1!$A$17:$A$34,0))</f>
        <v>232</v>
      </c>
      <c r="I36" s="44">
        <f t="shared" si="8"/>
        <v>0.89223781998348473</v>
      </c>
      <c r="J36" s="44">
        <f t="shared" si="9"/>
        <v>6.9157720891824939E-2</v>
      </c>
      <c r="K36" s="44">
        <f t="shared" si="10"/>
        <v>3.8604459124690335E-2</v>
      </c>
      <c r="L36" s="45">
        <f t="shared" si="3"/>
        <v>0.88501238645747315</v>
      </c>
      <c r="M36" s="45">
        <f t="shared" si="4"/>
        <v>0.93822304488662656</v>
      </c>
      <c r="N36" s="45">
        <f t="shared" si="5"/>
        <v>0.69253731343283587</v>
      </c>
      <c r="O36" s="45">
        <f t="shared" si="6"/>
        <v>0.94588290179612777</v>
      </c>
      <c r="P36" s="45">
        <f t="shared" si="7"/>
        <v>5.4117098203872172E-2</v>
      </c>
    </row>
    <row r="37" spans="1:16" x14ac:dyDescent="0.2">
      <c r="A37" s="51" t="s">
        <v>78</v>
      </c>
      <c r="B37" s="43">
        <f>INDEX([33]Sheet1!$T$17:$T$34,MATCH(B3,[33]Sheet1!$A$17:$A$34,0))</f>
        <v>245919</v>
      </c>
      <c r="C37" s="43">
        <f>INDEX([33]Sheet1!$T$17:$T$34,MATCH(C3,[33]Sheet1!$A$17:$A$34,0))</f>
        <v>161329</v>
      </c>
      <c r="D37" s="43">
        <f>INDEX([33]Sheet1!$T$17:$T$34,MATCH(D3,[33]Sheet1!$A$17:$A$34,0))</f>
        <v>80385</v>
      </c>
      <c r="E37" s="43">
        <f>INDEX([33]Sheet1!$T$17:$T$34,MATCH(E3,[33]Sheet1!$A$17:$A$34,0))</f>
        <v>4205</v>
      </c>
      <c r="F37" s="43">
        <f t="shared" si="1"/>
        <v>215322</v>
      </c>
      <c r="G37" s="43">
        <f>INDEX([33]Sheet1!$T$17:$T$34,MATCH(G3,[33]Sheet1!$A$17:$A$34,0))</f>
        <v>155108</v>
      </c>
      <c r="H37" s="43">
        <f>INDEX([33]Sheet1!$T$17:$T$34,MATCH(H3,[33]Sheet1!$A$17:$A$34,0))</f>
        <v>60214</v>
      </c>
      <c r="I37" s="44">
        <f t="shared" si="8"/>
        <v>0.65602495130510452</v>
      </c>
      <c r="J37" s="44">
        <f t="shared" si="9"/>
        <v>0.32687592255986725</v>
      </c>
      <c r="K37" s="44">
        <f t="shared" si="10"/>
        <v>1.70991261350282E-2</v>
      </c>
      <c r="L37" s="45">
        <f t="shared" si="3"/>
        <v>0.87558098398253081</v>
      </c>
      <c r="M37" s="45">
        <f t="shared" si="4"/>
        <v>0.96143904691654947</v>
      </c>
      <c r="N37" s="45">
        <f t="shared" si="5"/>
        <v>0.74907010014306152</v>
      </c>
      <c r="O37" s="45">
        <f t="shared" si="6"/>
        <v>0.7203537028264646</v>
      </c>
      <c r="P37" s="45">
        <f t="shared" si="7"/>
        <v>0.27964629717353545</v>
      </c>
    </row>
    <row r="38" spans="1:16" x14ac:dyDescent="0.2">
      <c r="A38" s="51" t="s">
        <v>77</v>
      </c>
      <c r="B38" s="43">
        <f>INDEX([34]Sheet1!$T$17:$T$34,MATCH(B3,[34]Sheet1!$A$17:$A$34,0))</f>
        <v>23660</v>
      </c>
      <c r="C38" s="43">
        <f>INDEX([34]Sheet1!$T$17:$T$34,MATCH(C3,[34]Sheet1!$A$17:$A$34,0))</f>
        <v>17505</v>
      </c>
      <c r="D38" s="43">
        <f>INDEX([34]Sheet1!$T$17:$T$34,MATCH(D3,[34]Sheet1!$A$17:$A$34,0))</f>
        <v>5787</v>
      </c>
      <c r="E38" s="43">
        <f>INDEX([34]Sheet1!$T$17:$T$34,MATCH(E3,[34]Sheet1!$A$17:$A$34,0))</f>
        <v>368</v>
      </c>
      <c r="F38" s="43">
        <f t="shared" si="1"/>
        <v>21113</v>
      </c>
      <c r="G38" s="43">
        <f>INDEX([34]Sheet1!$T$17:$T$34,MATCH(G3,[34]Sheet1!$A$17:$A$34,0))</f>
        <v>16860</v>
      </c>
      <c r="H38" s="43">
        <f>INDEX([34]Sheet1!$T$17:$T$34,MATCH(H3,[34]Sheet1!$A$17:$A$34,0))</f>
        <v>4253</v>
      </c>
      <c r="I38" s="44">
        <f t="shared" si="8"/>
        <v>0.73985629754860527</v>
      </c>
      <c r="J38" s="44">
        <f t="shared" si="9"/>
        <v>0.24459002535925614</v>
      </c>
      <c r="K38" s="44">
        <f t="shared" si="10"/>
        <v>1.555367709213863E-2</v>
      </c>
      <c r="L38" s="45">
        <f t="shared" si="3"/>
        <v>0.89234995773457315</v>
      </c>
      <c r="M38" s="45">
        <f t="shared" si="4"/>
        <v>0.96315338474721512</v>
      </c>
      <c r="N38" s="45">
        <f t="shared" si="5"/>
        <v>0.7349231035078625</v>
      </c>
      <c r="O38" s="45">
        <f t="shared" si="6"/>
        <v>0.79856012883057836</v>
      </c>
      <c r="P38" s="45">
        <f t="shared" si="7"/>
        <v>0.20143987116942169</v>
      </c>
    </row>
    <row r="39" spans="1:16" x14ac:dyDescent="0.2">
      <c r="A39" s="51" t="s">
        <v>79</v>
      </c>
      <c r="B39" s="43">
        <f>INDEX([35]Sheet1!$T$17:$T$34,MATCH(B3,[35]Sheet1!$A$17:$A$34,0))</f>
        <v>95723</v>
      </c>
      <c r="C39" s="43">
        <f>INDEX([35]Sheet1!$T$17:$T$34,MATCH(C3,[35]Sheet1!$A$17:$A$34,0))</f>
        <v>82737</v>
      </c>
      <c r="D39" s="43">
        <f>INDEX([35]Sheet1!$T$17:$T$34,MATCH(D3,[35]Sheet1!$A$17:$A$34,0))</f>
        <v>9754</v>
      </c>
      <c r="E39" s="43">
        <f>INDEX([35]Sheet1!$T$17:$T$34,MATCH(E3,[35]Sheet1!$A$17:$A$34,0))</f>
        <v>3232</v>
      </c>
      <c r="F39" s="43">
        <f t="shared" si="1"/>
        <v>80228</v>
      </c>
      <c r="G39" s="43">
        <f>INDEX([35]Sheet1!$T$17:$T$34,MATCH(G3,[35]Sheet1!$A$17:$A$34,0))</f>
        <v>73072</v>
      </c>
      <c r="H39" s="43">
        <f>INDEX([35]Sheet1!$T$17:$T$34,MATCH(H3,[35]Sheet1!$A$17:$A$34,0))</f>
        <v>7156</v>
      </c>
      <c r="I39" s="44">
        <f t="shared" si="8"/>
        <v>0.86433772447583135</v>
      </c>
      <c r="J39" s="44">
        <f t="shared" si="9"/>
        <v>0.10189818538909144</v>
      </c>
      <c r="K39" s="44">
        <f t="shared" si="10"/>
        <v>3.3764090135077252E-2</v>
      </c>
      <c r="L39" s="45">
        <f t="shared" si="3"/>
        <v>0.83812667801886698</v>
      </c>
      <c r="M39" s="45">
        <f t="shared" si="4"/>
        <v>0.88318406517035908</v>
      </c>
      <c r="N39" s="45">
        <f t="shared" si="5"/>
        <v>0.73364773426286656</v>
      </c>
      <c r="O39" s="45">
        <f t="shared" si="6"/>
        <v>0.91080420800717954</v>
      </c>
      <c r="P39" s="45">
        <f t="shared" si="7"/>
        <v>8.9195791992820461E-2</v>
      </c>
    </row>
    <row r="40" spans="1:16" x14ac:dyDescent="0.2">
      <c r="A40" s="52" t="s">
        <v>92</v>
      </c>
      <c r="B40" s="47">
        <f>SUM(B4:B39)</f>
        <v>1405027</v>
      </c>
      <c r="C40" s="47">
        <f t="shared" ref="C40:H40" si="11">SUM(C4:C39)</f>
        <v>1043151</v>
      </c>
      <c r="D40" s="47">
        <f t="shared" si="11"/>
        <v>324263</v>
      </c>
      <c r="E40" s="47">
        <f t="shared" si="11"/>
        <v>37613</v>
      </c>
      <c r="F40" s="47">
        <f t="shared" si="11"/>
        <v>1195268</v>
      </c>
      <c r="G40" s="47">
        <f t="shared" si="11"/>
        <v>969120</v>
      </c>
      <c r="H40" s="47">
        <f t="shared" si="11"/>
        <v>226148</v>
      </c>
      <c r="I40" s="45">
        <f>C40/B40</f>
        <v>0.7424419601900889</v>
      </c>
      <c r="J40" s="45">
        <f>D40/B40</f>
        <v>0.23078773575169731</v>
      </c>
      <c r="K40" s="45">
        <f>E40/B40</f>
        <v>2.6770304058213828E-2</v>
      </c>
      <c r="L40" s="45">
        <f t="shared" si="3"/>
        <v>0.85070820703089689</v>
      </c>
      <c r="M40" s="45">
        <f t="shared" si="4"/>
        <v>0.92903136746262049</v>
      </c>
      <c r="N40" s="45">
        <f t="shared" si="5"/>
        <v>0.69742153745570723</v>
      </c>
      <c r="O40" s="45">
        <f t="shared" si="6"/>
        <v>0.81079724379804363</v>
      </c>
      <c r="P40" s="45">
        <f t="shared" si="7"/>
        <v>0.18920275620195637</v>
      </c>
    </row>
    <row r="41" spans="1:16" x14ac:dyDescent="0.2">
      <c r="A41" s="1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40"/>
  <sheetViews>
    <sheetView zoomScale="80" zoomScaleNormal="80" zoomScalePageLayoutView="80" workbookViewId="0">
      <selection activeCell="G5" sqref="G5"/>
    </sheetView>
  </sheetViews>
  <sheetFormatPr baseColWidth="10" defaultColWidth="8.796875" defaultRowHeight="16" x14ac:dyDescent="0.2"/>
  <cols>
    <col min="1" max="1" width="27" style="28" customWidth="1"/>
    <col min="2" max="2" width="16" style="28" customWidth="1"/>
    <col min="3" max="3" width="21.19921875" style="28" customWidth="1"/>
    <col min="4" max="4" width="14.3984375" style="28" customWidth="1"/>
    <col min="5" max="8" width="17.796875" style="28" customWidth="1"/>
    <col min="9" max="9" width="13" style="28" customWidth="1"/>
    <col min="10" max="11" width="13.796875" style="28" customWidth="1"/>
    <col min="12" max="12" width="11.59765625" style="28" customWidth="1"/>
    <col min="13" max="13" width="8.796875" style="28"/>
    <col min="14" max="14" width="11.3984375" style="28" customWidth="1"/>
    <col min="15" max="16384" width="8.796875" style="28"/>
  </cols>
  <sheetData>
    <row r="1" spans="1:16" x14ac:dyDescent="0.2">
      <c r="A1" s="25" t="s">
        <v>3</v>
      </c>
      <c r="B1" s="26" t="s">
        <v>90</v>
      </c>
      <c r="C1" s="26"/>
      <c r="D1" s="26"/>
      <c r="E1" s="26"/>
      <c r="F1" s="26" t="s">
        <v>91</v>
      </c>
      <c r="G1" s="26"/>
      <c r="H1" s="26"/>
      <c r="I1" s="27" t="s">
        <v>39</v>
      </c>
      <c r="J1" s="26"/>
      <c r="K1" s="26"/>
      <c r="L1" s="28" t="s">
        <v>99</v>
      </c>
      <c r="O1" s="28" t="s">
        <v>103</v>
      </c>
    </row>
    <row r="2" spans="1:16" ht="49.5" customHeight="1" x14ac:dyDescent="0.2">
      <c r="A2" s="26" t="s">
        <v>1</v>
      </c>
      <c r="B2" s="9" t="s">
        <v>38</v>
      </c>
      <c r="C2" s="9" t="s">
        <v>34</v>
      </c>
      <c r="D2" s="9" t="s">
        <v>35</v>
      </c>
      <c r="E2" s="9" t="s">
        <v>36</v>
      </c>
      <c r="F2" s="9" t="s">
        <v>38</v>
      </c>
      <c r="G2" s="37" t="s">
        <v>97</v>
      </c>
      <c r="H2" s="37" t="s">
        <v>98</v>
      </c>
      <c r="I2" s="9" t="s">
        <v>34</v>
      </c>
      <c r="J2" s="9" t="s">
        <v>35</v>
      </c>
      <c r="K2" s="9" t="s">
        <v>36</v>
      </c>
      <c r="L2" s="38" t="s">
        <v>100</v>
      </c>
      <c r="M2" s="38" t="s">
        <v>101</v>
      </c>
      <c r="N2" s="38" t="s">
        <v>102</v>
      </c>
      <c r="O2" s="38" t="s">
        <v>101</v>
      </c>
      <c r="P2" s="38" t="s">
        <v>102</v>
      </c>
    </row>
    <row r="3" spans="1:16" x14ac:dyDescent="0.2">
      <c r="A3" s="13" t="s">
        <v>81</v>
      </c>
      <c r="B3" s="29">
        <f>INDEX([1]Sheet1!$T$17:$T$34,MATCH(B2,[1]Sheet1!$A$17:$A$34,0))</f>
        <v>50113</v>
      </c>
      <c r="C3" s="29">
        <f>INDEX([1]Sheet1!$T$17:$T$34,MATCH(C2,[1]Sheet1!$A$17:$A$34,0))</f>
        <v>37171</v>
      </c>
      <c r="D3" s="29">
        <f>INDEX([1]Sheet1!$T$17:$T$34,MATCH(D2,[1]Sheet1!$A$17:$A$34,0))</f>
        <v>12942</v>
      </c>
      <c r="E3" s="29">
        <f>INDEX([1]Sheet1!$T$17:$T$34,MATCH(E2,[1]Sheet1!$A$17:$A$34,0))</f>
        <v>0</v>
      </c>
      <c r="F3" s="30">
        <f>SUM(G3:H3)</f>
        <v>30131</v>
      </c>
      <c r="G3" s="30">
        <f>INDEX([1]Sheet1!$T$17:$T$34,MATCH(G2,[1]Sheet1!$A$17:$A$34,0))</f>
        <v>25201</v>
      </c>
      <c r="H3" s="30">
        <f>INDEX([1]Sheet1!$T$17:$T$34,MATCH(H2,[1]Sheet1!$A$17:$A$34,0))</f>
        <v>4930</v>
      </c>
      <c r="I3" s="31">
        <f>C3/$B3</f>
        <v>0.74174365932991437</v>
      </c>
      <c r="J3" s="31">
        <f t="shared" ref="J3:K3" si="0">D3/$B3</f>
        <v>0.25825634067008563</v>
      </c>
      <c r="K3" s="31">
        <f t="shared" si="0"/>
        <v>0</v>
      </c>
      <c r="L3" s="39">
        <f>F3/$B3</f>
        <v>0.60126114980144874</v>
      </c>
      <c r="M3" s="39">
        <f>G3/$B3</f>
        <v>0.5028834833276794</v>
      </c>
      <c r="N3" s="39">
        <f>H3/$B4</f>
        <v>8.7858271954320826E-4</v>
      </c>
      <c r="O3" s="39">
        <f>G3/$F3</f>
        <v>0.83638113570741102</v>
      </c>
      <c r="P3" s="39">
        <f>H3/$F3</f>
        <v>0.16361886429258904</v>
      </c>
    </row>
    <row r="4" spans="1:16" x14ac:dyDescent="0.2">
      <c r="A4" s="13" t="s">
        <v>46</v>
      </c>
      <c r="B4" s="29">
        <f>INDEX([2]Sheet1!$R$17:$R$34,MATCH(B2,[2]Sheet1!$A$17:$A$34,0))</f>
        <v>5611310</v>
      </c>
      <c r="C4" s="29">
        <f>INDEX([2]Sheet1!$R$17:$R$34,MATCH(C2,[2]Sheet1!$A$17:$A$34,0))</f>
        <v>3128681</v>
      </c>
      <c r="D4" s="29">
        <f>INDEX([2]Sheet1!$R$17:$R$34,MATCH(D2,[2]Sheet1!$A$17:$A$34,0))</f>
        <v>2441204</v>
      </c>
      <c r="E4" s="29">
        <f>INDEX([2]Sheet1!$R$17:$R$34,MATCH(E2,[2]Sheet1!$A$17:$A$34,0))</f>
        <v>41425</v>
      </c>
      <c r="F4" s="30">
        <f t="shared" ref="F4:F39" si="1">SUM(G4:H4)</f>
        <v>3841336</v>
      </c>
      <c r="G4" s="29">
        <f>INDEX([2]Sheet1!$R$17:$R$34,MATCH(G2,[2]Sheet1!$A$17:$A$34,0))</f>
        <v>2687236</v>
      </c>
      <c r="H4" s="29">
        <f>INDEX([2]Sheet1!$R$17:$R$34,MATCH(H2,[2]Sheet1!$A$17:$A$34,0))</f>
        <v>1154100</v>
      </c>
      <c r="I4" s="31">
        <f t="shared" ref="I4:I38" si="2">C4/$B4</f>
        <v>0.55756694960713271</v>
      </c>
      <c r="J4" s="31">
        <f t="shared" ref="J4:J38" si="3">D4/$B4</f>
        <v>0.43505063879913958</v>
      </c>
      <c r="K4" s="31">
        <f t="shared" ref="K4:K38" si="4">E4/$B4</f>
        <v>7.3824115937276679E-3</v>
      </c>
    </row>
    <row r="5" spans="1:16" x14ac:dyDescent="0.2">
      <c r="A5" s="13" t="s">
        <v>47</v>
      </c>
      <c r="B5" s="29">
        <f>INDEX([3]Sheet1!$T$17:$T$34,MATCH(B2,[3]Sheet1!$A$17:$A$34,0))</f>
        <v>322458</v>
      </c>
      <c r="C5" s="29">
        <f>INDEX([3]Sheet1!$T$17:$T$34,MATCH(C2,[3]Sheet1!$A$17:$A$34,0))</f>
        <v>232903</v>
      </c>
      <c r="D5" s="29">
        <f>INDEX([3]Sheet1!$T$17:$T$34,MATCH(D2,[3]Sheet1!$A$17:$A$34,0))</f>
        <v>87420</v>
      </c>
      <c r="E5" s="29">
        <f>INDEX([3]Sheet1!$T$17:$T$34,MATCH(E2,[3]Sheet1!$A$17:$A$34,0))</f>
        <v>2135</v>
      </c>
      <c r="F5" s="30">
        <f t="shared" si="1"/>
        <v>237615</v>
      </c>
      <c r="G5" s="29">
        <f>INDEX([3]Sheet1!$T$17:$T$34,MATCH(G2,[3]Sheet1!$A$17:$A$34,0))</f>
        <v>186132</v>
      </c>
      <c r="H5" s="29">
        <f>INDEX([3]Sheet1!$T$17:$T$34,MATCH(H2,[3]Sheet1!$A$17:$A$34,0))</f>
        <v>51483</v>
      </c>
      <c r="I5" s="31">
        <f t="shared" si="2"/>
        <v>0.72227390854002693</v>
      </c>
      <c r="J5" s="31">
        <f t="shared" si="3"/>
        <v>0.27110507414919155</v>
      </c>
      <c r="K5" s="31">
        <f t="shared" si="4"/>
        <v>6.6210173107815592E-3</v>
      </c>
    </row>
    <row r="6" spans="1:16" x14ac:dyDescent="0.2">
      <c r="A6" s="13" t="s">
        <v>49</v>
      </c>
      <c r="B6" s="29">
        <f>INDEX([4]Sheet1!$T$15:$T$32,MATCH(B2,[4]Sheet1!$A$15:$A$32,0))</f>
        <v>5432053</v>
      </c>
      <c r="C6" s="29">
        <f>INDEX([4]Sheet1!$T$15:$T$32,MATCH(C2,[4]Sheet1!$A$15:$A$32,0))</f>
        <v>4140192</v>
      </c>
      <c r="D6" s="29">
        <f>INDEX([4]Sheet1!$T$15:$T$32,MATCH(D2,[4]Sheet1!$A$15:$A$32,0))</f>
        <v>955449</v>
      </c>
      <c r="E6" s="29">
        <f>INDEX([4]Sheet1!$T$15:$T$32,MATCH(E2,[4]Sheet1!$A$15:$A$32,0))</f>
        <v>336412</v>
      </c>
      <c r="F6" s="30">
        <f t="shared" si="1"/>
        <v>0</v>
      </c>
      <c r="G6" s="30"/>
      <c r="H6" s="30"/>
      <c r="I6" s="31">
        <f t="shared" si="2"/>
        <v>0.76217813044165805</v>
      </c>
      <c r="J6" s="31">
        <f t="shared" si="3"/>
        <v>0.17589095688131173</v>
      </c>
      <c r="K6" s="31">
        <f t="shared" si="4"/>
        <v>6.1930912677030214E-2</v>
      </c>
    </row>
    <row r="7" spans="1:16" x14ac:dyDescent="0.2">
      <c r="A7" s="13" t="s">
        <v>50</v>
      </c>
      <c r="B7" s="29">
        <f>INDEX([5]Sheet1!$T$15:$T$32,MATCH(B2,[5]Sheet1!$A$15:$A$32,0))</f>
        <v>23431785</v>
      </c>
      <c r="C7" s="29">
        <f>INDEX([5]Sheet1!$T$15:$T$32,MATCH(C2,[5]Sheet1!$A$15:$A$32,0))</f>
        <v>21548009</v>
      </c>
      <c r="D7" s="29">
        <f>INDEX([5]Sheet1!$T$15:$T$32,MATCH(D2,[5]Sheet1!$A$15:$A$32,0))</f>
        <v>895815</v>
      </c>
      <c r="E7" s="29">
        <f>INDEX([5]Sheet1!$T$15:$T$32,MATCH(E2,[5]Sheet1!$A$15:$A$32,0))</f>
        <v>987961</v>
      </c>
      <c r="F7" s="30">
        <f t="shared" si="1"/>
        <v>0</v>
      </c>
      <c r="G7" s="30"/>
      <c r="H7" s="30"/>
      <c r="I7" s="31">
        <f t="shared" si="2"/>
        <v>0.91960595404916867</v>
      </c>
      <c r="J7" s="31">
        <f t="shared" si="3"/>
        <v>3.8230762189052178E-2</v>
      </c>
      <c r="K7" s="31">
        <f t="shared" si="4"/>
        <v>4.2163283761779136E-2</v>
      </c>
    </row>
    <row r="8" spans="1:16" x14ac:dyDescent="0.2">
      <c r="A8" s="13" t="s">
        <v>52</v>
      </c>
      <c r="B8" s="29">
        <f>INDEX([6]Sheet1!$R$15:$R$32,MATCH(B2,[6]Sheet1!$A$15:$A$32,0))</f>
        <v>157921</v>
      </c>
      <c r="C8" s="29">
        <f>INDEX([6]Sheet1!$R$15:$R$32,MATCH(C2,[6]Sheet1!$A$15:$A$32,0))</f>
        <v>101884</v>
      </c>
      <c r="D8" s="29">
        <f>INDEX([6]Sheet1!$R$15:$R$32,MATCH(D2,[6]Sheet1!$A$15:$A$32,0))</f>
        <v>55040</v>
      </c>
      <c r="E8" s="29">
        <f>INDEX([6]Sheet1!$R$15:$R$32,MATCH(E2,[6]Sheet1!$A$15:$A$32,0))</f>
        <v>997</v>
      </c>
      <c r="F8" s="30">
        <f t="shared" si="1"/>
        <v>0</v>
      </c>
      <c r="G8" s="30"/>
      <c r="H8" s="30"/>
      <c r="I8" s="31">
        <f t="shared" si="2"/>
        <v>0.64515802204899919</v>
      </c>
      <c r="J8" s="31">
        <f t="shared" si="3"/>
        <v>0.3485286947271104</v>
      </c>
      <c r="K8" s="31">
        <f t="shared" si="4"/>
        <v>6.3132832238904264E-3</v>
      </c>
    </row>
    <row r="9" spans="1:16" x14ac:dyDescent="0.2">
      <c r="A9" s="13" t="s">
        <v>51</v>
      </c>
      <c r="B9" s="29">
        <f>INDEX([7]Sheet1!$T$15:$T$32,MATCH(B2,[7]Sheet1!$A$15:$A$32,0))</f>
        <v>4457355</v>
      </c>
      <c r="C9" s="29">
        <f>INDEX([7]Sheet1!$T$25:$T$42,MATCH(C2,[7]Sheet1!$A$25:$A$42,0))</f>
        <v>3281478</v>
      </c>
      <c r="D9" s="29">
        <f>INDEX([7]Sheet1!$T$25:$T$42,MATCH(D2,[7]Sheet1!$A$25:$A$42,0))</f>
        <v>1159774</v>
      </c>
      <c r="E9" s="29">
        <f>INDEX([7]Sheet1!$T$25:$T$42,MATCH(E2,[7]Sheet1!$A$25:$A$42,0))</f>
        <v>16103</v>
      </c>
      <c r="F9" s="30">
        <f t="shared" si="1"/>
        <v>0</v>
      </c>
      <c r="G9" s="30"/>
      <c r="H9" s="30"/>
      <c r="I9" s="31">
        <f t="shared" si="2"/>
        <v>0.73619399845872724</v>
      </c>
      <c r="J9" s="31">
        <f t="shared" si="3"/>
        <v>0.26019332092687253</v>
      </c>
      <c r="K9" s="31">
        <f t="shared" si="4"/>
        <v>3.6126806144002443E-3</v>
      </c>
    </row>
    <row r="10" spans="1:16" x14ac:dyDescent="0.2">
      <c r="A10" s="13" t="s">
        <v>55</v>
      </c>
      <c r="B10" s="29">
        <f>INDEX([8]Sheet1!$T$19:$T$36,MATCH(B2,[8]Sheet1!$A$19:$A$36,0))</f>
        <v>58974</v>
      </c>
      <c r="C10" s="29">
        <f>INDEX([8]Sheet1!$T$19:$T$36,MATCH(C2,[8]Sheet1!$A$19:$A$36,0))</f>
        <v>41755</v>
      </c>
      <c r="D10" s="29">
        <f>INDEX([8]Sheet1!$T$19:$T$36,MATCH(D2,[8]Sheet1!$A$19:$A$36,0))</f>
        <v>17072</v>
      </c>
      <c r="E10" s="29">
        <f>INDEX([8]Sheet1!$T$19:$T$36,MATCH(E2,[8]Sheet1!$A$19:$A$36,0))</f>
        <v>147</v>
      </c>
      <c r="F10" s="30">
        <f t="shared" si="1"/>
        <v>0</v>
      </c>
      <c r="G10" s="30"/>
      <c r="H10" s="30"/>
      <c r="I10" s="31">
        <f t="shared" si="2"/>
        <v>0.70802387492793439</v>
      </c>
      <c r="J10" s="31">
        <f t="shared" si="3"/>
        <v>0.28948350120392036</v>
      </c>
      <c r="K10" s="31">
        <f t="shared" si="4"/>
        <v>2.4926238681452842E-3</v>
      </c>
    </row>
    <row r="11" spans="1:16" x14ac:dyDescent="0.2">
      <c r="A11" s="13" t="s">
        <v>53</v>
      </c>
      <c r="B11" s="29">
        <f>INDEX([9]Sheet1!$T$17:$T$34,MATCH(B2,[9]Sheet1!$A$17:$A$34,0))</f>
        <v>27978</v>
      </c>
      <c r="C11" s="29">
        <f>INDEX([9]Sheet1!$T$17:$T$34,MATCH(C2,[9]Sheet1!$A$17:$A$34,0))</f>
        <v>14903</v>
      </c>
      <c r="D11" s="29">
        <f>INDEX([9]Sheet1!$T$17:$T$34,MATCH(D2,[9]Sheet1!$A$17:$A$34,0))</f>
        <v>13075</v>
      </c>
      <c r="E11" s="29">
        <f>INDEX([9]Sheet1!$T$17:$T$34,MATCH(E2,[9]Sheet1!$A$17:$A$34,0))</f>
        <v>0</v>
      </c>
      <c r="F11" s="30">
        <f t="shared" si="1"/>
        <v>0</v>
      </c>
      <c r="G11" s="30"/>
      <c r="H11" s="30"/>
      <c r="I11" s="31">
        <f t="shared" si="2"/>
        <v>0.53266852526985486</v>
      </c>
      <c r="J11" s="31">
        <f t="shared" si="3"/>
        <v>0.46733147473014514</v>
      </c>
      <c r="K11" s="31">
        <f t="shared" si="4"/>
        <v>0</v>
      </c>
    </row>
    <row r="12" spans="1:16" x14ac:dyDescent="0.2">
      <c r="A12" s="13" t="s">
        <v>54</v>
      </c>
      <c r="B12" s="29">
        <f>INDEX([10]Sheet1!$T$21:$T$38,MATCH(B2,[10]Sheet1!$A$21:$A$38,0))</f>
        <v>3007010</v>
      </c>
      <c r="C12" s="29">
        <f>INDEX([10]Sheet1!$T$21:$T$38,MATCH(C2,[10]Sheet1!$A$21:$A$38,0))</f>
        <v>1675648</v>
      </c>
      <c r="D12" s="29">
        <f>INDEX([10]Sheet1!$T$21:$T$38,MATCH(D2,[10]Sheet1!$A$21:$A$38,0))</f>
        <v>1331362</v>
      </c>
      <c r="E12" s="29">
        <f>INDEX([10]Sheet1!$T$21:$T$38,MATCH(E2,[10]Sheet1!$A$21:$A$38,0))</f>
        <v>0</v>
      </c>
      <c r="F12" s="30">
        <f t="shared" si="1"/>
        <v>0</v>
      </c>
      <c r="G12" s="30"/>
      <c r="H12" s="30"/>
      <c r="I12" s="31">
        <f t="shared" si="2"/>
        <v>0.55724723230052442</v>
      </c>
      <c r="J12" s="31">
        <f t="shared" si="3"/>
        <v>0.44275276769947558</v>
      </c>
      <c r="K12" s="31">
        <f t="shared" si="4"/>
        <v>0</v>
      </c>
    </row>
    <row r="13" spans="1:16" x14ac:dyDescent="0.2">
      <c r="A13" s="13" t="s">
        <v>56</v>
      </c>
      <c r="B13" s="29">
        <f>INDEX([11]Sheet1!$T$17:$T$34,MATCH(B2,[11]Sheet1!$A$17:$A$34,0))</f>
        <v>196309</v>
      </c>
      <c r="C13" s="29">
        <f>INDEX([11]Sheet1!$T$17:$T$34,MATCH(C2,[11]Sheet1!$A$17:$A$34,0))</f>
        <v>37878</v>
      </c>
      <c r="D13" s="29">
        <f>INDEX([11]Sheet1!$T$17:$T$34,MATCH(D2,[11]Sheet1!$A$17:$A$34,0))</f>
        <v>158431</v>
      </c>
      <c r="E13" s="29">
        <f>INDEX([11]Sheet1!$T$17:$T$34,MATCH(E2,[11]Sheet1!$A$17:$A$34,0))</f>
        <v>0</v>
      </c>
      <c r="F13" s="30">
        <f t="shared" si="1"/>
        <v>0</v>
      </c>
      <c r="G13" s="30"/>
      <c r="H13" s="30"/>
      <c r="I13" s="31">
        <f t="shared" si="2"/>
        <v>0.19295090902607623</v>
      </c>
      <c r="J13" s="31">
        <f t="shared" si="3"/>
        <v>0.80704909097392374</v>
      </c>
      <c r="K13" s="31">
        <f t="shared" si="4"/>
        <v>0</v>
      </c>
    </row>
    <row r="14" spans="1:16" x14ac:dyDescent="0.2">
      <c r="A14" s="13" t="s">
        <v>57</v>
      </c>
      <c r="B14" s="29" t="str">
        <f>INDEX([12]Sheet1!$T$17:$T$34,MATCH(B2,[12]Sheet1!$A$17:$A$34,0))</f>
        <v>9,090,714</v>
      </c>
      <c r="C14" s="29" t="str">
        <f>INDEX([12]Sheet1!$T$17:$T$34,MATCH(C2,[12]Sheet1!$A$17:$A$34,0))</f>
        <v>5,816,280</v>
      </c>
      <c r="D14" s="29" t="str">
        <f>INDEX([12]Sheet1!$T$17:$T$34,MATCH(D2,[12]Sheet1!$A$17:$A$34,0))</f>
        <v>3,273,318</v>
      </c>
      <c r="E14" s="29" t="str">
        <f>INDEX([12]Sheet1!$T$17:$T$34,MATCH(E2,[12]Sheet1!$A$17:$A$34,0))</f>
        <v>1,116</v>
      </c>
      <c r="F14" s="30">
        <f t="shared" si="1"/>
        <v>0</v>
      </c>
      <c r="G14" s="30"/>
      <c r="H14" s="30"/>
      <c r="I14" s="31">
        <f t="shared" si="2"/>
        <v>0.63980453020521821</v>
      </c>
      <c r="J14" s="31">
        <f t="shared" si="3"/>
        <v>0.36007270716029566</v>
      </c>
      <c r="K14" s="31">
        <f t="shared" si="4"/>
        <v>1.2276263448613608E-4</v>
      </c>
    </row>
    <row r="15" spans="1:16" x14ac:dyDescent="0.2">
      <c r="A15" s="13" t="s">
        <v>59</v>
      </c>
      <c r="B15" s="29">
        <f>INDEX([13]Sheet1!$T$15:$T$32,MATCH(B2,[13]Sheet1!$A$15:$A$32,0))</f>
        <v>3730944</v>
      </c>
      <c r="C15" s="29">
        <f>INDEX([13]Sheet1!$T$15:$T$32,MATCH(C2,[13]Sheet1!$A$15:$A$32,0))</f>
        <v>1663751</v>
      </c>
      <c r="D15" s="29">
        <f>INDEX([13]Sheet1!$T$15:$T$32,MATCH(D2,[13]Sheet1!$A$15:$A$32,0))</f>
        <v>1970731</v>
      </c>
      <c r="E15" s="29">
        <f>INDEX([13]Sheet1!$T$15:$T$32,MATCH(E2,[13]Sheet1!$A$15:$A$32,0))</f>
        <v>96462</v>
      </c>
      <c r="F15" s="30">
        <f t="shared" si="1"/>
        <v>0</v>
      </c>
      <c r="G15" s="30"/>
      <c r="H15" s="30"/>
      <c r="I15" s="31">
        <f t="shared" si="2"/>
        <v>0.44593298639700835</v>
      </c>
      <c r="J15" s="31">
        <f t="shared" si="3"/>
        <v>0.52821243095581172</v>
      </c>
      <c r="K15" s="31">
        <f t="shared" si="4"/>
        <v>2.5854582647179908E-2</v>
      </c>
    </row>
    <row r="16" spans="1:16" x14ac:dyDescent="0.2">
      <c r="A16" s="13" t="s">
        <v>58</v>
      </c>
      <c r="B16" s="29">
        <f>INDEX([14]Sheet1!$T$17:$T$34,MATCH(B2,[14]Sheet1!$A$17:$A$34,0))</f>
        <v>950766</v>
      </c>
      <c r="C16" s="29">
        <f>INDEX([14]Sheet1!$T$17:$T$34,MATCH(C2,[14]Sheet1!$A$17:$A$34,0))</f>
        <v>580395</v>
      </c>
      <c r="D16" s="29">
        <f>INDEX([14]Sheet1!$T$17:$T$34,MATCH(D2,[14]Sheet1!$A$17:$A$34,0))</f>
        <v>370337</v>
      </c>
      <c r="E16" s="29">
        <f>INDEX([14]Sheet1!$T$17:$T$34,MATCH(E2,[14]Sheet1!$A$17:$A$34,0))</f>
        <v>34</v>
      </c>
      <c r="F16" s="30">
        <f t="shared" si="1"/>
        <v>0</v>
      </c>
      <c r="G16" s="30"/>
      <c r="H16" s="30"/>
      <c r="I16" s="31">
        <f t="shared" si="2"/>
        <v>0.61044988987826654</v>
      </c>
      <c r="J16" s="31">
        <f t="shared" si="3"/>
        <v>0.38951434948241731</v>
      </c>
      <c r="K16" s="31">
        <f t="shared" si="4"/>
        <v>3.5760639316088292E-5</v>
      </c>
    </row>
    <row r="17" spans="1:11" x14ac:dyDescent="0.2">
      <c r="A17" s="13" t="s">
        <v>2</v>
      </c>
      <c r="B17" s="24">
        <v>1856776</v>
      </c>
      <c r="C17" s="24">
        <v>1024643</v>
      </c>
      <c r="D17" s="24">
        <v>832077</v>
      </c>
      <c r="E17" s="24">
        <v>56</v>
      </c>
      <c r="F17" s="30">
        <f t="shared" si="1"/>
        <v>0</v>
      </c>
      <c r="G17" s="6"/>
      <c r="H17" s="6"/>
      <c r="I17" s="31">
        <f t="shared" si="2"/>
        <v>0.55183985574996663</v>
      </c>
      <c r="J17" s="31">
        <f t="shared" si="3"/>
        <v>0.44812998444615831</v>
      </c>
      <c r="K17" s="31">
        <f t="shared" si="4"/>
        <v>3.0159803875103945E-5</v>
      </c>
    </row>
    <row r="18" spans="1:11" x14ac:dyDescent="0.2">
      <c r="A18" s="13" t="s">
        <v>60</v>
      </c>
      <c r="B18" s="29">
        <f>INDEX([15]Sheet1!$T$15:$T$32,MATCH(B2,[15]Sheet1!$A$15:$A$32,0))</f>
        <v>6522068</v>
      </c>
      <c r="C18" s="29">
        <f>INDEX([15]Sheet1!$T$15:$T$32,MATCH(C2,[15]Sheet1!$A$15:$A$32,0))</f>
        <v>4729025</v>
      </c>
      <c r="D18" s="29">
        <f>INDEX([15]Sheet1!$T$15:$T$32,MATCH(D2,[15]Sheet1!$A$15:$A$32,0))</f>
        <v>929811</v>
      </c>
      <c r="E18" s="29">
        <f>INDEX([15]Sheet1!$T$15:$T$32,MATCH(E2,[15]Sheet1!$A$15:$A$32,0))</f>
        <v>863232</v>
      </c>
      <c r="F18" s="30">
        <f t="shared" si="1"/>
        <v>0</v>
      </c>
      <c r="G18" s="30"/>
      <c r="H18" s="30"/>
      <c r="I18" s="31">
        <f t="shared" si="2"/>
        <v>0.72508060326877921</v>
      </c>
      <c r="J18" s="31">
        <f t="shared" si="3"/>
        <v>0.14256383098121639</v>
      </c>
      <c r="K18" s="31">
        <f t="shared" si="4"/>
        <v>0.13235556575000446</v>
      </c>
    </row>
    <row r="19" spans="1:11" x14ac:dyDescent="0.2">
      <c r="A19" s="13" t="s">
        <v>62</v>
      </c>
      <c r="B19" s="29">
        <f>INDEX([16]Sheet1!$T$15:$T$32,MATCH(B2,[16]Sheet1!$A$15:$A$32,0))</f>
        <v>8340373</v>
      </c>
      <c r="C19" s="29">
        <f>INDEX([16]Sheet1!$T$15:$T$32,MATCH(C2,[16]Sheet1!$A$15:$A$32,0))</f>
        <v>4249264</v>
      </c>
      <c r="D19" s="29">
        <f>INDEX([16]Sheet1!$T$15:$T$32,MATCH(D2,[16]Sheet1!$A$15:$A$32,0))</f>
        <v>4089590</v>
      </c>
      <c r="E19" s="29">
        <f>INDEX([16]Sheet1!$T$15:$T$32,MATCH(E2,[16]Sheet1!$A$15:$A$32,0))</f>
        <v>1519</v>
      </c>
      <c r="F19" s="30">
        <f t="shared" si="1"/>
        <v>0</v>
      </c>
      <c r="G19" s="30"/>
      <c r="H19" s="30"/>
      <c r="I19" s="31">
        <f t="shared" si="2"/>
        <v>0.5094812905849655</v>
      </c>
      <c r="J19" s="31">
        <f t="shared" si="3"/>
        <v>0.49033658326791857</v>
      </c>
      <c r="K19" s="31">
        <f t="shared" si="4"/>
        <v>1.8212614711596233E-4</v>
      </c>
    </row>
    <row r="20" spans="1:11" x14ac:dyDescent="0.2">
      <c r="A20" s="13" t="s">
        <v>61</v>
      </c>
      <c r="B20" s="29">
        <f>INDEX([17]Sheet1!$T$17:$T$34,MATCH(B2,[17]Sheet1!$A$17:$A$34,0))</f>
        <v>4012416</v>
      </c>
      <c r="C20" s="29">
        <f>INDEX([17]Sheet1!$T$17:$T$34,MATCH(C2,[17]Sheet1!$A$17:$A$34,0))</f>
        <v>889125</v>
      </c>
      <c r="D20" s="29">
        <f>INDEX([17]Sheet1!$T$17:$T$34,MATCH(D2,[17]Sheet1!$A$17:$A$34,0))</f>
        <v>2901916</v>
      </c>
      <c r="E20" s="29">
        <f>INDEX([17]Sheet1!$T$17:$T$34,MATCH(E2,[17]Sheet1!$A$17:$A$34,0))</f>
        <v>221375</v>
      </c>
      <c r="F20" s="30">
        <f t="shared" si="1"/>
        <v>0</v>
      </c>
      <c r="G20" s="30"/>
      <c r="H20" s="30"/>
      <c r="I20" s="31">
        <f t="shared" si="2"/>
        <v>0.22159342401186716</v>
      </c>
      <c r="J20" s="31">
        <f t="shared" si="3"/>
        <v>0.7232340814112993</v>
      </c>
      <c r="K20" s="31">
        <f t="shared" si="4"/>
        <v>5.5172494576833507E-2</v>
      </c>
    </row>
    <row r="21" spans="1:11" x14ac:dyDescent="0.2">
      <c r="A21" s="13" t="s">
        <v>63</v>
      </c>
      <c r="B21" s="29">
        <f>INDEX([18]Sheet1!$T$15:$T$32,MATCH(B2,[18]Sheet1!$A$15:$A$32,0))</f>
        <v>7576</v>
      </c>
      <c r="C21" s="29">
        <f>INDEX([18]Sheet1!$T$15:$T$32,MATCH(C2,[18]Sheet1!$A$15:$A$32,0))</f>
        <v>7576</v>
      </c>
      <c r="D21" s="29">
        <f>INDEX([18]Sheet1!$T$15:$T$32,MATCH(D2,[18]Sheet1!$A$15:$A$32,0))</f>
        <v>0</v>
      </c>
      <c r="E21" s="29">
        <f>INDEX([18]Sheet1!$T$15:$T$32,MATCH(E2,[18]Sheet1!$A$15:$A$32,0))</f>
        <v>0</v>
      </c>
      <c r="F21" s="30">
        <f t="shared" si="1"/>
        <v>0</v>
      </c>
      <c r="G21" s="30"/>
      <c r="H21" s="30"/>
      <c r="I21" s="31">
        <f t="shared" si="2"/>
        <v>1</v>
      </c>
      <c r="J21" s="31">
        <f t="shared" si="3"/>
        <v>0</v>
      </c>
      <c r="K21" s="31">
        <f t="shared" si="4"/>
        <v>0</v>
      </c>
    </row>
    <row r="22" spans="1:11" x14ac:dyDescent="0.2">
      <c r="A22" s="13" t="s">
        <v>45</v>
      </c>
      <c r="B22" s="29">
        <f>INDEX([19]Sheet1!$T$17:$T$34,MATCH(B2,[19]Sheet1!$A$17:$A$34,0))</f>
        <v>12801969</v>
      </c>
      <c r="C22" s="29">
        <f>INDEX([19]Sheet1!$T$17:$T$34,MATCH(C2,[19]Sheet1!$A$17:$A$34,0))</f>
        <v>7979306</v>
      </c>
      <c r="D22" s="29">
        <f>INDEX([19]Sheet1!$T$17:$T$34,MATCH(D2,[19]Sheet1!$A$17:$A$34,0))</f>
        <v>4689747</v>
      </c>
      <c r="E22" s="29">
        <f>INDEX([19]Sheet1!$T$17:$T$34,MATCH(E2,[19]Sheet1!$A$17:$A$34,0))</f>
        <v>132916</v>
      </c>
      <c r="F22" s="30">
        <f t="shared" si="1"/>
        <v>0</v>
      </c>
      <c r="G22" s="30"/>
      <c r="H22" s="30"/>
      <c r="I22" s="31">
        <f t="shared" si="2"/>
        <v>0.62328740211759615</v>
      </c>
      <c r="J22" s="31">
        <f t="shared" si="3"/>
        <v>0.36633013249758689</v>
      </c>
      <c r="K22" s="31">
        <f t="shared" si="4"/>
        <v>1.0382465384816976E-2</v>
      </c>
    </row>
    <row r="23" spans="1:11" x14ac:dyDescent="0.2">
      <c r="A23" s="13" t="s">
        <v>65</v>
      </c>
      <c r="B23" s="29">
        <f>INDEX([20]Sheet1!$T$23:$T$40,MATCH(B2,[20]Sheet1!$A$23:$A$40,0))</f>
        <v>16043775</v>
      </c>
      <c r="C23" s="29">
        <f>INDEX([20]Sheet1!$T$23:$T$40,MATCH(C2,[20]Sheet1!$A$23:$A$40,0))</f>
        <v>5949222</v>
      </c>
      <c r="D23" s="29">
        <f>INDEX([20]Sheet1!$T$23:$T$40,MATCH(D2,[20]Sheet1!$A$23:$A$40,0))</f>
        <v>10019040</v>
      </c>
      <c r="E23" s="29">
        <f>INDEX([20]Sheet1!$T$23:$T$40,MATCH(E2,[20]Sheet1!$A$23:$A$40,0))</f>
        <v>75513</v>
      </c>
      <c r="F23" s="30">
        <f t="shared" si="1"/>
        <v>0</v>
      </c>
      <c r="G23" s="30"/>
      <c r="H23" s="30"/>
      <c r="I23" s="31">
        <f t="shared" si="2"/>
        <v>0.37081185693516644</v>
      </c>
      <c r="J23" s="31">
        <f t="shared" si="3"/>
        <v>0.6244814577616552</v>
      </c>
      <c r="K23" s="31">
        <f t="shared" si="4"/>
        <v>4.7066853031783353E-3</v>
      </c>
    </row>
    <row r="24" spans="1:11" x14ac:dyDescent="0.2">
      <c r="A24" s="13" t="s">
        <v>66</v>
      </c>
      <c r="B24" s="29">
        <f>INDEX([21]Sheet1!$T$15:$T$32,MATCH(B2,[21]Sheet1!$A$15:$A$32,0))</f>
        <v>502596</v>
      </c>
      <c r="C24" s="29">
        <f>INDEX([21]Sheet1!$T$15:$T$32,MATCH(C2,[21]Sheet1!$A$15:$A$32,0))</f>
        <v>188020</v>
      </c>
      <c r="D24" s="29">
        <f>INDEX([21]Sheet1!$T$15:$T$32,MATCH(D2,[21]Sheet1!$A$15:$A$32,0))</f>
        <v>301111</v>
      </c>
      <c r="E24" s="29">
        <f>INDEX([21]Sheet1!$T$15:$T$32,MATCH(E2,[21]Sheet1!$A$15:$A$32,0))</f>
        <v>13465</v>
      </c>
      <c r="F24" s="30">
        <f t="shared" si="1"/>
        <v>0</v>
      </c>
      <c r="G24" s="30"/>
      <c r="H24" s="30"/>
      <c r="I24" s="31">
        <f t="shared" si="2"/>
        <v>0.37409768482041245</v>
      </c>
      <c r="J24" s="31">
        <f t="shared" si="3"/>
        <v>0.5991114135408957</v>
      </c>
      <c r="K24" s="31">
        <f t="shared" si="4"/>
        <v>2.6790901638691911E-2</v>
      </c>
    </row>
    <row r="25" spans="1:11" x14ac:dyDescent="0.2">
      <c r="A25" s="13" t="s">
        <v>64</v>
      </c>
      <c r="B25" s="29">
        <f>INDEX([22]Sheet1!$T$23:$T$40,MATCH(B2,[22]Sheet1!$A$23:$A$40,0))</f>
        <v>775613</v>
      </c>
      <c r="C25" s="29">
        <f>INDEX([22]Sheet1!$T$23:$T$40,MATCH(C2,[22]Sheet1!$A$23:$A$40,0))</f>
        <v>379770</v>
      </c>
      <c r="D25" s="29">
        <f>INDEX([22]Sheet1!$T$23:$T$40,MATCH(D2,[22]Sheet1!$A$23:$A$40,0))</f>
        <v>388651</v>
      </c>
      <c r="E25" s="29">
        <f>INDEX([22]Sheet1!$T$23:$T$40,MATCH(E2,[22]Sheet1!$A$23:$A$40,0))</f>
        <v>7192</v>
      </c>
      <c r="F25" s="30">
        <f t="shared" si="1"/>
        <v>0</v>
      </c>
      <c r="G25" s="30"/>
      <c r="H25" s="30"/>
      <c r="I25" s="31">
        <f t="shared" si="2"/>
        <v>0.48963851817852461</v>
      </c>
      <c r="J25" s="31">
        <f t="shared" si="3"/>
        <v>0.5010888162008631</v>
      </c>
      <c r="K25" s="31">
        <f t="shared" si="4"/>
        <v>9.2726656206123421E-3</v>
      </c>
    </row>
    <row r="26" spans="1:11" x14ac:dyDescent="0.2">
      <c r="A26" s="13" t="s">
        <v>67</v>
      </c>
      <c r="B26" s="29">
        <f>INDEX([23]Sheet1!$T$15:$T$32,MATCH(B2,[23]Sheet1!$A$15:$A$32,0))</f>
        <v>214317</v>
      </c>
      <c r="C26" s="29">
        <f>INDEX([23]Sheet1!$T$15:$T$32,MATCH(C2,[23]Sheet1!$A$15:$A$32,0))</f>
        <v>112402</v>
      </c>
      <c r="D26" s="29">
        <f>INDEX([23]Sheet1!$T$15:$T$32,MATCH(D2,[23]Sheet1!$A$15:$A$32,0))</f>
        <v>101818</v>
      </c>
      <c r="E26" s="29">
        <f>INDEX([23]Sheet1!$T$15:$T$32,MATCH(E2,[23]Sheet1!$A$15:$A$32,0))</f>
        <v>97</v>
      </c>
      <c r="F26" s="30">
        <f t="shared" si="1"/>
        <v>0</v>
      </c>
      <c r="G26" s="30"/>
      <c r="H26" s="30"/>
      <c r="I26" s="31">
        <f t="shared" si="2"/>
        <v>0.52446609461685256</v>
      </c>
      <c r="J26" s="31">
        <f t="shared" si="3"/>
        <v>0.47508130479616645</v>
      </c>
      <c r="K26" s="31">
        <f t="shared" si="4"/>
        <v>4.5260058698096746E-4</v>
      </c>
    </row>
    <row r="27" spans="1:11" x14ac:dyDescent="0.2">
      <c r="A27" s="13" t="s">
        <v>68</v>
      </c>
      <c r="B27" s="29">
        <f>INDEX([24]Sheet1!$T$15:$T$32,MATCH(B2,[24]Sheet1!$A$15:$A$32,0))</f>
        <v>349696</v>
      </c>
      <c r="C27" s="29">
        <f>INDEX([24]Sheet1!$T$15:$T$32,MATCH(C2,[24]Sheet1!$A$15:$A$32,0))</f>
        <v>166596</v>
      </c>
      <c r="D27" s="29">
        <f>INDEX([24]Sheet1!$T$15:$T$32,MATCH(D2,[24]Sheet1!$A$15:$A$32,0))</f>
        <v>183100</v>
      </c>
      <c r="E27" s="29">
        <f>INDEX([24]Sheet1!$T$15:$T$32,MATCH(E2,[24]Sheet1!$A$15:$A$32,0))</f>
        <v>0</v>
      </c>
      <c r="F27" s="30">
        <f t="shared" si="1"/>
        <v>0</v>
      </c>
      <c r="G27" s="30"/>
      <c r="H27" s="30"/>
      <c r="I27" s="31">
        <f t="shared" si="2"/>
        <v>0.47640236090775989</v>
      </c>
      <c r="J27" s="31">
        <f t="shared" si="3"/>
        <v>0.52359763909224011</v>
      </c>
      <c r="K27" s="31">
        <f t="shared" si="4"/>
        <v>0</v>
      </c>
    </row>
    <row r="28" spans="1:11" x14ac:dyDescent="0.2">
      <c r="A28" s="13" t="s">
        <v>69</v>
      </c>
      <c r="B28" s="29">
        <f>INDEX([25]Sheet1!$T$17:$T$34,MATCH(B2,[25]Sheet1!$A$17:$A$34,0))</f>
        <v>6328084</v>
      </c>
      <c r="C28" s="29">
        <f>INDEX([25]Sheet1!$T$17:$T$34,MATCH(C2,[25]Sheet1!$A$17:$A$34,0))</f>
        <v>5053711</v>
      </c>
      <c r="D28" s="29">
        <f>INDEX([25]Sheet1!$T$17:$T$34,MATCH(D2,[25]Sheet1!$A$17:$A$34,0))</f>
        <v>1023703</v>
      </c>
      <c r="E28" s="29">
        <f>INDEX([25]Sheet1!$T$17:$T$34,MATCH(E2,[25]Sheet1!$A$17:$A$34,0))</f>
        <v>250670</v>
      </c>
      <c r="F28" s="30">
        <f t="shared" si="1"/>
        <v>0</v>
      </c>
      <c r="G28" s="30"/>
      <c r="H28" s="30"/>
      <c r="I28" s="31">
        <f t="shared" si="2"/>
        <v>0.79861629523249056</v>
      </c>
      <c r="J28" s="31">
        <f t="shared" si="3"/>
        <v>0.16177139873617355</v>
      </c>
      <c r="K28" s="31">
        <f t="shared" si="4"/>
        <v>3.9612306031335864E-2</v>
      </c>
    </row>
    <row r="29" spans="1:11" x14ac:dyDescent="0.2">
      <c r="A29" s="13" t="s">
        <v>71</v>
      </c>
      <c r="B29" s="29">
        <f>INDEX([26]Sheet1!$V$17:$V$34,MATCH(B2,[26]Sheet1!$A$17:$A$34,0))</f>
        <v>169462</v>
      </c>
      <c r="C29" s="29">
        <f>INDEX([26]Sheet1!$V$17:$V$34,MATCH(C2,[26]Sheet1!$A$17:$A$34,0))</f>
        <v>48595</v>
      </c>
      <c r="D29" s="29">
        <f>INDEX([26]Sheet1!$V$17:$V$34,MATCH(D2,[26]Sheet1!$A$17:$A$34,0))</f>
        <v>120867</v>
      </c>
      <c r="E29" s="29">
        <f>INDEX([26]Sheet1!$V$17:$V$34,MATCH(E2,[26]Sheet1!$A$17:$A$34,0))</f>
        <v>0</v>
      </c>
      <c r="F29" s="30">
        <f t="shared" si="1"/>
        <v>0</v>
      </c>
      <c r="G29" s="30"/>
      <c r="H29" s="30"/>
      <c r="I29" s="31">
        <f t="shared" si="2"/>
        <v>0.28676045367102948</v>
      </c>
      <c r="J29" s="31">
        <f t="shared" si="3"/>
        <v>0.71323954632897046</v>
      </c>
      <c r="K29" s="31">
        <f t="shared" si="4"/>
        <v>0</v>
      </c>
    </row>
    <row r="30" spans="1:11" x14ac:dyDescent="0.2">
      <c r="A30" s="13" t="s">
        <v>70</v>
      </c>
      <c r="B30" s="32">
        <f>INDEX([27]Sheet1!$V$15:$V$32,MATCH(B2,[27]Sheet1!$A$15:$A$32,0))</f>
        <v>3962439</v>
      </c>
      <c r="C30" s="32">
        <f>INDEX([27]Sheet1!$V$15:$V$32,MATCH(C2,[27]Sheet1!$A$15:$A$32,0))</f>
        <v>2072324</v>
      </c>
      <c r="D30" s="32">
        <f>INDEX([27]Sheet1!$V$15:$V$32,MATCH(D2,[27]Sheet1!$A$15:$A$32,0))</f>
        <v>1651510</v>
      </c>
      <c r="E30" s="32">
        <f>INDEX([27]Sheet1!$V$15:$V$32,MATCH(E2,[27]Sheet1!$A$15:$A$32,0))</f>
        <v>238605</v>
      </c>
      <c r="F30" s="30">
        <f t="shared" si="1"/>
        <v>0</v>
      </c>
      <c r="G30" s="33"/>
      <c r="H30" s="33"/>
      <c r="I30" s="31">
        <f t="shared" si="2"/>
        <v>0.52299202587093452</v>
      </c>
      <c r="J30" s="31">
        <f t="shared" si="3"/>
        <v>0.41679127426314955</v>
      </c>
      <c r="K30" s="31">
        <f t="shared" si="4"/>
        <v>6.0216699865915914E-2</v>
      </c>
    </row>
    <row r="31" spans="1:11" x14ac:dyDescent="0.2">
      <c r="A31" s="13" t="s">
        <v>72</v>
      </c>
      <c r="B31" s="29">
        <f>INDEX([28]Sheet1!$T$15:$T$32,MATCH(B2,[28]Sheet1!$A$15:$A$32,0))</f>
        <v>12340135</v>
      </c>
      <c r="C31" s="29">
        <f>INDEX([28]Sheet1!$T$15:$T$32,MATCH(C2,[28]Sheet1!$A$15:$A$32,0))</f>
        <v>6266075</v>
      </c>
      <c r="D31" s="29">
        <f>INDEX([28]Sheet1!$T$15:$T$32,MATCH(D2,[28]Sheet1!$A$15:$A$32,0))</f>
        <v>5891623</v>
      </c>
      <c r="E31" s="29">
        <f>INDEX([28]Sheet1!$T$15:$T$32,MATCH(E2,[28]Sheet1!$A$15:$A$32,0))</f>
        <v>182437</v>
      </c>
      <c r="F31" s="30">
        <f t="shared" si="1"/>
        <v>0</v>
      </c>
      <c r="G31" s="30"/>
      <c r="H31" s="30"/>
      <c r="I31" s="31">
        <f t="shared" si="2"/>
        <v>0.50778010127117734</v>
      </c>
      <c r="J31" s="31">
        <f t="shared" si="3"/>
        <v>0.47743586273569943</v>
      </c>
      <c r="K31" s="31">
        <f t="shared" si="4"/>
        <v>1.4784035993123251E-2</v>
      </c>
    </row>
    <row r="32" spans="1:11" x14ac:dyDescent="0.2">
      <c r="A32" s="13" t="s">
        <v>73</v>
      </c>
      <c r="B32" s="29">
        <f>INDEX([29]Sheet1!$T$15:$T$32,MATCH(B2,[29]Sheet1!$A$15:$A$32,0))</f>
        <v>105297</v>
      </c>
      <c r="C32" s="29">
        <f>INDEX([29]Sheet1!$T$15:$T$32,MATCH(C2,[29]Sheet1!$A$15:$A$32,0))</f>
        <v>73272</v>
      </c>
      <c r="D32" s="29">
        <f>INDEX([29]Sheet1!$T$15:$T$32,MATCH(D2,[29]Sheet1!$A$15:$A$32,0))</f>
        <v>32025</v>
      </c>
      <c r="E32" s="29">
        <f>INDEX([29]Sheet1!$T$15:$T$32,MATCH(E2,[29]Sheet1!$A$15:$A$32,0))</f>
        <v>0</v>
      </c>
      <c r="F32" s="30">
        <f t="shared" si="1"/>
        <v>0</v>
      </c>
      <c r="G32" s="30"/>
      <c r="H32" s="30"/>
      <c r="I32" s="31">
        <f t="shared" si="2"/>
        <v>0.69586028091968433</v>
      </c>
      <c r="J32" s="31">
        <f t="shared" si="3"/>
        <v>0.30413971908031567</v>
      </c>
      <c r="K32" s="31">
        <f t="shared" si="4"/>
        <v>0</v>
      </c>
    </row>
    <row r="33" spans="1:11" x14ac:dyDescent="0.2">
      <c r="A33" s="13" t="s">
        <v>75</v>
      </c>
      <c r="B33" s="29">
        <f>INDEX([30]Sheet1!$T$19:$T$36,MATCH(B2,[30]Sheet1!$A$19:$A$36,0))</f>
        <v>9236192</v>
      </c>
      <c r="C33" s="29">
        <f>INDEX([30]Sheet1!$T$19:$T$36,MATCH(C2,[30]Sheet1!$A$19:$A$36,0))</f>
        <v>4170562</v>
      </c>
      <c r="D33" s="29">
        <f>INDEX([30]Sheet1!$T$19:$T$36,MATCH(D2,[30]Sheet1!$A$19:$A$36,0))</f>
        <v>5047629</v>
      </c>
      <c r="E33" s="29">
        <f>INDEX([30]Sheet1!$T$19:$T$36,MATCH(E2,[30]Sheet1!$A$19:$A$36,0))</f>
        <v>18001</v>
      </c>
      <c r="F33" s="30">
        <f t="shared" si="1"/>
        <v>0</v>
      </c>
      <c r="G33" s="30"/>
      <c r="H33" s="30"/>
      <c r="I33" s="31">
        <f t="shared" si="2"/>
        <v>0.45154561533584403</v>
      </c>
      <c r="J33" s="31">
        <f t="shared" si="3"/>
        <v>0.54650542128184432</v>
      </c>
      <c r="K33" s="31">
        <f t="shared" si="4"/>
        <v>1.9489633823116712E-3</v>
      </c>
    </row>
    <row r="34" spans="1:11" x14ac:dyDescent="0.2">
      <c r="A34" s="13" t="s">
        <v>74</v>
      </c>
      <c r="B34" s="29">
        <f>INDEX([31]Sheet1!$T$17:$T$34,MATCH(B2,[31]Sheet1!$A$17:$A$34,0))</f>
        <v>5005185</v>
      </c>
      <c r="C34" s="29">
        <f>INDEX([31]Sheet1!$T$17:$T$34,MATCH(C2,[31]Sheet1!$A$17:$A$34,0))</f>
        <v>2238721</v>
      </c>
      <c r="D34" s="29">
        <f>INDEX([31]Sheet1!$T$17:$T$34,MATCH(D2,[31]Sheet1!$A$17:$A$34,0))</f>
        <v>2690844</v>
      </c>
      <c r="E34" s="29">
        <f>INDEX([31]Sheet1!$T$17:$T$34,MATCH(E2,[31]Sheet1!$A$17:$A$34,0))</f>
        <v>75620</v>
      </c>
      <c r="F34" s="30">
        <f t="shared" si="1"/>
        <v>0</v>
      </c>
      <c r="G34" s="30"/>
      <c r="H34" s="30"/>
      <c r="I34" s="31">
        <f t="shared" si="2"/>
        <v>0.4472803702560445</v>
      </c>
      <c r="J34" s="31">
        <f t="shared" si="3"/>
        <v>0.53761129708492295</v>
      </c>
      <c r="K34" s="31">
        <f t="shared" si="4"/>
        <v>1.5108332659032584E-2</v>
      </c>
    </row>
    <row r="35" spans="1:11" x14ac:dyDescent="0.2">
      <c r="A35" s="13" t="s">
        <v>76</v>
      </c>
      <c r="B35" s="29">
        <f>INDEX([32]Sheet1!$T$17:$T$34,MATCH(B2,[32]Sheet1!$A$17:$A$34,0))</f>
        <v>569512</v>
      </c>
      <c r="C35" s="29">
        <f>INDEX([32]Sheet1!$T$17:$T$34,MATCH(C2,[32]Sheet1!$A$17:$A$34,0))</f>
        <v>468117</v>
      </c>
      <c r="D35" s="29">
        <f>INDEX([32]Sheet1!$T$17:$T$34,MATCH(D2,[32]Sheet1!$A$17:$A$34,0))</f>
        <v>84693</v>
      </c>
      <c r="E35" s="29">
        <f>INDEX([32]Sheet1!$T$17:$T$34,MATCH(E2,[32]Sheet1!$A$17:$A$34,0))</f>
        <v>16702</v>
      </c>
      <c r="F35" s="30">
        <f t="shared" si="1"/>
        <v>0</v>
      </c>
      <c r="G35" s="30"/>
      <c r="H35" s="30"/>
      <c r="I35" s="31">
        <f t="shared" si="2"/>
        <v>0.82196160923738215</v>
      </c>
      <c r="J35" s="31">
        <f t="shared" si="3"/>
        <v>0.14871152846647656</v>
      </c>
      <c r="K35" s="31">
        <f t="shared" si="4"/>
        <v>2.932686229614126E-2</v>
      </c>
    </row>
    <row r="36" spans="1:11" x14ac:dyDescent="0.2">
      <c r="A36" s="13" t="s">
        <v>78</v>
      </c>
      <c r="B36" s="29">
        <f>INDEX([33]Sheet1!$T$17:$T$34,MATCH(B2,[33]Sheet1!$A$17:$A$34,0))</f>
        <v>36425633</v>
      </c>
      <c r="C36" s="29">
        <f>INDEX([33]Sheet1!$T$17:$T$34,MATCH(C2,[33]Sheet1!$A$17:$A$34,0))</f>
        <v>16602729</v>
      </c>
      <c r="D36" s="29">
        <f>INDEX([33]Sheet1!$T$17:$T$34,MATCH(D2,[33]Sheet1!$A$17:$A$34,0))</f>
        <v>18876867</v>
      </c>
      <c r="E36" s="29">
        <f>INDEX([33]Sheet1!$T$17:$T$34,MATCH(E2,[33]Sheet1!$A$17:$A$34,0))</f>
        <v>946037</v>
      </c>
      <c r="F36" s="30">
        <f t="shared" si="1"/>
        <v>0</v>
      </c>
      <c r="G36" s="30"/>
      <c r="H36" s="30"/>
      <c r="I36" s="31">
        <f t="shared" si="2"/>
        <v>0.45579795414948587</v>
      </c>
      <c r="J36" s="31">
        <f t="shared" si="3"/>
        <v>0.51823030776156997</v>
      </c>
      <c r="K36" s="31">
        <f t="shared" si="4"/>
        <v>2.5971738088944124E-2</v>
      </c>
    </row>
    <row r="37" spans="1:11" x14ac:dyDescent="0.2">
      <c r="A37" s="13" t="s">
        <v>77</v>
      </c>
      <c r="B37" s="29">
        <f>INDEX([34]Sheet1!$T$17:$T$34,MATCH(B2,[34]Sheet1!$A$17:$A$34,0))</f>
        <v>1712673</v>
      </c>
      <c r="C37" s="29">
        <f>INDEX([34]Sheet1!$T$17:$T$34,MATCH(C2,[34]Sheet1!$A$17:$A$34,0))</f>
        <v>757209</v>
      </c>
      <c r="D37" s="29">
        <f>INDEX([34]Sheet1!$T$17:$T$34,MATCH(D2,[34]Sheet1!$A$17:$A$34,0))</f>
        <v>907076</v>
      </c>
      <c r="E37" s="29">
        <f>INDEX([34]Sheet1!$T$17:$T$34,MATCH(E2,[34]Sheet1!$A$17:$A$34,0))</f>
        <v>48388</v>
      </c>
      <c r="F37" s="30">
        <f t="shared" si="1"/>
        <v>0</v>
      </c>
      <c r="G37" s="30"/>
      <c r="H37" s="30"/>
      <c r="I37" s="31">
        <f t="shared" si="2"/>
        <v>0.44212117549584773</v>
      </c>
      <c r="J37" s="31">
        <f t="shared" si="3"/>
        <v>0.52962591224360989</v>
      </c>
      <c r="K37" s="31">
        <f t="shared" si="4"/>
        <v>2.825291226054244E-2</v>
      </c>
    </row>
    <row r="38" spans="1:11" x14ac:dyDescent="0.2">
      <c r="A38" s="13" t="s">
        <v>79</v>
      </c>
      <c r="B38" s="29">
        <f>INDEX([35]Sheet1!$T$17:$T$34,MATCH(B2,[35]Sheet1!$A$17:$A$34,0))</f>
        <v>12909034</v>
      </c>
      <c r="C38" s="29">
        <f>INDEX([35]Sheet1!$T$17:$T$34,MATCH(C2,[35]Sheet1!$A$17:$A$34,0))</f>
        <v>11193885</v>
      </c>
      <c r="D38" s="29">
        <f>INDEX([35]Sheet1!$T$17:$T$34,MATCH(D2,[35]Sheet1!$A$17:$A$34,0))</f>
        <v>1143436</v>
      </c>
      <c r="E38" s="29">
        <f>INDEX([35]Sheet1!$T$17:$T$34,MATCH(E2,[35]Sheet1!$A$17:$A$34,0))</f>
        <v>571713</v>
      </c>
      <c r="F38" s="30">
        <f t="shared" si="1"/>
        <v>0</v>
      </c>
      <c r="G38" s="30"/>
      <c r="H38" s="30"/>
      <c r="I38" s="31">
        <f t="shared" si="2"/>
        <v>0.86713575934496723</v>
      </c>
      <c r="J38" s="31">
        <f t="shared" si="3"/>
        <v>8.8576418653789277E-2</v>
      </c>
      <c r="K38" s="31">
        <f t="shared" si="4"/>
        <v>4.4287822001243468E-2</v>
      </c>
    </row>
    <row r="39" spans="1:11" x14ac:dyDescent="0.2">
      <c r="A39" s="13" t="s">
        <v>92</v>
      </c>
      <c r="B39" s="34">
        <f>SUM(B3:B38)</f>
        <v>187625797</v>
      </c>
      <c r="C39" s="34">
        <f t="shared" ref="C39:E39" si="5">SUM(C3:C38)</f>
        <v>111104797</v>
      </c>
      <c r="D39" s="34">
        <f t="shared" si="5"/>
        <v>71375786</v>
      </c>
      <c r="E39" s="34">
        <f t="shared" si="5"/>
        <v>5145214</v>
      </c>
      <c r="F39" s="30">
        <f t="shared" si="1"/>
        <v>0</v>
      </c>
      <c r="I39" s="35">
        <f>C39/$B$39</f>
        <v>0.59216162583442622</v>
      </c>
      <c r="J39" s="35">
        <f t="shared" ref="J39:K39" si="6">D39/$B$39</f>
        <v>0.38041563122580635</v>
      </c>
      <c r="K39" s="35">
        <f t="shared" si="6"/>
        <v>2.74227429397675E-2</v>
      </c>
    </row>
    <row r="40" spans="1:11" x14ac:dyDescent="0.2">
      <c r="A40" s="36" t="s">
        <v>80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40"/>
  <sheetViews>
    <sheetView workbookViewId="0">
      <selection activeCell="F2" sqref="F2"/>
    </sheetView>
  </sheetViews>
  <sheetFormatPr baseColWidth="10" defaultColWidth="30.3984375" defaultRowHeight="16" x14ac:dyDescent="0.2"/>
  <cols>
    <col min="1" max="1" width="24.796875" style="3" bestFit="1" customWidth="1"/>
    <col min="2" max="2" width="15.19921875" style="3" bestFit="1" customWidth="1"/>
    <col min="3" max="3" width="18.3984375" style="3" customWidth="1"/>
    <col min="4" max="5" width="14.796875" style="3" customWidth="1"/>
    <col min="6" max="6" width="13.19921875" style="3" customWidth="1"/>
    <col min="7" max="7" width="14.19921875" style="3" customWidth="1"/>
    <col min="8" max="8" width="19.3984375" style="3" customWidth="1"/>
    <col min="9" max="9" width="21.19921875" style="3" customWidth="1"/>
    <col min="10" max="16384" width="30.3984375" style="3"/>
  </cols>
  <sheetData>
    <row r="1" spans="1:9" x14ac:dyDescent="0.2">
      <c r="A1" s="5" t="s">
        <v>4</v>
      </c>
      <c r="B1" s="5"/>
      <c r="C1" s="5"/>
      <c r="D1" s="5"/>
      <c r="E1" s="5"/>
      <c r="F1" s="23" t="s">
        <v>105</v>
      </c>
      <c r="G1" s="5"/>
      <c r="H1" s="5"/>
      <c r="I1" s="5"/>
    </row>
    <row r="2" spans="1:9" ht="48" x14ac:dyDescent="0.2">
      <c r="A2" s="5" t="s">
        <v>1</v>
      </c>
      <c r="B2" s="57" t="s">
        <v>6</v>
      </c>
      <c r="C2" s="58" t="s">
        <v>31</v>
      </c>
      <c r="D2" s="58" t="s">
        <v>32</v>
      </c>
      <c r="E2" s="58" t="s">
        <v>33</v>
      </c>
      <c r="F2" s="57" t="s">
        <v>6</v>
      </c>
      <c r="G2" s="58" t="s">
        <v>31</v>
      </c>
      <c r="H2" s="58" t="s">
        <v>32</v>
      </c>
      <c r="I2" s="58" t="s">
        <v>33</v>
      </c>
    </row>
    <row r="3" spans="1:9" x14ac:dyDescent="0.2">
      <c r="A3" s="13" t="s">
        <v>81</v>
      </c>
      <c r="B3" s="54">
        <f>SUM(C3:E3)</f>
        <v>5346</v>
      </c>
      <c r="C3" s="53">
        <f>INDEX([1]Sheet1!$T$17:$T$34,MATCH(C2,[1]Sheet1!$A$17:$A$34,0))</f>
        <v>4350</v>
      </c>
      <c r="D3" s="53">
        <f>INDEX([1]Sheet1!$T$17:$T$34,MATCH(D2,[1]Sheet1!$A$17:$A$34,0))</f>
        <v>996</v>
      </c>
      <c r="E3" s="53">
        <f>INDEX([1]Sheet1!$T$17:$T$34,MATCH(E2,[1]Sheet1!$A$17:$A$34,0))</f>
        <v>0</v>
      </c>
      <c r="F3" s="56">
        <f>Enrolment!B3/B3</f>
        <v>9.3739244294799846</v>
      </c>
      <c r="G3" s="56">
        <f>Enrolment!C3/C3</f>
        <v>8.5450574712643679</v>
      </c>
      <c r="H3" s="56">
        <f>Enrolment!D3/D3</f>
        <v>12.993975903614459</v>
      </c>
      <c r="I3" s="56" t="e">
        <f>E3/Enrolment!E3</f>
        <v>#DIV/0!</v>
      </c>
    </row>
    <row r="4" spans="1:9" x14ac:dyDescent="0.2">
      <c r="A4" s="13" t="s">
        <v>46</v>
      </c>
      <c r="B4" s="54">
        <f>SUM(C4:E4)</f>
        <v>276900</v>
      </c>
      <c r="C4" s="54">
        <f>INDEX([2]Sheet1!$R$17:$R$34,MATCH(C2,[2]Sheet1!$A$17:$A$34,0))</f>
        <v>182221</v>
      </c>
      <c r="D4" s="54">
        <f>INDEX([2]Sheet1!$R$17:$R$34,MATCH(D2,[2]Sheet1!$A$17:$A$34,0))</f>
        <v>92469</v>
      </c>
      <c r="E4" s="54">
        <f>INDEX([2]Sheet1!$R$17:$R$34,MATCH(E2,[2]Sheet1!$A$17:$A$34,0))</f>
        <v>2210</v>
      </c>
      <c r="F4" s="56">
        <f>Enrolment!B4/B4</f>
        <v>20.264752618273747</v>
      </c>
      <c r="G4" s="56">
        <f>Enrolment!C4/C4</f>
        <v>17.169706016320841</v>
      </c>
      <c r="H4" s="56">
        <f>Enrolment!D4/D4</f>
        <v>26.400242243346419</v>
      </c>
      <c r="I4" s="56">
        <f>E4/Enrolment!E4</f>
        <v>5.3349426674713339E-2</v>
      </c>
    </row>
    <row r="5" spans="1:9" x14ac:dyDescent="0.2">
      <c r="A5" s="13" t="s">
        <v>47</v>
      </c>
      <c r="B5" s="54">
        <f t="shared" ref="B5:B38" si="0">SUM(C5:E5)</f>
        <v>21584</v>
      </c>
      <c r="C5" s="54">
        <f>INDEX([3]Sheet1!$T$17:$T$34,MATCH(C2,[3]Sheet1!$A$17:$A$34,0))</f>
        <v>15331</v>
      </c>
      <c r="D5" s="54">
        <f>INDEX([3]Sheet1!$T$17:$T$34,MATCH(D2,[3]Sheet1!$A$17:$A$34,0))</f>
        <v>6051</v>
      </c>
      <c r="E5" s="54">
        <f>INDEX([3]Sheet1!$T$17:$T$34,MATCH(E2,[3]Sheet1!$A$17:$A$34,0))</f>
        <v>202</v>
      </c>
      <c r="F5" s="56">
        <f>Enrolment!B5/B5</f>
        <v>14.939677538917717</v>
      </c>
      <c r="G5" s="56">
        <f>Enrolment!C5/C5</f>
        <v>15.191637857934904</v>
      </c>
      <c r="H5" s="56">
        <f>Enrolment!D5/D5</f>
        <v>14.447198810114031</v>
      </c>
      <c r="I5" s="56">
        <f>E5/Enrolment!E5</f>
        <v>9.4613583138173307E-2</v>
      </c>
    </row>
    <row r="6" spans="1:9" x14ac:dyDescent="0.2">
      <c r="A6" s="13" t="s">
        <v>49</v>
      </c>
      <c r="B6" s="54">
        <f t="shared" si="0"/>
        <v>302001</v>
      </c>
      <c r="C6" s="53">
        <f>INDEX([4]Sheet1!$T$15:$T$32,MATCH(C2,[4]Sheet1!$A$15:$A$32,0))</f>
        <v>204554</v>
      </c>
      <c r="D6" s="53">
        <f>INDEX([4]Sheet1!$T$15:$T$32,MATCH(D2,[4]Sheet1!$A$15:$A$32,0))</f>
        <v>73872</v>
      </c>
      <c r="E6" s="53">
        <f>INDEX([4]Sheet1!$T$15:$T$32,MATCH(E2,[4]Sheet1!$A$15:$A$32,0))</f>
        <v>23575</v>
      </c>
      <c r="F6" s="56">
        <f>Enrolment!B6/B6</f>
        <v>17.98687090440098</v>
      </c>
      <c r="G6" s="56">
        <f>Enrolment!C6/C6</f>
        <v>20.240093080555745</v>
      </c>
      <c r="H6" s="56">
        <f>Enrolment!D6/D6</f>
        <v>12.933845029239766</v>
      </c>
      <c r="I6" s="56">
        <f>E6/Enrolment!E6</f>
        <v>7.0077761792088272E-2</v>
      </c>
    </row>
    <row r="7" spans="1:9" x14ac:dyDescent="0.2">
      <c r="A7" s="13" t="s">
        <v>50</v>
      </c>
      <c r="B7" s="54">
        <f t="shared" si="0"/>
        <v>467877</v>
      </c>
      <c r="C7" s="53">
        <f>INDEX([5]Sheet1!$T$15:$T$32,MATCH(C2,[5]Sheet1!$A$15:$A$32,0))</f>
        <v>385728</v>
      </c>
      <c r="D7" s="53">
        <f>INDEX([5]Sheet1!$T$15:$T$32,MATCH(D2,[5]Sheet1!$A$15:$A$32,0))</f>
        <v>39230</v>
      </c>
      <c r="E7" s="53">
        <f>INDEX([5]Sheet1!$T$15:$T$32,MATCH(E2,[5]Sheet1!$A$15:$A$32,0))</f>
        <v>42919</v>
      </c>
      <c r="F7" s="56">
        <f>Enrolment!B7/B7</f>
        <v>50.081079001532451</v>
      </c>
      <c r="G7" s="56">
        <f>Enrolment!C7/C7</f>
        <v>55.863222270615566</v>
      </c>
      <c r="H7" s="56">
        <f>Enrolment!D7/D7</f>
        <v>22.834947744073414</v>
      </c>
      <c r="I7" s="56">
        <f>E7/Enrolment!E7</f>
        <v>4.344199821652879E-2</v>
      </c>
    </row>
    <row r="8" spans="1:9" x14ac:dyDescent="0.2">
      <c r="A8" s="13" t="s">
        <v>52</v>
      </c>
      <c r="B8" s="54">
        <f t="shared" si="0"/>
        <v>9309</v>
      </c>
      <c r="C8" s="53">
        <f>INDEX([6]Sheet1!$R$15:$R$32,MATCH(C2,[6]Sheet1!$A$15:$A$32,0))</f>
        <v>5437</v>
      </c>
      <c r="D8" s="53">
        <f>INDEX([6]Sheet1!$R$15:$R$32,MATCH(D2,[6]Sheet1!$A$15:$A$32,0))</f>
        <v>3801</v>
      </c>
      <c r="E8" s="53">
        <f>INDEX([6]Sheet1!$R$15:$R$32,MATCH(E2,[6]Sheet1!$A$15:$A$32,0))</f>
        <v>71</v>
      </c>
      <c r="F8" s="56">
        <f>Enrolment!B8/B8</f>
        <v>16.964335589214738</v>
      </c>
      <c r="G8" s="56">
        <f>Enrolment!C8/C8</f>
        <v>18.739010483722641</v>
      </c>
      <c r="H8" s="56">
        <f>Enrolment!D8/D8</f>
        <v>14.480399894764536</v>
      </c>
      <c r="I8" s="56">
        <f>E8/Enrolment!E8</f>
        <v>7.1213640922768301E-2</v>
      </c>
    </row>
    <row r="9" spans="1:9" x14ac:dyDescent="0.2">
      <c r="A9" s="13" t="s">
        <v>51</v>
      </c>
      <c r="B9" s="54">
        <f t="shared" si="0"/>
        <v>214727</v>
      </c>
      <c r="C9" s="53">
        <f>INDEX([7]Sheet1!$T$25:$T$42,MATCH(C2,[7]Sheet1!$A$25:$A$42,0))</f>
        <v>151867</v>
      </c>
      <c r="D9" s="53">
        <f>INDEX([7]Sheet1!$T$25:$T$42,MATCH(D2,[7]Sheet1!$A$25:$A$42,0))</f>
        <v>62097</v>
      </c>
      <c r="E9" s="53">
        <f>INDEX([7]Sheet1!$T$25:$T$42,MATCH(E2,[7]Sheet1!$A$25:$A$42,0))</f>
        <v>763</v>
      </c>
      <c r="F9" s="56">
        <f>Enrolment!B9/B9</f>
        <v>20.758241860595081</v>
      </c>
      <c r="G9" s="56">
        <f>Enrolment!C9/C9</f>
        <v>21.607577683104296</v>
      </c>
      <c r="H9" s="56">
        <f>Enrolment!D9/D9</f>
        <v>18.676812084319693</v>
      </c>
      <c r="I9" s="56">
        <f>E9/Enrolment!E9</f>
        <v>4.7382475315158663E-2</v>
      </c>
    </row>
    <row r="10" spans="1:9" x14ac:dyDescent="0.2">
      <c r="A10" s="13" t="s">
        <v>55</v>
      </c>
      <c r="B10" s="54">
        <f t="shared" si="0"/>
        <v>2411</v>
      </c>
      <c r="C10" s="53">
        <f>INDEX([8]Sheet1!$T$19:$T$36,MATCH(C2,[8]Sheet1!$A$19:$A$36,0))</f>
        <v>1575</v>
      </c>
      <c r="D10" s="53">
        <f>INDEX([8]Sheet1!$T$19:$T$36,MATCH(D2,[8]Sheet1!$A$19:$A$36,0))</f>
        <v>821</v>
      </c>
      <c r="E10" s="53">
        <f>INDEX([8]Sheet1!$T$19:$T$36,MATCH(E2,[8]Sheet1!$A$19:$A$36,0))</f>
        <v>15</v>
      </c>
      <c r="F10" s="56">
        <f>Enrolment!B10/B10</f>
        <v>24.460389879717958</v>
      </c>
      <c r="G10" s="56">
        <f>Enrolment!C10/C10</f>
        <v>26.511111111111113</v>
      </c>
      <c r="H10" s="56">
        <f>Enrolment!D10/D10</f>
        <v>20.794153471376369</v>
      </c>
      <c r="I10" s="56">
        <f>E10/Enrolment!E10</f>
        <v>0.10204081632653061</v>
      </c>
    </row>
    <row r="11" spans="1:9" x14ac:dyDescent="0.2">
      <c r="A11" s="13" t="s">
        <v>53</v>
      </c>
      <c r="B11" s="54">
        <f t="shared" si="0"/>
        <v>1163</v>
      </c>
      <c r="C11" s="53">
        <f>INDEX([9]Sheet1!$T$17:$T$34,MATCH(C2,[9]Sheet1!$A$17:$A$34,0))</f>
        <v>631</v>
      </c>
      <c r="D11" s="53">
        <f>INDEX([9]Sheet1!$T$17:$T$34,MATCH(D2,[9]Sheet1!$A$17:$A$34,0))</f>
        <v>532</v>
      </c>
      <c r="E11" s="53">
        <f>INDEX([9]Sheet1!$T$17:$T$34,MATCH(E2,[9]Sheet1!$A$17:$A$34,0))</f>
        <v>0</v>
      </c>
      <c r="F11" s="56">
        <f>Enrolment!B11/B11</f>
        <v>24.056749785038694</v>
      </c>
      <c r="G11" s="56">
        <f>Enrolment!C11/C11</f>
        <v>23.618066561014263</v>
      </c>
      <c r="H11" s="56">
        <f>Enrolment!D11/D11</f>
        <v>24.577067669172934</v>
      </c>
      <c r="I11" s="56" t="e">
        <f>E11/Enrolment!E11</f>
        <v>#DIV/0!</v>
      </c>
    </row>
    <row r="12" spans="1:9" x14ac:dyDescent="0.2">
      <c r="A12" s="13" t="s">
        <v>54</v>
      </c>
      <c r="B12" s="54">
        <f t="shared" si="0"/>
        <v>138849</v>
      </c>
      <c r="C12" s="53">
        <f>INDEX([10]Sheet1!$T$21:$T$38,MATCH(C2,[10]Sheet1!$A$21:$A$38,0))</f>
        <v>76219</v>
      </c>
      <c r="D12" s="53">
        <f>INDEX([10]Sheet1!$T$21:$T$38,MATCH(D2,[10]Sheet1!$A$21:$A$38,0))</f>
        <v>62630</v>
      </c>
      <c r="E12" s="53">
        <f>INDEX([10]Sheet1!$T$21:$T$38,MATCH(E2,[10]Sheet1!$A$21:$A$38,0))</f>
        <v>0</v>
      </c>
      <c r="F12" s="56">
        <f>Enrolment!B12/B12</f>
        <v>21.656691801885501</v>
      </c>
      <c r="G12" s="56">
        <f>Enrolment!C12/C12</f>
        <v>21.984649496844618</v>
      </c>
      <c r="H12" s="56">
        <f>Enrolment!D12/D12</f>
        <v>21.257576241417851</v>
      </c>
      <c r="I12" s="56" t="e">
        <f>E12/Enrolment!E12</f>
        <v>#DIV/0!</v>
      </c>
    </row>
    <row r="13" spans="1:9" x14ac:dyDescent="0.2">
      <c r="A13" s="13" t="s">
        <v>56</v>
      </c>
      <c r="B13" s="54">
        <f t="shared" si="0"/>
        <v>11382</v>
      </c>
      <c r="C13" s="53">
        <f>INDEX([11]Sheet1!$T$17:$T$34,MATCH(C2,[11]Sheet1!$A$17:$A$34,0))</f>
        <v>3247</v>
      </c>
      <c r="D13" s="53">
        <f>INDEX([11]Sheet1!$T$17:$T$34,MATCH(D2,[11]Sheet1!$A$17:$A$34,0))</f>
        <v>8135</v>
      </c>
      <c r="E13" s="53">
        <f>INDEX([11]Sheet1!$T$17:$T$34,MATCH(E2,[11]Sheet1!$A$17:$A$34,0))</f>
        <v>0</v>
      </c>
      <c r="F13" s="56">
        <f>Enrolment!B13/B13</f>
        <v>17.24732033034616</v>
      </c>
      <c r="G13" s="56">
        <f>Enrolment!C13/C13</f>
        <v>11.665537419156145</v>
      </c>
      <c r="H13" s="56">
        <f>Enrolment!D13/D13</f>
        <v>19.475230485556239</v>
      </c>
      <c r="I13" s="56" t="e">
        <f>E13/Enrolment!E13</f>
        <v>#DIV/0!</v>
      </c>
    </row>
    <row r="14" spans="1:9" x14ac:dyDescent="0.2">
      <c r="A14" s="13" t="s">
        <v>57</v>
      </c>
      <c r="B14" s="54">
        <f>SUM(C14:E14)</f>
        <v>325031</v>
      </c>
      <c r="C14" s="55">
        <v>207688</v>
      </c>
      <c r="D14" s="55">
        <v>117287</v>
      </c>
      <c r="E14" s="55">
        <v>56</v>
      </c>
      <c r="F14" s="56">
        <f>Enrolment!B14/B14</f>
        <v>27.968759902901571</v>
      </c>
      <c r="G14" s="56">
        <f>Enrolment!C14/C14</f>
        <v>28.004891953314587</v>
      </c>
      <c r="H14" s="56" t="e">
        <f>Enrolment!D14/#REF!</f>
        <v>#REF!</v>
      </c>
      <c r="I14" s="56">
        <f>E14/Enrolment!E14</f>
        <v>5.0179211469534052E-2</v>
      </c>
    </row>
    <row r="15" spans="1:9" x14ac:dyDescent="0.2">
      <c r="A15" s="13" t="s">
        <v>59</v>
      </c>
      <c r="B15" s="54">
        <f t="shared" si="0"/>
        <v>204970</v>
      </c>
      <c r="C15" s="53">
        <f>INDEX([13]Sheet1!$T$15:$T$32,MATCH(C2,[13]Sheet1!$A$15:$A$32,0))</f>
        <v>93090</v>
      </c>
      <c r="D15" s="53">
        <f>INDEX([13]Sheet1!$T$15:$T$32,MATCH(D2,[13]Sheet1!$A$15:$A$32,0))</f>
        <v>105482</v>
      </c>
      <c r="E15" s="53">
        <f>INDEX([13]Sheet1!$T$15:$T$32,MATCH(E2,[13]Sheet1!$A$15:$A$32,0))</f>
        <v>6398</v>
      </c>
      <c r="F15" s="56">
        <f>Enrolment!B15/B15</f>
        <v>18.202390593745427</v>
      </c>
      <c r="G15" s="56">
        <f>Enrolment!C15/C15</f>
        <v>17.872499731442691</v>
      </c>
      <c r="H15" s="56">
        <f>Enrolment!D15/D15</f>
        <v>18.683102330255398</v>
      </c>
      <c r="I15" s="56">
        <f>E15/Enrolment!E15</f>
        <v>6.6326636395679123E-2</v>
      </c>
    </row>
    <row r="16" spans="1:9" x14ac:dyDescent="0.2">
      <c r="A16" s="13" t="s">
        <v>58</v>
      </c>
      <c r="B16" s="54">
        <f t="shared" si="0"/>
        <v>94865</v>
      </c>
      <c r="C16" s="54">
        <f>INDEX([14]Sheet1!$T$17:$T$34,MATCH(C2,[14]Sheet1!$A$17:$A$34,0))</f>
        <v>66338</v>
      </c>
      <c r="D16" s="54">
        <f>INDEX([14]Sheet1!$T$17:$T$34,MATCH(D2,[14]Sheet1!$A$17:$A$34,0))</f>
        <v>28524</v>
      </c>
      <c r="E16" s="54">
        <f>INDEX([14]Sheet1!$T$17:$T$34,MATCH(E2,[14]Sheet1!$A$17:$A$34,0))</f>
        <v>3</v>
      </c>
      <c r="F16" s="56">
        <f>Enrolment!B16/B16</f>
        <v>10.022305381331366</v>
      </c>
      <c r="G16" s="56">
        <f>Enrolment!C16/C16</f>
        <v>8.7490578552262654</v>
      </c>
      <c r="H16" s="56">
        <f>Enrolment!D16/D16</f>
        <v>12.983347356611976</v>
      </c>
      <c r="I16" s="56">
        <f>E16/Enrolment!E16</f>
        <v>8.8235294117647065E-2</v>
      </c>
    </row>
    <row r="17" spans="1:9" x14ac:dyDescent="0.2">
      <c r="A17" s="13" t="s">
        <v>2</v>
      </c>
      <c r="B17" s="54">
        <f t="shared" si="0"/>
        <v>157847</v>
      </c>
      <c r="C17" s="24">
        <v>98689</v>
      </c>
      <c r="D17" s="24">
        <v>59148</v>
      </c>
      <c r="E17" s="24">
        <v>10</v>
      </c>
      <c r="F17" s="56">
        <f>Enrolment!B17/B17</f>
        <v>11.763137721971276</v>
      </c>
      <c r="G17" s="56">
        <f>Enrolment!C17/C17</f>
        <v>10.382545167141222</v>
      </c>
      <c r="H17" s="56">
        <f>Enrolment!D17/D17</f>
        <v>14.067711503347535</v>
      </c>
      <c r="I17" s="56">
        <f>E17/Enrolment!E17</f>
        <v>0.17857142857142858</v>
      </c>
    </row>
    <row r="18" spans="1:9" x14ac:dyDescent="0.2">
      <c r="A18" s="13" t="s">
        <v>60</v>
      </c>
      <c r="B18" s="54">
        <f t="shared" si="0"/>
        <v>181866</v>
      </c>
      <c r="C18" s="53">
        <f>INDEX([15]Sheet1!$T$15:$T$32,MATCH(C2,[15]Sheet1!$A$15:$A$32,0))</f>
        <v>124004</v>
      </c>
      <c r="D18" s="53">
        <f>INDEX([15]Sheet1!$T$15:$T$32,MATCH(D2,[15]Sheet1!$A$15:$A$32,0))</f>
        <v>25992</v>
      </c>
      <c r="E18" s="53">
        <f>INDEX([15]Sheet1!$T$15:$T$32,MATCH(E2,[15]Sheet1!$A$15:$A$32,0))</f>
        <v>31870</v>
      </c>
      <c r="F18" s="56">
        <f>Enrolment!B18/B18</f>
        <v>35.86194230917269</v>
      </c>
      <c r="G18" s="56">
        <f>Enrolment!C18/C18</f>
        <v>38.136068191348663</v>
      </c>
      <c r="H18" s="56">
        <f>Enrolment!D18/D18</f>
        <v>35.772968605724841</v>
      </c>
      <c r="I18" s="56">
        <f>E18/Enrolment!E18</f>
        <v>3.6919391310794782E-2</v>
      </c>
    </row>
    <row r="19" spans="1:9" x14ac:dyDescent="0.2">
      <c r="A19" s="13" t="s">
        <v>62</v>
      </c>
      <c r="B19" s="54">
        <f t="shared" si="0"/>
        <v>312662</v>
      </c>
      <c r="C19" s="53">
        <f>INDEX([16]Sheet1!$T$15:$T$32,MATCH(C2,[16]Sheet1!$A$15:$A$32,0))</f>
        <v>175780</v>
      </c>
      <c r="D19" s="53">
        <f>INDEX([16]Sheet1!$T$15:$T$32,MATCH(D2,[16]Sheet1!$A$15:$A$32,0))</f>
        <v>136767</v>
      </c>
      <c r="E19" s="53">
        <f>INDEX([16]Sheet1!$T$15:$T$32,MATCH(E2,[16]Sheet1!$A$15:$A$32,0))</f>
        <v>115</v>
      </c>
      <c r="F19" s="56">
        <f>Enrolment!B19/B19</f>
        <v>26.67536509073696</v>
      </c>
      <c r="G19" s="56">
        <f>Enrolment!C19/C19</f>
        <v>24.17376265786779</v>
      </c>
      <c r="H19" s="56">
        <f>Enrolment!D19/D19</f>
        <v>29.901876914752826</v>
      </c>
      <c r="I19" s="56">
        <f>E19/Enrolment!E19</f>
        <v>7.570770243581304E-2</v>
      </c>
    </row>
    <row r="20" spans="1:9" x14ac:dyDescent="0.2">
      <c r="A20" s="13" t="s">
        <v>61</v>
      </c>
      <c r="B20" s="54">
        <f t="shared" si="0"/>
        <v>243885</v>
      </c>
      <c r="C20" s="53">
        <f>INDEX([17]Sheet1!$T$17:$T$34,MATCH(C2,[17]Sheet1!$A$17:$A$34,0))</f>
        <v>61636</v>
      </c>
      <c r="D20" s="53">
        <f>INDEX([17]Sheet1!$T$17:$T$34,MATCH(D2,[17]Sheet1!$A$17:$A$34,0))</f>
        <v>166596</v>
      </c>
      <c r="E20" s="53">
        <f>INDEX([17]Sheet1!$T$17:$T$34,MATCH(E2,[17]Sheet1!$A$17:$A$34,0))</f>
        <v>15653</v>
      </c>
      <c r="F20" s="56">
        <f>Enrolment!B20/B20</f>
        <v>16.452081923857556</v>
      </c>
      <c r="G20" s="56">
        <f>Enrolment!C20/C20</f>
        <v>14.425416964111882</v>
      </c>
      <c r="H20" s="56">
        <f>Enrolment!D20/D20</f>
        <v>17.418881605800859</v>
      </c>
      <c r="I20" s="56">
        <f>E20/Enrolment!E20</f>
        <v>7.0708074534161489E-2</v>
      </c>
    </row>
    <row r="21" spans="1:9" x14ac:dyDescent="0.2">
      <c r="A21" s="13" t="s">
        <v>63</v>
      </c>
      <c r="B21" s="54">
        <f t="shared" si="0"/>
        <v>888</v>
      </c>
      <c r="C21" s="53">
        <f>INDEX([18]Sheet1!$T$15:$T$32,MATCH(C2,[18]Sheet1!$A$15:$A$32,0))</f>
        <v>888</v>
      </c>
      <c r="D21" s="53">
        <f>INDEX([18]Sheet1!$T$15:$T$32,MATCH(D2,[18]Sheet1!$A$15:$A$32,0))</f>
        <v>0</v>
      </c>
      <c r="E21" s="53">
        <f>INDEX([18]Sheet1!$T$15:$T$32,MATCH(E2,[18]Sheet1!$A$15:$A$32,0))</f>
        <v>0</v>
      </c>
      <c r="F21" s="56">
        <f>Enrolment!B21/B21</f>
        <v>8.531531531531531</v>
      </c>
      <c r="G21" s="56">
        <f>Enrolment!C21/C21</f>
        <v>8.531531531531531</v>
      </c>
      <c r="H21" s="56">
        <v>0</v>
      </c>
      <c r="I21" s="56" t="e">
        <f>E21/Enrolment!E21</f>
        <v>#DIV/0!</v>
      </c>
    </row>
    <row r="22" spans="1:9" x14ac:dyDescent="0.2">
      <c r="A22" s="13" t="s">
        <v>45</v>
      </c>
      <c r="B22" s="54">
        <f t="shared" si="0"/>
        <v>528609</v>
      </c>
      <c r="C22" s="53">
        <f>INDEX([19]Sheet1!$T$17:$T$34,MATCH(C2,[19]Sheet1!$A$17:$A$34,0))</f>
        <v>288586</v>
      </c>
      <c r="D22" s="53">
        <f>INDEX([19]Sheet1!$T$17:$T$34,MATCH(D2,[19]Sheet1!$A$17:$A$34,0))</f>
        <v>233721</v>
      </c>
      <c r="E22" s="53">
        <f>INDEX([19]Sheet1!$T$17:$T$34,MATCH(E2,[19]Sheet1!$A$17:$A$34,0))</f>
        <v>6302</v>
      </c>
      <c r="F22" s="56">
        <f>Enrolment!B22/B22</f>
        <v>24.21821989409942</v>
      </c>
      <c r="G22" s="56">
        <f>Enrolment!C22/C22</f>
        <v>27.649664224875774</v>
      </c>
      <c r="H22" s="56">
        <f>Enrolment!D22/D22</f>
        <v>20.065578189379647</v>
      </c>
      <c r="I22" s="56">
        <f>E22/Enrolment!E22</f>
        <v>4.7413403954377202E-2</v>
      </c>
    </row>
    <row r="23" spans="1:9" x14ac:dyDescent="0.2">
      <c r="A23" s="13" t="s">
        <v>65</v>
      </c>
      <c r="B23" s="54">
        <f t="shared" si="0"/>
        <v>666338</v>
      </c>
      <c r="C23" s="53">
        <f>INDEX([20]Sheet1!$T$23:$T$40,MATCH(C2,[20]Sheet1!$A$23:$A$40,0))</f>
        <v>265657</v>
      </c>
      <c r="D23" s="53">
        <f>INDEX([20]Sheet1!$T$23:$T$40,MATCH(D2,[20]Sheet1!$A$23:$A$40,0))</f>
        <v>397478</v>
      </c>
      <c r="E23" s="53">
        <f>INDEX([20]Sheet1!$T$23:$T$40,MATCH(E2,[20]Sheet1!$A$23:$A$40,0))</f>
        <v>3203</v>
      </c>
      <c r="F23" s="56">
        <f>Enrolment!B23/B23</f>
        <v>24.07753272363275</v>
      </c>
      <c r="G23" s="56">
        <f>Enrolment!C23/C23</f>
        <v>22.394373195511506</v>
      </c>
      <c r="H23" s="56">
        <f>Enrolment!D23/D23</f>
        <v>25.206527153704105</v>
      </c>
      <c r="I23" s="56">
        <f>E23/Enrolment!E23</f>
        <v>4.2416537549825856E-2</v>
      </c>
    </row>
    <row r="24" spans="1:9" x14ac:dyDescent="0.2">
      <c r="A24" s="13" t="s">
        <v>66</v>
      </c>
      <c r="B24" s="54">
        <f t="shared" si="0"/>
        <v>38936</v>
      </c>
      <c r="C24" s="53">
        <f>INDEX([21]Sheet1!$T$15:$T$32,MATCH(C2,[21]Sheet1!$A$15:$A$32,0))</f>
        <v>19803</v>
      </c>
      <c r="D24" s="53">
        <f>INDEX([21]Sheet1!$T$15:$T$32,MATCH(D2,[21]Sheet1!$A$15:$A$32,0))</f>
        <v>17835</v>
      </c>
      <c r="E24" s="53">
        <f>INDEX([21]Sheet1!$T$15:$T$32,MATCH(E2,[21]Sheet1!$A$15:$A$32,0))</f>
        <v>1298</v>
      </c>
      <c r="F24" s="56">
        <f>Enrolment!B24/B24</f>
        <v>12.908259708239163</v>
      </c>
      <c r="G24" s="56">
        <f>Enrolment!C24/C24</f>
        <v>9.4945210321668441</v>
      </c>
      <c r="H24" s="56">
        <f>Enrolment!D24/D24</f>
        <v>16.883151107373141</v>
      </c>
      <c r="I24" s="56">
        <f>E24/Enrolment!E24</f>
        <v>9.6398069067953951E-2</v>
      </c>
    </row>
    <row r="25" spans="1:9" x14ac:dyDescent="0.2">
      <c r="A25" s="13" t="s">
        <v>64</v>
      </c>
      <c r="B25" s="54">
        <f t="shared" si="0"/>
        <v>44148</v>
      </c>
      <c r="C25" s="53">
        <f>INDEX([22]Sheet1!$T$23:$T$40,MATCH(C2,[22]Sheet1!$A$23:$A$40,0))</f>
        <v>22924</v>
      </c>
      <c r="D25" s="53">
        <f>INDEX([22]Sheet1!$T$23:$T$40,MATCH(D2,[22]Sheet1!$A$23:$A$40,0))</f>
        <v>20721</v>
      </c>
      <c r="E25" s="53">
        <f>INDEX([22]Sheet1!$T$23:$T$40,MATCH(E2,[22]Sheet1!$A$23:$A$40,0))</f>
        <v>503</v>
      </c>
      <c r="F25" s="56">
        <f>Enrolment!B25/B25</f>
        <v>17.568474223067863</v>
      </c>
      <c r="G25" s="56">
        <f>Enrolment!C25/C25</f>
        <v>16.566480544407607</v>
      </c>
      <c r="H25" s="56">
        <f>Enrolment!D25/D25</f>
        <v>18.756382413976159</v>
      </c>
      <c r="I25" s="56">
        <f>E25/Enrolment!E25</f>
        <v>6.9938820912124583E-2</v>
      </c>
    </row>
    <row r="26" spans="1:9" x14ac:dyDescent="0.2">
      <c r="A26" s="13" t="s">
        <v>67</v>
      </c>
      <c r="B26" s="54">
        <f t="shared" si="0"/>
        <v>18482</v>
      </c>
      <c r="C26" s="53">
        <f>INDEX([23]Sheet1!$T$15:$T$32,MATCH(C2,[23]Sheet1!$A$15:$A$32,0))</f>
        <v>11712</v>
      </c>
      <c r="D26" s="53">
        <f>INDEX([23]Sheet1!$T$15:$T$32,MATCH(D2,[23]Sheet1!$A$15:$A$32,0))</f>
        <v>6750</v>
      </c>
      <c r="E26" s="53">
        <f>INDEX([23]Sheet1!$T$15:$T$32,MATCH(E2,[23]Sheet1!$A$15:$A$32,0))</f>
        <v>20</v>
      </c>
      <c r="F26" s="56">
        <f>Enrolment!B26/B26</f>
        <v>11.595985282978033</v>
      </c>
      <c r="G26" s="56">
        <f>Enrolment!C26/C26</f>
        <v>9.5971653005464486</v>
      </c>
      <c r="H26" s="56">
        <f>Enrolment!D26/D26</f>
        <v>15.084148148148149</v>
      </c>
      <c r="I26" s="56">
        <f>E26/Enrolment!E26</f>
        <v>0.20618556701030927</v>
      </c>
    </row>
    <row r="27" spans="1:9" x14ac:dyDescent="0.2">
      <c r="A27" s="13" t="s">
        <v>68</v>
      </c>
      <c r="B27" s="54">
        <f t="shared" si="0"/>
        <v>30320</v>
      </c>
      <c r="C27" s="53">
        <f>INDEX([24]Sheet1!$T$15:$T$32,MATCH(C2,[24]Sheet1!$A$15:$A$32,0))</f>
        <v>19212</v>
      </c>
      <c r="D27" s="53">
        <f>INDEX([24]Sheet1!$T$15:$T$32,MATCH(D2,[24]Sheet1!$A$15:$A$32,0))</f>
        <v>11108</v>
      </c>
      <c r="E27" s="53">
        <f>INDEX([24]Sheet1!$T$15:$T$32,MATCH(E2,[24]Sheet1!$A$15:$A$32,0))</f>
        <v>0</v>
      </c>
      <c r="F27" s="56">
        <f>Enrolment!B27/B27</f>
        <v>11.533509234828497</v>
      </c>
      <c r="G27" s="56">
        <f>Enrolment!C27/C27</f>
        <v>8.6714553404122423</v>
      </c>
      <c r="H27" s="56">
        <f>Enrolment!D27/D27</f>
        <v>16.483615412315448</v>
      </c>
      <c r="I27" s="56" t="e">
        <f>E27/Enrolment!E27</f>
        <v>#DIV/0!</v>
      </c>
    </row>
    <row r="28" spans="1:9" x14ac:dyDescent="0.2">
      <c r="A28" s="13" t="s">
        <v>69</v>
      </c>
      <c r="B28" s="54">
        <f t="shared" si="0"/>
        <v>314988</v>
      </c>
      <c r="C28" s="53">
        <f>INDEX([25]Sheet1!$T$17:$T$34,MATCH(C2,[25]Sheet1!$A$17:$A$34,0))</f>
        <v>226397</v>
      </c>
      <c r="D28" s="53">
        <f>INDEX([25]Sheet1!$T$17:$T$34,MATCH(D2,[25]Sheet1!$A$17:$A$34,0))</f>
        <v>69979</v>
      </c>
      <c r="E28" s="53">
        <f>INDEX([25]Sheet1!$T$17:$T$34,MATCH(E2,[25]Sheet1!$A$17:$A$34,0))</f>
        <v>18612</v>
      </c>
      <c r="F28" s="56">
        <f>Enrolment!B28/B28</f>
        <v>20.089920885875017</v>
      </c>
      <c r="G28" s="56">
        <f>Enrolment!C28/C28</f>
        <v>22.322340843739095</v>
      </c>
      <c r="H28" s="56">
        <f>Enrolment!D28/D28</f>
        <v>14.628717186584547</v>
      </c>
      <c r="I28" s="56">
        <f>E28/Enrolment!E28</f>
        <v>7.4249012646108434E-2</v>
      </c>
    </row>
    <row r="29" spans="1:9" x14ac:dyDescent="0.2">
      <c r="A29" s="13" t="s">
        <v>71</v>
      </c>
      <c r="B29" s="54">
        <f t="shared" si="0"/>
        <v>12128</v>
      </c>
      <c r="C29" s="53">
        <f>INDEX([26]Sheet1!$V$17:$V$34,MATCH(C2,[26]Sheet1!$A$17:$A$34,0))</f>
        <v>4759</v>
      </c>
      <c r="D29" s="53">
        <f>INDEX([26]Sheet1!$V$17:$V$34,MATCH(D2,[26]Sheet1!$A$17:$A$34,0))</f>
        <v>7369</v>
      </c>
      <c r="E29" s="53">
        <f>INDEX([26]Sheet1!$V$17:$V$34,MATCH(E2,[26]Sheet1!$A$17:$A$34,0))</f>
        <v>0</v>
      </c>
      <c r="F29" s="56">
        <f>Enrolment!B29/B29</f>
        <v>13.972790237467018</v>
      </c>
      <c r="G29" s="56">
        <f>Enrolment!C29/C29</f>
        <v>10.211178819079638</v>
      </c>
      <c r="H29" s="56">
        <f>Enrolment!D29/D29</f>
        <v>16.402089835798616</v>
      </c>
      <c r="I29" s="56" t="e">
        <f>E29/Enrolment!E29</f>
        <v>#DIV/0!</v>
      </c>
    </row>
    <row r="30" spans="1:9" x14ac:dyDescent="0.2">
      <c r="A30" s="13" t="s">
        <v>70</v>
      </c>
      <c r="B30" s="54">
        <f t="shared" si="0"/>
        <v>250470</v>
      </c>
      <c r="C30" s="54">
        <f>INDEX([27]Sheet1!$V$15:$V$32,MATCH(C2,[27]Sheet1!$A$15:$A$32,0))</f>
        <v>128034</v>
      </c>
      <c r="D30" s="54">
        <f>INDEX([27]Sheet1!$V$15:$V$32,MATCH(D2,[27]Sheet1!$A$15:$A$32,0))</f>
        <v>106425</v>
      </c>
      <c r="E30" s="54">
        <f>INDEX([27]Sheet1!$V$15:$V$32,MATCH(E2,[27]Sheet1!$A$15:$A$32,0))</f>
        <v>16011</v>
      </c>
      <c r="F30" s="56">
        <f>Enrolment!B30/B30</f>
        <v>15.8200143729788</v>
      </c>
      <c r="G30" s="56">
        <f>Enrolment!C30/C30</f>
        <v>16.18573191496009</v>
      </c>
      <c r="H30" s="56">
        <f>Enrolment!D30/D30</f>
        <v>15.518064364575993</v>
      </c>
      <c r="I30" s="56">
        <f>E30/Enrolment!E30</f>
        <v>6.7102533475828258E-2</v>
      </c>
    </row>
    <row r="31" spans="1:9" x14ac:dyDescent="0.2">
      <c r="A31" s="13" t="s">
        <v>72</v>
      </c>
      <c r="B31" s="54">
        <f t="shared" si="0"/>
        <v>656083</v>
      </c>
      <c r="C31" s="53">
        <f>INDEX([28]Sheet1!$T$15:$T$32,MATCH(C2,[28]Sheet1!$A$15:$A$32,0))</f>
        <v>329603</v>
      </c>
      <c r="D31" s="53">
        <f>INDEX([28]Sheet1!$T$15:$T$32,MATCH(D2,[28]Sheet1!$A$15:$A$32,0))</f>
        <v>319231</v>
      </c>
      <c r="E31" s="53">
        <f>INDEX([28]Sheet1!$T$15:$T$32,MATCH(E2,[28]Sheet1!$A$15:$A$32,0))</f>
        <v>7249</v>
      </c>
      <c r="F31" s="56">
        <f>Enrolment!B31/B31</f>
        <v>18.808801630281536</v>
      </c>
      <c r="G31" s="56">
        <f>Enrolment!C31/C31</f>
        <v>19.010976841837</v>
      </c>
      <c r="H31" s="56">
        <f>Enrolment!D31/D31</f>
        <v>18.455673164573614</v>
      </c>
      <c r="I31" s="56">
        <f>E31/Enrolment!E31</f>
        <v>3.973426443100906E-2</v>
      </c>
    </row>
    <row r="32" spans="1:9" x14ac:dyDescent="0.2">
      <c r="A32" s="13" t="s">
        <v>73</v>
      </c>
      <c r="B32" s="54">
        <f t="shared" si="0"/>
        <v>15077</v>
      </c>
      <c r="C32" s="53">
        <f>INDEX([29]Sheet1!$T$15:$T$32,MATCH(C2,[29]Sheet1!$A$15:$A$32,0))</f>
        <v>10911</v>
      </c>
      <c r="D32" s="53">
        <f>INDEX([29]Sheet1!$T$15:$T$32,MATCH(D2,[29]Sheet1!$A$15:$A$32,0))</f>
        <v>4166</v>
      </c>
      <c r="E32" s="53">
        <f>INDEX([29]Sheet1!$T$15:$T$32,MATCH(E2,[29]Sheet1!$A$15:$A$32,0))</f>
        <v>0</v>
      </c>
      <c r="F32" s="56">
        <f>Enrolment!B32/B32</f>
        <v>6.9839490614843802</v>
      </c>
      <c r="G32" s="56">
        <f>Enrolment!C32/C32</f>
        <v>6.7154248006598847</v>
      </c>
      <c r="H32" s="56">
        <f>Enrolment!D32/D32</f>
        <v>7.6872299567930868</v>
      </c>
      <c r="I32" s="56" t="e">
        <f>E32/Enrolment!E32</f>
        <v>#DIV/0!</v>
      </c>
    </row>
    <row r="33" spans="1:9" x14ac:dyDescent="0.2">
      <c r="A33" s="13" t="s">
        <v>75</v>
      </c>
      <c r="B33" s="54">
        <f t="shared" si="0"/>
        <v>557801</v>
      </c>
      <c r="C33" s="53">
        <f>INDEX([30]Sheet1!$T$19:$T$36,MATCH(C2,[30]Sheet1!$A$19:$A$36,0))</f>
        <v>270272</v>
      </c>
      <c r="D33" s="53">
        <f>INDEX([30]Sheet1!$T$19:$T$36,MATCH(D2,[30]Sheet1!$A$19:$A$36,0))</f>
        <v>285816</v>
      </c>
      <c r="E33" s="53">
        <f>INDEX([30]Sheet1!$T$19:$T$36,MATCH(E2,[30]Sheet1!$A$19:$A$36,0))</f>
        <v>1713</v>
      </c>
      <c r="F33" s="56">
        <f>Enrolment!B33/B33</f>
        <v>16.558220584043415</v>
      </c>
      <c r="G33" s="56">
        <f>Enrolment!C33/C33</f>
        <v>15.430980641723893</v>
      </c>
      <c r="H33" s="56">
        <f>Enrolment!D33/D33</f>
        <v>17.66041439247628</v>
      </c>
      <c r="I33" s="56">
        <f>E33/Enrolment!E33</f>
        <v>9.5161379923337591E-2</v>
      </c>
    </row>
    <row r="34" spans="1:9" x14ac:dyDescent="0.2">
      <c r="A34" s="13" t="s">
        <v>74</v>
      </c>
      <c r="B34" s="54">
        <f t="shared" si="0"/>
        <v>229268</v>
      </c>
      <c r="C34" s="53">
        <f>INDEX([31]Sheet1!$T$17:$T$34,MATCH(C2,[31]Sheet1!$A$17:$A$34,0))</f>
        <v>127825</v>
      </c>
      <c r="D34" s="53">
        <f>INDEX([31]Sheet1!$T$17:$T$34,MATCH(D2,[31]Sheet1!$A$17:$A$34,0))</f>
        <v>99020</v>
      </c>
      <c r="E34" s="53">
        <f>INDEX([31]Sheet1!$T$17:$T$34,MATCH(E2,[31]Sheet1!$A$17:$A$34,0))</f>
        <v>2423</v>
      </c>
      <c r="F34" s="56">
        <f>Enrolment!B34/B34</f>
        <v>21.831153933387998</v>
      </c>
      <c r="G34" s="56">
        <f>Enrolment!C34/C34</f>
        <v>17.51395266966556</v>
      </c>
      <c r="H34" s="56">
        <f>Enrolment!D34/D34</f>
        <v>27.174752575237324</v>
      </c>
      <c r="I34" s="56">
        <f>E34/Enrolment!E34</f>
        <v>3.2041787886802432E-2</v>
      </c>
    </row>
    <row r="35" spans="1:9" x14ac:dyDescent="0.2">
      <c r="A35" s="13" t="s">
        <v>76</v>
      </c>
      <c r="B35" s="54">
        <f t="shared" si="0"/>
        <v>46613</v>
      </c>
      <c r="C35" s="53">
        <f>INDEX([32]Sheet1!$T$17:$T$34,MATCH(C2,[32]Sheet1!$A$17:$A$34,0))</f>
        <v>40293</v>
      </c>
      <c r="D35" s="53">
        <f>INDEX([32]Sheet1!$T$17:$T$34,MATCH(D2,[32]Sheet1!$A$17:$A$34,0))</f>
        <v>5696</v>
      </c>
      <c r="E35" s="53">
        <f>INDEX([32]Sheet1!$T$17:$T$34,MATCH(E2,[32]Sheet1!$A$17:$A$34,0))</f>
        <v>624</v>
      </c>
      <c r="F35" s="56">
        <f>Enrolment!B35/B35</f>
        <v>12.217879132430866</v>
      </c>
      <c r="G35" s="56">
        <f>Enrolment!C35/C35</f>
        <v>11.617824436006254</v>
      </c>
      <c r="H35" s="56">
        <f>Enrolment!D35/D35</f>
        <v>14.868855337078651</v>
      </c>
      <c r="I35" s="56">
        <f>E35/Enrolment!E35</f>
        <v>3.736079511435756E-2</v>
      </c>
    </row>
    <row r="36" spans="1:9" x14ac:dyDescent="0.2">
      <c r="A36" s="13" t="s">
        <v>78</v>
      </c>
      <c r="B36" s="54">
        <f t="shared" si="0"/>
        <v>1018912</v>
      </c>
      <c r="C36" s="53">
        <f>INDEX([33]Sheet1!$T$17:$T$34,MATCH(C2,[33]Sheet1!$A$17:$A$34,0))</f>
        <v>529650</v>
      </c>
      <c r="D36" s="53">
        <f>INDEX([33]Sheet1!$T$17:$T$34,MATCH(D2,[33]Sheet1!$A$17:$A$34,0))</f>
        <v>468533</v>
      </c>
      <c r="E36" s="53">
        <f>INDEX([33]Sheet1!$T$17:$T$34,MATCH(E2,[33]Sheet1!$A$17:$A$34,0))</f>
        <v>20729</v>
      </c>
      <c r="F36" s="56">
        <f>Enrolment!B36/B36</f>
        <v>35.749537742219154</v>
      </c>
      <c r="G36" s="56">
        <f>Enrolment!C36/C36</f>
        <v>31.346604361370716</v>
      </c>
      <c r="H36" s="56">
        <f>Enrolment!D36/D36</f>
        <v>40.289300860344952</v>
      </c>
      <c r="I36" s="56">
        <f>E36/Enrolment!E36</f>
        <v>2.1911405156457939E-2</v>
      </c>
    </row>
    <row r="37" spans="1:9" x14ac:dyDescent="0.2">
      <c r="A37" s="13" t="s">
        <v>77</v>
      </c>
      <c r="B37" s="54">
        <f t="shared" si="0"/>
        <v>109374</v>
      </c>
      <c r="C37" s="53">
        <f>INDEX([34]Sheet1!$T$17:$T$34,MATCH(C2,[34]Sheet1!$A$17:$A$34,0))</f>
        <v>65399</v>
      </c>
      <c r="D37" s="53">
        <f>INDEX([34]Sheet1!$T$17:$T$34,MATCH(D2,[34]Sheet1!$A$17:$A$34,0))</f>
        <v>42144</v>
      </c>
      <c r="E37" s="53">
        <f>INDEX([34]Sheet1!$T$17:$T$34,MATCH(E2,[34]Sheet1!$A$17:$A$34,0))</f>
        <v>1831</v>
      </c>
      <c r="F37" s="56">
        <f>Enrolment!B37/B37</f>
        <v>15.658867738219321</v>
      </c>
      <c r="G37" s="56">
        <f>Enrolment!C37/C37</f>
        <v>11.578296304224835</v>
      </c>
      <c r="H37" s="56">
        <f>Enrolment!D37/D37</f>
        <v>21.523253606681852</v>
      </c>
      <c r="I37" s="56">
        <f>E37/Enrolment!E37</f>
        <v>3.7839960320740683E-2</v>
      </c>
    </row>
    <row r="38" spans="1:9" x14ac:dyDescent="0.2">
      <c r="A38" s="13" t="s">
        <v>79</v>
      </c>
      <c r="B38" s="54">
        <f t="shared" si="0"/>
        <v>565646</v>
      </c>
      <c r="C38" s="53">
        <f>INDEX([35]Sheet1!$T$17:$T$34,MATCH(C2,[35]Sheet1!$A$17:$A$34,0))</f>
        <v>453965</v>
      </c>
      <c r="D38" s="53">
        <f>INDEX([35]Sheet1!$T$17:$T$34,MATCH(D2,[35]Sheet1!$A$17:$A$34,0))</f>
        <v>85432</v>
      </c>
      <c r="E38" s="53">
        <f>INDEX([35]Sheet1!$T$17:$T$34,MATCH(E2,[35]Sheet1!$A$17:$A$34,0))</f>
        <v>26249</v>
      </c>
      <c r="F38" s="56">
        <f>Enrolment!B38/B38</f>
        <v>22.82175424205245</v>
      </c>
      <c r="G38" s="56">
        <f>Enrolment!C38/C38</f>
        <v>24.658035311092267</v>
      </c>
      <c r="H38" s="56">
        <f>Enrolment!D38/D38</f>
        <v>13.384165184005994</v>
      </c>
      <c r="I38" s="56">
        <f>E38/Enrolment!E38</f>
        <v>4.5912896855590128E-2</v>
      </c>
    </row>
    <row r="40" spans="1:9" x14ac:dyDescent="0.2">
      <c r="A40" s="12" t="s">
        <v>80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X40"/>
  <sheetViews>
    <sheetView workbookViewId="0">
      <selection activeCell="F5" sqref="F5"/>
    </sheetView>
  </sheetViews>
  <sheetFormatPr baseColWidth="10" defaultColWidth="8.796875" defaultRowHeight="16" x14ac:dyDescent="0.2"/>
  <cols>
    <col min="1" max="1" width="27" style="2" customWidth="1"/>
    <col min="2" max="2" width="13.796875" style="2" customWidth="1"/>
    <col min="3" max="3" width="9.3984375" style="2" bestFit="1" customWidth="1"/>
    <col min="4" max="4" width="10.19921875" style="2" bestFit="1" customWidth="1"/>
    <col min="5" max="5" width="10.3984375" style="2" bestFit="1" customWidth="1"/>
    <col min="6" max="6" width="14.19921875" style="2" customWidth="1"/>
    <col min="7" max="8" width="10.3984375" style="2" bestFit="1" customWidth="1"/>
    <col min="9" max="9" width="9.3984375" style="2" bestFit="1" customWidth="1"/>
    <col min="10" max="16" width="10.3984375" style="2" bestFit="1" customWidth="1"/>
    <col min="17" max="17" width="10.19921875" style="2" bestFit="1" customWidth="1"/>
    <col min="18" max="20" width="9.3984375" style="2" bestFit="1" customWidth="1"/>
    <col min="21" max="21" width="10.3984375" style="2" bestFit="1" customWidth="1"/>
    <col min="22" max="22" width="10.19921875" style="2" bestFit="1" customWidth="1"/>
    <col min="23" max="16384" width="8.796875" style="2"/>
  </cols>
  <sheetData>
    <row r="1" spans="1:24" x14ac:dyDescent="0.2">
      <c r="A1" s="8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4"/>
    </row>
    <row r="2" spans="1:24" ht="96" x14ac:dyDescent="0.2">
      <c r="A2" s="7" t="s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5"/>
      <c r="X2" s="4"/>
    </row>
    <row r="3" spans="1:24" x14ac:dyDescent="0.2">
      <c r="A3" s="17" t="s">
        <v>81</v>
      </c>
      <c r="B3" s="18">
        <v>3.2</v>
      </c>
      <c r="C3" s="18">
        <v>4.4000000000000004</v>
      </c>
      <c r="D3" s="18">
        <v>86.1</v>
      </c>
      <c r="E3" s="18">
        <v>58</v>
      </c>
      <c r="F3" s="18">
        <v>67.8</v>
      </c>
      <c r="G3" s="18">
        <v>100</v>
      </c>
      <c r="H3" s="18">
        <v>100</v>
      </c>
      <c r="I3" s="18">
        <v>100</v>
      </c>
      <c r="J3" s="18">
        <v>97.4</v>
      </c>
      <c r="K3" s="18">
        <v>87.6</v>
      </c>
      <c r="L3" s="18">
        <v>56.6</v>
      </c>
      <c r="M3" s="18">
        <v>51.8</v>
      </c>
      <c r="N3" s="18">
        <v>20.5</v>
      </c>
      <c r="O3" s="18">
        <v>70.3</v>
      </c>
      <c r="P3" s="18">
        <v>45.9</v>
      </c>
      <c r="Q3" s="18">
        <v>98.8</v>
      </c>
      <c r="R3" s="18">
        <v>9</v>
      </c>
      <c r="S3" s="18">
        <v>18</v>
      </c>
      <c r="T3" s="18">
        <v>13</v>
      </c>
      <c r="U3" s="18">
        <v>62.5</v>
      </c>
      <c r="V3" s="18">
        <v>49.1</v>
      </c>
      <c r="W3" s="14"/>
    </row>
    <row r="4" spans="1:24" x14ac:dyDescent="0.2">
      <c r="A4" s="17" t="s">
        <v>46</v>
      </c>
      <c r="B4" s="18">
        <v>13.1</v>
      </c>
      <c r="C4" s="18">
        <v>15.9</v>
      </c>
      <c r="D4" s="18">
        <v>94.3</v>
      </c>
      <c r="E4" s="18">
        <v>54.7</v>
      </c>
      <c r="F4" s="18">
        <v>61.1</v>
      </c>
      <c r="G4" s="18">
        <v>99.7</v>
      </c>
      <c r="H4" s="18">
        <v>99.7</v>
      </c>
      <c r="I4" s="18">
        <v>95.2</v>
      </c>
      <c r="J4" s="18">
        <v>97.6</v>
      </c>
      <c r="K4" s="18">
        <v>92.5</v>
      </c>
      <c r="L4" s="18">
        <v>29.4</v>
      </c>
      <c r="M4" s="18">
        <v>67.2</v>
      </c>
      <c r="N4" s="18">
        <v>25</v>
      </c>
      <c r="O4" s="18">
        <v>58.4</v>
      </c>
      <c r="P4" s="18">
        <v>48.7</v>
      </c>
      <c r="Q4" s="18">
        <v>97.3</v>
      </c>
      <c r="R4" s="18">
        <v>20</v>
      </c>
      <c r="S4" s="18">
        <v>21</v>
      </c>
      <c r="T4" s="18">
        <v>4.5999999999999996</v>
      </c>
      <c r="U4" s="18">
        <v>47.1</v>
      </c>
      <c r="V4" s="18">
        <v>48.3</v>
      </c>
      <c r="W4" s="14"/>
    </row>
    <row r="5" spans="1:24" x14ac:dyDescent="0.2">
      <c r="A5" s="17" t="s">
        <v>47</v>
      </c>
      <c r="B5" s="18">
        <v>3.8</v>
      </c>
      <c r="C5" s="18">
        <v>27</v>
      </c>
      <c r="D5" s="18">
        <v>66</v>
      </c>
      <c r="E5" s="18">
        <v>39</v>
      </c>
      <c r="F5" s="18">
        <v>52.5</v>
      </c>
      <c r="G5" s="18">
        <v>96.5</v>
      </c>
      <c r="H5" s="18">
        <v>95.6</v>
      </c>
      <c r="I5" s="18">
        <v>81.400000000000006</v>
      </c>
      <c r="J5" s="18">
        <v>92.5</v>
      </c>
      <c r="K5" s="18">
        <v>34.6</v>
      </c>
      <c r="L5" s="18">
        <v>24</v>
      </c>
      <c r="M5" s="18">
        <v>82.9</v>
      </c>
      <c r="N5" s="18">
        <v>51.3</v>
      </c>
      <c r="O5" s="18">
        <v>65.400000000000006</v>
      </c>
      <c r="P5" s="18">
        <v>54.1</v>
      </c>
      <c r="Q5" s="18">
        <v>93</v>
      </c>
      <c r="R5" s="18">
        <v>15</v>
      </c>
      <c r="S5" s="18">
        <v>15</v>
      </c>
      <c r="T5" s="18">
        <v>5.4</v>
      </c>
      <c r="U5" s="18">
        <v>42.8</v>
      </c>
      <c r="V5" s="18">
        <v>49.3</v>
      </c>
      <c r="W5" s="14"/>
    </row>
    <row r="6" spans="1:24" x14ac:dyDescent="0.2">
      <c r="A6" s="17" t="s">
        <v>49</v>
      </c>
      <c r="B6" s="18">
        <v>18.899999999999999</v>
      </c>
      <c r="C6" s="18">
        <v>2</v>
      </c>
      <c r="D6" s="18">
        <v>82.5</v>
      </c>
      <c r="E6" s="18">
        <v>56.4</v>
      </c>
      <c r="F6" s="18">
        <v>28.4</v>
      </c>
      <c r="G6" s="18">
        <v>84.3</v>
      </c>
      <c r="H6" s="18">
        <v>83.4</v>
      </c>
      <c r="I6" s="18">
        <v>85.8</v>
      </c>
      <c r="J6" s="18">
        <v>98.4</v>
      </c>
      <c r="K6" s="18">
        <v>19.5</v>
      </c>
      <c r="L6" s="18">
        <v>8.6999999999999993</v>
      </c>
      <c r="M6" s="18">
        <v>91.2</v>
      </c>
      <c r="N6" s="18">
        <v>12.9</v>
      </c>
      <c r="O6" s="18">
        <v>69.599999999999994</v>
      </c>
      <c r="P6" s="18">
        <v>46.1</v>
      </c>
      <c r="Q6" s="18">
        <v>99.1</v>
      </c>
      <c r="R6" s="18">
        <v>18</v>
      </c>
      <c r="S6" s="18">
        <v>25</v>
      </c>
      <c r="T6" s="18">
        <v>4.5999999999999996</v>
      </c>
      <c r="U6" s="18">
        <v>36.200000000000003</v>
      </c>
      <c r="V6" s="18">
        <v>50.2</v>
      </c>
      <c r="W6" s="14"/>
    </row>
    <row r="7" spans="1:24" x14ac:dyDescent="0.2">
      <c r="A7" s="17" t="s">
        <v>50</v>
      </c>
      <c r="B7" s="18">
        <v>1.9</v>
      </c>
      <c r="C7" s="18">
        <v>4.2</v>
      </c>
      <c r="D7" s="18">
        <v>86.3</v>
      </c>
      <c r="E7" s="18">
        <v>35.299999999999997</v>
      </c>
      <c r="F7" s="18">
        <v>52.5</v>
      </c>
      <c r="G7" s="18">
        <v>89.9</v>
      </c>
      <c r="H7" s="18">
        <v>89</v>
      </c>
      <c r="I7" s="18">
        <v>94.2</v>
      </c>
      <c r="J7" s="18">
        <v>96.5</v>
      </c>
      <c r="K7" s="18">
        <v>34.9</v>
      </c>
      <c r="L7" s="18">
        <v>7.6</v>
      </c>
      <c r="M7" s="18">
        <v>86.7</v>
      </c>
      <c r="N7" s="18">
        <v>32.9</v>
      </c>
      <c r="O7" s="18">
        <v>62.5</v>
      </c>
      <c r="P7" s="18">
        <v>3.7</v>
      </c>
      <c r="Q7" s="18">
        <v>96.7</v>
      </c>
      <c r="R7" s="18">
        <v>50</v>
      </c>
      <c r="S7" s="18">
        <v>51</v>
      </c>
      <c r="T7" s="18">
        <v>5.8</v>
      </c>
      <c r="U7" s="18">
        <v>35.1</v>
      </c>
      <c r="V7" s="18">
        <v>49.8</v>
      </c>
      <c r="W7" s="14"/>
    </row>
    <row r="8" spans="1:24" x14ac:dyDescent="0.2">
      <c r="A8" s="17" t="s">
        <v>52</v>
      </c>
      <c r="B8" s="18">
        <v>0.5</v>
      </c>
      <c r="C8" s="18">
        <v>0</v>
      </c>
      <c r="D8" s="18">
        <v>100</v>
      </c>
      <c r="E8" s="18">
        <v>93</v>
      </c>
      <c r="F8" s="18">
        <v>100</v>
      </c>
      <c r="G8" s="18">
        <v>100</v>
      </c>
      <c r="H8" s="18">
        <v>100</v>
      </c>
      <c r="I8" s="18">
        <v>100</v>
      </c>
      <c r="J8" s="18">
        <v>95.1</v>
      </c>
      <c r="K8" s="18">
        <v>100</v>
      </c>
      <c r="L8" s="18">
        <v>94.5</v>
      </c>
      <c r="M8" s="18">
        <v>88.7</v>
      </c>
      <c r="N8" s="18">
        <v>18.399999999999999</v>
      </c>
      <c r="O8" s="18">
        <v>100</v>
      </c>
      <c r="P8" s="18">
        <v>0.5</v>
      </c>
      <c r="Q8" s="18">
        <v>98.4</v>
      </c>
      <c r="R8" s="18">
        <v>17</v>
      </c>
      <c r="S8" s="18">
        <v>39</v>
      </c>
      <c r="T8" s="18">
        <v>46.3</v>
      </c>
      <c r="U8" s="18">
        <v>78.900000000000006</v>
      </c>
      <c r="V8" s="18">
        <v>46.3</v>
      </c>
      <c r="W8" s="14"/>
    </row>
    <row r="9" spans="1:24" x14ac:dyDescent="0.2">
      <c r="A9" s="17" t="s">
        <v>51</v>
      </c>
      <c r="B9" s="18">
        <v>2.2999999999999998</v>
      </c>
      <c r="C9" s="18">
        <v>5</v>
      </c>
      <c r="D9" s="18">
        <v>88.5</v>
      </c>
      <c r="E9" s="18">
        <v>54.6</v>
      </c>
      <c r="F9" s="18">
        <v>61.1</v>
      </c>
      <c r="G9" s="18">
        <v>99.4</v>
      </c>
      <c r="H9" s="18">
        <v>98.7</v>
      </c>
      <c r="I9" s="18">
        <v>99.2</v>
      </c>
      <c r="J9" s="18">
        <v>98.9</v>
      </c>
      <c r="K9" s="18">
        <v>64.8</v>
      </c>
      <c r="L9" s="18">
        <v>10.9</v>
      </c>
      <c r="M9" s="18">
        <v>77.900000000000006</v>
      </c>
      <c r="N9" s="18">
        <v>36.299999999999997</v>
      </c>
      <c r="O9" s="18">
        <v>84.7</v>
      </c>
      <c r="P9" s="18">
        <v>41.2</v>
      </c>
      <c r="Q9" s="18">
        <v>99.2</v>
      </c>
      <c r="R9" s="18">
        <v>21</v>
      </c>
      <c r="S9" s="18">
        <v>23</v>
      </c>
      <c r="T9" s="18">
        <v>4.2</v>
      </c>
      <c r="U9" s="18">
        <v>43.2</v>
      </c>
      <c r="V9" s="18">
        <v>49</v>
      </c>
      <c r="W9" s="14"/>
    </row>
    <row r="10" spans="1:24" x14ac:dyDescent="0.2">
      <c r="A10" s="17" t="s">
        <v>55</v>
      </c>
      <c r="B10" s="18">
        <v>1.2</v>
      </c>
      <c r="C10" s="18">
        <v>1.9</v>
      </c>
      <c r="D10" s="18">
        <v>92.6</v>
      </c>
      <c r="E10" s="18">
        <v>43.7</v>
      </c>
      <c r="F10" s="18">
        <v>55.1</v>
      </c>
      <c r="G10" s="18">
        <v>100</v>
      </c>
      <c r="H10" s="18">
        <v>100</v>
      </c>
      <c r="I10" s="18">
        <v>100</v>
      </c>
      <c r="J10" s="18">
        <v>98.6</v>
      </c>
      <c r="K10" s="18">
        <v>99.7</v>
      </c>
      <c r="L10" s="18">
        <v>39.299999999999997</v>
      </c>
      <c r="M10" s="18">
        <v>99.1</v>
      </c>
      <c r="N10" s="18">
        <v>37.200000000000003</v>
      </c>
      <c r="O10" s="18">
        <v>18.399999999999999</v>
      </c>
      <c r="P10" s="18">
        <v>33.700000000000003</v>
      </c>
      <c r="Q10" s="18">
        <v>96.9</v>
      </c>
      <c r="R10" s="18">
        <v>24</v>
      </c>
      <c r="S10" s="18">
        <v>32</v>
      </c>
      <c r="T10" s="18">
        <v>7.5</v>
      </c>
      <c r="U10" s="18">
        <v>63.2</v>
      </c>
      <c r="V10" s="18">
        <v>46.8</v>
      </c>
      <c r="W10" s="14"/>
    </row>
    <row r="11" spans="1:24" x14ac:dyDescent="0.2">
      <c r="A11" s="17" t="s">
        <v>53</v>
      </c>
      <c r="B11" s="18">
        <v>0.8</v>
      </c>
      <c r="C11" s="18">
        <v>0.8</v>
      </c>
      <c r="D11" s="18">
        <v>99.2</v>
      </c>
      <c r="E11" s="18">
        <v>50</v>
      </c>
      <c r="F11" s="18">
        <v>92.5</v>
      </c>
      <c r="G11" s="18">
        <v>100</v>
      </c>
      <c r="H11" s="18">
        <v>100</v>
      </c>
      <c r="I11" s="18">
        <v>100</v>
      </c>
      <c r="J11" s="18">
        <v>98</v>
      </c>
      <c r="K11" s="18">
        <v>100</v>
      </c>
      <c r="L11" s="18">
        <v>57.5</v>
      </c>
      <c r="M11" s="18">
        <v>93.6</v>
      </c>
      <c r="N11" s="18">
        <v>23.3</v>
      </c>
      <c r="O11" s="18">
        <v>85.4</v>
      </c>
      <c r="P11" s="18">
        <v>20</v>
      </c>
      <c r="Q11" s="18">
        <v>96.9</v>
      </c>
      <c r="R11" s="18">
        <v>24</v>
      </c>
      <c r="S11" s="18">
        <v>33</v>
      </c>
      <c r="T11" s="18">
        <v>9.6999999999999993</v>
      </c>
      <c r="U11" s="18">
        <v>68.400000000000006</v>
      </c>
      <c r="V11" s="18">
        <v>46.4</v>
      </c>
      <c r="W11" s="14"/>
    </row>
    <row r="12" spans="1:24" x14ac:dyDescent="0.2">
      <c r="A12" s="17" t="s">
        <v>54</v>
      </c>
      <c r="B12" s="18">
        <v>0.1</v>
      </c>
      <c r="C12" s="18">
        <v>0.2</v>
      </c>
      <c r="D12" s="18">
        <v>100</v>
      </c>
      <c r="E12" s="18">
        <v>87.4</v>
      </c>
      <c r="F12" s="18">
        <v>99.5</v>
      </c>
      <c r="G12" s="18">
        <v>100</v>
      </c>
      <c r="H12" s="18">
        <v>100</v>
      </c>
      <c r="I12" s="18">
        <v>100</v>
      </c>
      <c r="J12" s="18">
        <v>97.9</v>
      </c>
      <c r="K12" s="18">
        <v>99.9</v>
      </c>
      <c r="L12" s="18">
        <v>83.9</v>
      </c>
      <c r="M12" s="18">
        <v>100</v>
      </c>
      <c r="N12" s="18">
        <v>24</v>
      </c>
      <c r="O12" s="18">
        <v>0</v>
      </c>
      <c r="P12" s="18">
        <v>1.5</v>
      </c>
      <c r="Q12" s="18">
        <v>96.6</v>
      </c>
      <c r="R12" s="18">
        <v>22</v>
      </c>
      <c r="S12" s="18">
        <v>38</v>
      </c>
      <c r="T12" s="18">
        <v>24.1</v>
      </c>
      <c r="U12" s="18">
        <v>72.3</v>
      </c>
      <c r="V12" s="18">
        <v>46.7</v>
      </c>
      <c r="W12" s="14"/>
    </row>
    <row r="13" spans="1:24" x14ac:dyDescent="0.2">
      <c r="A13" s="17" t="s">
        <v>56</v>
      </c>
      <c r="B13" s="18">
        <v>12.2</v>
      </c>
      <c r="C13" s="18">
        <v>20.9</v>
      </c>
      <c r="D13" s="18">
        <v>98</v>
      </c>
      <c r="E13" s="18">
        <v>48</v>
      </c>
      <c r="F13" s="18">
        <v>79.599999999999994</v>
      </c>
      <c r="G13" s="18">
        <v>100</v>
      </c>
      <c r="H13" s="18">
        <v>100</v>
      </c>
      <c r="I13" s="18">
        <v>100</v>
      </c>
      <c r="J13" s="18">
        <v>98.4</v>
      </c>
      <c r="K13" s="18">
        <v>99.7</v>
      </c>
      <c r="L13" s="18">
        <v>41.7</v>
      </c>
      <c r="M13" s="18">
        <v>70.400000000000006</v>
      </c>
      <c r="N13" s="18">
        <v>11.1</v>
      </c>
      <c r="O13" s="18">
        <v>85.7</v>
      </c>
      <c r="P13" s="18">
        <v>52.2</v>
      </c>
      <c r="Q13" s="18">
        <v>98.3</v>
      </c>
      <c r="R13" s="18">
        <v>17</v>
      </c>
      <c r="S13" s="18">
        <v>27</v>
      </c>
      <c r="T13" s="18">
        <v>7.8</v>
      </c>
      <c r="U13" s="18">
        <v>79.900000000000006</v>
      </c>
      <c r="V13" s="18">
        <v>47.9</v>
      </c>
      <c r="W13" s="14"/>
    </row>
    <row r="14" spans="1:24" x14ac:dyDescent="0.2">
      <c r="A14" s="17" t="s">
        <v>57</v>
      </c>
      <c r="B14" s="18">
        <v>1.1000000000000001</v>
      </c>
      <c r="C14" s="18">
        <v>1.5</v>
      </c>
      <c r="D14" s="18">
        <v>96.7</v>
      </c>
      <c r="E14" s="18">
        <v>76.900000000000006</v>
      </c>
      <c r="F14" s="18">
        <v>93.1</v>
      </c>
      <c r="G14" s="18">
        <v>100</v>
      </c>
      <c r="H14" s="18">
        <v>99.9</v>
      </c>
      <c r="I14" s="18">
        <v>100</v>
      </c>
      <c r="J14" s="18">
        <v>95.7</v>
      </c>
      <c r="K14" s="18">
        <v>99.7</v>
      </c>
      <c r="L14" s="18">
        <v>73.8</v>
      </c>
      <c r="M14" s="18">
        <v>92.6</v>
      </c>
      <c r="N14" s="18">
        <v>20.9</v>
      </c>
      <c r="O14" s="18">
        <v>96.1</v>
      </c>
      <c r="P14" s="18">
        <v>20.5</v>
      </c>
      <c r="Q14" s="18">
        <v>98.8</v>
      </c>
      <c r="R14" s="18">
        <v>28</v>
      </c>
      <c r="S14" s="18">
        <v>28</v>
      </c>
      <c r="T14" s="18">
        <v>7.4</v>
      </c>
      <c r="U14" s="18">
        <v>56.1</v>
      </c>
      <c r="V14" s="18">
        <v>46.4</v>
      </c>
      <c r="W14" s="14"/>
    </row>
    <row r="15" spans="1:24" x14ac:dyDescent="0.2">
      <c r="A15" s="17" t="s">
        <v>59</v>
      </c>
      <c r="B15" s="18">
        <v>0.9</v>
      </c>
      <c r="C15" s="18">
        <v>4.8</v>
      </c>
      <c r="D15" s="18">
        <v>98</v>
      </c>
      <c r="E15" s="18">
        <v>84.3</v>
      </c>
      <c r="F15" s="18">
        <v>97.6</v>
      </c>
      <c r="G15" s="18">
        <v>99.6</v>
      </c>
      <c r="H15" s="18">
        <v>99.5</v>
      </c>
      <c r="I15" s="18">
        <v>99.9</v>
      </c>
      <c r="J15" s="18">
        <v>98.8</v>
      </c>
      <c r="K15" s="18">
        <v>97.6</v>
      </c>
      <c r="L15" s="18">
        <v>46.9</v>
      </c>
      <c r="M15" s="18">
        <v>90.2</v>
      </c>
      <c r="N15" s="18">
        <v>17.600000000000001</v>
      </c>
      <c r="O15" s="18">
        <v>79.5</v>
      </c>
      <c r="P15" s="18">
        <v>19.8</v>
      </c>
      <c r="Q15" s="18">
        <v>98.8</v>
      </c>
      <c r="R15" s="18">
        <v>18</v>
      </c>
      <c r="S15" s="18">
        <v>24</v>
      </c>
      <c r="T15" s="18">
        <v>9.1999999999999993</v>
      </c>
      <c r="U15" s="18">
        <v>56</v>
      </c>
      <c r="V15" s="18">
        <v>45.4</v>
      </c>
      <c r="W15" s="14"/>
    </row>
    <row r="16" spans="1:24" x14ac:dyDescent="0.2">
      <c r="A16" s="17" t="s">
        <v>58</v>
      </c>
      <c r="B16" s="18">
        <v>3</v>
      </c>
      <c r="C16" s="18">
        <v>8.1999999999999993</v>
      </c>
      <c r="D16" s="18">
        <v>82.8</v>
      </c>
      <c r="E16" s="18">
        <v>85.8</v>
      </c>
      <c r="F16" s="18">
        <v>66.7</v>
      </c>
      <c r="G16" s="18">
        <v>99.8</v>
      </c>
      <c r="H16" s="18">
        <v>99.7</v>
      </c>
      <c r="I16" s="18">
        <v>99.9</v>
      </c>
      <c r="J16" s="18">
        <v>99.6</v>
      </c>
      <c r="K16" s="18">
        <v>91</v>
      </c>
      <c r="L16" s="18">
        <v>26</v>
      </c>
      <c r="M16" s="18">
        <v>88.9</v>
      </c>
      <c r="N16" s="18">
        <v>20.2</v>
      </c>
      <c r="O16" s="18">
        <v>94.4</v>
      </c>
      <c r="P16" s="18">
        <v>71.2</v>
      </c>
      <c r="Q16" s="18">
        <v>99.8</v>
      </c>
      <c r="R16" s="18">
        <v>10</v>
      </c>
      <c r="S16" s="18">
        <v>13</v>
      </c>
      <c r="T16" s="18">
        <v>5.3</v>
      </c>
      <c r="U16" s="18">
        <v>47.3</v>
      </c>
      <c r="V16" s="18">
        <v>47.6</v>
      </c>
      <c r="W16" s="14"/>
    </row>
    <row r="17" spans="1:23" x14ac:dyDescent="0.2">
      <c r="A17" s="17" t="s">
        <v>2</v>
      </c>
      <c r="B17" s="18">
        <v>7.4</v>
      </c>
      <c r="C17" s="18">
        <v>6.1</v>
      </c>
      <c r="D17" s="18">
        <v>79.2</v>
      </c>
      <c r="E17" s="18">
        <v>37.1</v>
      </c>
      <c r="F17" s="18">
        <v>34</v>
      </c>
      <c r="G17" s="18">
        <v>94.9</v>
      </c>
      <c r="H17" s="18">
        <v>92</v>
      </c>
      <c r="I17" s="18">
        <v>92.2</v>
      </c>
      <c r="J17" s="18">
        <v>99.5</v>
      </c>
      <c r="K17" s="18">
        <v>28.3</v>
      </c>
      <c r="L17" s="18">
        <v>17.2</v>
      </c>
      <c r="M17" s="18">
        <v>62.9</v>
      </c>
      <c r="N17" s="18">
        <v>46.2</v>
      </c>
      <c r="O17" s="18">
        <v>69.5</v>
      </c>
      <c r="P17" s="18">
        <v>61.4</v>
      </c>
      <c r="Q17" s="18">
        <v>98.9</v>
      </c>
      <c r="R17" s="18">
        <v>12</v>
      </c>
      <c r="S17" s="18">
        <v>13</v>
      </c>
      <c r="T17" s="18">
        <v>5.5</v>
      </c>
      <c r="U17" s="18">
        <v>44.9</v>
      </c>
      <c r="V17" s="18">
        <v>47.7</v>
      </c>
      <c r="W17" s="14"/>
    </row>
    <row r="18" spans="1:23" x14ac:dyDescent="0.2">
      <c r="A18" s="17" t="s">
        <v>60</v>
      </c>
      <c r="B18" s="18">
        <v>0.9</v>
      </c>
      <c r="C18" s="18">
        <v>16.399999999999999</v>
      </c>
      <c r="D18" s="18">
        <v>53.3</v>
      </c>
      <c r="E18" s="18">
        <v>40.5</v>
      </c>
      <c r="F18" s="18">
        <v>28.5</v>
      </c>
      <c r="G18" s="18">
        <v>96.8</v>
      </c>
      <c r="H18" s="18">
        <v>96.5</v>
      </c>
      <c r="I18" s="18">
        <v>93.5</v>
      </c>
      <c r="J18" s="18">
        <v>98.2</v>
      </c>
      <c r="K18" s="18">
        <v>15.1</v>
      </c>
      <c r="L18" s="18">
        <v>9.8000000000000007</v>
      </c>
      <c r="M18" s="18">
        <v>74</v>
      </c>
      <c r="N18" s="18">
        <v>48.2</v>
      </c>
      <c r="O18" s="18">
        <v>68.599999999999994</v>
      </c>
      <c r="P18" s="18">
        <v>30.9</v>
      </c>
      <c r="Q18" s="18">
        <v>98.9</v>
      </c>
      <c r="R18" s="18">
        <v>36</v>
      </c>
      <c r="S18" s="18">
        <v>26</v>
      </c>
      <c r="T18" s="18">
        <v>3.8</v>
      </c>
      <c r="U18" s="18">
        <v>34.1</v>
      </c>
      <c r="V18" s="18">
        <v>49.3</v>
      </c>
      <c r="W18" s="14"/>
    </row>
    <row r="19" spans="1:23" x14ac:dyDescent="0.2">
      <c r="A19" s="17" t="s">
        <v>62</v>
      </c>
      <c r="B19" s="18">
        <v>3.5</v>
      </c>
      <c r="C19" s="18">
        <v>8.6999999999999993</v>
      </c>
      <c r="D19" s="18">
        <v>92.3</v>
      </c>
      <c r="E19" s="18">
        <v>64.099999999999994</v>
      </c>
      <c r="F19" s="18">
        <v>76.8</v>
      </c>
      <c r="G19" s="18">
        <v>99.8</v>
      </c>
      <c r="H19" s="18">
        <v>99.4</v>
      </c>
      <c r="I19" s="18">
        <v>100</v>
      </c>
      <c r="J19" s="18">
        <v>98.7</v>
      </c>
      <c r="K19" s="18">
        <v>96.8</v>
      </c>
      <c r="L19" s="18">
        <v>34.200000000000003</v>
      </c>
      <c r="M19" s="18">
        <v>83.7</v>
      </c>
      <c r="N19" s="18">
        <v>22.2</v>
      </c>
      <c r="O19" s="18">
        <v>94.9</v>
      </c>
      <c r="P19" s="18">
        <v>41.5</v>
      </c>
      <c r="Q19" s="18">
        <v>92</v>
      </c>
      <c r="R19" s="18">
        <v>27</v>
      </c>
      <c r="S19" s="18">
        <v>23</v>
      </c>
      <c r="T19" s="18">
        <v>5.0999999999999996</v>
      </c>
      <c r="U19" s="18">
        <v>60.3</v>
      </c>
      <c r="V19" s="18">
        <v>48.4</v>
      </c>
      <c r="W19" s="14"/>
    </row>
    <row r="20" spans="1:23" x14ac:dyDescent="0.2">
      <c r="A20" s="17" t="s">
        <v>61</v>
      </c>
      <c r="B20" s="18">
        <v>2</v>
      </c>
      <c r="C20" s="18">
        <v>2.2000000000000002</v>
      </c>
      <c r="D20" s="18">
        <v>97.2</v>
      </c>
      <c r="E20" s="18">
        <v>73.3</v>
      </c>
      <c r="F20" s="18">
        <v>83</v>
      </c>
      <c r="G20" s="18">
        <v>99.1</v>
      </c>
      <c r="H20" s="18">
        <v>98.1</v>
      </c>
      <c r="I20" s="18">
        <v>99.7</v>
      </c>
      <c r="J20" s="18">
        <v>99</v>
      </c>
      <c r="K20" s="18">
        <v>96</v>
      </c>
      <c r="L20" s="18">
        <v>94.3</v>
      </c>
      <c r="M20" s="18">
        <v>89.1</v>
      </c>
      <c r="N20" s="18">
        <v>13.2</v>
      </c>
      <c r="O20" s="18">
        <v>93.3</v>
      </c>
      <c r="P20" s="18">
        <v>25.3</v>
      </c>
      <c r="Q20" s="18">
        <v>84.9</v>
      </c>
      <c r="R20" s="18">
        <v>16</v>
      </c>
      <c r="S20" s="18">
        <v>24</v>
      </c>
      <c r="T20" s="18">
        <v>14.8</v>
      </c>
      <c r="U20" s="18">
        <v>78</v>
      </c>
      <c r="V20" s="18">
        <v>48.8</v>
      </c>
      <c r="W20" s="14"/>
    </row>
    <row r="21" spans="1:23" x14ac:dyDescent="0.2">
      <c r="A21" s="17" t="s">
        <v>63</v>
      </c>
      <c r="B21" s="18">
        <v>0</v>
      </c>
      <c r="C21" s="18">
        <v>0</v>
      </c>
      <c r="D21" s="18">
        <v>80.5</v>
      </c>
      <c r="E21" s="18">
        <v>24.4</v>
      </c>
      <c r="F21" s="18">
        <v>58.5</v>
      </c>
      <c r="G21" s="18">
        <v>100</v>
      </c>
      <c r="H21" s="18">
        <v>100</v>
      </c>
      <c r="I21" s="18">
        <v>100</v>
      </c>
      <c r="J21" s="18">
        <v>95.1</v>
      </c>
      <c r="K21" s="18">
        <v>100</v>
      </c>
      <c r="L21" s="18">
        <v>100</v>
      </c>
      <c r="M21" s="18">
        <v>75</v>
      </c>
      <c r="N21" s="18">
        <v>24.4</v>
      </c>
      <c r="O21" s="18">
        <v>100</v>
      </c>
      <c r="P21" s="18">
        <v>9.8000000000000007</v>
      </c>
      <c r="Q21" s="18">
        <v>100</v>
      </c>
      <c r="R21" s="18">
        <v>9</v>
      </c>
      <c r="S21" s="18">
        <v>19</v>
      </c>
      <c r="T21" s="18">
        <v>21.7</v>
      </c>
      <c r="U21" s="18">
        <v>46.4</v>
      </c>
      <c r="V21" s="18">
        <v>49.2</v>
      </c>
      <c r="W21" s="14"/>
    </row>
    <row r="22" spans="1:23" x14ac:dyDescent="0.2">
      <c r="A22" s="17" t="s">
        <v>45</v>
      </c>
      <c r="B22" s="18">
        <v>3.1</v>
      </c>
      <c r="C22" s="18">
        <v>13.3</v>
      </c>
      <c r="D22" s="18">
        <v>89.7</v>
      </c>
      <c r="E22" s="18">
        <v>65.5</v>
      </c>
      <c r="F22" s="18">
        <v>44.5</v>
      </c>
      <c r="G22" s="18">
        <v>96.7</v>
      </c>
      <c r="H22" s="18">
        <v>96.3</v>
      </c>
      <c r="I22" s="18">
        <v>96.3</v>
      </c>
      <c r="J22" s="18">
        <v>97.8</v>
      </c>
      <c r="K22" s="18">
        <v>24.6</v>
      </c>
      <c r="L22" s="18">
        <v>14.6</v>
      </c>
      <c r="M22" s="18">
        <v>81.400000000000006</v>
      </c>
      <c r="N22" s="18">
        <v>28.4</v>
      </c>
      <c r="O22" s="18">
        <v>77</v>
      </c>
      <c r="P22" s="18">
        <v>41.9</v>
      </c>
      <c r="Q22" s="18">
        <v>99.2</v>
      </c>
      <c r="R22" s="18">
        <v>24</v>
      </c>
      <c r="S22" s="18">
        <v>21</v>
      </c>
      <c r="T22" s="18">
        <v>3.7</v>
      </c>
      <c r="U22" s="18">
        <v>43.7</v>
      </c>
      <c r="V22" s="18">
        <v>47.6</v>
      </c>
      <c r="W22" s="14"/>
    </row>
    <row r="23" spans="1:23" x14ac:dyDescent="0.2">
      <c r="A23" s="17" t="s">
        <v>65</v>
      </c>
      <c r="B23" s="18">
        <v>3.2</v>
      </c>
      <c r="C23" s="18">
        <v>3.1</v>
      </c>
      <c r="D23" s="18">
        <v>97.5</v>
      </c>
      <c r="E23" s="18">
        <v>87.2</v>
      </c>
      <c r="F23" s="18">
        <v>81.3</v>
      </c>
      <c r="G23" s="18">
        <v>99.4</v>
      </c>
      <c r="H23" s="18">
        <v>99.2</v>
      </c>
      <c r="I23" s="18">
        <v>99.7</v>
      </c>
      <c r="J23" s="18">
        <v>97.2</v>
      </c>
      <c r="K23" s="18">
        <v>85.9</v>
      </c>
      <c r="L23" s="18">
        <v>56.9</v>
      </c>
      <c r="M23" s="18">
        <v>93</v>
      </c>
      <c r="N23" s="18">
        <v>20.100000000000001</v>
      </c>
      <c r="O23" s="18">
        <v>88.2</v>
      </c>
      <c r="P23" s="18">
        <v>40.1</v>
      </c>
      <c r="Q23" s="18">
        <v>97.3</v>
      </c>
      <c r="R23" s="18">
        <v>24</v>
      </c>
      <c r="S23" s="18">
        <v>31</v>
      </c>
      <c r="T23" s="18">
        <v>6.8</v>
      </c>
      <c r="U23" s="18">
        <v>43.3</v>
      </c>
      <c r="V23" s="18">
        <v>46.9</v>
      </c>
      <c r="W23" s="14"/>
    </row>
    <row r="24" spans="1:23" x14ac:dyDescent="0.2">
      <c r="A24" s="17" t="s">
        <v>66</v>
      </c>
      <c r="B24" s="18">
        <v>0.7</v>
      </c>
      <c r="C24" s="18">
        <v>6.8</v>
      </c>
      <c r="D24" s="18">
        <v>83.9</v>
      </c>
      <c r="E24" s="18">
        <v>53.5</v>
      </c>
      <c r="F24" s="18">
        <v>29</v>
      </c>
      <c r="G24" s="18">
        <v>98.8</v>
      </c>
      <c r="H24" s="18">
        <v>98.7</v>
      </c>
      <c r="I24" s="18">
        <v>99.7</v>
      </c>
      <c r="J24" s="18">
        <v>91.1</v>
      </c>
      <c r="K24" s="18">
        <v>32.1</v>
      </c>
      <c r="L24" s="18">
        <v>26.1</v>
      </c>
      <c r="M24" s="18">
        <v>91.9</v>
      </c>
      <c r="N24" s="18">
        <v>25.4</v>
      </c>
      <c r="O24" s="18">
        <v>47.3</v>
      </c>
      <c r="P24" s="18">
        <v>55</v>
      </c>
      <c r="Q24" s="18">
        <v>99.9</v>
      </c>
      <c r="R24" s="18">
        <v>13</v>
      </c>
      <c r="S24" s="18">
        <v>19</v>
      </c>
      <c r="T24" s="18">
        <v>8</v>
      </c>
      <c r="U24" s="18">
        <v>49.3</v>
      </c>
      <c r="V24" s="18">
        <v>49.5</v>
      </c>
      <c r="W24" s="14"/>
    </row>
    <row r="25" spans="1:23" x14ac:dyDescent="0.2">
      <c r="A25" s="17" t="s">
        <v>64</v>
      </c>
      <c r="B25" s="18">
        <v>15</v>
      </c>
      <c r="C25" s="18">
        <v>7.5</v>
      </c>
      <c r="D25" s="18">
        <v>56.9</v>
      </c>
      <c r="E25" s="18">
        <v>33.1</v>
      </c>
      <c r="F25" s="18">
        <v>17</v>
      </c>
      <c r="G25" s="18">
        <v>85.6</v>
      </c>
      <c r="H25" s="18">
        <v>87.7</v>
      </c>
      <c r="I25" s="18">
        <v>62.6</v>
      </c>
      <c r="J25" s="18">
        <v>97.5</v>
      </c>
      <c r="K25" s="18">
        <v>20.399999999999999</v>
      </c>
      <c r="L25" s="18">
        <v>9.6999999999999993</v>
      </c>
      <c r="M25" s="18">
        <v>78.099999999999994</v>
      </c>
      <c r="N25" s="18">
        <v>37.4</v>
      </c>
      <c r="O25" s="18">
        <v>89.1</v>
      </c>
      <c r="P25" s="18">
        <v>63</v>
      </c>
      <c r="Q25" s="18">
        <v>98.5</v>
      </c>
      <c r="R25" s="18">
        <v>18</v>
      </c>
      <c r="S25" s="18">
        <v>19</v>
      </c>
      <c r="T25" s="18">
        <v>3.3</v>
      </c>
      <c r="U25" s="18">
        <v>54.9</v>
      </c>
      <c r="V25" s="18">
        <v>50.7</v>
      </c>
      <c r="W25" s="14"/>
    </row>
    <row r="26" spans="1:23" x14ac:dyDescent="0.2">
      <c r="A26" s="17" t="s">
        <v>67</v>
      </c>
      <c r="B26" s="18">
        <v>0.2</v>
      </c>
      <c r="C26" s="18">
        <v>2.5</v>
      </c>
      <c r="D26" s="18">
        <v>94.3</v>
      </c>
      <c r="E26" s="18">
        <v>64.2</v>
      </c>
      <c r="F26" s="18">
        <v>53.8</v>
      </c>
      <c r="G26" s="18">
        <v>99.2</v>
      </c>
      <c r="H26" s="18">
        <v>97.7</v>
      </c>
      <c r="I26" s="18">
        <v>92.7</v>
      </c>
      <c r="J26" s="18">
        <v>99.5</v>
      </c>
      <c r="K26" s="18">
        <v>60.6</v>
      </c>
      <c r="L26" s="18">
        <v>29.6</v>
      </c>
      <c r="M26" s="18">
        <v>73</v>
      </c>
      <c r="N26" s="18">
        <v>31.8</v>
      </c>
      <c r="O26" s="18">
        <v>98</v>
      </c>
      <c r="P26" s="18">
        <v>54</v>
      </c>
      <c r="Q26" s="18">
        <v>99.5</v>
      </c>
      <c r="R26" s="18">
        <v>12</v>
      </c>
      <c r="S26" s="18">
        <v>15</v>
      </c>
      <c r="T26" s="18">
        <v>6</v>
      </c>
      <c r="U26" s="18">
        <v>46.6</v>
      </c>
      <c r="V26" s="18">
        <v>48.2</v>
      </c>
      <c r="W26" s="14"/>
    </row>
    <row r="27" spans="1:23" x14ac:dyDescent="0.2">
      <c r="A27" s="17" t="s">
        <v>68</v>
      </c>
      <c r="B27" s="18">
        <v>0.2</v>
      </c>
      <c r="C27" s="18">
        <v>1.7</v>
      </c>
      <c r="D27" s="18">
        <v>82.1</v>
      </c>
      <c r="E27" s="18">
        <v>45.1</v>
      </c>
      <c r="F27" s="18">
        <v>67.7</v>
      </c>
      <c r="G27" s="18">
        <v>99.9</v>
      </c>
      <c r="H27" s="18">
        <v>98.7</v>
      </c>
      <c r="I27" s="18">
        <v>82</v>
      </c>
      <c r="J27" s="18">
        <v>90.2</v>
      </c>
      <c r="K27" s="18">
        <v>47.8</v>
      </c>
      <c r="L27" s="18">
        <v>39.700000000000003</v>
      </c>
      <c r="M27" s="18">
        <v>82.5</v>
      </c>
      <c r="N27" s="18">
        <v>22.1</v>
      </c>
      <c r="O27" s="18">
        <v>90.1</v>
      </c>
      <c r="P27" s="18">
        <v>33.700000000000003</v>
      </c>
      <c r="Q27" s="18">
        <v>97.7</v>
      </c>
      <c r="R27" s="18">
        <v>12</v>
      </c>
      <c r="S27" s="18">
        <v>18</v>
      </c>
      <c r="T27" s="18">
        <v>10.8</v>
      </c>
      <c r="U27" s="18">
        <v>50.7</v>
      </c>
      <c r="V27" s="18">
        <v>49</v>
      </c>
      <c r="W27" s="14"/>
    </row>
    <row r="28" spans="1:23" x14ac:dyDescent="0.2">
      <c r="A28" s="17" t="s">
        <v>69</v>
      </c>
      <c r="B28" s="18">
        <v>9.3000000000000007</v>
      </c>
      <c r="C28" s="18">
        <v>3.6</v>
      </c>
      <c r="D28" s="18">
        <v>90.2</v>
      </c>
      <c r="E28" s="18">
        <v>30.3</v>
      </c>
      <c r="F28" s="18">
        <v>67.400000000000006</v>
      </c>
      <c r="G28" s="18">
        <v>97.1</v>
      </c>
      <c r="H28" s="18">
        <v>93.8</v>
      </c>
      <c r="I28" s="18">
        <v>99.5</v>
      </c>
      <c r="J28" s="18">
        <v>98.7</v>
      </c>
      <c r="K28" s="18">
        <v>30.4</v>
      </c>
      <c r="L28" s="18">
        <v>14.4</v>
      </c>
      <c r="M28" s="18">
        <v>85.9</v>
      </c>
      <c r="N28" s="18">
        <v>21</v>
      </c>
      <c r="O28" s="18">
        <v>73</v>
      </c>
      <c r="P28" s="18">
        <v>42.9</v>
      </c>
      <c r="Q28" s="18">
        <v>98.1</v>
      </c>
      <c r="R28" s="18">
        <v>20</v>
      </c>
      <c r="S28" s="18">
        <v>25</v>
      </c>
      <c r="T28" s="18">
        <v>4.5999999999999996</v>
      </c>
      <c r="U28" s="18">
        <v>43.2</v>
      </c>
      <c r="V28" s="18">
        <v>48.3</v>
      </c>
      <c r="W28" s="14"/>
    </row>
    <row r="29" spans="1:23" x14ac:dyDescent="0.2">
      <c r="A29" s="17" t="s">
        <v>71</v>
      </c>
      <c r="B29" s="18">
        <v>1.1000000000000001</v>
      </c>
      <c r="C29" s="18">
        <v>0</v>
      </c>
      <c r="D29" s="18">
        <v>99.9</v>
      </c>
      <c r="E29" s="18">
        <v>72.5</v>
      </c>
      <c r="F29" s="18">
        <v>95.3</v>
      </c>
      <c r="G29" s="18">
        <v>100</v>
      </c>
      <c r="H29" s="18">
        <v>100</v>
      </c>
      <c r="I29" s="18">
        <v>100</v>
      </c>
      <c r="J29" s="18">
        <v>96.5</v>
      </c>
      <c r="K29" s="18">
        <v>100</v>
      </c>
      <c r="L29" s="18">
        <v>98.7</v>
      </c>
      <c r="M29" s="18">
        <v>80.3</v>
      </c>
      <c r="N29" s="18">
        <v>19.100000000000001</v>
      </c>
      <c r="O29" s="18">
        <v>97.1</v>
      </c>
      <c r="P29" s="18">
        <v>21.4</v>
      </c>
      <c r="Q29" s="18">
        <v>97.6</v>
      </c>
      <c r="R29" s="18">
        <v>14</v>
      </c>
      <c r="S29" s="18">
        <v>26</v>
      </c>
      <c r="T29" s="18">
        <v>16.899999999999999</v>
      </c>
      <c r="U29" s="18">
        <v>71.900000000000006</v>
      </c>
      <c r="V29" s="18">
        <v>48.6</v>
      </c>
      <c r="W29" s="14"/>
    </row>
    <row r="30" spans="1:23" x14ac:dyDescent="0.2">
      <c r="A30" s="17" t="s">
        <v>70</v>
      </c>
      <c r="B30" s="18">
        <v>2</v>
      </c>
      <c r="C30" s="18">
        <v>5.5</v>
      </c>
      <c r="D30" s="18">
        <v>99.6</v>
      </c>
      <c r="E30" s="18">
        <v>96.8</v>
      </c>
      <c r="F30" s="18">
        <v>98.4</v>
      </c>
      <c r="G30" s="18">
        <v>99.8</v>
      </c>
      <c r="H30" s="18">
        <v>99.6</v>
      </c>
      <c r="I30" s="18">
        <v>100</v>
      </c>
      <c r="J30" s="18">
        <v>95</v>
      </c>
      <c r="K30" s="18">
        <v>99.9</v>
      </c>
      <c r="L30" s="18">
        <v>52.6</v>
      </c>
      <c r="M30" s="18">
        <v>87.3</v>
      </c>
      <c r="N30" s="18">
        <v>20.2</v>
      </c>
      <c r="O30" s="18">
        <v>97.2</v>
      </c>
      <c r="P30" s="18">
        <v>29.9</v>
      </c>
      <c r="Q30" s="18">
        <v>96</v>
      </c>
      <c r="R30" s="18">
        <v>16</v>
      </c>
      <c r="S30" s="18">
        <v>22</v>
      </c>
      <c r="T30" s="18">
        <v>8.6999999999999993</v>
      </c>
      <c r="U30" s="18">
        <v>73.900000000000006</v>
      </c>
      <c r="V30" s="18">
        <v>45.1</v>
      </c>
      <c r="W30" s="14"/>
    </row>
    <row r="31" spans="1:23" x14ac:dyDescent="0.2">
      <c r="A31" s="17" t="s">
        <v>72</v>
      </c>
      <c r="B31" s="18">
        <v>2.7</v>
      </c>
      <c r="C31" s="18">
        <v>11.9</v>
      </c>
      <c r="D31" s="18">
        <v>78.7</v>
      </c>
      <c r="E31" s="18">
        <v>52.3</v>
      </c>
      <c r="F31" s="18">
        <v>83</v>
      </c>
      <c r="G31" s="18">
        <v>99.7</v>
      </c>
      <c r="H31" s="18">
        <v>99.2</v>
      </c>
      <c r="I31" s="18">
        <v>96.8</v>
      </c>
      <c r="J31" s="18">
        <v>97.6</v>
      </c>
      <c r="K31" s="18">
        <v>55.3</v>
      </c>
      <c r="L31" s="18">
        <v>29.9</v>
      </c>
      <c r="M31" s="18">
        <v>63.3</v>
      </c>
      <c r="N31" s="18">
        <v>37.700000000000003</v>
      </c>
      <c r="O31" s="18">
        <v>81.2</v>
      </c>
      <c r="P31" s="18">
        <v>33.1</v>
      </c>
      <c r="Q31" s="18">
        <v>95.2</v>
      </c>
      <c r="R31" s="18">
        <v>19</v>
      </c>
      <c r="S31" s="18">
        <v>21</v>
      </c>
      <c r="T31" s="18">
        <v>6.1</v>
      </c>
      <c r="U31" s="18">
        <v>34.9</v>
      </c>
      <c r="V31" s="18">
        <v>46.1</v>
      </c>
      <c r="W31" s="14"/>
    </row>
    <row r="32" spans="1:23" x14ac:dyDescent="0.2">
      <c r="A32" s="17" t="s">
        <v>73</v>
      </c>
      <c r="B32" s="18">
        <v>0.8</v>
      </c>
      <c r="C32" s="18">
        <v>0.2</v>
      </c>
      <c r="D32" s="18">
        <v>84.4</v>
      </c>
      <c r="E32" s="18">
        <v>68</v>
      </c>
      <c r="F32" s="18">
        <v>34.6</v>
      </c>
      <c r="G32" s="18">
        <v>99.8</v>
      </c>
      <c r="H32" s="18">
        <v>99.8</v>
      </c>
      <c r="I32" s="18">
        <v>98.5</v>
      </c>
      <c r="J32" s="18">
        <v>97.9</v>
      </c>
      <c r="K32" s="18">
        <v>80.2</v>
      </c>
      <c r="L32" s="18">
        <v>60.4</v>
      </c>
      <c r="M32" s="18">
        <v>50</v>
      </c>
      <c r="N32" s="18">
        <v>26</v>
      </c>
      <c r="O32" s="18">
        <v>96.3</v>
      </c>
      <c r="P32" s="18">
        <v>56.4</v>
      </c>
      <c r="Q32" s="18">
        <v>98.9</v>
      </c>
      <c r="R32" s="18">
        <v>7</v>
      </c>
      <c r="S32" s="18">
        <v>12</v>
      </c>
      <c r="T32" s="18">
        <v>11.8</v>
      </c>
      <c r="U32" s="18">
        <v>54.6</v>
      </c>
      <c r="V32" s="18">
        <v>48.8</v>
      </c>
      <c r="W32" s="14"/>
    </row>
    <row r="33" spans="1:23" x14ac:dyDescent="0.2">
      <c r="A33" s="17" t="s">
        <v>75</v>
      </c>
      <c r="B33" s="18">
        <v>0</v>
      </c>
      <c r="C33" s="18">
        <v>2.2000000000000002</v>
      </c>
      <c r="D33" s="18">
        <v>98.3</v>
      </c>
      <c r="E33" s="18">
        <v>77</v>
      </c>
      <c r="F33" s="18">
        <v>79.599999999999994</v>
      </c>
      <c r="G33" s="18">
        <v>99.9</v>
      </c>
      <c r="H33" s="18">
        <v>99.7</v>
      </c>
      <c r="I33" s="18">
        <v>100</v>
      </c>
      <c r="J33" s="18">
        <v>97.1</v>
      </c>
      <c r="K33" s="18">
        <v>98.7</v>
      </c>
      <c r="L33" s="18">
        <v>57.6</v>
      </c>
      <c r="M33" s="18">
        <v>72.8</v>
      </c>
      <c r="N33" s="18">
        <v>15.4</v>
      </c>
      <c r="O33" s="18">
        <v>96.3</v>
      </c>
      <c r="P33" s="18">
        <v>31.3</v>
      </c>
      <c r="Q33" s="18">
        <v>91.4</v>
      </c>
      <c r="R33" s="18">
        <v>17</v>
      </c>
      <c r="S33" s="18">
        <v>25</v>
      </c>
      <c r="T33" s="18">
        <v>9.6999999999999993</v>
      </c>
      <c r="U33" s="18">
        <v>73.900000000000006</v>
      </c>
      <c r="V33" s="18">
        <v>48.8</v>
      </c>
      <c r="W33" s="14"/>
    </row>
    <row r="34" spans="1:23" x14ac:dyDescent="0.2">
      <c r="A34" s="17" t="s">
        <v>74</v>
      </c>
      <c r="B34" s="18">
        <v>9.6</v>
      </c>
      <c r="C34" s="18">
        <v>11.9</v>
      </c>
      <c r="D34" s="18">
        <v>93.9</v>
      </c>
      <c r="E34" s="18">
        <v>60.6</v>
      </c>
      <c r="F34" s="18">
        <v>68.400000000000006</v>
      </c>
      <c r="G34" s="18">
        <v>100</v>
      </c>
      <c r="H34" s="18">
        <v>100</v>
      </c>
      <c r="I34" s="18">
        <v>93.8</v>
      </c>
      <c r="J34" s="18">
        <v>96.2</v>
      </c>
      <c r="K34" s="18">
        <v>88.3</v>
      </c>
      <c r="L34" s="18">
        <v>34.700000000000003</v>
      </c>
      <c r="M34" s="18">
        <v>63.1</v>
      </c>
      <c r="N34" s="18">
        <v>31.1</v>
      </c>
      <c r="O34" s="18">
        <v>58.1</v>
      </c>
      <c r="P34" s="18">
        <v>38.5</v>
      </c>
      <c r="Q34" s="18">
        <v>96.6</v>
      </c>
      <c r="R34" s="18">
        <v>22</v>
      </c>
      <c r="S34" s="18">
        <v>23</v>
      </c>
      <c r="T34" s="18">
        <v>5.6</v>
      </c>
      <c r="U34" s="18">
        <v>49.8</v>
      </c>
      <c r="V34" s="18">
        <v>48.5</v>
      </c>
      <c r="W34" s="14"/>
    </row>
    <row r="35" spans="1:23" x14ac:dyDescent="0.2">
      <c r="A35" s="17" t="s">
        <v>76</v>
      </c>
      <c r="B35" s="18">
        <v>3.1</v>
      </c>
      <c r="C35" s="18">
        <v>0.2</v>
      </c>
      <c r="D35" s="18">
        <v>80.5</v>
      </c>
      <c r="E35" s="18">
        <v>62</v>
      </c>
      <c r="F35" s="18">
        <v>19.3</v>
      </c>
      <c r="G35" s="18">
        <v>99.9</v>
      </c>
      <c r="H35" s="18">
        <v>99.7</v>
      </c>
      <c r="I35" s="18">
        <v>89.8</v>
      </c>
      <c r="J35" s="18">
        <v>99.1</v>
      </c>
      <c r="K35" s="18">
        <v>28.2</v>
      </c>
      <c r="L35" s="18">
        <v>15.6</v>
      </c>
      <c r="M35" s="18">
        <v>79.400000000000006</v>
      </c>
      <c r="N35" s="18">
        <v>31.9</v>
      </c>
      <c r="O35" s="18">
        <v>92.3</v>
      </c>
      <c r="P35" s="18">
        <v>40.5</v>
      </c>
      <c r="Q35" s="18">
        <v>99.9</v>
      </c>
      <c r="R35" s="18">
        <v>12</v>
      </c>
      <c r="S35" s="18">
        <v>23</v>
      </c>
      <c r="T35" s="18">
        <v>9.6</v>
      </c>
      <c r="U35" s="18">
        <v>29.2</v>
      </c>
      <c r="V35" s="18">
        <v>49</v>
      </c>
      <c r="W35" s="14"/>
    </row>
    <row r="36" spans="1:23" x14ac:dyDescent="0.2">
      <c r="A36" s="17" t="s">
        <v>78</v>
      </c>
      <c r="B36" s="18">
        <v>0.7</v>
      </c>
      <c r="C36" s="18">
        <v>8.3000000000000007</v>
      </c>
      <c r="D36" s="18">
        <v>96.1</v>
      </c>
      <c r="E36" s="18">
        <v>70.5</v>
      </c>
      <c r="F36" s="18">
        <v>71.599999999999994</v>
      </c>
      <c r="G36" s="18">
        <v>99.8</v>
      </c>
      <c r="H36" s="18">
        <v>99.8</v>
      </c>
      <c r="I36" s="18">
        <v>98.7</v>
      </c>
      <c r="J36" s="18">
        <v>97</v>
      </c>
      <c r="K36" s="18">
        <v>40.5</v>
      </c>
      <c r="L36" s="18">
        <v>13</v>
      </c>
      <c r="M36" s="18">
        <v>86.5</v>
      </c>
      <c r="N36" s="18">
        <v>42.2</v>
      </c>
      <c r="O36" s="18">
        <v>82.3</v>
      </c>
      <c r="P36" s="18">
        <v>16</v>
      </c>
      <c r="Q36" s="18">
        <v>97.3</v>
      </c>
      <c r="R36" s="18">
        <v>36</v>
      </c>
      <c r="S36" s="18">
        <v>30</v>
      </c>
      <c r="T36" s="18">
        <v>4.0999999999999996</v>
      </c>
      <c r="U36" s="18">
        <v>39.9</v>
      </c>
      <c r="V36" s="18">
        <v>49.1</v>
      </c>
      <c r="W36" s="14"/>
    </row>
    <row r="37" spans="1:23" x14ac:dyDescent="0.2">
      <c r="A37" s="17" t="s">
        <v>77</v>
      </c>
      <c r="B37" s="18">
        <v>1.1000000000000001</v>
      </c>
      <c r="C37" s="18">
        <v>6.6</v>
      </c>
      <c r="D37" s="18">
        <v>77</v>
      </c>
      <c r="E37" s="18">
        <v>58.2</v>
      </c>
      <c r="F37" s="18">
        <v>80.7</v>
      </c>
      <c r="G37" s="18">
        <v>97.2</v>
      </c>
      <c r="H37" s="18">
        <v>97.5</v>
      </c>
      <c r="I37" s="18">
        <v>96.5</v>
      </c>
      <c r="J37" s="18">
        <v>98.3</v>
      </c>
      <c r="K37" s="18">
        <v>69.8</v>
      </c>
      <c r="L37" s="18">
        <v>33.4</v>
      </c>
      <c r="M37" s="18">
        <v>84.5</v>
      </c>
      <c r="N37" s="18">
        <v>25</v>
      </c>
      <c r="O37" s="18">
        <v>88.4</v>
      </c>
      <c r="P37" s="18">
        <v>63.5</v>
      </c>
      <c r="Q37" s="18">
        <v>98.6</v>
      </c>
      <c r="R37" s="18">
        <v>16</v>
      </c>
      <c r="S37" s="18">
        <v>18</v>
      </c>
      <c r="T37" s="18">
        <v>4.5999999999999996</v>
      </c>
      <c r="U37" s="18">
        <v>47.2</v>
      </c>
      <c r="V37" s="18">
        <v>47.4</v>
      </c>
      <c r="W37" s="14"/>
    </row>
    <row r="38" spans="1:23" x14ac:dyDescent="0.2">
      <c r="A38" s="17" t="s">
        <v>79</v>
      </c>
      <c r="B38" s="18">
        <v>5.9</v>
      </c>
      <c r="C38" s="18">
        <v>3.7</v>
      </c>
      <c r="D38" s="18">
        <v>88.5</v>
      </c>
      <c r="E38" s="18">
        <v>40.4</v>
      </c>
      <c r="F38" s="18">
        <v>42.8</v>
      </c>
      <c r="G38" s="18">
        <v>98.3</v>
      </c>
      <c r="H38" s="18">
        <v>97.7</v>
      </c>
      <c r="I38" s="18">
        <v>98.4</v>
      </c>
      <c r="J38" s="18">
        <v>98.3</v>
      </c>
      <c r="K38" s="18">
        <v>72.400000000000006</v>
      </c>
      <c r="L38" s="18">
        <v>12.7</v>
      </c>
      <c r="M38" s="18">
        <v>91.9</v>
      </c>
      <c r="N38" s="18">
        <v>24.8</v>
      </c>
      <c r="O38" s="18">
        <v>86.3</v>
      </c>
      <c r="P38" s="18">
        <v>32.700000000000003</v>
      </c>
      <c r="Q38" s="18">
        <v>54.7</v>
      </c>
      <c r="R38" s="18">
        <v>23</v>
      </c>
      <c r="S38" s="18">
        <v>29</v>
      </c>
      <c r="T38" s="18">
        <v>5.9</v>
      </c>
      <c r="U38" s="18">
        <v>42.6</v>
      </c>
      <c r="V38" s="18">
        <v>50</v>
      </c>
      <c r="W38" s="14"/>
    </row>
    <row r="39" spans="1:2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3" x14ac:dyDescent="0.2">
      <c r="A40" s="1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5" sqref="C15"/>
    </sheetView>
  </sheetViews>
  <sheetFormatPr baseColWidth="10" defaultColWidth="11.3984375" defaultRowHeight="15" x14ac:dyDescent="0.2"/>
  <cols>
    <col min="1" max="1" width="17" customWidth="1"/>
  </cols>
  <sheetData>
    <row r="1" spans="1:1" x14ac:dyDescent="0.2">
      <c r="A1" s="20" t="s">
        <v>40</v>
      </c>
    </row>
    <row r="2" spans="1:1" x14ac:dyDescent="0.2">
      <c r="A2" s="20" t="s">
        <v>41</v>
      </c>
    </row>
    <row r="3" spans="1:1" x14ac:dyDescent="0.2">
      <c r="A3" s="20" t="s">
        <v>42</v>
      </c>
    </row>
    <row r="4" spans="1:1" x14ac:dyDescent="0.2">
      <c r="A4" s="2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Query</vt:lpstr>
      <vt:lpstr>GER-NER</vt:lpstr>
      <vt:lpstr>Schools</vt:lpstr>
      <vt:lpstr>Enrolment</vt:lpstr>
      <vt:lpstr>Teachers</vt:lpstr>
      <vt:lpstr>Performance Indicators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Ranveer Nagaich</cp:lastModifiedBy>
  <dcterms:created xsi:type="dcterms:W3CDTF">2017-04-18T06:56:15Z</dcterms:created>
  <dcterms:modified xsi:type="dcterms:W3CDTF">2017-07-17T09:24:55Z</dcterms:modified>
</cp:coreProperties>
</file>