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650" yWindow="240" windowWidth="9570" windowHeight="8535" tabRatio="440" activeTab="3"/>
  </bookViews>
  <sheets>
    <sheet name="SKP" sheetId="1" r:id="rId1"/>
    <sheet name="PENGUKURAN" sheetId="2" r:id="rId2"/>
    <sheet name="PENILAIAN" sheetId="3" r:id="rId3"/>
    <sheet name="Sheet2" sheetId="5" r:id="rId4"/>
    <sheet name="Sheet1" sheetId="4" r:id="rId5"/>
  </sheets>
  <externalReferences>
    <externalReference r:id="rId6"/>
  </externalReferences>
  <definedNames>
    <definedName name="_xlnm.Print_Area" localSheetId="1">PENGUKURAN!$A$1:$R$31</definedName>
    <definedName name="_xlnm.Print_Area" localSheetId="2">PENILAIAN!$A$1:$U$55</definedName>
    <definedName name="_xlnm.Print_Area" localSheetId="0">SKP!$A$1:$M$28</definedName>
  </definedNames>
  <calcPr calcId="145621"/>
</workbook>
</file>

<file path=xl/calcChain.xml><?xml version="1.0" encoding="utf-8"?>
<calcChain xmlns="http://schemas.openxmlformats.org/spreadsheetml/2006/main">
  <c r="B11" i="2" l="1"/>
  <c r="B27" i="1" l="1"/>
  <c r="J16" i="2" l="1"/>
  <c r="I16" i="2"/>
  <c r="AF16" i="2" s="1"/>
  <c r="H16" i="2"/>
  <c r="O16" i="2" s="1"/>
  <c r="G16" i="2"/>
  <c r="AK16" i="2" s="1"/>
  <c r="F16" i="2"/>
  <c r="Z16" i="2" s="1"/>
  <c r="E16" i="2"/>
  <c r="L16" i="2" s="1"/>
  <c r="D16" i="2"/>
  <c r="Y16" i="2" s="1"/>
  <c r="C16" i="2"/>
  <c r="B16" i="2"/>
  <c r="I12" i="2"/>
  <c r="I13" i="2"/>
  <c r="I14" i="2"/>
  <c r="I15" i="2"/>
  <c r="I17" i="2"/>
  <c r="I18" i="2"/>
  <c r="G12" i="2"/>
  <c r="G13" i="2"/>
  <c r="G14" i="2"/>
  <c r="G15" i="2"/>
  <c r="G17" i="2"/>
  <c r="G18" i="2"/>
  <c r="F12" i="2"/>
  <c r="F13" i="2"/>
  <c r="F14" i="2"/>
  <c r="F15" i="2"/>
  <c r="F17" i="2"/>
  <c r="F18" i="2"/>
  <c r="C12" i="2"/>
  <c r="C13" i="2"/>
  <c r="C14" i="2"/>
  <c r="C15" i="2"/>
  <c r="C17" i="2"/>
  <c r="C18" i="2"/>
  <c r="E12" i="2"/>
  <c r="E13" i="2"/>
  <c r="E14" i="2"/>
  <c r="E15" i="2"/>
  <c r="E17" i="2"/>
  <c r="E18" i="2"/>
  <c r="D12" i="2"/>
  <c r="D13" i="2"/>
  <c r="D14" i="2"/>
  <c r="D15" i="2"/>
  <c r="D17" i="2"/>
  <c r="D18" i="2"/>
  <c r="B12" i="2"/>
  <c r="B13" i="2"/>
  <c r="B14" i="2"/>
  <c r="B15" i="2"/>
  <c r="B17" i="2"/>
  <c r="B18" i="2"/>
  <c r="AN16" i="2" l="1"/>
  <c r="W16" i="2"/>
  <c r="AE16" i="2"/>
  <c r="AL16" i="2"/>
  <c r="AM16" i="2" s="1"/>
  <c r="X16" i="2"/>
  <c r="AB16" i="2" s="1"/>
  <c r="T16" i="2"/>
  <c r="AC16" i="2"/>
  <c r="AD16" i="2"/>
  <c r="C11" i="2"/>
  <c r="D11" i="2"/>
  <c r="E11" i="2"/>
  <c r="L11" i="2" s="1"/>
  <c r="F11" i="2"/>
  <c r="G11" i="2"/>
  <c r="H11" i="2"/>
  <c r="I11" i="2"/>
  <c r="J11" i="2"/>
  <c r="O11" i="2"/>
  <c r="L12" i="2"/>
  <c r="H12" i="2"/>
  <c r="O12" i="2" s="1"/>
  <c r="J12" i="2"/>
  <c r="L13" i="2"/>
  <c r="H13" i="2"/>
  <c r="O13" i="2" s="1"/>
  <c r="J13" i="2"/>
  <c r="H14" i="2"/>
  <c r="O14" i="2" s="1"/>
  <c r="J14" i="2"/>
  <c r="L14" i="2"/>
  <c r="H15" i="2"/>
  <c r="O15" i="2" s="1"/>
  <c r="J15" i="2"/>
  <c r="L15" i="2"/>
  <c r="H17" i="2"/>
  <c r="O17" i="2" s="1"/>
  <c r="J17" i="2"/>
  <c r="L17" i="2"/>
  <c r="H18" i="2"/>
  <c r="O18" i="2" s="1"/>
  <c r="J18" i="2"/>
  <c r="L18" i="2"/>
  <c r="AO16" i="2" l="1"/>
  <c r="AA16" i="2"/>
  <c r="AG16" i="2" s="1"/>
  <c r="Q16" i="2" s="1"/>
  <c r="R16" i="2" s="1"/>
  <c r="U16" i="2" s="1"/>
  <c r="AL15" i="2"/>
  <c r="AC15" i="2"/>
  <c r="Z15" i="2"/>
  <c r="Y15" i="2"/>
  <c r="AD17" i="2"/>
  <c r="AL17" i="2"/>
  <c r="AC17" i="2"/>
  <c r="Z17" i="2"/>
  <c r="Y17" i="2"/>
  <c r="X17" i="2" l="1"/>
  <c r="AB17" i="2" s="1"/>
  <c r="X15" i="2"/>
  <c r="AB15" i="2" s="1"/>
  <c r="AF17" i="2"/>
  <c r="AD15" i="2"/>
  <c r="AK17" i="2"/>
  <c r="AN17" i="2" s="1"/>
  <c r="AF15" i="2"/>
  <c r="AK15" i="2"/>
  <c r="AN15" i="2" s="1"/>
  <c r="W15" i="2"/>
  <c r="AA15" i="2" s="1"/>
  <c r="AE15" i="2"/>
  <c r="T15" i="2"/>
  <c r="W17" i="2"/>
  <c r="AA17" i="2" s="1"/>
  <c r="AE17" i="2"/>
  <c r="T17" i="2"/>
  <c r="C5" i="2"/>
  <c r="C4" i="2"/>
  <c r="AG15" i="2" l="1"/>
  <c r="Q15" i="2" s="1"/>
  <c r="R15" i="2" s="1"/>
  <c r="U15" i="2" s="1"/>
  <c r="AG17" i="2"/>
  <c r="Q17" i="2" s="1"/>
  <c r="R17" i="2" s="1"/>
  <c r="U17" i="2" s="1"/>
  <c r="AM15" i="2"/>
  <c r="AO15" i="2" s="1"/>
  <c r="AM17" i="2"/>
  <c r="AO17" i="2" s="1"/>
  <c r="H14" i="5"/>
  <c r="H13" i="5"/>
  <c r="H8" i="5"/>
  <c r="C4" i="5"/>
  <c r="C3" i="5"/>
  <c r="D14" i="5"/>
  <c r="E14" i="5" s="1"/>
  <c r="D13" i="5"/>
  <c r="E13" i="5" s="1"/>
  <c r="D12" i="5"/>
  <c r="E12" i="5" s="1"/>
  <c r="D11" i="5"/>
  <c r="E11" i="5" s="1"/>
  <c r="D10" i="5"/>
  <c r="E10" i="5" s="1"/>
  <c r="D9" i="5"/>
  <c r="E9" i="5" s="1"/>
  <c r="C8" i="5"/>
  <c r="E43" i="3"/>
  <c r="G9" i="3"/>
  <c r="AF12" i="2"/>
  <c r="AE13" i="2"/>
  <c r="AL18" i="2"/>
  <c r="AK12" i="2"/>
  <c r="AK18" i="2"/>
  <c r="Z13" i="2"/>
  <c r="Z14" i="2"/>
  <c r="Z18" i="2"/>
  <c r="T13" i="2"/>
  <c r="Y14" i="2"/>
  <c r="Y18" i="2"/>
  <c r="E42" i="3"/>
  <c r="E15" i="4"/>
  <c r="E14" i="4"/>
  <c r="E13" i="4"/>
  <c r="E12" i="4"/>
  <c r="E11" i="4"/>
  <c r="E10" i="4"/>
  <c r="E9" i="4"/>
  <c r="E8" i="4"/>
  <c r="E7" i="4"/>
  <c r="E6" i="4"/>
  <c r="E5" i="4"/>
  <c r="E4" i="4"/>
  <c r="C15" i="4"/>
  <c r="C14" i="4"/>
  <c r="C13" i="4"/>
  <c r="C12" i="4"/>
  <c r="C11" i="4"/>
  <c r="C10" i="4"/>
  <c r="C9" i="4"/>
  <c r="C8" i="4"/>
  <c r="C7" i="4"/>
  <c r="C6" i="4"/>
  <c r="C5" i="4"/>
  <c r="C4" i="4"/>
  <c r="F10" i="3"/>
  <c r="F11" i="3" s="1"/>
  <c r="F12" i="3" s="1"/>
  <c r="I12" i="3" s="1"/>
  <c r="AD11" i="2"/>
  <c r="T11" i="2"/>
  <c r="E53" i="3"/>
  <c r="E52" i="3"/>
  <c r="P42" i="3"/>
  <c r="P41" i="3"/>
  <c r="P40" i="3"/>
  <c r="P39" i="3"/>
  <c r="P38" i="3"/>
  <c r="C48" i="3"/>
  <c r="C47" i="3"/>
  <c r="G8" i="3"/>
  <c r="G7" i="3"/>
  <c r="G6" i="3"/>
  <c r="G5" i="3"/>
  <c r="G4" i="3"/>
  <c r="H27" i="1"/>
  <c r="H28" i="1"/>
  <c r="B28" i="1"/>
  <c r="M31" i="2" s="1"/>
  <c r="M30" i="2"/>
  <c r="AE11" i="2"/>
  <c r="Z12" i="2"/>
  <c r="AD13" i="2"/>
  <c r="Z11" i="2"/>
  <c r="AE14" i="2" l="1"/>
  <c r="X14" i="2"/>
  <c r="AB14" i="2" s="1"/>
  <c r="AF14" i="2"/>
  <c r="AK14" i="2"/>
  <c r="AN14" i="2" s="1"/>
  <c r="AD14" i="2"/>
  <c r="W14" i="2"/>
  <c r="AC14" i="2"/>
  <c r="D15" i="5"/>
  <c r="E15" i="5" s="1"/>
  <c r="G11" i="3"/>
  <c r="AF13" i="2"/>
  <c r="Y13" i="2"/>
  <c r="AL12" i="2"/>
  <c r="AM12" i="2" s="1"/>
  <c r="AL11" i="2"/>
  <c r="X11" i="2"/>
  <c r="AB11" i="2" s="1"/>
  <c r="X12" i="2"/>
  <c r="AB12" i="2" s="1"/>
  <c r="W13" i="2"/>
  <c r="T18" i="2"/>
  <c r="AC18" i="2"/>
  <c r="W18" i="2"/>
  <c r="Y11" i="2"/>
  <c r="AK13" i="2"/>
  <c r="AN13" i="2" s="1"/>
  <c r="T14" i="2"/>
  <c r="AN18" i="2"/>
  <c r="AM18" i="2"/>
  <c r="AN12" i="2"/>
  <c r="AL14" i="2"/>
  <c r="AL13" i="2"/>
  <c r="AC12" i="2"/>
  <c r="AF11" i="2"/>
  <c r="AD12" i="2"/>
  <c r="AE12" i="2"/>
  <c r="AF18" i="2"/>
  <c r="X18" i="2"/>
  <c r="AB18" i="2" s="1"/>
  <c r="AE18" i="2"/>
  <c r="X13" i="2"/>
  <c r="AB13" i="2" s="1"/>
  <c r="W12" i="2"/>
  <c r="AC13" i="2"/>
  <c r="AD18" i="2"/>
  <c r="Y12" i="2"/>
  <c r="T12" i="2"/>
  <c r="AK11" i="2"/>
  <c r="W11" i="2"/>
  <c r="AC11" i="2"/>
  <c r="AA14" i="2" l="1"/>
  <c r="AG14" i="2" s="1"/>
  <c r="Q14" i="2" s="1"/>
  <c r="R14" i="2" s="1"/>
  <c r="U14" i="2" s="1"/>
  <c r="AM14" i="2"/>
  <c r="AO14" i="2" s="1"/>
  <c r="D16" i="5"/>
  <c r="E16" i="5" s="1"/>
  <c r="AA13" i="2"/>
  <c r="AG13" i="2" s="1"/>
  <c r="Q13" i="2" s="1"/>
  <c r="R13" i="2" s="1"/>
  <c r="U13" i="2" s="1"/>
  <c r="AA18" i="2"/>
  <c r="AG18" i="2" s="1"/>
  <c r="Q18" i="2" s="1"/>
  <c r="R18" i="2" s="1"/>
  <c r="U18" i="2" s="1"/>
  <c r="AO12" i="2"/>
  <c r="AM13" i="2"/>
  <c r="AO13" i="2" s="1"/>
  <c r="AA12" i="2"/>
  <c r="AG12" i="2" s="1"/>
  <c r="Q12" i="2" s="1"/>
  <c r="R12" i="2" s="1"/>
  <c r="U12" i="2" s="1"/>
  <c r="T23" i="2"/>
  <c r="AO18" i="2"/>
  <c r="AM11" i="2"/>
  <c r="AN11" i="2"/>
  <c r="AA11" i="2"/>
  <c r="AG11" i="2" s="1"/>
  <c r="Q11" i="2" s="1"/>
  <c r="R11" i="2" s="1"/>
  <c r="U11" i="2" s="1"/>
  <c r="R23" i="2" l="1"/>
  <c r="AO11" i="2"/>
  <c r="R24" i="2" l="1"/>
  <c r="F3" i="3" l="1"/>
  <c r="I3" i="3" s="1"/>
  <c r="I13" i="3" s="1"/>
  <c r="I14" i="3" s="1"/>
</calcChain>
</file>

<file path=xl/sharedStrings.xml><?xml version="1.0" encoding="utf-8"?>
<sst xmlns="http://schemas.openxmlformats.org/spreadsheetml/2006/main" count="170" uniqueCount="125">
  <si>
    <t>FORMULIR SASARAN KERJA</t>
  </si>
  <si>
    <t>NO</t>
  </si>
  <si>
    <t>I. PEJABAT PENILAI</t>
  </si>
  <si>
    <t>II. PEGAWAI NEGERI SIPIL YANG DINILAI</t>
  </si>
  <si>
    <t>Nama</t>
  </si>
  <si>
    <t>NIP</t>
  </si>
  <si>
    <t>Jabatan</t>
  </si>
  <si>
    <t>Unit Kerja</t>
  </si>
  <si>
    <t>Pangkat/Gol.Ruang</t>
  </si>
  <si>
    <t>TARGET</t>
  </si>
  <si>
    <t>KUAL/MUTU</t>
  </si>
  <si>
    <t>WAKTU</t>
  </si>
  <si>
    <t>BIAYA</t>
  </si>
  <si>
    <t>Pegawai Negeri Sipil Yang Dinilai</t>
  </si>
  <si>
    <t>REALISASI</t>
  </si>
  <si>
    <t>PENGHITUNGAN</t>
  </si>
  <si>
    <t>Kual/Mutu</t>
  </si>
  <si>
    <t>Waktu</t>
  </si>
  <si>
    <t>Biaya</t>
  </si>
  <si>
    <t>Nilai Capaian SKP</t>
  </si>
  <si>
    <t>PENILAIAN CAPAIAN SASARAN KERJA</t>
  </si>
  <si>
    <t>NILAI CAPAIAN SKP</t>
  </si>
  <si>
    <t>AK</t>
  </si>
  <si>
    <t>Catatan :</t>
  </si>
  <si>
    <t>* AK Bagi PNS yang memangku jabatan fungsional tertentu</t>
  </si>
  <si>
    <t>KUANT/OUTPUT</t>
  </si>
  <si>
    <t>Kuant/ Output</t>
  </si>
  <si>
    <t>Pejabat Penilai,</t>
  </si>
  <si>
    <t>III. KEGIATAN TUGAS JABATAN</t>
  </si>
  <si>
    <t>I. Kegiatan Tugas  Jabatan</t>
  </si>
  <si>
    <t>kuantitas</t>
  </si>
  <si>
    <t>kualitas</t>
  </si>
  <si>
    <t>waktu</t>
  </si>
  <si>
    <t>biaya</t>
  </si>
  <si>
    <t>(76-((((1.76*G8-N8)/G8)*100)-100))</t>
  </si>
  <si>
    <t>persen waktu</t>
  </si>
  <si>
    <t>persen biaya</t>
  </si>
  <si>
    <t>(1.76*G8-N8)/G8)*100)</t>
  </si>
  <si>
    <t>RW&lt;24</t>
  </si>
  <si>
    <t>RW&gt;24</t>
  </si>
  <si>
    <t>RB&lt;24</t>
  </si>
  <si>
    <t>RB&gt;24</t>
  </si>
  <si>
    <t>PEGAWAI NEGERI SIPIL*</t>
  </si>
  <si>
    <t>UNSUR YANG DINILAI</t>
  </si>
  <si>
    <t>Jumlah</t>
  </si>
  <si>
    <t>1. Orientasi Pelayanan</t>
  </si>
  <si>
    <t>2. Integritas</t>
  </si>
  <si>
    <t>3. Komitmen</t>
  </si>
  <si>
    <t>4. Disiplin</t>
  </si>
  <si>
    <t>5. Kerjasama</t>
  </si>
  <si>
    <t>6. Kepemimpinan</t>
  </si>
  <si>
    <t>7. Jumlah</t>
  </si>
  <si>
    <t>8. Nilai rata – rata</t>
  </si>
  <si>
    <t>NILAI PRESTASI KERJA</t>
  </si>
  <si>
    <t>5. KEBERATAN DARI PEGAWAI NEGERI</t>
  </si>
  <si>
    <t>Tanggal, ………………….</t>
  </si>
  <si>
    <t xml:space="preserve">a. Sasaran Kerja Pegawai (SKP)             </t>
  </si>
  <si>
    <t xml:space="preserve">    SIPIL YANG DINILAI  (APABILA ADA)</t>
  </si>
  <si>
    <t xml:space="preserve">     4.</t>
  </si>
  <si>
    <t>6. TANGGAPAN PEJABAT PENILAI</t>
  </si>
  <si>
    <t>7. KEPUTUSAN ATASAN PEJABAT</t>
  </si>
  <si>
    <t xml:space="preserve">    ATAS KEBERATAN</t>
  </si>
  <si>
    <t xml:space="preserve">    PENILAI ATAS KEBERATAN</t>
  </si>
  <si>
    <t>b. Perilaku Kerja</t>
  </si>
  <si>
    <t>x</t>
  </si>
  <si>
    <t>9. Nilai Perilaku Kerja</t>
  </si>
  <si>
    <t>PENILAIAN PRESTASI KERJA</t>
  </si>
  <si>
    <t>PEGAWAI NEGERI SIPIL</t>
  </si>
  <si>
    <t>JANGKA WAKTU PENILAIAN</t>
  </si>
  <si>
    <t>YANG DINILAI</t>
  </si>
  <si>
    <r>
      <t>a.</t>
    </r>
    <r>
      <rPr>
        <sz val="7"/>
        <rFont val="Times New Roman"/>
        <family val="1"/>
      </rPr>
      <t xml:space="preserve">      </t>
    </r>
    <r>
      <rPr>
        <sz val="11"/>
        <rFont val="Times New Roman"/>
        <family val="1"/>
      </rPr>
      <t>N a m a</t>
    </r>
  </si>
  <si>
    <r>
      <t>b.</t>
    </r>
    <r>
      <rPr>
        <sz val="7"/>
        <rFont val="Times New Roman"/>
        <family val="1"/>
      </rPr>
      <t xml:space="preserve">      </t>
    </r>
    <r>
      <rPr>
        <sz val="11"/>
        <rFont val="Times New Roman"/>
        <family val="1"/>
      </rPr>
      <t>N I P</t>
    </r>
  </si>
  <si>
    <r>
      <t>c.</t>
    </r>
    <r>
      <rPr>
        <sz val="7"/>
        <rFont val="Times New Roman"/>
        <family val="1"/>
      </rPr>
      <t xml:space="preserve">      </t>
    </r>
    <r>
      <rPr>
        <sz val="11"/>
        <rFont val="Times New Roman"/>
        <family val="1"/>
      </rPr>
      <t>Pangkat, Golongan ruang, TMT</t>
    </r>
  </si>
  <si>
    <r>
      <t>d.</t>
    </r>
    <r>
      <rPr>
        <sz val="7"/>
        <rFont val="Times New Roman"/>
        <family val="1"/>
      </rPr>
      <t xml:space="preserve">      </t>
    </r>
    <r>
      <rPr>
        <sz val="11"/>
        <rFont val="Times New Roman"/>
        <family val="1"/>
      </rPr>
      <t>Jabatan/Pekerjaan</t>
    </r>
  </si>
  <si>
    <r>
      <t>e.</t>
    </r>
    <r>
      <rPr>
        <sz val="7"/>
        <rFont val="Times New Roman"/>
        <family val="1"/>
      </rPr>
      <t xml:space="preserve">      </t>
    </r>
    <r>
      <rPr>
        <sz val="11"/>
        <rFont val="Times New Roman"/>
        <family val="1"/>
      </rPr>
      <t>Unit Organisasi</t>
    </r>
  </si>
  <si>
    <t>PEJABAT PENILAI</t>
  </si>
  <si>
    <t>ATASAN PEJABAT PENILAI</t>
  </si>
  <si>
    <t>BULAN</t>
  </si>
  <si>
    <t xml:space="preserve">     1.</t>
  </si>
  <si>
    <t xml:space="preserve">     2.</t>
  </si>
  <si>
    <t xml:space="preserve">     3.</t>
  </si>
  <si>
    <t>8.</t>
  </si>
  <si>
    <t>REKOMENDASI</t>
  </si>
  <si>
    <t>10.</t>
  </si>
  <si>
    <t>PEGAWAI NEGERI SIPIL YANG DINILAI</t>
  </si>
  <si>
    <t>II. TUGAS TAMBAHAN DAN KREATIVITAS:</t>
  </si>
  <si>
    <t>Persen Waktu</t>
  </si>
  <si>
    <t>Target</t>
  </si>
  <si>
    <t>Result</t>
  </si>
  <si>
    <t>Realisasi 2</t>
  </si>
  <si>
    <t>DAPAT DIPROMOSIKAN</t>
  </si>
  <si>
    <t>Kepala Biro Organisasi, Kepegawaian dan Hukum</t>
  </si>
  <si>
    <t>BUKU CATATAN PENILAIAN PERILAKU KERJA PNS</t>
  </si>
  <si>
    <t>a. Nama</t>
  </si>
  <si>
    <t>b. NIP</t>
  </si>
  <si>
    <t>TANGGAL</t>
  </si>
  <si>
    <t>URAIAN</t>
  </si>
  <si>
    <t>NAMA/NIP dan Paraf Pejabat Penilai</t>
  </si>
  <si>
    <t>2 Januari 2014 s.d 4 Desember 2014</t>
  </si>
  <si>
    <t>Nilai rata-rata</t>
  </si>
  <si>
    <t>9. DIBUAT TANGGAL, 31 Desember 2015</t>
  </si>
  <si>
    <t>11.DITERIMA TANGGAL, 31 Desember 2015</t>
  </si>
  <si>
    <t>DITERIMA TANGGAL, 31 Desember 2015</t>
  </si>
  <si>
    <t>Jangka Waktu Penilaian 2 Januari s.d. 31 Desember 2015</t>
  </si>
  <si>
    <t>ARSIP NASIONAL REPUBLIK INDONESIA</t>
  </si>
  <si>
    <t>SEKRETARIAT UTAMA</t>
  </si>
  <si>
    <t>Jakarta, 4 Januari 2016</t>
  </si>
  <si>
    <t>Rini Agustiani, SH, MAP</t>
  </si>
  <si>
    <t>Sekretariat Utama</t>
  </si>
  <si>
    <t>19660818 199203 2 001</t>
  </si>
  <si>
    <t>: Januari s/d 31 Desember 2016</t>
  </si>
  <si>
    <t>Jakarta, 31 Desember 2016</t>
  </si>
  <si>
    <t>Pembina Utama Muda, IV.c</t>
  </si>
  <si>
    <t>Drs.Sumrahyadi, MIMS</t>
  </si>
  <si>
    <t>19611009 198703 1 001</t>
  </si>
  <si>
    <t>Pembina Utama Madya, IV.d</t>
  </si>
  <si>
    <t>Sekretaris Utama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</si>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</sst>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0.0000"/>
  </numFmts>
  <fonts count="28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name val="Antique Olive Compact"/>
      <family val="2"/>
    </font>
    <font>
      <sz val="7"/>
      <name val="Arial"/>
      <family val="2"/>
    </font>
    <font>
      <b/>
      <sz val="12"/>
      <name val="Antique Olive Compact"/>
    </font>
    <font>
      <sz val="10"/>
      <name val="Arial"/>
      <family val="2"/>
    </font>
    <font>
      <b/>
      <sz val="5"/>
      <name val="Arial"/>
      <family val="2"/>
    </font>
    <font>
      <b/>
      <sz val="7"/>
      <name val="Arial"/>
      <family val="2"/>
    </font>
    <font>
      <sz val="8"/>
      <name val="Arial Narrow"/>
      <family val="2"/>
    </font>
    <font>
      <b/>
      <sz val="11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7"/>
      <name val="Times New Roman"/>
      <family val="1"/>
    </font>
    <font>
      <b/>
      <sz val="14"/>
      <name val="Times New Roman"/>
      <family val="1"/>
    </font>
    <font>
      <b/>
      <u/>
      <sz val="12"/>
      <name val="Times New Roman"/>
      <family val="1"/>
    </font>
    <font>
      <b/>
      <u/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 Narrow"/>
      <family val="2"/>
    </font>
    <font>
      <sz val="12"/>
      <name val="Arial"/>
      <family val="2"/>
    </font>
    <font>
      <u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</borders>
  <cellStyleXfs count="1">
    <xf numFmtId="0" fontId="0" fillId="0" borderId="0"/>
  </cellStyleXfs>
  <cellXfs count="352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10" xfId="0" applyBorder="1" applyAlignment="1"/>
    <xf numFmtId="0" fontId="6" fillId="0" borderId="11" xfId="0" applyFont="1" applyBorder="1" applyAlignment="1">
      <alignment horizontal="center"/>
    </xf>
    <xf numFmtId="41" fontId="6" fillId="0" borderId="11" xfId="0" applyNumberFormat="1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0" fillId="0" borderId="11" xfId="0" applyBorder="1"/>
    <xf numFmtId="0" fontId="5" fillId="0" borderId="11" xfId="0" applyFont="1" applyBorder="1" applyAlignment="1">
      <alignment vertical="center" wrapText="1"/>
    </xf>
    <xf numFmtId="0" fontId="11" fillId="2" borderId="7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13" xfId="0" applyFont="1" applyBorder="1" applyAlignment="1">
      <alignment horizontal="center"/>
    </xf>
    <xf numFmtId="0" fontId="5" fillId="0" borderId="12" xfId="0" applyFont="1" applyBorder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vertical="center"/>
    </xf>
    <xf numFmtId="43" fontId="2" fillId="0" borderId="14" xfId="0" applyNumberFormat="1" applyFont="1" applyBorder="1"/>
    <xf numFmtId="0" fontId="4" fillId="0" borderId="15" xfId="0" applyFont="1" applyBorder="1" applyAlignment="1">
      <alignment horizontal="center" vertical="center"/>
    </xf>
    <xf numFmtId="164" fontId="12" fillId="0" borderId="18" xfId="0" applyNumberFormat="1" applyFont="1" applyBorder="1" applyAlignment="1">
      <alignment horizontal="center" vertical="center"/>
    </xf>
    <xf numFmtId="0" fontId="10" fillId="0" borderId="10" xfId="0" applyFont="1" applyBorder="1" applyAlignment="1"/>
    <xf numFmtId="0" fontId="4" fillId="0" borderId="19" xfId="0" applyFont="1" applyBorder="1" applyAlignment="1">
      <alignment vertical="center" wrapText="1"/>
    </xf>
    <xf numFmtId="0" fontId="4" fillId="0" borderId="21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4" xfId="0" applyFont="1" applyBorder="1" applyAlignment="1">
      <alignment horizontal="left" vertical="top" wrapText="1"/>
    </xf>
    <xf numFmtId="0" fontId="13" fillId="0" borderId="22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/>
    </xf>
    <xf numFmtId="1" fontId="13" fillId="0" borderId="14" xfId="0" applyNumberFormat="1" applyFont="1" applyBorder="1" applyAlignment="1">
      <alignment horizontal="center" vertical="center"/>
    </xf>
    <xf numFmtId="41" fontId="13" fillId="0" borderId="14" xfId="0" applyNumberFormat="1" applyFont="1" applyBorder="1" applyAlignment="1">
      <alignment horizontal="center" vertical="center"/>
    </xf>
    <xf numFmtId="2" fontId="13" fillId="0" borderId="14" xfId="0" applyNumberFormat="1" applyFont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vertical="center" wrapText="1"/>
    </xf>
    <xf numFmtId="41" fontId="6" fillId="0" borderId="9" xfId="0" applyNumberFormat="1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5" fillId="0" borderId="25" xfId="0" applyFont="1" applyBorder="1" applyAlignment="1">
      <alignment vertical="center" wrapText="1"/>
    </xf>
    <xf numFmtId="0" fontId="5" fillId="0" borderId="25" xfId="0" applyFont="1" applyBorder="1" applyAlignment="1">
      <alignment horizontal="center" vertical="center" wrapText="1"/>
    </xf>
    <xf numFmtId="41" fontId="6" fillId="0" borderId="25" xfId="0" applyNumberFormat="1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0" fillId="0" borderId="6" xfId="0" applyBorder="1"/>
    <xf numFmtId="0" fontId="4" fillId="0" borderId="0" xfId="0" quotePrefix="1" applyFont="1" applyAlignment="1">
      <alignment vertical="center"/>
    </xf>
    <xf numFmtId="0" fontId="4" fillId="0" borderId="0" xfId="0" applyNumberFormat="1" applyFont="1" applyAlignment="1">
      <alignment vertical="center"/>
    </xf>
    <xf numFmtId="0" fontId="10" fillId="0" borderId="0" xfId="0" quotePrefix="1" applyFont="1"/>
    <xf numFmtId="0" fontId="10" fillId="0" borderId="0" xfId="0" applyFont="1"/>
    <xf numFmtId="41" fontId="4" fillId="0" borderId="0" xfId="0" applyNumberFormat="1" applyFont="1" applyAlignment="1">
      <alignment vertical="center"/>
    </xf>
    <xf numFmtId="165" fontId="4" fillId="0" borderId="0" xfId="0" quotePrefix="1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2" fontId="13" fillId="0" borderId="9" xfId="0" applyNumberFormat="1" applyFont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14" fillId="0" borderId="30" xfId="0" applyFont="1" applyBorder="1" applyAlignment="1">
      <alignment vertical="top" wrapText="1"/>
    </xf>
    <xf numFmtId="0" fontId="15" fillId="0" borderId="0" xfId="0" applyFont="1" applyBorder="1" applyAlignment="1">
      <alignment vertical="top" wrapText="1"/>
    </xf>
    <xf numFmtId="0" fontId="0" fillId="0" borderId="0" xfId="0" applyAlignment="1"/>
    <xf numFmtId="0" fontId="14" fillId="0" borderId="30" xfId="0" applyFont="1" applyBorder="1" applyAlignment="1">
      <alignment horizontal="right" vertical="top" wrapText="1"/>
    </xf>
    <xf numFmtId="0" fontId="0" fillId="0" borderId="30" xfId="0" applyBorder="1"/>
    <xf numFmtId="0" fontId="15" fillId="0" borderId="30" xfId="0" applyFont="1" applyBorder="1" applyAlignment="1">
      <alignment vertical="top" wrapText="1"/>
    </xf>
    <xf numFmtId="0" fontId="15" fillId="0" borderId="31" xfId="0" applyFont="1" applyBorder="1" applyAlignment="1">
      <alignment vertical="top" wrapText="1"/>
    </xf>
    <xf numFmtId="164" fontId="16" fillId="0" borderId="32" xfId="0" applyNumberFormat="1" applyFont="1" applyBorder="1" applyAlignment="1">
      <alignment horizontal="center" vertical="center"/>
    </xf>
    <xf numFmtId="43" fontId="16" fillId="0" borderId="60" xfId="0" applyNumberFormat="1" applyFont="1" applyBorder="1" applyAlignment="1">
      <alignment horizontal="center" vertical="center" wrapText="1"/>
    </xf>
    <xf numFmtId="9" fontId="16" fillId="0" borderId="61" xfId="0" applyNumberFormat="1" applyFont="1" applyBorder="1" applyAlignment="1">
      <alignment horizontal="center" vertical="center" wrapText="1"/>
    </xf>
    <xf numFmtId="0" fontId="18" fillId="0" borderId="62" xfId="0" applyFont="1" applyBorder="1" applyAlignment="1">
      <alignment horizontal="center" vertical="center" wrapText="1"/>
    </xf>
    <xf numFmtId="2" fontId="18" fillId="0" borderId="63" xfId="0" applyNumberFormat="1" applyFont="1" applyBorder="1" applyAlignment="1">
      <alignment horizontal="center" vertical="center" wrapText="1"/>
    </xf>
    <xf numFmtId="0" fontId="16" fillId="0" borderId="64" xfId="0" applyFont="1" applyBorder="1" applyAlignment="1">
      <alignment horizontal="center" vertical="center" wrapText="1"/>
    </xf>
    <xf numFmtId="0" fontId="18" fillId="3" borderId="63" xfId="0" applyFont="1" applyFill="1" applyBorder="1" applyAlignment="1">
      <alignment wrapText="1"/>
    </xf>
    <xf numFmtId="0" fontId="16" fillId="0" borderId="62" xfId="0" applyFont="1" applyBorder="1" applyAlignment="1">
      <alignment horizontal="center" vertical="center" wrapText="1"/>
    </xf>
    <xf numFmtId="0" fontId="16" fillId="0" borderId="65" xfId="0" applyFont="1" applyBorder="1" applyAlignment="1">
      <alignment horizontal="center" vertical="center" wrapText="1"/>
    </xf>
    <xf numFmtId="2" fontId="18" fillId="0" borderId="62" xfId="0" applyNumberFormat="1" applyFont="1" applyBorder="1" applyAlignment="1">
      <alignment horizontal="center" vertical="center" wrapText="1"/>
    </xf>
    <xf numFmtId="9" fontId="16" fillId="0" borderId="63" xfId="0" applyNumberFormat="1" applyFont="1" applyBorder="1" applyAlignment="1">
      <alignment horizontal="center" vertical="center" wrapText="1"/>
    </xf>
    <xf numFmtId="164" fontId="16" fillId="0" borderId="0" xfId="0" applyNumberFormat="1" applyFont="1" applyBorder="1" applyAlignment="1">
      <alignment vertical="center"/>
    </xf>
    <xf numFmtId="2" fontId="16" fillId="0" borderId="62" xfId="0" applyNumberFormat="1" applyFont="1" applyBorder="1" applyAlignment="1">
      <alignment horizontal="center" vertical="center" wrapText="1"/>
    </xf>
    <xf numFmtId="0" fontId="15" fillId="0" borderId="0" xfId="0" applyFont="1"/>
    <xf numFmtId="0" fontId="0" fillId="0" borderId="33" xfId="0" applyBorder="1"/>
    <xf numFmtId="0" fontId="0" fillId="0" borderId="34" xfId="0" applyBorder="1"/>
    <xf numFmtId="0" fontId="0" fillId="0" borderId="31" xfId="0" applyBorder="1"/>
    <xf numFmtId="0" fontId="0" fillId="0" borderId="35" xfId="0" applyBorder="1"/>
    <xf numFmtId="0" fontId="18" fillId="0" borderId="0" xfId="0" applyFont="1" applyBorder="1" applyAlignment="1">
      <alignment horizontal="left" vertical="center"/>
    </xf>
    <xf numFmtId="0" fontId="18" fillId="0" borderId="0" xfId="0" applyFont="1" applyBorder="1"/>
    <xf numFmtId="0" fontId="18" fillId="0" borderId="0" xfId="0" applyFont="1"/>
    <xf numFmtId="0" fontId="16" fillId="0" borderId="30" xfId="0" applyFont="1" applyBorder="1" applyAlignment="1">
      <alignment horizontal="left" indent="1"/>
    </xf>
    <xf numFmtId="0" fontId="16" fillId="0" borderId="0" xfId="0" applyFont="1" applyBorder="1" applyAlignment="1">
      <alignment horizontal="left" indent="1"/>
    </xf>
    <xf numFmtId="0" fontId="16" fillId="0" borderId="0" xfId="0" applyFont="1" applyAlignment="1">
      <alignment horizontal="left" indent="1"/>
    </xf>
    <xf numFmtId="0" fontId="16" fillId="0" borderId="33" xfId="0" applyFont="1" applyBorder="1"/>
    <xf numFmtId="0" fontId="16" fillId="0" borderId="0" xfId="0" applyFont="1" applyBorder="1" applyAlignment="1">
      <alignment horizontal="left"/>
    </xf>
    <xf numFmtId="0" fontId="17" fillId="0" borderId="0" xfId="0" applyFont="1" applyBorder="1"/>
    <xf numFmtId="0" fontId="18" fillId="0" borderId="0" xfId="0" applyFont="1" applyBorder="1" applyAlignment="1">
      <alignment vertical="top" wrapText="1"/>
    </xf>
    <xf numFmtId="0" fontId="18" fillId="0" borderId="27" xfId="0" applyFont="1" applyBorder="1" applyAlignment="1">
      <alignment vertical="top" wrapText="1"/>
    </xf>
    <xf numFmtId="0" fontId="21" fillId="0" borderId="0" xfId="0" applyFont="1" applyBorder="1" applyAlignment="1"/>
    <xf numFmtId="0" fontId="18" fillId="0" borderId="0" xfId="0" applyFont="1" applyBorder="1" applyAlignment="1">
      <alignment vertical="top"/>
    </xf>
    <xf numFmtId="0" fontId="0" fillId="0" borderId="0" xfId="0" applyAlignment="1">
      <alignment vertical="top"/>
    </xf>
    <xf numFmtId="2" fontId="16" fillId="0" borderId="66" xfId="0" applyNumberFormat="1" applyFont="1" applyBorder="1" applyAlignment="1">
      <alignment horizontal="center" vertical="center" wrapText="1"/>
    </xf>
    <xf numFmtId="0" fontId="23" fillId="0" borderId="0" xfId="0" applyFont="1"/>
    <xf numFmtId="0" fontId="0" fillId="4" borderId="0" xfId="0" applyFill="1"/>
    <xf numFmtId="0" fontId="23" fillId="4" borderId="0" xfId="0" applyFont="1" applyFill="1"/>
    <xf numFmtId="0" fontId="24" fillId="4" borderId="0" xfId="0" applyFont="1" applyFill="1"/>
    <xf numFmtId="0" fontId="10" fillId="0" borderId="0" xfId="0" applyFont="1" applyBorder="1"/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79" xfId="0" applyFont="1" applyBorder="1" applyAlignment="1">
      <alignment horizontal="center" vertical="center" wrapText="1"/>
    </xf>
    <xf numFmtId="0" fontId="4" fillId="0" borderId="74" xfId="0" quotePrefix="1" applyFont="1" applyBorder="1" applyAlignment="1">
      <alignment horizontal="center" vertical="center"/>
    </xf>
    <xf numFmtId="41" fontId="4" fillId="0" borderId="18" xfId="0" applyNumberFormat="1" applyFont="1" applyBorder="1" applyAlignment="1">
      <alignment horizontal="center" vertical="center"/>
    </xf>
    <xf numFmtId="0" fontId="4" fillId="0" borderId="78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78" xfId="0" applyFont="1" applyBorder="1" applyAlignment="1">
      <alignment horizontal="center" vertical="center" wrapText="1"/>
    </xf>
    <xf numFmtId="0" fontId="4" fillId="0" borderId="79" xfId="0" applyFont="1" applyBorder="1" applyAlignment="1">
      <alignment horizontal="center" vertical="center"/>
    </xf>
    <xf numFmtId="41" fontId="4" fillId="0" borderId="16" xfId="0" applyNumberFormat="1" applyFont="1" applyBorder="1" applyAlignment="1">
      <alignment horizontal="center" vertical="center"/>
    </xf>
    <xf numFmtId="0" fontId="4" fillId="0" borderId="84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 vertical="center"/>
    </xf>
    <xf numFmtId="0" fontId="4" fillId="0" borderId="84" xfId="0" applyFont="1" applyBorder="1" applyAlignment="1">
      <alignment horizontal="center" vertical="center" wrapText="1"/>
    </xf>
    <xf numFmtId="0" fontId="4" fillId="0" borderId="85" xfId="0" applyFont="1" applyBorder="1" applyAlignment="1">
      <alignment horizontal="center" vertical="center"/>
    </xf>
    <xf numFmtId="41" fontId="4" fillId="0" borderId="86" xfId="0" applyNumberFormat="1" applyFont="1" applyBorder="1" applyAlignment="1">
      <alignment horizontal="center" vertical="center"/>
    </xf>
    <xf numFmtId="0" fontId="4" fillId="0" borderId="87" xfId="0" applyFont="1" applyBorder="1" applyAlignment="1">
      <alignment horizontal="center" vertical="center"/>
    </xf>
    <xf numFmtId="0" fontId="4" fillId="0" borderId="88" xfId="0" applyFont="1" applyBorder="1" applyAlignment="1">
      <alignment horizontal="center" vertical="center" wrapText="1"/>
    </xf>
    <xf numFmtId="0" fontId="4" fillId="0" borderId="87" xfId="0" applyFont="1" applyBorder="1" applyAlignment="1">
      <alignment horizontal="center" vertical="center" wrapText="1"/>
    </xf>
    <xf numFmtId="0" fontId="4" fillId="0" borderId="88" xfId="0" applyFont="1" applyBorder="1" applyAlignment="1">
      <alignment horizontal="center" vertical="center"/>
    </xf>
    <xf numFmtId="0" fontId="13" fillId="0" borderId="14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0" fillId="0" borderId="0" xfId="0" quotePrefix="1" applyFont="1" applyAlignment="1">
      <alignment vertical="center"/>
    </xf>
    <xf numFmtId="0" fontId="2" fillId="0" borderId="0" xfId="0" applyFont="1" applyAlignment="1">
      <alignment horizontal="center"/>
    </xf>
    <xf numFmtId="0" fontId="26" fillId="0" borderId="0" xfId="0" applyFont="1" applyBorder="1" applyAlignment="1">
      <alignment vertical="center"/>
    </xf>
    <xf numFmtId="0" fontId="3" fillId="0" borderId="76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89" xfId="0" applyFont="1" applyBorder="1" applyAlignment="1">
      <alignment horizontal="center" vertical="center"/>
    </xf>
    <xf numFmtId="0" fontId="26" fillId="0" borderId="57" xfId="0" applyFont="1" applyBorder="1" applyAlignment="1">
      <alignment horizontal="left" vertical="center" wrapText="1"/>
    </xf>
    <xf numFmtId="0" fontId="0" fillId="0" borderId="40" xfId="0" applyBorder="1"/>
    <xf numFmtId="0" fontId="26" fillId="0" borderId="57" xfId="0" applyFont="1" applyBorder="1" applyAlignment="1">
      <alignment vertical="center"/>
    </xf>
    <xf numFmtId="0" fontId="26" fillId="0" borderId="0" xfId="0" applyFont="1" applyBorder="1" applyAlignment="1">
      <alignment horizontal="center" vertical="center"/>
    </xf>
    <xf numFmtId="0" fontId="26" fillId="0" borderId="57" xfId="0" applyFont="1" applyBorder="1" applyAlignment="1">
      <alignment horizontal="center" vertical="center"/>
    </xf>
    <xf numFmtId="2" fontId="26" fillId="0" borderId="0" xfId="0" applyNumberFormat="1" applyFont="1" applyBorder="1" applyAlignment="1">
      <alignment vertical="center"/>
    </xf>
    <xf numFmtId="2" fontId="26" fillId="0" borderId="40" xfId="0" applyNumberFormat="1" applyFont="1" applyBorder="1" applyAlignment="1">
      <alignment vertical="center"/>
    </xf>
    <xf numFmtId="2" fontId="26" fillId="0" borderId="0" xfId="0" applyNumberFormat="1" applyFont="1" applyBorder="1" applyAlignment="1">
      <alignment horizontal="center" vertical="center"/>
    </xf>
    <xf numFmtId="2" fontId="26" fillId="0" borderId="40" xfId="0" applyNumberFormat="1" applyFont="1" applyBorder="1" applyAlignment="1">
      <alignment horizontal="center" vertical="center"/>
    </xf>
    <xf numFmtId="0" fontId="26" fillId="0" borderId="57" xfId="0" applyFont="1" applyBorder="1" applyAlignment="1">
      <alignment horizontal="left" vertical="center"/>
    </xf>
    <xf numFmtId="0" fontId="26" fillId="0" borderId="92" xfId="0" applyFont="1" applyBorder="1" applyAlignment="1">
      <alignment vertical="center"/>
    </xf>
    <xf numFmtId="0" fontId="26" fillId="0" borderId="75" xfId="0" applyFont="1" applyBorder="1" applyAlignment="1">
      <alignment horizontal="center" vertical="center"/>
    </xf>
    <xf numFmtId="0" fontId="26" fillId="0" borderId="0" xfId="0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10" fillId="0" borderId="0" xfId="0" applyFont="1" applyBorder="1" applyAlignment="1">
      <alignment vertical="center"/>
    </xf>
    <xf numFmtId="2" fontId="26" fillId="0" borderId="0" xfId="0" applyNumberFormat="1" applyFont="1" applyBorder="1" applyAlignment="1">
      <alignment horizontal="center" vertical="center" wrapText="1"/>
    </xf>
    <xf numFmtId="0" fontId="27" fillId="0" borderId="57" xfId="0" applyFont="1" applyBorder="1" applyAlignment="1">
      <alignment horizontal="center" vertical="center"/>
    </xf>
    <xf numFmtId="2" fontId="27" fillId="0" borderId="40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0" fontId="0" fillId="0" borderId="92" xfId="0" applyBorder="1"/>
    <xf numFmtId="0" fontId="0" fillId="0" borderId="75" xfId="0" applyBorder="1"/>
    <xf numFmtId="0" fontId="0" fillId="0" borderId="93" xfId="0" applyBorder="1"/>
    <xf numFmtId="0" fontId="0" fillId="0" borderId="57" xfId="0" applyBorder="1"/>
    <xf numFmtId="0" fontId="0" fillId="0" borderId="96" xfId="0" applyBorder="1"/>
    <xf numFmtId="0" fontId="3" fillId="0" borderId="94" xfId="0" applyFont="1" applyBorder="1" applyAlignment="1">
      <alignment horizontal="center" vertical="center"/>
    </xf>
    <xf numFmtId="0" fontId="3" fillId="0" borderId="91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4" fillId="0" borderId="98" xfId="0" applyFont="1" applyBorder="1" applyAlignment="1">
      <alignment horizontal="center" vertical="center" wrapText="1"/>
    </xf>
    <xf numFmtId="0" fontId="4" fillId="0" borderId="97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41" fontId="4" fillId="0" borderId="11" xfId="0" applyNumberFormat="1" applyFont="1" applyBorder="1" applyAlignment="1">
      <alignment horizontal="center" vertical="center"/>
    </xf>
    <xf numFmtId="2" fontId="13" fillId="0" borderId="9" xfId="0" applyNumberFormat="1" applyFont="1" applyBorder="1" applyAlignment="1">
      <alignment horizontal="center" vertical="center"/>
    </xf>
    <xf numFmtId="2" fontId="13" fillId="0" borderId="14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16" fillId="0" borderId="0" xfId="0" applyFont="1" applyBorder="1" applyAlignment="1">
      <alignment horizontal="center" vertical="top"/>
    </xf>
    <xf numFmtId="0" fontId="16" fillId="0" borderId="27" xfId="0" applyFont="1" applyBorder="1" applyAlignment="1">
      <alignment horizontal="center" vertical="top"/>
    </xf>
    <xf numFmtId="0" fontId="16" fillId="0" borderId="68" xfId="0" applyFont="1" applyBorder="1" applyAlignment="1">
      <alignment vertical="top" wrapText="1"/>
    </xf>
    <xf numFmtId="0" fontId="16" fillId="0" borderId="0" xfId="0" applyFont="1" applyBorder="1" applyAlignment="1">
      <alignment vertical="top" wrapText="1"/>
    </xf>
    <xf numFmtId="0" fontId="16" fillId="0" borderId="66" xfId="0" applyFont="1" applyBorder="1" applyAlignment="1">
      <alignment vertical="top" wrapText="1"/>
    </xf>
    <xf numFmtId="0" fontId="16" fillId="0" borderId="66" xfId="0" applyFont="1" applyBorder="1" applyAlignment="1">
      <alignment wrapText="1"/>
    </xf>
    <xf numFmtId="0" fontId="16" fillId="0" borderId="69" xfId="0" applyFont="1" applyBorder="1" applyAlignment="1">
      <alignment horizontal="center" vertical="center" wrapText="1"/>
    </xf>
    <xf numFmtId="0" fontId="16" fillId="0" borderId="62" xfId="0" applyFont="1" applyBorder="1" applyAlignment="1">
      <alignment horizontal="center" vertical="center" wrapText="1"/>
    </xf>
    <xf numFmtId="0" fontId="16" fillId="0" borderId="67" xfId="0" applyFont="1" applyBorder="1" applyAlignment="1">
      <alignment horizontal="center" vertical="center" wrapText="1"/>
    </xf>
    <xf numFmtId="0" fontId="16" fillId="0" borderId="65" xfId="0" applyFont="1" applyBorder="1" applyAlignment="1">
      <alignment horizontal="center" vertical="center" wrapText="1"/>
    </xf>
    <xf numFmtId="0" fontId="16" fillId="0" borderId="61" xfId="0" applyFont="1" applyBorder="1" applyAlignment="1">
      <alignment horizontal="center" vertical="center" wrapText="1"/>
    </xf>
    <xf numFmtId="0" fontId="15" fillId="0" borderId="48" xfId="0" applyFont="1" applyBorder="1" applyAlignment="1">
      <alignment horizontal="left" vertical="center" wrapText="1"/>
    </xf>
    <xf numFmtId="0" fontId="15" fillId="0" borderId="49" xfId="0" applyFont="1" applyBorder="1" applyAlignment="1">
      <alignment horizontal="left" vertical="center" wrapText="1"/>
    </xf>
    <xf numFmtId="0" fontId="15" fillId="0" borderId="50" xfId="0" applyFont="1" applyBorder="1" applyAlignment="1">
      <alignment horizontal="left" vertical="center" wrapText="1"/>
    </xf>
    <xf numFmtId="0" fontId="10" fillId="0" borderId="48" xfId="0" applyFont="1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0" fontId="25" fillId="0" borderId="0" xfId="0" applyFont="1" applyBorder="1" applyAlignment="1">
      <alignment horizontal="left" wrapText="1" readingOrder="1"/>
    </xf>
    <xf numFmtId="0" fontId="21" fillId="0" borderId="0" xfId="0" applyFont="1" applyBorder="1" applyAlignment="1">
      <alignment horizontal="center" wrapText="1"/>
    </xf>
    <xf numFmtId="0" fontId="21" fillId="0" borderId="27" xfId="0" applyFont="1" applyBorder="1" applyAlignment="1">
      <alignment horizontal="center" wrapText="1"/>
    </xf>
    <xf numFmtId="0" fontId="15" fillId="0" borderId="46" xfId="0" applyFont="1" applyBorder="1" applyAlignment="1">
      <alignment horizontal="left" vertical="center" wrapText="1"/>
    </xf>
    <xf numFmtId="0" fontId="15" fillId="0" borderId="43" xfId="0" applyFont="1" applyBorder="1" applyAlignment="1">
      <alignment horizontal="left" vertical="center" wrapText="1"/>
    </xf>
    <xf numFmtId="0" fontId="15" fillId="0" borderId="47" xfId="0" applyFont="1" applyBorder="1" applyAlignment="1">
      <alignment horizontal="left" vertical="center" wrapText="1"/>
    </xf>
    <xf numFmtId="0" fontId="10" fillId="0" borderId="46" xfId="0" applyFont="1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0" fontId="18" fillId="0" borderId="0" xfId="0" applyFont="1" applyBorder="1" applyAlignment="1">
      <alignment horizontal="center" vertical="top" wrapText="1"/>
    </xf>
    <xf numFmtId="0" fontId="18" fillId="0" borderId="27" xfId="0" applyFont="1" applyBorder="1" applyAlignment="1">
      <alignment horizontal="center" vertical="top" wrapText="1"/>
    </xf>
    <xf numFmtId="0" fontId="18" fillId="0" borderId="0" xfId="0" applyFont="1" applyBorder="1" applyAlignment="1">
      <alignment horizontal="center" vertical="top"/>
    </xf>
    <xf numFmtId="0" fontId="14" fillId="0" borderId="67" xfId="0" applyFont="1" applyBorder="1" applyAlignment="1">
      <alignment horizontal="center" vertical="top" wrapText="1"/>
    </xf>
    <xf numFmtId="0" fontId="14" fillId="0" borderId="68" xfId="0" applyFont="1" applyBorder="1" applyAlignment="1">
      <alignment horizontal="center" vertical="top" wrapText="1"/>
    </xf>
    <xf numFmtId="0" fontId="14" fillId="0" borderId="69" xfId="0" applyFont="1" applyBorder="1" applyAlignment="1">
      <alignment horizontal="center" vertical="top" wrapText="1"/>
    </xf>
    <xf numFmtId="0" fontId="14" fillId="0" borderId="51" xfId="0" applyFont="1" applyBorder="1" applyAlignment="1">
      <alignment horizontal="left" vertical="center"/>
    </xf>
    <xf numFmtId="0" fontId="14" fillId="0" borderId="52" xfId="0" applyFont="1" applyBorder="1" applyAlignment="1">
      <alignment horizontal="left" vertical="center"/>
    </xf>
    <xf numFmtId="0" fontId="14" fillId="0" borderId="53" xfId="0" applyFont="1" applyBorder="1" applyAlignment="1">
      <alignment horizontal="left" vertical="center"/>
    </xf>
    <xf numFmtId="0" fontId="0" fillId="0" borderId="46" xfId="0" applyBorder="1" applyAlignment="1">
      <alignment horizontal="left" vertical="center"/>
    </xf>
    <xf numFmtId="0" fontId="21" fillId="0" borderId="0" xfId="0" applyFont="1" applyBorder="1" applyAlignment="1">
      <alignment horizontal="center"/>
    </xf>
    <xf numFmtId="0" fontId="0" fillId="0" borderId="48" xfId="0" applyBorder="1" applyAlignment="1">
      <alignment horizontal="left" vertical="center"/>
    </xf>
    <xf numFmtId="0" fontId="16" fillId="0" borderId="68" xfId="0" applyFont="1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16" fillId="0" borderId="66" xfId="0" applyFont="1" applyBorder="1" applyAlignment="1">
      <alignment horizontal="center" wrapText="1"/>
    </xf>
    <xf numFmtId="0" fontId="14" fillId="0" borderId="30" xfId="0" applyFont="1" applyBorder="1" applyAlignment="1">
      <alignment horizontal="center" wrapText="1"/>
    </xf>
    <xf numFmtId="0" fontId="14" fillId="0" borderId="0" xfId="0" applyFont="1" applyBorder="1" applyAlignment="1">
      <alignment horizontal="center" wrapText="1"/>
    </xf>
    <xf numFmtId="0" fontId="14" fillId="0" borderId="27" xfId="0" applyFont="1" applyBorder="1" applyAlignment="1">
      <alignment horizontal="center" wrapText="1"/>
    </xf>
    <xf numFmtId="0" fontId="16" fillId="0" borderId="69" xfId="0" applyFont="1" applyBorder="1" applyAlignment="1">
      <alignment vertical="top" wrapText="1"/>
    </xf>
    <xf numFmtId="0" fontId="16" fillId="0" borderId="62" xfId="0" applyFont="1" applyBorder="1" applyAlignment="1">
      <alignment vertical="top" wrapText="1"/>
    </xf>
    <xf numFmtId="0" fontId="16" fillId="0" borderId="63" xfId="0" applyFont="1" applyBorder="1" applyAlignment="1">
      <alignment vertical="top" wrapText="1"/>
    </xf>
    <xf numFmtId="0" fontId="20" fillId="0" borderId="0" xfId="0" applyFont="1" applyAlignment="1">
      <alignment horizontal="center"/>
    </xf>
    <xf numFmtId="0" fontId="16" fillId="0" borderId="70" xfId="0" applyFont="1" applyBorder="1" applyAlignment="1">
      <alignment horizontal="center" vertical="center" wrapText="1"/>
    </xf>
    <xf numFmtId="0" fontId="16" fillId="0" borderId="60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left" vertical="top" wrapText="1"/>
    </xf>
    <xf numFmtId="0" fontId="14" fillId="0" borderId="0" xfId="0" applyFont="1" applyBorder="1" applyAlignment="1">
      <alignment horizontal="left" vertical="top" wrapText="1"/>
    </xf>
    <xf numFmtId="0" fontId="14" fillId="0" borderId="27" xfId="0" applyFont="1" applyBorder="1" applyAlignment="1">
      <alignment horizontal="left" vertical="top" wrapText="1"/>
    </xf>
    <xf numFmtId="0" fontId="18" fillId="0" borderId="70" xfId="0" applyFont="1" applyFill="1" applyBorder="1" applyAlignment="1">
      <alignment horizontal="left" vertical="center" wrapText="1"/>
    </xf>
    <xf numFmtId="0" fontId="18" fillId="0" borderId="64" xfId="0" applyFont="1" applyFill="1" applyBorder="1" applyAlignment="1">
      <alignment horizontal="left" vertical="center" wrapText="1"/>
    </xf>
    <xf numFmtId="164" fontId="18" fillId="0" borderId="54" xfId="0" applyNumberFormat="1" applyFont="1" applyBorder="1" applyAlignment="1">
      <alignment horizontal="center" vertical="center"/>
    </xf>
    <xf numFmtId="164" fontId="18" fillId="0" borderId="55" xfId="0" applyNumberFormat="1" applyFont="1" applyBorder="1" applyAlignment="1">
      <alignment horizontal="center" vertical="center"/>
    </xf>
    <xf numFmtId="0" fontId="18" fillId="0" borderId="70" xfId="0" applyFont="1" applyBorder="1" applyAlignment="1">
      <alignment horizontal="left" vertical="center" wrapText="1"/>
    </xf>
    <xf numFmtId="0" fontId="18" fillId="0" borderId="64" xfId="0" applyFont="1" applyBorder="1" applyAlignment="1">
      <alignment horizontal="left" vertical="center" wrapText="1"/>
    </xf>
    <xf numFmtId="0" fontId="18" fillId="3" borderId="54" xfId="0" applyFont="1" applyFill="1" applyBorder="1" applyAlignment="1">
      <alignment horizontal="center" vertical="center" wrapText="1"/>
    </xf>
    <xf numFmtId="0" fontId="18" fillId="3" borderId="55" xfId="0" applyFont="1" applyFill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29" xfId="0" applyFont="1" applyBorder="1" applyAlignment="1">
      <alignment horizontal="center" vertical="top" wrapText="1"/>
    </xf>
    <xf numFmtId="0" fontId="14" fillId="0" borderId="35" xfId="0" applyFont="1" applyBorder="1" applyAlignment="1">
      <alignment horizontal="left" wrapText="1"/>
    </xf>
    <xf numFmtId="0" fontId="14" fillId="0" borderId="33" xfId="0" applyFont="1" applyBorder="1" applyAlignment="1">
      <alignment horizontal="left" wrapText="1"/>
    </xf>
    <xf numFmtId="0" fontId="14" fillId="0" borderId="34" xfId="0" applyFont="1" applyBorder="1" applyAlignment="1">
      <alignment horizontal="left" wrapText="1"/>
    </xf>
    <xf numFmtId="0" fontId="16" fillId="0" borderId="71" xfId="0" applyFont="1" applyBorder="1" applyAlignment="1">
      <alignment horizontal="center" vertical="top" wrapText="1"/>
    </xf>
    <xf numFmtId="0" fontId="16" fillId="0" borderId="72" xfId="0" applyFont="1" applyBorder="1" applyAlignment="1">
      <alignment horizontal="center" vertical="top" wrapText="1"/>
    </xf>
    <xf numFmtId="0" fontId="16" fillId="0" borderId="73" xfId="0" applyFont="1" applyBorder="1" applyAlignment="1">
      <alignment horizontal="center" vertical="top" wrapText="1"/>
    </xf>
    <xf numFmtId="0" fontId="16" fillId="0" borderId="70" xfId="0" applyFont="1" applyBorder="1" applyAlignment="1">
      <alignment vertical="center" wrapText="1"/>
    </xf>
    <xf numFmtId="0" fontId="16" fillId="0" borderId="60" xfId="0" applyFont="1" applyBorder="1" applyAlignment="1">
      <alignment vertical="center" wrapText="1"/>
    </xf>
    <xf numFmtId="0" fontId="16" fillId="0" borderId="64" xfId="0" applyFont="1" applyBorder="1" applyAlignment="1">
      <alignment vertical="center" wrapText="1"/>
    </xf>
    <xf numFmtId="0" fontId="16" fillId="0" borderId="70" xfId="0" applyFont="1" applyBorder="1" applyAlignment="1">
      <alignment horizontal="left" vertical="center" wrapText="1"/>
    </xf>
    <xf numFmtId="0" fontId="16" fillId="0" borderId="60" xfId="0" applyFont="1" applyBorder="1" applyAlignment="1">
      <alignment horizontal="left" vertical="center" wrapText="1"/>
    </xf>
    <xf numFmtId="0" fontId="16" fillId="0" borderId="71" xfId="0" applyFont="1" applyBorder="1" applyAlignment="1">
      <alignment horizontal="justify" vertical="center" wrapText="1"/>
    </xf>
    <xf numFmtId="0" fontId="16" fillId="0" borderId="72" xfId="0" applyFont="1" applyBorder="1" applyAlignment="1">
      <alignment horizontal="justify" vertical="center" wrapText="1"/>
    </xf>
    <xf numFmtId="0" fontId="16" fillId="0" borderId="73" xfId="0" applyFont="1" applyBorder="1" applyAlignment="1">
      <alignment horizontal="justify" vertical="center" wrapText="1"/>
    </xf>
    <xf numFmtId="0" fontId="4" fillId="0" borderId="36" xfId="0" applyFont="1" applyBorder="1" applyAlignment="1">
      <alignment horizontal="left"/>
    </xf>
    <xf numFmtId="0" fontId="4" fillId="0" borderId="80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9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40" xfId="0" applyFont="1" applyBorder="1" applyAlignment="1">
      <alignment horizontal="left"/>
    </xf>
    <xf numFmtId="0" fontId="4" fillId="0" borderId="57" xfId="0" applyFont="1" applyBorder="1" applyAlignment="1">
      <alignment horizontal="left"/>
    </xf>
    <xf numFmtId="0" fontId="4" fillId="0" borderId="58" xfId="0" applyFont="1" applyBorder="1" applyAlignment="1">
      <alignment horizontal="left"/>
    </xf>
    <xf numFmtId="0" fontId="4" fillId="0" borderId="59" xfId="0" applyFont="1" applyBorder="1" applyAlignment="1">
      <alignment horizontal="left"/>
    </xf>
    <xf numFmtId="0" fontId="4" fillId="0" borderId="38" xfId="0" applyFont="1" applyBorder="1" applyAlignment="1">
      <alignment horizontal="left"/>
    </xf>
    <xf numFmtId="0" fontId="4" fillId="0" borderId="82" xfId="0" applyFont="1" applyBorder="1" applyAlignment="1">
      <alignment horizontal="left"/>
    </xf>
    <xf numFmtId="0" fontId="4" fillId="0" borderId="83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42" xfId="0" applyFont="1" applyBorder="1" applyAlignment="1">
      <alignment horizontal="left"/>
    </xf>
    <xf numFmtId="0" fontId="4" fillId="0" borderId="8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37" xfId="0" applyFont="1" applyBorder="1" applyAlignment="1">
      <alignment horizontal="left"/>
    </xf>
    <xf numFmtId="0" fontId="4" fillId="0" borderId="56" xfId="0" applyFont="1" applyBorder="1" applyAlignment="1">
      <alignment horizontal="left"/>
    </xf>
    <xf numFmtId="0" fontId="4" fillId="0" borderId="26" xfId="0" applyFont="1" applyBorder="1" applyAlignment="1">
      <alignment horizontal="left"/>
    </xf>
    <xf numFmtId="0" fontId="4" fillId="0" borderId="24" xfId="0" applyFont="1" applyBorder="1" applyAlignment="1">
      <alignment horizontal="left"/>
    </xf>
    <xf numFmtId="0" fontId="4" fillId="0" borderId="41" xfId="0" applyFont="1" applyBorder="1" applyAlignment="1">
      <alignment horizontal="left"/>
    </xf>
    <xf numFmtId="0" fontId="4" fillId="0" borderId="57" xfId="0" applyFont="1" applyFill="1" applyBorder="1" applyAlignment="1">
      <alignment horizontal="left"/>
    </xf>
    <xf numFmtId="0" fontId="4" fillId="0" borderId="58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4" fillId="0" borderId="2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24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10" fillId="0" borderId="0" xfId="0" applyFont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44" xfId="0" applyFont="1" applyBorder="1" applyAlignment="1">
      <alignment horizontal="center"/>
    </xf>
    <xf numFmtId="0" fontId="6" fillId="0" borderId="45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11" fillId="2" borderId="24" xfId="0" applyFont="1" applyFill="1" applyBorder="1" applyAlignment="1">
      <alignment horizontal="center" vertical="center" wrapText="1"/>
    </xf>
    <xf numFmtId="0" fontId="11" fillId="2" borderId="26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/>
    </xf>
    <xf numFmtId="0" fontId="5" fillId="0" borderId="2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/>
    </xf>
    <xf numFmtId="0" fontId="16" fillId="0" borderId="67" xfId="0" applyFont="1" applyBorder="1" applyAlignment="1">
      <alignment wrapText="1"/>
    </xf>
    <xf numFmtId="0" fontId="16" fillId="0" borderId="65" xfId="0" applyFont="1" applyBorder="1" applyAlignment="1">
      <alignment wrapText="1"/>
    </xf>
    <xf numFmtId="0" fontId="3" fillId="0" borderId="90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77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6" fillId="0" borderId="57" xfId="0" applyFont="1" applyBorder="1" applyAlignment="1">
      <alignment horizontal="left" vertical="center"/>
    </xf>
    <xf numFmtId="0" fontId="26" fillId="0" borderId="0" xfId="0" applyFont="1" applyBorder="1" applyAlignment="1">
      <alignment horizontal="left" vertical="center"/>
    </xf>
    <xf numFmtId="0" fontId="3" fillId="0" borderId="90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77" xfId="0" applyFont="1" applyBorder="1" applyAlignment="1">
      <alignment horizontal="center" vertical="center" wrapText="1"/>
    </xf>
    <xf numFmtId="0" fontId="26" fillId="0" borderId="94" xfId="0" applyFont="1" applyBorder="1" applyAlignment="1">
      <alignment horizontal="center" vertical="center"/>
    </xf>
    <xf numFmtId="0" fontId="26" fillId="0" borderId="95" xfId="0" applyFont="1" applyBorder="1" applyAlignment="1">
      <alignment horizontal="center" vertical="center"/>
    </xf>
    <xf numFmtId="0" fontId="10" fillId="0" borderId="94" xfId="0" applyFont="1" applyBorder="1" applyAlignment="1">
      <alignment horizontal="center" vertical="center" wrapText="1"/>
    </xf>
    <xf numFmtId="0" fontId="10" fillId="0" borderId="95" xfId="0" applyFont="1" applyBorder="1" applyAlignment="1">
      <alignment horizontal="center" vertical="center" wrapText="1"/>
    </xf>
    <xf numFmtId="0" fontId="26" fillId="0" borderId="91" xfId="0" applyFont="1" applyBorder="1" applyAlignment="1">
      <alignment horizontal="left" vertical="center" wrapText="1"/>
    </xf>
    <xf numFmtId="0" fontId="26" fillId="0" borderId="44" xfId="0" applyFont="1" applyBorder="1" applyAlignment="1">
      <alignment horizontal="left" vertical="center" wrapText="1"/>
    </xf>
    <xf numFmtId="0" fontId="26" fillId="0" borderId="89" xfId="0" applyFont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/>
    </xf>
    <xf numFmtId="0" fontId="26" fillId="0" borderId="40" xfId="0" applyFont="1" applyBorder="1" applyAlignment="1">
      <alignment horizontal="center" vertical="center"/>
    </xf>
    <xf numFmtId="0" fontId="26" fillId="0" borderId="75" xfId="0" applyFont="1" applyBorder="1" applyAlignment="1">
      <alignment horizontal="center" vertical="center"/>
    </xf>
    <xf numFmtId="0" fontId="26" fillId="0" borderId="9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485775</xdr:colOff>
      <xdr:row>25</xdr:row>
      <xdr:rowOff>38100</xdr:rowOff>
    </xdr:from>
    <xdr:to>
      <xdr:col>15</xdr:col>
      <xdr:colOff>567017</xdr:colOff>
      <xdr:row>30</xdr:row>
      <xdr:rowOff>47625</xdr:rowOff>
    </xdr:to>
    <xdr:pic>
      <xdr:nvPicPr>
        <xdr:cNvPr id="2095" name="Picture 1" descr="G:\logo\Government\lambang_garudaP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75451" y="9159688"/>
          <a:ext cx="1000125" cy="9844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KP%20Otomas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P"/>
      <sheetName val="PENGUKURAN"/>
      <sheetName val="PENILAIAN"/>
      <sheetName val="Sheet1"/>
    </sheetNames>
    <sheetDataSet>
      <sheetData sheetId="0"/>
      <sheetData sheetId="1">
        <row r="29">
          <cell r="R29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1"/>
  <sheetViews>
    <sheetView view="pageBreakPreview" topLeftCell="B10" zoomScale="130" zoomScaleSheetLayoutView="130" workbookViewId="0">
      <selection activeCell="C20" sqref="C20:D20"/>
    </sheetView>
  </sheetViews>
  <sheetFormatPr defaultRowHeight="12.75"/>
  <cols>
    <col min="1" max="1" width="0.85546875" customWidth="1"/>
    <col min="2" max="2" width="4.7109375" customWidth="1"/>
    <col min="3" max="3" width="18.5703125" customWidth="1"/>
    <col min="4" max="4" width="35.28515625" customWidth="1"/>
    <col min="5" max="5" width="4.85546875" customWidth="1"/>
    <col min="6" max="6" width="9" customWidth="1"/>
    <col min="7" max="7" width="7.5703125" customWidth="1"/>
    <col min="8" max="8" width="7.42578125" customWidth="1"/>
    <col min="9" max="9" width="12" customWidth="1"/>
    <col min="10" max="10" width="6.42578125" customWidth="1"/>
    <col min="11" max="11" width="5.7109375" customWidth="1"/>
    <col min="12" max="12" width="13.140625" customWidth="1"/>
    <col min="13" max="13" width="0.85546875" customWidth="1"/>
  </cols>
  <sheetData>
    <row r="2" spans="2:12" ht="15.75">
      <c r="B2" s="276" t="s">
        <v>0</v>
      </c>
      <c r="C2" s="276"/>
      <c r="D2" s="276"/>
      <c r="E2" s="276"/>
      <c r="F2" s="276"/>
      <c r="G2" s="276"/>
      <c r="H2" s="276"/>
      <c r="I2" s="276"/>
      <c r="J2" s="276"/>
      <c r="K2" s="276"/>
      <c r="L2" s="276"/>
    </row>
    <row r="3" spans="2:12" ht="16.5" thickBot="1">
      <c r="B3" s="277" t="s">
        <v>42</v>
      </c>
      <c r="C3" s="277"/>
      <c r="D3" s="277"/>
      <c r="E3" s="277"/>
      <c r="F3" s="277"/>
      <c r="G3" s="277"/>
      <c r="H3" s="277"/>
      <c r="I3" s="277"/>
      <c r="J3" s="277"/>
      <c r="K3" s="277"/>
      <c r="L3" s="277"/>
    </row>
    <row r="4" spans="2:12" ht="14.25" thickTop="1" thickBot="1">
      <c r="B4" s="1" t="s">
        <v>1</v>
      </c>
      <c r="C4" s="280" t="s">
        <v>2</v>
      </c>
      <c r="D4" s="281"/>
      <c r="E4" s="282"/>
      <c r="F4" s="22" t="s">
        <v>1</v>
      </c>
      <c r="G4" s="280" t="s">
        <v>3</v>
      </c>
      <c r="H4" s="281"/>
      <c r="I4" s="281"/>
      <c r="J4" s="281"/>
      <c r="K4" s="281"/>
      <c r="L4" s="282"/>
    </row>
    <row r="5" spans="2:12" ht="13.5" thickTop="1">
      <c r="B5" s="2">
        <v>1</v>
      </c>
      <c r="C5" s="4" t="s">
        <v>4</v>
      </c>
      <c r="D5" s="283"/>
      <c r="E5" s="284"/>
      <c r="F5" s="6">
        <v>1</v>
      </c>
      <c r="G5" s="285" t="s">
        <v>4</v>
      </c>
      <c r="H5" s="286"/>
      <c r="I5" s="278"/>
      <c r="J5" s="278"/>
      <c r="K5" s="278"/>
      <c r="L5" s="279"/>
    </row>
    <row r="6" spans="2:12">
      <c r="B6" s="2">
        <v>2</v>
      </c>
      <c r="C6" s="4" t="s">
        <v>5</v>
      </c>
      <c r="D6" s="258"/>
      <c r="E6" s="259"/>
      <c r="F6" s="7">
        <v>2</v>
      </c>
      <c r="G6" s="256" t="s">
        <v>5</v>
      </c>
      <c r="H6" s="257"/>
      <c r="I6" s="252"/>
      <c r="J6" s="252"/>
      <c r="K6" s="252"/>
      <c r="L6" s="253"/>
    </row>
    <row r="7" spans="2:12">
      <c r="B7" s="2">
        <v>3</v>
      </c>
      <c r="C7" s="4" t="s">
        <v>8</v>
      </c>
      <c r="D7" s="287"/>
      <c r="E7" s="288"/>
      <c r="F7" s="7">
        <v>3</v>
      </c>
      <c r="G7" s="256" t="s">
        <v>8</v>
      </c>
      <c r="H7" s="257"/>
      <c r="I7" s="252"/>
      <c r="J7" s="252"/>
      <c r="K7" s="252"/>
      <c r="L7" s="253"/>
    </row>
    <row r="8" spans="2:12">
      <c r="B8" s="2">
        <v>4</v>
      </c>
      <c r="C8" s="4" t="s">
        <v>6</v>
      </c>
      <c r="D8" s="258"/>
      <c r="E8" s="259"/>
      <c r="F8" s="7">
        <v>4</v>
      </c>
      <c r="G8" s="256" t="s">
        <v>6</v>
      </c>
      <c r="H8" s="257"/>
      <c r="I8" s="252"/>
      <c r="J8" s="252"/>
      <c r="K8" s="252"/>
      <c r="L8" s="253"/>
    </row>
    <row r="9" spans="2:12" ht="13.5" thickBot="1">
      <c r="B9" s="3">
        <v>5</v>
      </c>
      <c r="C9" s="5" t="s">
        <v>7</v>
      </c>
      <c r="D9" s="260"/>
      <c r="E9" s="261"/>
      <c r="F9" s="8">
        <v>5</v>
      </c>
      <c r="G9" s="254" t="s">
        <v>7</v>
      </c>
      <c r="H9" s="255"/>
      <c r="I9" s="262"/>
      <c r="J9" s="262"/>
      <c r="K9" s="262"/>
      <c r="L9" s="263"/>
    </row>
    <row r="10" spans="2:12" ht="21" customHeight="1" thickTop="1" thickBot="1">
      <c r="B10" s="267" t="s">
        <v>1</v>
      </c>
      <c r="C10" s="267" t="s">
        <v>28</v>
      </c>
      <c r="D10" s="268"/>
      <c r="E10" s="269"/>
      <c r="F10" s="269" t="s">
        <v>22</v>
      </c>
      <c r="G10" s="264" t="s">
        <v>9</v>
      </c>
      <c r="H10" s="265"/>
      <c r="I10" s="265"/>
      <c r="J10" s="265"/>
      <c r="K10" s="265"/>
      <c r="L10" s="266"/>
    </row>
    <row r="11" spans="2:12" ht="22.5" customHeight="1" thickTop="1" thickBot="1">
      <c r="B11" s="275"/>
      <c r="C11" s="270"/>
      <c r="D11" s="271"/>
      <c r="E11" s="272"/>
      <c r="F11" s="272"/>
      <c r="G11" s="273" t="s">
        <v>25</v>
      </c>
      <c r="H11" s="274"/>
      <c r="I11" s="9" t="s">
        <v>10</v>
      </c>
      <c r="J11" s="273" t="s">
        <v>11</v>
      </c>
      <c r="K11" s="274"/>
      <c r="L11" s="110" t="s">
        <v>12</v>
      </c>
    </row>
    <row r="12" spans="2:12" s="25" customFormat="1" ht="25.5" customHeight="1" thickTop="1">
      <c r="B12" s="27">
        <v>1</v>
      </c>
      <c r="C12" s="294" t="s">
        <v>117</v>
      </c>
      <c r="D12" s="295"/>
      <c r="E12" s="296"/>
      <c r="F12" s="114"/>
      <c r="G12" s="121"/>
      <c r="H12" s="168"/>
      <c r="I12" s="122"/>
      <c r="J12" s="123"/>
      <c r="K12" s="124"/>
      <c r="L12" s="125"/>
    </row>
    <row r="13" spans="2:12" s="25" customFormat="1" ht="25.5" customHeight="1">
      <c r="B13" s="27">
        <v>2</v>
      </c>
      <c r="C13" s="297" t="s">
        <v>118</v>
      </c>
      <c r="D13" s="298"/>
      <c r="E13" s="299"/>
      <c r="F13" s="114"/>
      <c r="G13" s="116"/>
      <c r="H13" s="113"/>
      <c r="I13" s="117"/>
      <c r="J13" s="118"/>
      <c r="K13" s="119"/>
      <c r="L13" s="120"/>
    </row>
    <row r="14" spans="2:12" s="25" customFormat="1" ht="25.5" customHeight="1">
      <c r="B14" s="27">
        <v>3</v>
      </c>
      <c r="C14" s="297" t="s">
        <v>119</v>
      </c>
      <c r="D14" s="298"/>
      <c r="E14" s="299"/>
      <c r="F14" s="114"/>
      <c r="G14" s="116"/>
      <c r="H14" s="113"/>
      <c r="I14" s="117"/>
      <c r="J14" s="118"/>
      <c r="K14" s="119"/>
      <c r="L14" s="120"/>
    </row>
    <row r="15" spans="2:12" s="25" customFormat="1" ht="25.5" customHeight="1">
      <c r="B15" s="27">
        <v>4</v>
      </c>
      <c r="C15" s="297" t="s">
        <v>120</v>
      </c>
      <c r="D15" s="298"/>
      <c r="E15" s="299"/>
      <c r="F15" s="114"/>
      <c r="G15" s="116"/>
      <c r="H15" s="113"/>
      <c r="I15" s="117"/>
      <c r="J15" s="118"/>
      <c r="K15" s="119"/>
      <c r="L15" s="120"/>
    </row>
    <row r="16" spans="2:12" s="25" customFormat="1" ht="25.5" customHeight="1">
      <c r="B16" s="27">
        <v>5</v>
      </c>
      <c r="C16" s="297" t="s">
        <v>121</v>
      </c>
      <c r="D16" s="298"/>
      <c r="E16" s="299"/>
      <c r="F16" s="114"/>
      <c r="G16" s="116"/>
      <c r="H16" s="167"/>
      <c r="I16" s="117"/>
      <c r="J16" s="118"/>
      <c r="K16" s="119"/>
      <c r="L16" s="120"/>
    </row>
    <row r="17" spans="2:12" s="25" customFormat="1" ht="25.5" customHeight="1">
      <c r="B17" s="27">
        <v>6</v>
      </c>
      <c r="C17" s="297" t="s">
        <v>122</v>
      </c>
      <c r="D17" s="298"/>
      <c r="E17" s="299"/>
      <c r="F17" s="114"/>
      <c r="G17" s="116"/>
      <c r="H17" s="167"/>
      <c r="I17" s="117"/>
      <c r="J17" s="118"/>
      <c r="K17" s="119"/>
      <c r="L17" s="120"/>
    </row>
    <row r="18" spans="2:12" s="25" customFormat="1" ht="25.5" customHeight="1">
      <c r="B18" s="27">
        <v>7</v>
      </c>
      <c r="C18" s="297" t="s">
        <v>123</v>
      </c>
      <c r="D18" s="298"/>
      <c r="E18" s="299"/>
      <c r="F18" s="114"/>
      <c r="G18" s="116"/>
      <c r="H18" s="113"/>
      <c r="I18" s="117"/>
      <c r="J18" s="118"/>
      <c r="K18" s="119"/>
      <c r="L18" s="120"/>
    </row>
    <row r="19" spans="2:12" s="25" customFormat="1" ht="25.5" customHeight="1">
      <c r="B19" s="169">
        <v>8</v>
      </c>
      <c r="C19" s="297" t="s">
        <v>124</v>
      </c>
      <c r="D19" s="298"/>
      <c r="E19" s="299"/>
      <c r="F19" s="114"/>
      <c r="G19" s="116"/>
      <c r="H19" s="113"/>
      <c r="I19" s="117"/>
      <c r="J19" s="118"/>
      <c r="K19" s="119"/>
      <c r="L19" s="170"/>
    </row>
    <row r="20" spans="2:12" s="24" customFormat="1" ht="13.5" customHeight="1" thickBot="1">
      <c r="B20" s="112"/>
      <c r="C20" s="291"/>
      <c r="D20" s="292"/>
      <c r="E20" s="30"/>
      <c r="F20" s="31"/>
      <c r="G20" s="126"/>
      <c r="H20" s="127"/>
      <c r="I20" s="31"/>
      <c r="J20" s="128"/>
      <c r="K20" s="129"/>
      <c r="L20" s="115"/>
    </row>
    <row r="21" spans="2:12" ht="6.75" customHeight="1" thickTop="1"/>
    <row r="22" spans="2:12">
      <c r="H22" s="300" t="s">
        <v>106</v>
      </c>
      <c r="I22" s="289"/>
      <c r="J22" s="289"/>
      <c r="K22" s="289"/>
      <c r="L22" s="289"/>
    </row>
    <row r="23" spans="2:12">
      <c r="B23" s="289" t="s">
        <v>27</v>
      </c>
      <c r="C23" s="289"/>
      <c r="D23" s="289"/>
      <c r="E23" s="289"/>
      <c r="F23" s="289"/>
      <c r="G23" s="20"/>
      <c r="H23" s="289" t="s">
        <v>13</v>
      </c>
      <c r="I23" s="289"/>
      <c r="J23" s="289"/>
      <c r="K23" s="289"/>
      <c r="L23" s="289"/>
    </row>
    <row r="24" spans="2:12"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</row>
    <row r="27" spans="2:12">
      <c r="B27" s="290">
        <f>D5</f>
        <v>0</v>
      </c>
      <c r="C27" s="290"/>
      <c r="D27" s="290"/>
      <c r="E27" s="290"/>
      <c r="F27" s="290"/>
      <c r="G27" s="20"/>
      <c r="H27" s="290">
        <f>I5</f>
        <v>0</v>
      </c>
      <c r="I27" s="290"/>
      <c r="J27" s="290"/>
      <c r="K27" s="290"/>
      <c r="L27" s="290"/>
    </row>
    <row r="28" spans="2:12">
      <c r="B28" s="289">
        <f>D6</f>
        <v>0</v>
      </c>
      <c r="C28" s="289"/>
      <c r="D28" s="289"/>
      <c r="E28" s="289"/>
      <c r="F28" s="289"/>
      <c r="H28" s="289">
        <f>I6</f>
        <v>0</v>
      </c>
      <c r="I28" s="289"/>
      <c r="J28" s="289"/>
      <c r="K28" s="289"/>
      <c r="L28" s="289"/>
    </row>
    <row r="30" spans="2:12">
      <c r="B30" s="293" t="s">
        <v>23</v>
      </c>
      <c r="C30" s="293"/>
      <c r="D30" s="293"/>
      <c r="E30" s="293"/>
      <c r="F30" s="293"/>
      <c r="G30" s="21"/>
    </row>
    <row r="31" spans="2:12">
      <c r="B31" s="293" t="s">
        <v>24</v>
      </c>
      <c r="C31" s="293"/>
      <c r="D31" s="293"/>
      <c r="E31" s="293"/>
      <c r="F31" s="293"/>
      <c r="G31" s="21"/>
    </row>
    <row r="32" spans="2:12">
      <c r="B32" s="289"/>
      <c r="C32" s="289"/>
      <c r="D32" s="289"/>
      <c r="E32" s="289"/>
      <c r="F32" s="289"/>
      <c r="G32" s="20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</sheetData>
  <mergeCells count="44">
    <mergeCell ref="H27:L27"/>
    <mergeCell ref="H28:L28"/>
    <mergeCell ref="H23:L23"/>
    <mergeCell ref="H22:L22"/>
    <mergeCell ref="J11:K11"/>
    <mergeCell ref="F10:F11"/>
    <mergeCell ref="B32:F32"/>
    <mergeCell ref="B27:F27"/>
    <mergeCell ref="B23:F23"/>
    <mergeCell ref="B28:F28"/>
    <mergeCell ref="C20:D20"/>
    <mergeCell ref="B30:F30"/>
    <mergeCell ref="B31:F31"/>
    <mergeCell ref="C12:E12"/>
    <mergeCell ref="C13:E13"/>
    <mergeCell ref="C14:E14"/>
    <mergeCell ref="C15:E15"/>
    <mergeCell ref="C16:E16"/>
    <mergeCell ref="C18:E18"/>
    <mergeCell ref="C19:E19"/>
    <mergeCell ref="C17:E17"/>
    <mergeCell ref="G10:L10"/>
    <mergeCell ref="C10:E11"/>
    <mergeCell ref="G11:H11"/>
    <mergeCell ref="B10:B11"/>
    <mergeCell ref="B2:L2"/>
    <mergeCell ref="B3:L3"/>
    <mergeCell ref="I5:L5"/>
    <mergeCell ref="C4:E4"/>
    <mergeCell ref="D5:E5"/>
    <mergeCell ref="G4:L4"/>
    <mergeCell ref="D6:E6"/>
    <mergeCell ref="G5:H5"/>
    <mergeCell ref="I6:L6"/>
    <mergeCell ref="G6:H6"/>
    <mergeCell ref="G7:H7"/>
    <mergeCell ref="D7:E7"/>
    <mergeCell ref="I7:L7"/>
    <mergeCell ref="G9:H9"/>
    <mergeCell ref="I8:L8"/>
    <mergeCell ref="G8:H8"/>
    <mergeCell ref="D8:E8"/>
    <mergeCell ref="D9:E9"/>
    <mergeCell ref="I9:L9"/>
  </mergeCells>
  <phoneticPr fontId="1" type="noConversion"/>
  <printOptions horizontalCentered="1"/>
  <pageMargins left="0.7" right="0.7" top="0.75" bottom="0.75" header="0.3" footer="0.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1"/>
  <sheetViews>
    <sheetView view="pageBreakPreview" topLeftCell="A13" zoomScale="125" zoomScaleSheetLayoutView="125" workbookViewId="0">
      <selection activeCell="B11" sqref="B11"/>
    </sheetView>
  </sheetViews>
  <sheetFormatPr defaultRowHeight="12.75"/>
  <cols>
    <col min="1" max="1" width="4.28515625" customWidth="1"/>
    <col min="2" max="2" width="30.42578125" customWidth="1"/>
    <col min="3" max="4" width="4.7109375" customWidth="1"/>
    <col min="5" max="5" width="8.42578125" customWidth="1"/>
    <col min="6" max="6" width="6.7109375" customWidth="1"/>
    <col min="7" max="7" width="4.7109375" customWidth="1"/>
    <col min="8" max="8" width="4.42578125" customWidth="1"/>
    <col min="9" max="9" width="7.28515625" customWidth="1"/>
    <col min="10" max="10" width="4.7109375" hidden="1" customWidth="1"/>
    <col min="11" max="11" width="5" customWidth="1"/>
    <col min="12" max="12" width="7.42578125" customWidth="1"/>
    <col min="13" max="13" width="7.140625" customWidth="1"/>
    <col min="14" max="14" width="4" customWidth="1"/>
    <col min="15" max="15" width="4.42578125" customWidth="1"/>
    <col min="16" max="16" width="6.5703125" customWidth="1"/>
    <col min="17" max="17" width="13.140625" customWidth="1"/>
    <col min="18" max="18" width="9.5703125" customWidth="1"/>
    <col min="20" max="20" width="4.28515625" customWidth="1"/>
    <col min="21" max="21" width="10" customWidth="1"/>
    <col min="22" max="22" width="9.140625" customWidth="1"/>
    <col min="23" max="23" width="12" customWidth="1"/>
    <col min="24" max="24" width="11.5703125" customWidth="1"/>
    <col min="25" max="25" width="8.5703125" customWidth="1"/>
    <col min="26" max="26" width="19.85546875" customWidth="1"/>
    <col min="27" max="27" width="10.42578125" customWidth="1"/>
    <col min="28" max="28" width="7.42578125" customWidth="1"/>
    <col min="29" max="30" width="10.42578125" customWidth="1"/>
    <col min="31" max="32" width="8.5703125" customWidth="1"/>
    <col min="33" max="33" width="12" customWidth="1"/>
    <col min="34" max="43" width="9.140625" customWidth="1"/>
  </cols>
  <sheetData>
    <row r="1" spans="1:41" ht="15.75">
      <c r="A1" s="276" t="s">
        <v>20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</row>
    <row r="2" spans="1:41" ht="15.75">
      <c r="A2" s="276" t="s">
        <v>42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  <c r="R2" s="276"/>
    </row>
    <row r="3" spans="1:41" ht="6.6" customHeight="1">
      <c r="A3" s="289"/>
      <c r="B3" s="289"/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</row>
    <row r="4" spans="1:41">
      <c r="A4" s="329" t="s">
        <v>93</v>
      </c>
      <c r="B4" s="329"/>
      <c r="C4" s="152">
        <f>SKP!I5</f>
        <v>0</v>
      </c>
      <c r="D4" s="109"/>
      <c r="E4" s="109"/>
      <c r="F4" s="151"/>
      <c r="G4" s="151"/>
      <c r="H4" s="108"/>
      <c r="I4" s="108"/>
      <c r="J4" s="108"/>
      <c r="K4" s="108"/>
      <c r="L4" s="108"/>
      <c r="M4" s="108"/>
      <c r="N4" s="108"/>
      <c r="O4" s="108"/>
      <c r="P4" s="108"/>
      <c r="Q4" s="108"/>
    </row>
    <row r="5" spans="1:41">
      <c r="A5" s="329" t="s">
        <v>94</v>
      </c>
      <c r="B5" s="329"/>
      <c r="C5" s="152">
        <f>SKP!I6</f>
        <v>0</v>
      </c>
      <c r="D5" s="109"/>
      <c r="E5" s="109"/>
      <c r="F5" s="151"/>
      <c r="G5" s="151"/>
      <c r="H5" s="108"/>
      <c r="I5" s="108"/>
      <c r="J5" s="108"/>
      <c r="K5" s="108"/>
      <c r="L5" s="108"/>
      <c r="M5" s="108"/>
      <c r="N5" s="108"/>
      <c r="O5" s="108"/>
      <c r="P5" s="108"/>
      <c r="Q5" s="108"/>
    </row>
    <row r="6" spans="1:41" ht="5.0999999999999996" customHeight="1">
      <c r="A6" s="150"/>
      <c r="B6" s="150"/>
      <c r="C6" s="134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</row>
    <row r="7" spans="1:41" ht="13.5" thickBot="1">
      <c r="A7" s="29" t="s">
        <v>103</v>
      </c>
      <c r="B7" s="11"/>
      <c r="C7" s="11"/>
      <c r="D7" s="11"/>
      <c r="E7" s="11"/>
      <c r="F7" s="11"/>
    </row>
    <row r="8" spans="1:41" ht="13.5" customHeight="1" thickTop="1" thickBot="1">
      <c r="A8" s="317" t="s">
        <v>1</v>
      </c>
      <c r="B8" s="319" t="s">
        <v>29</v>
      </c>
      <c r="C8" s="319" t="s">
        <v>22</v>
      </c>
      <c r="D8" s="264" t="s">
        <v>9</v>
      </c>
      <c r="E8" s="265"/>
      <c r="F8" s="265"/>
      <c r="G8" s="265"/>
      <c r="H8" s="265"/>
      <c r="I8" s="266"/>
      <c r="J8" s="321" t="s">
        <v>22</v>
      </c>
      <c r="K8" s="264" t="s">
        <v>14</v>
      </c>
      <c r="L8" s="265"/>
      <c r="M8" s="265"/>
      <c r="N8" s="265"/>
      <c r="O8" s="265"/>
      <c r="P8" s="266"/>
      <c r="Q8" s="310" t="s">
        <v>15</v>
      </c>
      <c r="R8" s="315" t="s">
        <v>21</v>
      </c>
      <c r="AB8" s="53"/>
      <c r="AC8" s="53"/>
      <c r="AD8" s="53"/>
      <c r="AE8" s="53"/>
      <c r="AF8" s="53"/>
      <c r="AG8" s="53"/>
      <c r="AH8" s="53"/>
      <c r="AI8" s="53"/>
      <c r="AJ8" s="53"/>
    </row>
    <row r="9" spans="1:41" ht="27" customHeight="1" thickTop="1" thickBot="1">
      <c r="A9" s="318"/>
      <c r="B9" s="320"/>
      <c r="C9" s="320"/>
      <c r="D9" s="304" t="s">
        <v>26</v>
      </c>
      <c r="E9" s="305"/>
      <c r="F9" s="10" t="s">
        <v>16</v>
      </c>
      <c r="G9" s="304" t="s">
        <v>17</v>
      </c>
      <c r="H9" s="305"/>
      <c r="I9" s="10" t="s">
        <v>18</v>
      </c>
      <c r="J9" s="322"/>
      <c r="K9" s="304" t="s">
        <v>26</v>
      </c>
      <c r="L9" s="305"/>
      <c r="M9" s="10" t="s">
        <v>16</v>
      </c>
      <c r="N9" s="304" t="s">
        <v>17</v>
      </c>
      <c r="O9" s="305"/>
      <c r="P9" s="10" t="s">
        <v>18</v>
      </c>
      <c r="Q9" s="311"/>
      <c r="R9" s="316"/>
      <c r="W9" s="54" t="s">
        <v>35</v>
      </c>
      <c r="X9" s="54" t="s">
        <v>36</v>
      </c>
      <c r="Y9" s="54" t="s">
        <v>30</v>
      </c>
      <c r="Z9" s="54" t="s">
        <v>31</v>
      </c>
      <c r="AA9" s="54" t="s">
        <v>32</v>
      </c>
      <c r="AB9" s="54" t="s">
        <v>33</v>
      </c>
      <c r="AC9" s="54" t="s">
        <v>38</v>
      </c>
      <c r="AD9" s="54" t="s">
        <v>39</v>
      </c>
      <c r="AE9" s="54" t="s">
        <v>40</v>
      </c>
      <c r="AF9" s="54" t="s">
        <v>41</v>
      </c>
      <c r="AG9" s="54"/>
      <c r="AH9" s="54"/>
    </row>
    <row r="10" spans="1:41" ht="7.5" customHeight="1" thickTop="1" thickBot="1">
      <c r="A10" s="17">
        <v>1</v>
      </c>
      <c r="B10" s="18">
        <v>2</v>
      </c>
      <c r="C10" s="18">
        <v>3</v>
      </c>
      <c r="D10" s="306">
        <v>4</v>
      </c>
      <c r="E10" s="307"/>
      <c r="F10" s="18">
        <v>5</v>
      </c>
      <c r="G10" s="306">
        <v>6</v>
      </c>
      <c r="H10" s="307"/>
      <c r="I10" s="18">
        <v>7</v>
      </c>
      <c r="J10" s="18">
        <v>8</v>
      </c>
      <c r="K10" s="306">
        <v>9</v>
      </c>
      <c r="L10" s="307"/>
      <c r="M10" s="18">
        <v>10</v>
      </c>
      <c r="N10" s="306">
        <v>11</v>
      </c>
      <c r="O10" s="307"/>
      <c r="P10" s="18">
        <v>12</v>
      </c>
      <c r="Q10" s="19">
        <v>13</v>
      </c>
      <c r="R10" s="18">
        <v>14</v>
      </c>
    </row>
    <row r="11" spans="1:41" s="25" customFormat="1" ht="27" thickTop="1" thickBot="1">
      <c r="A11" s="32">
        <v>1</v>
      </c>
      <c r="B11" s="130" t="str">
        <f>SKP!C12</f>
        <v>A</v>
      </c>
      <c r="C11" s="32">
        <f>SKP!F12</f>
        <v>0</v>
      </c>
      <c r="D11" s="34">
        <f>SKP!G12</f>
        <v>0</v>
      </c>
      <c r="E11" s="35">
        <f>SKP!H12</f>
        <v>0</v>
      </c>
      <c r="F11" s="36">
        <f>SKP!I12</f>
        <v>0</v>
      </c>
      <c r="G11" s="34">
        <f>SKP!J12</f>
        <v>0</v>
      </c>
      <c r="H11" s="36">
        <f>SKP!K12</f>
        <v>0</v>
      </c>
      <c r="I11" s="37">
        <f>SKP!L12</f>
        <v>0</v>
      </c>
      <c r="J11" s="32">
        <f>K11*SKP!E12</f>
        <v>0</v>
      </c>
      <c r="K11" s="34">
        <v>1</v>
      </c>
      <c r="L11" s="35">
        <f>E11</f>
        <v>0</v>
      </c>
      <c r="M11" s="32">
        <v>85</v>
      </c>
      <c r="N11" s="34">
        <v>12</v>
      </c>
      <c r="O11" s="36">
        <f t="shared" ref="O11:O18" si="0">H11</f>
        <v>0</v>
      </c>
      <c r="P11" s="38"/>
      <c r="Q11" s="171" t="e">
        <f t="shared" ref="Q11:Q16" si="1">AG11</f>
        <v>#DIV/0!</v>
      </c>
      <c r="R11" s="172" t="e">
        <f t="shared" ref="R11:R18" si="2">IF(I11="-",IF(P11="-",Q11/3,Q11/3),Q11/3)</f>
        <v>#DIV/0!</v>
      </c>
      <c r="T11" s="25">
        <f>IF(D11&gt;0,1,0)</f>
        <v>0</v>
      </c>
      <c r="U11" s="25">
        <f>IFERROR(R11,0)</f>
        <v>0</v>
      </c>
      <c r="W11" s="25" t="e">
        <f>100-(N11/G11*100)</f>
        <v>#DIV/0!</v>
      </c>
      <c r="X11" s="55" t="e">
        <f>100-(P11/I11*100)</f>
        <v>#DIV/0!</v>
      </c>
      <c r="Y11" s="25" t="e">
        <f>K11/D11*100</f>
        <v>#DIV/0!</v>
      </c>
      <c r="Z11" s="25" t="e">
        <f>M11/F11*100</f>
        <v>#DIV/0!</v>
      </c>
      <c r="AA11" s="51" t="e">
        <f>IF(W11&gt;24,AD11,AC11)</f>
        <v>#DIV/0!</v>
      </c>
      <c r="AB11" s="51" t="e">
        <f>IF(X11&gt;24,AF11,AE11)</f>
        <v>#DIV/0!</v>
      </c>
      <c r="AC11" s="25" t="e">
        <f>((1.76*G11-N11)/G11)*100</f>
        <v>#DIV/0!</v>
      </c>
      <c r="AD11" s="25" t="e">
        <f>76-((((1.76*G11-N11)/G11)*100)-100)</f>
        <v>#DIV/0!</v>
      </c>
      <c r="AE11" s="131" t="e">
        <f>((1.76*I11-P11)/I11)*100</f>
        <v>#DIV/0!</v>
      </c>
      <c r="AF11" s="131" t="e">
        <f>76-((((1.76*I11-P11)/I11)*100)-100)</f>
        <v>#DIV/0!</v>
      </c>
      <c r="AG11" s="131" t="e">
        <f>IFERROR(SUM(Y11:AB11),SUM(Y11:AA11))</f>
        <v>#DIV/0!</v>
      </c>
      <c r="AH11" s="131"/>
      <c r="AK11" s="56" t="e">
        <f>100-(N11/G11*100)</f>
        <v>#DIV/0!</v>
      </c>
      <c r="AL11" s="57" t="e">
        <f>100-(P11/I11*100)</f>
        <v>#DIV/0!</v>
      </c>
      <c r="AM11" s="51" t="e">
        <f>IF(AND(AK11&gt;24,AL11&gt;24),(IFERROR(((K11/D11*100)+(M11/F11*100)+(76-((((1.76*G11-N11)/G11)*100)-100))+(76-((((1.76*I11-P11)/I11)*100)-100))),((K11/D11*100)+(M11/F11*100)+(76-((((1.76*G11-N11)/G11)*100)-100))))),(IFERROR(((K11/D11*100)+(M11/F11*100)+(((1.76*G11-N11)/G11)*100))+(((1.76*I11-P11)/I11)*100),((K11/D11*100)+(M11/F11*100)+(((1.76*G11-N11)/G11)*100)))))</f>
        <v>#DIV/0!</v>
      </c>
      <c r="AN11" s="132" t="e">
        <f>IF(AK11&gt;24,(((K11/D11*100)+(M11/F11*100)+(76-((((1.76*G11-N11)/G11)*100)-100)))),(((K11/D11*100)+(M11/F11*100)+(((1.76*G11-N11)/G11)*100))))</f>
        <v>#DIV/0!</v>
      </c>
      <c r="AO11" s="25" t="e">
        <f>IFERROR(AM11,AN11)</f>
        <v>#DIV/0!</v>
      </c>
    </row>
    <row r="12" spans="1:41" s="25" customFormat="1" ht="39.75" thickTop="1" thickBot="1">
      <c r="A12" s="40">
        <v>2</v>
      </c>
      <c r="B12" s="130" t="str">
        <f>SKP!C13</f>
        <v>B</v>
      </c>
      <c r="C12" s="32">
        <f>SKP!F13</f>
        <v>0</v>
      </c>
      <c r="D12" s="34">
        <f>SKP!G13</f>
        <v>0</v>
      </c>
      <c r="E12" s="35">
        <f>SKP!H13</f>
        <v>0</v>
      </c>
      <c r="F12" s="36">
        <f>SKP!I13</f>
        <v>0</v>
      </c>
      <c r="G12" s="34">
        <f>SKP!J13</f>
        <v>0</v>
      </c>
      <c r="H12" s="36">
        <f>SKP!K13</f>
        <v>0</v>
      </c>
      <c r="I12" s="37">
        <f>SKP!L13</f>
        <v>0</v>
      </c>
      <c r="J12" s="32">
        <f>K12*SKP!E18</f>
        <v>0</v>
      </c>
      <c r="K12" s="34">
        <v>1</v>
      </c>
      <c r="L12" s="35">
        <f t="shared" ref="L12:L18" si="3">E12</f>
        <v>0</v>
      </c>
      <c r="M12" s="32">
        <v>82</v>
      </c>
      <c r="N12" s="34">
        <v>5</v>
      </c>
      <c r="O12" s="36">
        <f t="shared" si="0"/>
        <v>0</v>
      </c>
      <c r="P12" s="38"/>
      <c r="Q12" s="171" t="e">
        <f t="shared" si="1"/>
        <v>#DIV/0!</v>
      </c>
      <c r="R12" s="172" t="e">
        <f t="shared" si="2"/>
        <v>#DIV/0!</v>
      </c>
      <c r="T12" s="25">
        <f t="shared" ref="T12:T13" si="4">IF(D12&gt;0,1,0)</f>
        <v>0</v>
      </c>
      <c r="U12" s="25">
        <f t="shared" ref="U12:U13" si="5">IFERROR(R12,0)</f>
        <v>0</v>
      </c>
      <c r="W12" s="25" t="e">
        <f t="shared" ref="W12:W13" si="6">100-(N12/G12*100)</f>
        <v>#DIV/0!</v>
      </c>
      <c r="X12" s="55" t="e">
        <f t="shared" ref="X12:X13" si="7">100-(P12/I12*100)</f>
        <v>#DIV/0!</v>
      </c>
      <c r="Y12" s="25" t="e">
        <f>K12/D12*100</f>
        <v>#DIV/0!</v>
      </c>
      <c r="Z12" s="25" t="e">
        <f t="shared" ref="Z12:Z13" si="8">M12/F12*100</f>
        <v>#DIV/0!</v>
      </c>
      <c r="AA12" s="51" t="e">
        <f t="shared" ref="AA12:AA13" si="9">IF(W12&gt;24,AD12,AC12)</f>
        <v>#DIV/0!</v>
      </c>
      <c r="AB12" s="51" t="e">
        <f t="shared" ref="AB12:AB13" si="10">IF(X12&gt;24,AF12,AE12)</f>
        <v>#DIV/0!</v>
      </c>
      <c r="AC12" s="25" t="e">
        <f t="shared" ref="AC12:AC13" si="11">((1.76*G12-N12)/G12)*100</f>
        <v>#DIV/0!</v>
      </c>
      <c r="AD12" s="25" t="e">
        <f t="shared" ref="AD12:AD13" si="12">76-((((1.76*G12-N12)/G12)*100)-100)</f>
        <v>#DIV/0!</v>
      </c>
      <c r="AE12" t="e">
        <f t="shared" ref="AE12:AE13" si="13">((1.76*I12-P12)/I12)*100</f>
        <v>#DIV/0!</v>
      </c>
      <c r="AF12" t="e">
        <f t="shared" ref="AF12:AF13" si="14">76-((((1.76*I12-P12)/I12)*100)-100)</f>
        <v>#DIV/0!</v>
      </c>
      <c r="AG12" t="e">
        <f>IFERROR(SUM(Y12:AB12),SUM(Y12:AA12))</f>
        <v>#DIV/0!</v>
      </c>
      <c r="AH12"/>
      <c r="AK12" s="56" t="e">
        <f t="shared" ref="AK12:AK13" si="15">100-(N12/G12*100)</f>
        <v>#DIV/0!</v>
      </c>
      <c r="AL12" s="57" t="e">
        <f t="shared" ref="AL12:AL13" si="16">100-(P12/I12*100)</f>
        <v>#DIV/0!</v>
      </c>
      <c r="AM12" s="51" t="e">
        <f t="shared" ref="AM12:AM13" si="17">IF(AND(AK12&gt;24,AL12&gt;24),(IFERROR(((K12/D12*100)+(M12/F12*100)+(76-((((1.76*G12-N12)/G12)*100)-100))+(76-((((1.76*I12-P12)/I12)*100)-100))),((K12/D12*100)+(M12/F12*100)+(76-((((1.76*G12-N12)/G12)*100)-100))))),(IFERROR(((K12/D12*100)+(M12/F12*100)+(((1.76*G12-N12)/G12)*100))+(((1.76*I12-P12)/I12)*100),((K12/D12*100)+(M12/F12*100)+(((1.76*G12-N12)/G12)*100)))))</f>
        <v>#DIV/0!</v>
      </c>
      <c r="AN12" s="53" t="e">
        <f t="shared" ref="AN12:AN13" si="18">IF(AK12&gt;24,(((K12/D12*100)+(M12/F12*100)+(76-((((1.76*G12-N12)/G12)*100)-100)))),(((K12/D12*100)+(M12/F12*100)+(((1.76*G12-N12)/G12)*100))))</f>
        <v>#DIV/0!</v>
      </c>
      <c r="AO12" s="25" t="e">
        <f t="shared" ref="AO12:AO13" si="19">IFERROR(AM12,AN12)</f>
        <v>#DIV/0!</v>
      </c>
    </row>
    <row r="13" spans="1:41" s="25" customFormat="1" ht="24" customHeight="1" thickTop="1" thickBot="1">
      <c r="A13" s="32">
        <v>3</v>
      </c>
      <c r="B13" s="130" t="str">
        <f>SKP!C14</f>
        <v>C</v>
      </c>
      <c r="C13" s="32">
        <f>SKP!F14</f>
        <v>0</v>
      </c>
      <c r="D13" s="34">
        <f>SKP!G14</f>
        <v>0</v>
      </c>
      <c r="E13" s="35">
        <f>SKP!H14</f>
        <v>0</v>
      </c>
      <c r="F13" s="36">
        <f>SKP!I14</f>
        <v>0</v>
      </c>
      <c r="G13" s="34">
        <f>SKP!J14</f>
        <v>0</v>
      </c>
      <c r="H13" s="36">
        <f>SKP!K14</f>
        <v>0</v>
      </c>
      <c r="I13" s="37">
        <f>SKP!L14</f>
        <v>0</v>
      </c>
      <c r="J13" s="32" t="e">
        <f>K13*SKP!#REF!</f>
        <v>#REF!</v>
      </c>
      <c r="K13" s="34">
        <v>1</v>
      </c>
      <c r="L13" s="35">
        <f t="shared" si="3"/>
        <v>0</v>
      </c>
      <c r="M13" s="32">
        <v>83</v>
      </c>
      <c r="N13" s="34">
        <v>7</v>
      </c>
      <c r="O13" s="36">
        <f t="shared" si="0"/>
        <v>0</v>
      </c>
      <c r="P13" s="38"/>
      <c r="Q13" s="171" t="e">
        <f t="shared" si="1"/>
        <v>#DIV/0!</v>
      </c>
      <c r="R13" s="172" t="e">
        <f t="shared" si="2"/>
        <v>#DIV/0!</v>
      </c>
      <c r="T13" s="25">
        <f t="shared" si="4"/>
        <v>0</v>
      </c>
      <c r="U13" s="25">
        <f t="shared" si="5"/>
        <v>0</v>
      </c>
      <c r="W13" s="25" t="e">
        <f t="shared" si="6"/>
        <v>#DIV/0!</v>
      </c>
      <c r="X13" s="55" t="e">
        <f t="shared" si="7"/>
        <v>#DIV/0!</v>
      </c>
      <c r="Y13" s="25" t="e">
        <f>K13/D13*100</f>
        <v>#DIV/0!</v>
      </c>
      <c r="Z13" s="25" t="e">
        <f t="shared" si="8"/>
        <v>#DIV/0!</v>
      </c>
      <c r="AA13" s="51" t="e">
        <f t="shared" si="9"/>
        <v>#DIV/0!</v>
      </c>
      <c r="AB13" s="51" t="e">
        <f t="shared" si="10"/>
        <v>#DIV/0!</v>
      </c>
      <c r="AC13" s="25" t="e">
        <f t="shared" si="11"/>
        <v>#DIV/0!</v>
      </c>
      <c r="AD13" s="25" t="e">
        <f t="shared" si="12"/>
        <v>#DIV/0!</v>
      </c>
      <c r="AE13" t="e">
        <f t="shared" si="13"/>
        <v>#DIV/0!</v>
      </c>
      <c r="AF13" t="e">
        <f t="shared" si="14"/>
        <v>#DIV/0!</v>
      </c>
      <c r="AG13" t="e">
        <f>IFERROR(SUM(Y13:AB13),SUM(Y13:AA13))</f>
        <v>#DIV/0!</v>
      </c>
      <c r="AH13"/>
      <c r="AI13" s="53"/>
      <c r="AJ13" s="53"/>
      <c r="AK13" s="56" t="e">
        <f t="shared" si="15"/>
        <v>#DIV/0!</v>
      </c>
      <c r="AL13" s="57" t="e">
        <f t="shared" si="16"/>
        <v>#DIV/0!</v>
      </c>
      <c r="AM13" s="51" t="e">
        <f t="shared" si="17"/>
        <v>#DIV/0!</v>
      </c>
      <c r="AN13" s="53" t="e">
        <f t="shared" si="18"/>
        <v>#DIV/0!</v>
      </c>
      <c r="AO13" s="25" t="e">
        <f t="shared" si="19"/>
        <v>#DIV/0!</v>
      </c>
    </row>
    <row r="14" spans="1:41" s="25" customFormat="1" ht="24" customHeight="1" thickTop="1" thickBot="1">
      <c r="A14" s="32">
        <v>4</v>
      </c>
      <c r="B14" s="130" t="str">
        <f>SKP!C15</f>
        <v>D</v>
      </c>
      <c r="C14" s="32">
        <f>SKP!F15</f>
        <v>0</v>
      </c>
      <c r="D14" s="34">
        <f>SKP!G15</f>
        <v>0</v>
      </c>
      <c r="E14" s="35">
        <f>SKP!H15</f>
        <v>0</v>
      </c>
      <c r="F14" s="36">
        <f>SKP!I15</f>
        <v>0</v>
      </c>
      <c r="G14" s="34">
        <f>SKP!J15</f>
        <v>0</v>
      </c>
      <c r="H14" s="36">
        <f>SKP!K15</f>
        <v>0</v>
      </c>
      <c r="I14" s="37">
        <f>SKP!L15</f>
        <v>0</v>
      </c>
      <c r="J14" s="32" t="e">
        <f>K14*SKP!#REF!</f>
        <v>#REF!</v>
      </c>
      <c r="K14" s="34">
        <v>1</v>
      </c>
      <c r="L14" s="35">
        <f t="shared" si="3"/>
        <v>0</v>
      </c>
      <c r="M14" s="32">
        <v>82</v>
      </c>
      <c r="N14" s="34">
        <v>11</v>
      </c>
      <c r="O14" s="36">
        <f t="shared" si="0"/>
        <v>0</v>
      </c>
      <c r="P14" s="38"/>
      <c r="Q14" s="171" t="e">
        <f t="shared" si="1"/>
        <v>#DIV/0!</v>
      </c>
      <c r="R14" s="172" t="e">
        <f t="shared" si="2"/>
        <v>#DIV/0!</v>
      </c>
      <c r="T14" s="25">
        <f t="shared" ref="T14:T18" si="20">IF(D14&gt;0,1,0)</f>
        <v>0</v>
      </c>
      <c r="U14" s="25">
        <f t="shared" ref="U14:U18" si="21">IFERROR(R14,0)</f>
        <v>0</v>
      </c>
      <c r="W14" s="25" t="e">
        <f t="shared" ref="W14:W18" si="22">100-(N14/G14*100)</f>
        <v>#DIV/0!</v>
      </c>
      <c r="X14" s="55" t="e">
        <f t="shared" ref="X14:X18" si="23">100-(P14/I14*100)</f>
        <v>#DIV/0!</v>
      </c>
      <c r="Y14" s="25" t="e">
        <f t="shared" ref="Y14:Y18" si="24">K14/D14*100</f>
        <v>#DIV/0!</v>
      </c>
      <c r="Z14" s="25" t="e">
        <f t="shared" ref="Z14:Z18" si="25">M14/F14*100</f>
        <v>#DIV/0!</v>
      </c>
      <c r="AA14" s="51" t="e">
        <f t="shared" ref="AA14:AA18" si="26">IF(W14&gt;24,AD14,AC14)</f>
        <v>#DIV/0!</v>
      </c>
      <c r="AB14" s="51" t="e">
        <f t="shared" ref="AB14:AB18" si="27">IF(X14&gt;24,AF14,AE14)</f>
        <v>#DIV/0!</v>
      </c>
      <c r="AC14" s="25" t="e">
        <f t="shared" ref="AC14:AC18" si="28">((1.76*G14-N14)/G14)*100</f>
        <v>#DIV/0!</v>
      </c>
      <c r="AD14" s="25" t="e">
        <f t="shared" ref="AD14:AD18" si="29">76-((((1.76*G14-N14)/G14)*100)-100)</f>
        <v>#DIV/0!</v>
      </c>
      <c r="AE14" t="e">
        <f t="shared" ref="AE14:AE18" si="30">((1.76*I14-P14)/I14)*100</f>
        <v>#DIV/0!</v>
      </c>
      <c r="AF14" t="e">
        <f t="shared" ref="AF14:AF18" si="31">76-((((1.76*I14-P14)/I14)*100)-100)</f>
        <v>#DIV/0!</v>
      </c>
      <c r="AG14" t="e">
        <f t="shared" ref="AG14:AG18" si="32">IFERROR(SUM(Y14:AB14),SUM(Y14:AA14))</f>
        <v>#DIV/0!</v>
      </c>
      <c r="AH14"/>
      <c r="AI14" s="53"/>
      <c r="AJ14" s="53"/>
      <c r="AK14" s="56" t="e">
        <f t="shared" ref="AK14:AK18" si="33">100-(N14/G14*100)</f>
        <v>#DIV/0!</v>
      </c>
      <c r="AL14" s="57" t="e">
        <f t="shared" ref="AL14:AL18" si="34">100-(P14/I14*100)</f>
        <v>#DIV/0!</v>
      </c>
      <c r="AM14" s="51" t="e">
        <f t="shared" ref="AM14:AM18" si="35">IF(AND(AK14&gt;24,AL14&gt;24),(IFERROR(((K14/D14*100)+(M14/F14*100)+(76-((((1.76*G14-N14)/G14)*100)-100))+(76-((((1.76*I14-P14)/I14)*100)-100))),((K14/D14*100)+(M14/F14*100)+(76-((((1.76*G14-N14)/G14)*100)-100))))),(IFERROR(((K14/D14*100)+(M14/F14*100)+(((1.76*G14-N14)/G14)*100))+(((1.76*I14-P14)/I14)*100),((K14/D14*100)+(M14/F14*100)+(((1.76*G14-N14)/G14)*100)))))</f>
        <v>#DIV/0!</v>
      </c>
      <c r="AN14" s="53" t="e">
        <f t="shared" ref="AN14:AN18" si="36">IF(AK14&gt;24,(((K14/D14*100)+(M14/F14*100)+(76-((((1.76*G14-N14)/G14)*100)-100)))),(((K14/D14*100)+(M14/F14*100)+(((1.76*G14-N14)/G14)*100))))</f>
        <v>#DIV/0!</v>
      </c>
      <c r="AO14" s="25" t="e">
        <f t="shared" ref="AO14:AO18" si="37">IFERROR(AM14,AN14)</f>
        <v>#DIV/0!</v>
      </c>
    </row>
    <row r="15" spans="1:41" s="25" customFormat="1" ht="24" customHeight="1" thickTop="1" thickBot="1">
      <c r="A15" s="40">
        <v>5</v>
      </c>
      <c r="B15" s="130" t="str">
        <f>SKP!C16</f>
        <v>E</v>
      </c>
      <c r="C15" s="32">
        <f>SKP!F16</f>
        <v>0</v>
      </c>
      <c r="D15" s="34">
        <f>SKP!G16</f>
        <v>0</v>
      </c>
      <c r="E15" s="35">
        <f>SKP!H16</f>
        <v>0</v>
      </c>
      <c r="F15" s="36">
        <f>SKP!I16</f>
        <v>0</v>
      </c>
      <c r="G15" s="34">
        <f>SKP!J16</f>
        <v>0</v>
      </c>
      <c r="H15" s="36">
        <f>SKP!K16</f>
        <v>0</v>
      </c>
      <c r="I15" s="37">
        <f>SKP!L16</f>
        <v>0</v>
      </c>
      <c r="J15" s="32" t="e">
        <f>K15*SKP!#REF!</f>
        <v>#REF!</v>
      </c>
      <c r="K15" s="34">
        <v>1</v>
      </c>
      <c r="L15" s="35">
        <f t="shared" ref="L15" si="38">E15</f>
        <v>0</v>
      </c>
      <c r="M15" s="32">
        <v>82</v>
      </c>
      <c r="N15" s="34">
        <v>11</v>
      </c>
      <c r="O15" s="36">
        <f t="shared" si="0"/>
        <v>0</v>
      </c>
      <c r="P15" s="38"/>
      <c r="Q15" s="171" t="e">
        <f t="shared" si="1"/>
        <v>#DIV/0!</v>
      </c>
      <c r="R15" s="172" t="e">
        <f t="shared" ref="R15" si="39">IF(I15="-",IF(P15="-",Q15/3,Q15/3),Q15/3)</f>
        <v>#DIV/0!</v>
      </c>
      <c r="T15" s="25">
        <f t="shared" ref="T15" si="40">IF(D15&gt;0,1,0)</f>
        <v>0</v>
      </c>
      <c r="U15" s="25">
        <f t="shared" ref="U15" si="41">IFERROR(R15,0)</f>
        <v>0</v>
      </c>
      <c r="W15" s="25" t="e">
        <f t="shared" ref="W15" si="42">100-(N15/G15*100)</f>
        <v>#DIV/0!</v>
      </c>
      <c r="X15" s="55" t="e">
        <f t="shared" ref="X15" si="43">100-(P15/I15*100)</f>
        <v>#DIV/0!</v>
      </c>
      <c r="Y15" s="25" t="e">
        <f t="shared" ref="Y15" si="44">K15/D15*100</f>
        <v>#DIV/0!</v>
      </c>
      <c r="Z15" s="25" t="e">
        <f t="shared" ref="Z15" si="45">M15/F15*100</f>
        <v>#DIV/0!</v>
      </c>
      <c r="AA15" s="51" t="e">
        <f t="shared" ref="AA15" si="46">IF(W15&gt;24,AD15,AC15)</f>
        <v>#DIV/0!</v>
      </c>
      <c r="AB15" s="51" t="e">
        <f t="shared" ref="AB15" si="47">IF(X15&gt;24,AF15,AE15)</f>
        <v>#DIV/0!</v>
      </c>
      <c r="AC15" s="25" t="e">
        <f t="shared" ref="AC15" si="48">((1.76*G15-N15)/G15)*100</f>
        <v>#DIV/0!</v>
      </c>
      <c r="AD15" s="25" t="e">
        <f t="shared" ref="AD15" si="49">76-((((1.76*G15-N15)/G15)*100)-100)</f>
        <v>#DIV/0!</v>
      </c>
      <c r="AE15" t="e">
        <f t="shared" ref="AE15" si="50">((1.76*I15-P15)/I15)*100</f>
        <v>#DIV/0!</v>
      </c>
      <c r="AF15" t="e">
        <f t="shared" ref="AF15" si="51">76-((((1.76*I15-P15)/I15)*100)-100)</f>
        <v>#DIV/0!</v>
      </c>
      <c r="AG15" t="e">
        <f t="shared" ref="AG15" si="52">IFERROR(SUM(Y15:AB15),SUM(Y15:AA15))</f>
        <v>#DIV/0!</v>
      </c>
      <c r="AH15"/>
      <c r="AI15" s="53"/>
      <c r="AJ15" s="53"/>
      <c r="AK15" s="56" t="e">
        <f t="shared" ref="AK15" si="53">100-(N15/G15*100)</f>
        <v>#DIV/0!</v>
      </c>
      <c r="AL15" s="57" t="e">
        <f t="shared" ref="AL15" si="54">100-(P15/I15*100)</f>
        <v>#DIV/0!</v>
      </c>
      <c r="AM15" s="51" t="e">
        <f t="shared" ref="AM15" si="55">IF(AND(AK15&gt;24,AL15&gt;24),(IFERROR(((K15/D15*100)+(M15/F15*100)+(76-((((1.76*G15-N15)/G15)*100)-100))+(76-((((1.76*I15-P15)/I15)*100)-100))),((K15/D15*100)+(M15/F15*100)+(76-((((1.76*G15-N15)/G15)*100)-100))))),(IFERROR(((K15/D15*100)+(M15/F15*100)+(((1.76*G15-N15)/G15)*100))+(((1.76*I15-P15)/I15)*100),((K15/D15*100)+(M15/F15*100)+(((1.76*G15-N15)/G15)*100)))))</f>
        <v>#DIV/0!</v>
      </c>
      <c r="AN15" s="53" t="e">
        <f t="shared" ref="AN15" si="56">IF(AK15&gt;24,(((K15/D15*100)+(M15/F15*100)+(76-((((1.76*G15-N15)/G15)*100)-100)))),(((K15/D15*100)+(M15/F15*100)+(((1.76*G15-N15)/G15)*100))))</f>
        <v>#DIV/0!</v>
      </c>
      <c r="AO15" s="25" t="e">
        <f t="shared" ref="AO15" si="57">IFERROR(AM15,AN15)</f>
        <v>#DIV/0!</v>
      </c>
    </row>
    <row r="16" spans="1:41" s="25" customFormat="1" ht="24" customHeight="1" thickTop="1" thickBot="1">
      <c r="A16" s="40">
        <v>6</v>
      </c>
      <c r="B16" s="130" t="str">
        <f>SKP!C17</f>
        <v>F</v>
      </c>
      <c r="C16" s="32">
        <f>SKP!F17</f>
        <v>0</v>
      </c>
      <c r="D16" s="34">
        <f>SKP!G17</f>
        <v>0</v>
      </c>
      <c r="E16" s="35">
        <f>SKP!H17</f>
        <v>0</v>
      </c>
      <c r="F16" s="36">
        <f>SKP!I17</f>
        <v>0</v>
      </c>
      <c r="G16" s="34">
        <f>SKP!J17</f>
        <v>0</v>
      </c>
      <c r="H16" s="36">
        <f>SKP!K17</f>
        <v>0</v>
      </c>
      <c r="I16" s="37">
        <f>SKP!L17</f>
        <v>0</v>
      </c>
      <c r="J16" s="32" t="e">
        <f>K16*SKP!#REF!</f>
        <v>#REF!</v>
      </c>
      <c r="K16" s="34">
        <v>1</v>
      </c>
      <c r="L16" s="35">
        <f t="shared" ref="L16" si="58">E16</f>
        <v>0</v>
      </c>
      <c r="M16" s="32">
        <v>82</v>
      </c>
      <c r="N16" s="34">
        <v>11</v>
      </c>
      <c r="O16" s="36">
        <f t="shared" ref="O16" si="59">H16</f>
        <v>0</v>
      </c>
      <c r="P16" s="38"/>
      <c r="Q16" s="171" t="e">
        <f t="shared" si="1"/>
        <v>#DIV/0!</v>
      </c>
      <c r="R16" s="172" t="e">
        <f t="shared" ref="R16" si="60">IF(I16="-",IF(P16="-",Q16/3,Q16/3),Q16/3)</f>
        <v>#DIV/0!</v>
      </c>
      <c r="T16" s="25">
        <f t="shared" ref="T16" si="61">IF(D16&gt;0,1,0)</f>
        <v>0</v>
      </c>
      <c r="U16" s="25">
        <f t="shared" ref="U16" si="62">IFERROR(R16,0)</f>
        <v>0</v>
      </c>
      <c r="W16" s="25" t="e">
        <f t="shared" ref="W16" si="63">100-(N16/G16*100)</f>
        <v>#DIV/0!</v>
      </c>
      <c r="X16" s="55" t="e">
        <f t="shared" ref="X16" si="64">100-(P16/I16*100)</f>
        <v>#DIV/0!</v>
      </c>
      <c r="Y16" s="25" t="e">
        <f t="shared" ref="Y16" si="65">K16/D16*100</f>
        <v>#DIV/0!</v>
      </c>
      <c r="Z16" s="25" t="e">
        <f t="shared" ref="Z16" si="66">M16/F16*100</f>
        <v>#DIV/0!</v>
      </c>
      <c r="AA16" s="51" t="e">
        <f t="shared" ref="AA16" si="67">IF(W16&gt;24,AD16,AC16)</f>
        <v>#DIV/0!</v>
      </c>
      <c r="AB16" s="51" t="e">
        <f t="shared" ref="AB16" si="68">IF(X16&gt;24,AF16,AE16)</f>
        <v>#DIV/0!</v>
      </c>
      <c r="AC16" s="25" t="e">
        <f t="shared" ref="AC16" si="69">((1.76*G16-N16)/G16)*100</f>
        <v>#DIV/0!</v>
      </c>
      <c r="AD16" s="25" t="e">
        <f t="shared" ref="AD16" si="70">76-((((1.76*G16-N16)/G16)*100)-100)</f>
        <v>#DIV/0!</v>
      </c>
      <c r="AE16" t="e">
        <f t="shared" ref="AE16" si="71">((1.76*I16-P16)/I16)*100</f>
        <v>#DIV/0!</v>
      </c>
      <c r="AF16" t="e">
        <f t="shared" ref="AF16" si="72">76-((((1.76*I16-P16)/I16)*100)-100)</f>
        <v>#DIV/0!</v>
      </c>
      <c r="AG16" t="e">
        <f t="shared" ref="AG16" si="73">IFERROR(SUM(Y16:AB16),SUM(Y16:AA16))</f>
        <v>#DIV/0!</v>
      </c>
      <c r="AH16"/>
      <c r="AI16" s="53"/>
      <c r="AJ16" s="53"/>
      <c r="AK16" s="56" t="e">
        <f t="shared" ref="AK16" si="74">100-(N16/G16*100)</f>
        <v>#DIV/0!</v>
      </c>
      <c r="AL16" s="57" t="e">
        <f t="shared" ref="AL16" si="75">100-(P16/I16*100)</f>
        <v>#DIV/0!</v>
      </c>
      <c r="AM16" s="51" t="e">
        <f t="shared" ref="AM16" si="76">IF(AND(AK16&gt;24,AL16&gt;24),(IFERROR(((K16/D16*100)+(M16/F16*100)+(76-((((1.76*G16-N16)/G16)*100)-100))+(76-((((1.76*I16-P16)/I16)*100)-100))),((K16/D16*100)+(M16/F16*100)+(76-((((1.76*G16-N16)/G16)*100)-100))))),(IFERROR(((K16/D16*100)+(M16/F16*100)+(((1.76*G16-N16)/G16)*100))+(((1.76*I16-P16)/I16)*100),((K16/D16*100)+(M16/F16*100)+(((1.76*G16-N16)/G16)*100)))))</f>
        <v>#DIV/0!</v>
      </c>
      <c r="AN16" s="53" t="e">
        <f t="shared" ref="AN16" si="77">IF(AK16&gt;24,(((K16/D16*100)+(M16/F16*100)+(76-((((1.76*G16-N16)/G16)*100)-100)))),(((K16/D16*100)+(M16/F16*100)+(((1.76*G16-N16)/G16)*100))))</f>
        <v>#DIV/0!</v>
      </c>
      <c r="AO16" s="25" t="e">
        <f t="shared" ref="AO16" si="78">IFERROR(AM16,AN16)</f>
        <v>#DIV/0!</v>
      </c>
    </row>
    <row r="17" spans="1:41" s="25" customFormat="1" ht="24" customHeight="1" thickTop="1" thickBot="1">
      <c r="A17" s="40">
        <v>7</v>
      </c>
      <c r="B17" s="130" t="str">
        <f>SKP!C18</f>
        <v>G</v>
      </c>
      <c r="C17" s="32">
        <f>SKP!F18</f>
        <v>0</v>
      </c>
      <c r="D17" s="34">
        <f>SKP!G18</f>
        <v>0</v>
      </c>
      <c r="E17" s="35">
        <f>SKP!H18</f>
        <v>0</v>
      </c>
      <c r="F17" s="36">
        <f>SKP!I18</f>
        <v>0</v>
      </c>
      <c r="G17" s="34">
        <f>SKP!J18</f>
        <v>0</v>
      </c>
      <c r="H17" s="36">
        <f>SKP!K17</f>
        <v>0</v>
      </c>
      <c r="I17" s="37">
        <f>SKP!L18</f>
        <v>0</v>
      </c>
      <c r="J17" s="32" t="e">
        <f>K17*SKP!#REF!</f>
        <v>#REF!</v>
      </c>
      <c r="K17" s="34">
        <v>1</v>
      </c>
      <c r="L17" s="35">
        <f t="shared" ref="L17" si="79">E17</f>
        <v>0</v>
      </c>
      <c r="M17" s="32">
        <v>85</v>
      </c>
      <c r="N17" s="34">
        <v>11</v>
      </c>
      <c r="O17" s="36">
        <f t="shared" ref="O17" si="80">H17</f>
        <v>0</v>
      </c>
      <c r="P17" s="38"/>
      <c r="Q17" s="171" t="e">
        <f t="shared" ref="Q17" si="81">AG17</f>
        <v>#DIV/0!</v>
      </c>
      <c r="R17" s="172" t="e">
        <f t="shared" ref="R17" si="82">IF(I17="-",IF(P17="-",Q17/3,Q17/3),Q17/3)</f>
        <v>#DIV/0!</v>
      </c>
      <c r="T17" s="25">
        <f t="shared" ref="T17" si="83">IF(D17&gt;0,1,0)</f>
        <v>0</v>
      </c>
      <c r="U17" s="25">
        <f t="shared" ref="U17" si="84">IFERROR(R17,0)</f>
        <v>0</v>
      </c>
      <c r="W17" s="25" t="e">
        <f t="shared" ref="W17" si="85">100-(N17/G17*100)</f>
        <v>#DIV/0!</v>
      </c>
      <c r="X17" s="55" t="e">
        <f t="shared" ref="X17" si="86">100-(P17/I17*100)</f>
        <v>#DIV/0!</v>
      </c>
      <c r="Y17" s="25" t="e">
        <f t="shared" ref="Y17" si="87">K17/D17*100</f>
        <v>#DIV/0!</v>
      </c>
      <c r="Z17" s="25" t="e">
        <f t="shared" ref="Z17" si="88">M17/F17*100</f>
        <v>#DIV/0!</v>
      </c>
      <c r="AA17" s="51" t="e">
        <f t="shared" ref="AA17" si="89">IF(W17&gt;24,AD17,AC17)</f>
        <v>#DIV/0!</v>
      </c>
      <c r="AB17" s="51" t="e">
        <f t="shared" ref="AB17" si="90">IF(X17&gt;24,AF17,AE17)</f>
        <v>#DIV/0!</v>
      </c>
      <c r="AC17" s="25" t="e">
        <f t="shared" ref="AC17" si="91">((1.76*G17-N17)/G17)*100</f>
        <v>#DIV/0!</v>
      </c>
      <c r="AD17" s="25" t="e">
        <f t="shared" ref="AD17" si="92">76-((((1.76*G17-N17)/G17)*100)-100)</f>
        <v>#DIV/0!</v>
      </c>
      <c r="AE17" t="e">
        <f t="shared" ref="AE17" si="93">((1.76*I17-P17)/I17)*100</f>
        <v>#DIV/0!</v>
      </c>
      <c r="AF17" t="e">
        <f t="shared" ref="AF17" si="94">76-((((1.76*I17-P17)/I17)*100)-100)</f>
        <v>#DIV/0!</v>
      </c>
      <c r="AG17" t="e">
        <f t="shared" ref="AG17" si="95">IFERROR(SUM(Y17:AB17),SUM(Y17:AA17))</f>
        <v>#DIV/0!</v>
      </c>
      <c r="AH17"/>
      <c r="AI17" s="53"/>
      <c r="AJ17" s="53"/>
      <c r="AK17" s="56" t="e">
        <f t="shared" ref="AK17" si="96">100-(N17/G17*100)</f>
        <v>#DIV/0!</v>
      </c>
      <c r="AL17" s="57" t="e">
        <f t="shared" ref="AL17" si="97">100-(P17/I17*100)</f>
        <v>#DIV/0!</v>
      </c>
      <c r="AM17" s="51" t="e">
        <f t="shared" ref="AM17" si="98">IF(AND(AK17&gt;24,AL17&gt;24),(IFERROR(((K17/D17*100)+(M17/F17*100)+(76-((((1.76*G17-N17)/G17)*100)-100))+(76-((((1.76*I17-P17)/I17)*100)-100))),((K17/D17*100)+(M17/F17*100)+(76-((((1.76*G17-N17)/G17)*100)-100))))),(IFERROR(((K17/D17*100)+(M17/F17*100)+(((1.76*G17-N17)/G17)*100))+(((1.76*I17-P17)/I17)*100),((K17/D17*100)+(M17/F17*100)+(((1.76*G17-N17)/G17)*100)))))</f>
        <v>#DIV/0!</v>
      </c>
      <c r="AN17" s="53" t="e">
        <f t="shared" ref="AN17" si="99">IF(AK17&gt;24,(((K17/D17*100)+(M17/F17*100)+(76-((((1.76*G17-N17)/G17)*100)-100)))),(((K17/D17*100)+(M17/F17*100)+(((1.76*G17-N17)/G17)*100))))</f>
        <v>#DIV/0!</v>
      </c>
      <c r="AO17" s="25" t="e">
        <f t="shared" ref="AO17" si="100">IFERROR(AM17,AN17)</f>
        <v>#DIV/0!</v>
      </c>
    </row>
    <row r="18" spans="1:41" s="25" customFormat="1" ht="24" customHeight="1" thickTop="1" thickBot="1">
      <c r="A18" s="32">
        <v>8</v>
      </c>
      <c r="B18" s="130" t="str">
        <f>SKP!C19</f>
        <v>H</v>
      </c>
      <c r="C18" s="32">
        <f>SKP!F19</f>
        <v>0</v>
      </c>
      <c r="D18" s="34">
        <f>SKP!G19</f>
        <v>0</v>
      </c>
      <c r="E18" s="35">
        <f>SKP!H19</f>
        <v>0</v>
      </c>
      <c r="F18" s="36">
        <f>SKP!I19</f>
        <v>0</v>
      </c>
      <c r="G18" s="34">
        <f>SKP!J19</f>
        <v>0</v>
      </c>
      <c r="H18" s="36">
        <f>SKP!K18</f>
        <v>0</v>
      </c>
      <c r="I18" s="37">
        <f>SKP!L19</f>
        <v>0</v>
      </c>
      <c r="J18" s="32" t="e">
        <f>K18*SKP!#REF!</f>
        <v>#REF!</v>
      </c>
      <c r="K18" s="34">
        <v>1</v>
      </c>
      <c r="L18" s="35">
        <f t="shared" si="3"/>
        <v>0</v>
      </c>
      <c r="M18" s="32">
        <v>82</v>
      </c>
      <c r="N18" s="34">
        <v>12</v>
      </c>
      <c r="O18" s="36">
        <f t="shared" si="0"/>
        <v>0</v>
      </c>
      <c r="P18" s="38"/>
      <c r="Q18" s="171" t="e">
        <f t="shared" ref="Q18" si="101">AG18</f>
        <v>#DIV/0!</v>
      </c>
      <c r="R18" s="172" t="e">
        <f t="shared" si="2"/>
        <v>#DIV/0!</v>
      </c>
      <c r="T18" s="25">
        <f t="shared" si="20"/>
        <v>0</v>
      </c>
      <c r="U18" s="25">
        <f t="shared" si="21"/>
        <v>0</v>
      </c>
      <c r="W18" s="25" t="e">
        <f t="shared" si="22"/>
        <v>#DIV/0!</v>
      </c>
      <c r="X18" s="55" t="e">
        <f t="shared" si="23"/>
        <v>#DIV/0!</v>
      </c>
      <c r="Y18" s="25" t="e">
        <f t="shared" si="24"/>
        <v>#DIV/0!</v>
      </c>
      <c r="Z18" s="25" t="e">
        <f t="shared" si="25"/>
        <v>#DIV/0!</v>
      </c>
      <c r="AA18" s="51" t="e">
        <f t="shared" si="26"/>
        <v>#DIV/0!</v>
      </c>
      <c r="AB18" s="51" t="e">
        <f t="shared" si="27"/>
        <v>#DIV/0!</v>
      </c>
      <c r="AC18" s="25" t="e">
        <f t="shared" si="28"/>
        <v>#DIV/0!</v>
      </c>
      <c r="AD18" s="25" t="e">
        <f t="shared" si="29"/>
        <v>#DIV/0!</v>
      </c>
      <c r="AE18" t="e">
        <f t="shared" si="30"/>
        <v>#DIV/0!</v>
      </c>
      <c r="AF18" t="e">
        <f t="shared" si="31"/>
        <v>#DIV/0!</v>
      </c>
      <c r="AG18" t="e">
        <f t="shared" si="32"/>
        <v>#DIV/0!</v>
      </c>
      <c r="AH18"/>
      <c r="AI18" s="53"/>
      <c r="AJ18" s="53"/>
      <c r="AK18" s="56" t="e">
        <f t="shared" si="33"/>
        <v>#DIV/0!</v>
      </c>
      <c r="AL18" s="57" t="e">
        <f t="shared" si="34"/>
        <v>#DIV/0!</v>
      </c>
      <c r="AM18" s="51" t="e">
        <f t="shared" si="35"/>
        <v>#DIV/0!</v>
      </c>
      <c r="AN18" s="53" t="e">
        <f t="shared" si="36"/>
        <v>#DIV/0!</v>
      </c>
      <c r="AO18" s="25" t="e">
        <f t="shared" si="37"/>
        <v>#DIV/0!</v>
      </c>
    </row>
    <row r="19" spans="1:41" s="25" customFormat="1" ht="6" customHeight="1" thickTop="1" thickBot="1">
      <c r="A19" s="40"/>
      <c r="B19" s="33"/>
      <c r="C19" s="32"/>
      <c r="D19" s="34"/>
      <c r="E19" s="35"/>
      <c r="F19" s="36"/>
      <c r="G19" s="34"/>
      <c r="H19" s="36"/>
      <c r="I19" s="37"/>
      <c r="J19" s="32"/>
      <c r="K19" s="34"/>
      <c r="L19" s="35"/>
      <c r="M19" s="32"/>
      <c r="N19" s="34"/>
      <c r="O19" s="36"/>
      <c r="P19" s="38"/>
      <c r="Q19" s="58"/>
      <c r="R19" s="39"/>
      <c r="X19" s="55"/>
      <c r="AA19" s="51"/>
      <c r="AB19" s="51"/>
      <c r="AE19"/>
      <c r="AF19"/>
      <c r="AG19"/>
      <c r="AH19"/>
      <c r="AK19" s="51"/>
      <c r="AL19" s="52"/>
      <c r="AM19" s="51"/>
      <c r="AN19" s="53"/>
    </row>
    <row r="20" spans="1:41" ht="26.25" customHeight="1" thickTop="1" thickBot="1">
      <c r="A20" s="12"/>
      <c r="B20" s="16" t="s">
        <v>85</v>
      </c>
      <c r="C20" s="23"/>
      <c r="D20" s="312"/>
      <c r="E20" s="313"/>
      <c r="F20" s="313"/>
      <c r="G20" s="313"/>
      <c r="H20" s="313"/>
      <c r="I20" s="314"/>
      <c r="J20" s="13"/>
      <c r="K20" s="301"/>
      <c r="L20" s="302"/>
      <c r="M20" s="302"/>
      <c r="N20" s="302"/>
      <c r="O20" s="302"/>
      <c r="P20" s="303"/>
      <c r="Q20" s="14"/>
      <c r="R20" s="15"/>
    </row>
    <row r="21" spans="1:41" ht="26.25" customHeight="1" thickTop="1" thickBot="1">
      <c r="A21" s="40"/>
      <c r="B21" s="42"/>
      <c r="C21" s="42"/>
      <c r="D21" s="308"/>
      <c r="E21" s="308"/>
      <c r="F21" s="308"/>
      <c r="G21" s="308"/>
      <c r="H21" s="308"/>
      <c r="I21" s="308"/>
      <c r="J21" s="43"/>
      <c r="K21" s="309"/>
      <c r="L21" s="309"/>
      <c r="M21" s="309"/>
      <c r="N21" s="309"/>
      <c r="O21" s="309"/>
      <c r="P21" s="309"/>
      <c r="Q21" s="41"/>
      <c r="R21" s="111"/>
      <c r="Z21" s="54" t="s">
        <v>37</v>
      </c>
      <c r="AJ21" s="54" t="s">
        <v>34</v>
      </c>
      <c r="AL21" s="53"/>
    </row>
    <row r="22" spans="1:41" ht="15.75" customHeight="1" thickTop="1" thickBot="1">
      <c r="A22" s="44"/>
      <c r="B22" s="45"/>
      <c r="C22" s="45"/>
      <c r="D22" s="46"/>
      <c r="E22" s="46"/>
      <c r="F22" s="46"/>
      <c r="G22" s="46"/>
      <c r="H22" s="46"/>
      <c r="I22" s="46"/>
      <c r="J22" s="47"/>
      <c r="K22" s="48"/>
      <c r="L22" s="48"/>
      <c r="M22" s="48"/>
      <c r="N22" s="48"/>
      <c r="O22" s="48"/>
      <c r="P22" s="48"/>
      <c r="Q22" s="49"/>
      <c r="R22" s="50"/>
    </row>
    <row r="23" spans="1:41" ht="13.5" customHeight="1" thickTop="1">
      <c r="A23" s="323" t="s">
        <v>19</v>
      </c>
      <c r="B23" s="324"/>
      <c r="C23" s="324"/>
      <c r="D23" s="324"/>
      <c r="E23" s="324"/>
      <c r="F23" s="324"/>
      <c r="G23" s="324"/>
      <c r="H23" s="324"/>
      <c r="I23" s="324"/>
      <c r="J23" s="324"/>
      <c r="K23" s="324"/>
      <c r="L23" s="324"/>
      <c r="M23" s="324"/>
      <c r="N23" s="324"/>
      <c r="O23" s="324"/>
      <c r="P23" s="324"/>
      <c r="Q23" s="325"/>
      <c r="R23" s="26" t="e">
        <f>(SUM(U11:U19)/T23)+R21</f>
        <v>#DIV/0!</v>
      </c>
      <c r="T23">
        <f>SUM(T11:T21)</f>
        <v>0</v>
      </c>
    </row>
    <row r="24" spans="1:41" ht="13.5" customHeight="1" thickBot="1">
      <c r="A24" s="326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28"/>
      <c r="R24" s="28" t="e">
        <f>IF(R23&lt;=50,"(Buruk)",IF(R23&lt;=60,"(Sedang)",IF(R23&lt;=75,"(Cukup)",IF(R23&lt;=90.99,"(Baik)","(Sangat Baik)"))))</f>
        <v>#DIV/0!</v>
      </c>
    </row>
    <row r="25" spans="1:41" ht="7.5" customHeight="1" thickTop="1"/>
    <row r="26" spans="1:41">
      <c r="M26" s="300" t="s">
        <v>111</v>
      </c>
      <c r="N26" s="289"/>
      <c r="O26" s="289"/>
      <c r="P26" s="289"/>
      <c r="Q26" s="289"/>
      <c r="R26" s="289"/>
    </row>
    <row r="27" spans="1:41">
      <c r="M27" s="300" t="s">
        <v>27</v>
      </c>
      <c r="N27" s="300"/>
      <c r="O27" s="300"/>
      <c r="P27" s="300"/>
      <c r="Q27" s="300"/>
      <c r="R27" s="300"/>
    </row>
    <row r="28" spans="1:41" ht="6" customHeight="1"/>
    <row r="29" spans="1:41" ht="5.25" customHeight="1"/>
    <row r="30" spans="1:41">
      <c r="M30" s="290">
        <f>SKP!B27</f>
        <v>0</v>
      </c>
      <c r="N30" s="290"/>
      <c r="O30" s="290"/>
      <c r="P30" s="290"/>
      <c r="Q30" s="290"/>
      <c r="R30" s="290"/>
    </row>
    <row r="31" spans="1:41">
      <c r="M31" s="289">
        <f>SKP!B28</f>
        <v>0</v>
      </c>
      <c r="N31" s="289"/>
      <c r="O31" s="289"/>
      <c r="P31" s="289"/>
      <c r="Q31" s="289"/>
      <c r="R31" s="289"/>
    </row>
  </sheetData>
  <mergeCells count="30">
    <mergeCell ref="A1:R1"/>
    <mergeCell ref="A2:R2"/>
    <mergeCell ref="M26:R26"/>
    <mergeCell ref="M27:R27"/>
    <mergeCell ref="R8:R9"/>
    <mergeCell ref="K8:P8"/>
    <mergeCell ref="A8:A9"/>
    <mergeCell ref="B8:B9"/>
    <mergeCell ref="C8:C9"/>
    <mergeCell ref="J8:J9"/>
    <mergeCell ref="A23:Q24"/>
    <mergeCell ref="K9:L9"/>
    <mergeCell ref="D9:E9"/>
    <mergeCell ref="A3:Q3"/>
    <mergeCell ref="A4:B4"/>
    <mergeCell ref="A5:B5"/>
    <mergeCell ref="M30:R30"/>
    <mergeCell ref="M31:R31"/>
    <mergeCell ref="K20:P20"/>
    <mergeCell ref="G9:H9"/>
    <mergeCell ref="K10:L10"/>
    <mergeCell ref="D21:I21"/>
    <mergeCell ref="K21:P21"/>
    <mergeCell ref="N10:O10"/>
    <mergeCell ref="N9:O9"/>
    <mergeCell ref="Q8:Q9"/>
    <mergeCell ref="D20:I20"/>
    <mergeCell ref="D8:I8"/>
    <mergeCell ref="D10:E10"/>
    <mergeCell ref="G10:H10"/>
  </mergeCells>
  <phoneticPr fontId="1" type="noConversion"/>
  <printOptions horizontalCentered="1"/>
  <pageMargins left="0.15748031496062992" right="0.15748031496062992" top="0.33" bottom="0.21" header="0.28000000000000003" footer="0.16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67"/>
  <sheetViews>
    <sheetView view="pageBreakPreview" zoomScale="90" zoomScaleNormal="85" zoomScaleSheetLayoutView="90" workbookViewId="0">
      <selection activeCell="F3" sqref="F3"/>
    </sheetView>
  </sheetViews>
  <sheetFormatPr defaultRowHeight="12.75"/>
  <cols>
    <col min="1" max="1" width="0.85546875" customWidth="1"/>
    <col min="2" max="2" width="4.7109375" customWidth="1"/>
    <col min="3" max="3" width="19.140625" customWidth="1"/>
    <col min="4" max="4" width="14.85546875" customWidth="1"/>
    <col min="5" max="5" width="13.7109375" customWidth="1"/>
    <col min="6" max="6" width="11.42578125" customWidth="1"/>
    <col min="7" max="7" width="4.42578125" customWidth="1"/>
    <col min="8" max="8" width="13.28515625" customWidth="1"/>
    <col min="9" max="9" width="15.28515625" customWidth="1"/>
    <col min="10" max="10" width="9.7109375" customWidth="1"/>
    <col min="11" max="11" width="4.7109375" customWidth="1"/>
    <col min="15" max="15" width="13.85546875" customWidth="1"/>
    <col min="20" max="20" width="11.7109375" customWidth="1"/>
    <col min="21" max="21" width="0.85546875" customWidth="1"/>
  </cols>
  <sheetData>
    <row r="1" spans="2:20" ht="13.5" thickBot="1"/>
    <row r="2" spans="2:20" ht="30" customHeight="1" thickBot="1">
      <c r="B2" s="241" t="s">
        <v>58</v>
      </c>
      <c r="C2" s="244" t="s">
        <v>43</v>
      </c>
      <c r="D2" s="245"/>
      <c r="E2" s="245"/>
      <c r="F2" s="245"/>
      <c r="G2" s="245"/>
      <c r="H2" s="246"/>
      <c r="I2" s="75" t="s">
        <v>44</v>
      </c>
      <c r="K2" s="238" t="s">
        <v>59</v>
      </c>
      <c r="L2" s="239"/>
      <c r="M2" s="239"/>
      <c r="N2" s="239"/>
      <c r="O2" s="239"/>
      <c r="P2" s="239"/>
      <c r="Q2" s="239"/>
      <c r="R2" s="239"/>
      <c r="S2" s="239"/>
      <c r="T2" s="240"/>
    </row>
    <row r="3" spans="2:20" ht="30" customHeight="1" thickBot="1">
      <c r="B3" s="242"/>
      <c r="C3" s="247" t="s">
        <v>56</v>
      </c>
      <c r="D3" s="248"/>
      <c r="E3" s="71"/>
      <c r="F3" s="71" t="e">
        <f>PENGUKURAN!R23</f>
        <v>#DIV/0!</v>
      </c>
      <c r="G3" s="78" t="s">
        <v>64</v>
      </c>
      <c r="H3" s="72">
        <v>0.6</v>
      </c>
      <c r="I3" s="74" t="e">
        <f>F3*H3</f>
        <v>#DIV/0!</v>
      </c>
      <c r="K3" s="224" t="s">
        <v>61</v>
      </c>
      <c r="L3" s="225"/>
      <c r="M3" s="225"/>
      <c r="N3" s="225"/>
      <c r="O3" s="225"/>
      <c r="P3" s="225"/>
      <c r="Q3" s="225"/>
      <c r="R3" s="225"/>
      <c r="S3" s="225"/>
      <c r="T3" s="226"/>
    </row>
    <row r="4" spans="2:20" ht="30" customHeight="1" thickBot="1">
      <c r="B4" s="242"/>
      <c r="C4" s="249" t="s">
        <v>63</v>
      </c>
      <c r="D4" s="231" t="s">
        <v>45</v>
      </c>
      <c r="E4" s="232"/>
      <c r="F4" s="73">
        <v>82</v>
      </c>
      <c r="G4" s="229" t="str">
        <f t="shared" ref="G4:G9" si="0">IF(F4&lt;=50,"(Buruk)",IF(F4&lt;=60,"(Sedang)",IF(F4&lt;=75,"(Cukup)",IF(F4&lt;=90.99,"(Baik)","(Sangat Baik)"))))</f>
        <v>(Baik)</v>
      </c>
      <c r="H4" s="230"/>
      <c r="I4" s="76"/>
      <c r="K4" s="63"/>
      <c r="L4" s="59"/>
      <c r="M4" s="59"/>
      <c r="N4" s="59"/>
      <c r="O4" s="59"/>
      <c r="P4" s="59"/>
      <c r="Q4" s="59"/>
      <c r="R4" s="59"/>
      <c r="S4" s="59"/>
      <c r="T4" s="60"/>
    </row>
    <row r="5" spans="2:20" ht="30" customHeight="1" thickBot="1">
      <c r="B5" s="242"/>
      <c r="C5" s="250"/>
      <c r="D5" s="231" t="s">
        <v>46</v>
      </c>
      <c r="E5" s="232"/>
      <c r="F5" s="73">
        <v>85</v>
      </c>
      <c r="G5" s="229" t="str">
        <f t="shared" si="0"/>
        <v>(Baik)</v>
      </c>
      <c r="H5" s="230"/>
      <c r="I5" s="76"/>
      <c r="K5" s="63"/>
      <c r="L5" s="59"/>
      <c r="M5" s="59"/>
      <c r="N5" s="59"/>
      <c r="O5" s="59"/>
      <c r="P5" s="59"/>
      <c r="Q5" s="59"/>
      <c r="R5" s="59"/>
      <c r="S5" s="59"/>
      <c r="T5" s="60"/>
    </row>
    <row r="6" spans="2:20" ht="30" customHeight="1" thickBot="1">
      <c r="B6" s="242"/>
      <c r="C6" s="250"/>
      <c r="D6" s="231" t="s">
        <v>47</v>
      </c>
      <c r="E6" s="232"/>
      <c r="F6" s="73">
        <v>85</v>
      </c>
      <c r="G6" s="229" t="str">
        <f t="shared" si="0"/>
        <v>(Baik)</v>
      </c>
      <c r="H6" s="230"/>
      <c r="I6" s="76"/>
      <c r="K6" s="63"/>
      <c r="L6" s="59"/>
      <c r="M6" s="59"/>
      <c r="N6" s="59"/>
      <c r="O6" s="59"/>
      <c r="P6" s="59"/>
      <c r="Q6" s="59"/>
      <c r="R6" s="59"/>
      <c r="S6" s="59"/>
      <c r="T6" s="60"/>
    </row>
    <row r="7" spans="2:20" ht="30" customHeight="1" thickBot="1">
      <c r="B7" s="242"/>
      <c r="C7" s="250"/>
      <c r="D7" s="231" t="s">
        <v>48</v>
      </c>
      <c r="E7" s="232"/>
      <c r="F7" s="73">
        <v>82</v>
      </c>
      <c r="G7" s="229" t="str">
        <f t="shared" si="0"/>
        <v>(Baik)</v>
      </c>
      <c r="H7" s="230"/>
      <c r="I7" s="76"/>
      <c r="K7" s="63"/>
      <c r="L7" s="59"/>
      <c r="M7" s="59"/>
      <c r="N7" s="59"/>
      <c r="O7" s="59"/>
      <c r="P7" s="59"/>
      <c r="Q7" s="59"/>
      <c r="R7" s="59"/>
      <c r="S7" s="59"/>
      <c r="T7" s="60"/>
    </row>
    <row r="8" spans="2:20" ht="30" customHeight="1" thickBot="1">
      <c r="B8" s="242"/>
      <c r="C8" s="250"/>
      <c r="D8" s="231" t="s">
        <v>49</v>
      </c>
      <c r="E8" s="232"/>
      <c r="F8" s="73">
        <v>82</v>
      </c>
      <c r="G8" s="229" t="str">
        <f t="shared" si="0"/>
        <v>(Baik)</v>
      </c>
      <c r="H8" s="230"/>
      <c r="I8" s="76"/>
      <c r="K8" s="63"/>
      <c r="L8" s="59"/>
      <c r="M8" s="59"/>
      <c r="N8" s="59"/>
      <c r="O8" s="59"/>
      <c r="P8" s="59"/>
      <c r="Q8" s="59"/>
      <c r="R8" s="59"/>
      <c r="S8" s="59"/>
      <c r="T8" s="60"/>
    </row>
    <row r="9" spans="2:20" ht="30" customHeight="1" thickBot="1">
      <c r="B9" s="242"/>
      <c r="C9" s="250"/>
      <c r="D9" s="227" t="s">
        <v>50</v>
      </c>
      <c r="E9" s="228"/>
      <c r="F9" s="73">
        <v>88</v>
      </c>
      <c r="G9" s="229" t="str">
        <f t="shared" si="0"/>
        <v>(Baik)</v>
      </c>
      <c r="H9" s="230"/>
      <c r="I9" s="76"/>
      <c r="K9" s="63"/>
      <c r="L9" s="59"/>
      <c r="M9" s="59"/>
      <c r="N9" s="59"/>
      <c r="O9" s="59"/>
      <c r="P9" s="59"/>
      <c r="Q9" s="59"/>
      <c r="R9" s="59"/>
      <c r="S9" s="59"/>
      <c r="T9" s="60"/>
    </row>
    <row r="10" spans="2:20" ht="30" customHeight="1" thickBot="1">
      <c r="B10" s="242"/>
      <c r="C10" s="250"/>
      <c r="D10" s="231" t="s">
        <v>51</v>
      </c>
      <c r="E10" s="232"/>
      <c r="F10" s="73">
        <f>SUM(F4:F9)</f>
        <v>504</v>
      </c>
      <c r="G10" s="233"/>
      <c r="H10" s="234"/>
      <c r="I10" s="76"/>
      <c r="K10" s="235" t="s">
        <v>55</v>
      </c>
      <c r="L10" s="236"/>
      <c r="M10" s="236"/>
      <c r="N10" s="236"/>
      <c r="O10" s="236"/>
      <c r="P10" s="236"/>
      <c r="Q10" s="236"/>
      <c r="R10" s="236"/>
      <c r="S10" s="236"/>
      <c r="T10" s="237"/>
    </row>
    <row r="11" spans="2:20" ht="30" customHeight="1" thickBot="1">
      <c r="B11" s="242"/>
      <c r="C11" s="250"/>
      <c r="D11" s="231" t="s">
        <v>52</v>
      </c>
      <c r="E11" s="232"/>
      <c r="F11" s="79">
        <f>IF(F9="-",IF(F9="-",F10/6,F10/6),F10/6)</f>
        <v>84</v>
      </c>
      <c r="G11" s="229" t="str">
        <f>IF(F11&lt;=50,"(Buruk)",IF(F11&lt;=60,"(Sedang)",IF(F11&lt;=75,"(Cukup)",IF(F11&lt;=90.99,"(Baik)","(Sangat Baik)"))))</f>
        <v>(Baik)</v>
      </c>
      <c r="H11" s="230"/>
      <c r="I11" s="76"/>
      <c r="K11" s="238" t="s">
        <v>60</v>
      </c>
      <c r="L11" s="239"/>
      <c r="M11" s="239"/>
      <c r="N11" s="239"/>
      <c r="O11" s="239"/>
      <c r="P11" s="239"/>
      <c r="Q11" s="239"/>
      <c r="R11" s="239"/>
      <c r="S11" s="239"/>
      <c r="T11" s="240"/>
    </row>
    <row r="12" spans="2:20" ht="30" customHeight="1" thickBot="1">
      <c r="B12" s="243"/>
      <c r="C12" s="251"/>
      <c r="D12" s="222" t="s">
        <v>65</v>
      </c>
      <c r="E12" s="223"/>
      <c r="F12" s="82">
        <f>F11</f>
        <v>84</v>
      </c>
      <c r="G12" s="77" t="s">
        <v>64</v>
      </c>
      <c r="H12" s="80">
        <v>0.4</v>
      </c>
      <c r="I12" s="74">
        <f>F12*H12</f>
        <v>33.6</v>
      </c>
      <c r="K12" s="224" t="s">
        <v>62</v>
      </c>
      <c r="L12" s="225"/>
      <c r="M12" s="225"/>
      <c r="N12" s="225"/>
      <c r="O12" s="225"/>
      <c r="P12" s="225"/>
      <c r="Q12" s="225"/>
      <c r="R12" s="225"/>
      <c r="S12" s="225"/>
      <c r="T12" s="226"/>
    </row>
    <row r="13" spans="2:20" ht="30" customHeight="1" thickBot="1">
      <c r="B13" s="182"/>
      <c r="C13" s="183"/>
      <c r="D13" s="183"/>
      <c r="E13" s="183"/>
      <c r="F13" s="183"/>
      <c r="G13" s="183"/>
      <c r="H13" s="184"/>
      <c r="I13" s="102" t="e">
        <f>I12+I3</f>
        <v>#DIV/0!</v>
      </c>
      <c r="K13" s="63"/>
      <c r="L13" s="59"/>
      <c r="M13" s="59"/>
      <c r="N13" s="59"/>
      <c r="O13" s="59"/>
      <c r="P13" s="59"/>
      <c r="Q13" s="59"/>
      <c r="R13" s="59"/>
      <c r="S13" s="59"/>
      <c r="T13" s="60"/>
    </row>
    <row r="14" spans="2:20" ht="30" customHeight="1" thickBot="1">
      <c r="B14" s="180" t="s">
        <v>53</v>
      </c>
      <c r="C14" s="181"/>
      <c r="D14" s="181"/>
      <c r="E14" s="181"/>
      <c r="F14" s="181"/>
      <c r="G14" s="181"/>
      <c r="H14" s="181"/>
      <c r="I14" s="70" t="e">
        <f>IF(I13&lt;=50,"(Buruk)",IF(I13&lt;=60,"(Sedang)",IF(I13&lt;=75,"(Cukup)",IF(I13&lt;=90.99,"(Baik)","(Sangat Baik)"))))</f>
        <v>#DIV/0!</v>
      </c>
      <c r="J14" s="81"/>
      <c r="K14" s="63"/>
      <c r="L14" s="59"/>
      <c r="M14" s="59"/>
      <c r="N14" s="59"/>
      <c r="O14" s="59"/>
      <c r="P14" s="59"/>
      <c r="Q14" s="59"/>
      <c r="R14" s="59"/>
      <c r="S14" s="59"/>
      <c r="T14" s="60"/>
    </row>
    <row r="15" spans="2:20" ht="30" customHeight="1">
      <c r="B15" s="330" t="s">
        <v>54</v>
      </c>
      <c r="C15" s="331"/>
      <c r="D15" s="331"/>
      <c r="E15" s="331"/>
      <c r="F15" s="331"/>
      <c r="G15" s="331"/>
      <c r="H15" s="331"/>
      <c r="I15" s="179"/>
      <c r="K15" s="63"/>
      <c r="L15" s="59"/>
      <c r="M15" s="59"/>
      <c r="N15" s="59"/>
      <c r="O15" s="59"/>
      <c r="P15" s="59"/>
      <c r="Q15" s="59"/>
      <c r="R15" s="59"/>
      <c r="S15" s="59"/>
      <c r="T15" s="60"/>
    </row>
    <row r="16" spans="2:20" ht="30" customHeight="1">
      <c r="B16" s="176" t="s">
        <v>57</v>
      </c>
      <c r="C16" s="177"/>
      <c r="D16" s="177"/>
      <c r="E16" s="177"/>
      <c r="F16" s="177"/>
      <c r="G16" s="177"/>
      <c r="H16" s="177"/>
      <c r="I16" s="178"/>
      <c r="K16" s="63"/>
      <c r="L16" s="59"/>
      <c r="M16" s="59"/>
      <c r="N16" s="59"/>
      <c r="O16" s="59"/>
      <c r="P16" s="59"/>
      <c r="Q16" s="59"/>
      <c r="R16" s="59"/>
      <c r="S16" s="59"/>
      <c r="T16" s="60"/>
    </row>
    <row r="17" spans="2:20" ht="30" customHeight="1">
      <c r="B17" s="176"/>
      <c r="C17" s="177"/>
      <c r="D17" s="177"/>
      <c r="E17" s="177"/>
      <c r="F17" s="177"/>
      <c r="G17" s="177"/>
      <c r="H17" s="177"/>
      <c r="I17" s="178"/>
      <c r="K17" s="67"/>
      <c r="L17" s="59"/>
      <c r="M17" s="59"/>
      <c r="N17" s="59"/>
      <c r="O17" s="59"/>
      <c r="P17" s="59"/>
      <c r="Q17" s="59"/>
      <c r="R17" s="59"/>
      <c r="S17" s="59"/>
      <c r="T17" s="60"/>
    </row>
    <row r="18" spans="2:20" ht="30" customHeight="1">
      <c r="B18" s="176"/>
      <c r="C18" s="177"/>
      <c r="D18" s="177"/>
      <c r="E18" s="177"/>
      <c r="F18" s="177"/>
      <c r="G18" s="177"/>
      <c r="H18" s="177"/>
      <c r="I18" s="178"/>
      <c r="K18" s="66"/>
      <c r="L18" s="59"/>
      <c r="M18" s="59"/>
      <c r="N18" s="59"/>
      <c r="O18" s="59"/>
      <c r="P18" s="59"/>
      <c r="Q18" s="59"/>
      <c r="R18" s="59"/>
      <c r="S18" s="59"/>
      <c r="T18" s="60"/>
    </row>
    <row r="19" spans="2:20" ht="30" customHeight="1">
      <c r="B19" s="176"/>
      <c r="C19" s="177"/>
      <c r="D19" s="177"/>
      <c r="E19" s="177"/>
      <c r="F19" s="177"/>
      <c r="G19" s="177"/>
      <c r="H19" s="177"/>
      <c r="I19" s="178"/>
      <c r="K19" s="67"/>
      <c r="L19" s="59"/>
      <c r="M19" s="59"/>
      <c r="N19" s="59"/>
      <c r="O19" s="59"/>
      <c r="P19" s="59"/>
      <c r="Q19" s="59"/>
      <c r="R19" s="59"/>
      <c r="S19" s="59"/>
      <c r="T19" s="60"/>
    </row>
    <row r="20" spans="2:20" ht="30" customHeight="1">
      <c r="B20" s="176"/>
      <c r="C20" s="177"/>
      <c r="D20" s="177"/>
      <c r="E20" s="177"/>
      <c r="F20" s="177"/>
      <c r="G20" s="177"/>
      <c r="H20" s="177"/>
      <c r="I20" s="178"/>
      <c r="K20" s="67"/>
      <c r="L20" s="59"/>
      <c r="M20" s="59"/>
      <c r="N20" s="59"/>
      <c r="O20" s="59"/>
      <c r="P20" s="59"/>
      <c r="Q20" s="59"/>
      <c r="R20" s="59"/>
      <c r="S20" s="59"/>
      <c r="T20" s="60"/>
    </row>
    <row r="21" spans="2:20" ht="30" customHeight="1">
      <c r="B21" s="176"/>
      <c r="C21" s="177"/>
      <c r="D21" s="177"/>
      <c r="E21" s="177"/>
      <c r="F21" s="177"/>
      <c r="G21" s="177"/>
      <c r="H21" s="177"/>
      <c r="I21" s="178"/>
      <c r="K21" s="68"/>
      <c r="L21" s="59"/>
      <c r="M21" s="59"/>
      <c r="N21" s="59"/>
      <c r="O21" s="59"/>
      <c r="P21" s="59"/>
      <c r="Q21" s="59"/>
      <c r="R21" s="59"/>
      <c r="S21" s="59"/>
      <c r="T21" s="60"/>
    </row>
    <row r="22" spans="2:20" ht="30" customHeight="1">
      <c r="B22" s="176"/>
      <c r="C22" s="177"/>
      <c r="D22" s="177"/>
      <c r="E22" s="177"/>
      <c r="F22" s="177"/>
      <c r="G22" s="177"/>
      <c r="H22" s="177"/>
      <c r="I22" s="178"/>
      <c r="K22" s="68"/>
      <c r="L22" s="59"/>
      <c r="M22" s="59"/>
      <c r="N22" s="59"/>
      <c r="O22" s="59"/>
      <c r="P22" s="59"/>
      <c r="Q22" s="59"/>
      <c r="R22" s="59"/>
      <c r="S22" s="59"/>
      <c r="T22" s="60"/>
    </row>
    <row r="23" spans="2:20" ht="30" customHeight="1">
      <c r="B23" s="212" t="s">
        <v>55</v>
      </c>
      <c r="C23" s="213"/>
      <c r="D23" s="213"/>
      <c r="E23" s="213"/>
      <c r="F23" s="213"/>
      <c r="G23" s="213"/>
      <c r="H23" s="213"/>
      <c r="I23" s="214"/>
      <c r="J23" s="65"/>
      <c r="K23" s="215" t="s">
        <v>55</v>
      </c>
      <c r="L23" s="216"/>
      <c r="M23" s="216"/>
      <c r="N23" s="216"/>
      <c r="O23" s="216"/>
      <c r="P23" s="216"/>
      <c r="Q23" s="216"/>
      <c r="R23" s="216"/>
      <c r="S23" s="216"/>
      <c r="T23" s="217"/>
    </row>
    <row r="24" spans="2:20" ht="30" customHeight="1" thickBot="1">
      <c r="B24" s="218"/>
      <c r="C24" s="219"/>
      <c r="D24" s="219"/>
      <c r="E24" s="219"/>
      <c r="F24" s="219"/>
      <c r="G24" s="219"/>
      <c r="H24" s="219"/>
      <c r="I24" s="220"/>
      <c r="K24" s="69"/>
      <c r="L24" s="61"/>
      <c r="M24" s="61"/>
      <c r="N24" s="61"/>
      <c r="O24" s="61"/>
      <c r="P24" s="61"/>
      <c r="Q24" s="61"/>
      <c r="R24" s="61"/>
      <c r="S24" s="61"/>
      <c r="T24" s="62"/>
    </row>
    <row r="25" spans="2:20" ht="15">
      <c r="K25" s="64"/>
      <c r="L25" s="59"/>
    </row>
    <row r="26" spans="2:20" ht="15.75" thickBot="1">
      <c r="K26" s="64"/>
      <c r="L26" s="59"/>
    </row>
    <row r="27" spans="2:20" ht="15">
      <c r="B27" s="87"/>
      <c r="C27" s="84"/>
      <c r="D27" s="84"/>
      <c r="E27" s="84"/>
      <c r="F27" s="84"/>
      <c r="G27" s="84"/>
      <c r="H27" s="84"/>
      <c r="I27" s="85"/>
      <c r="K27" s="64"/>
      <c r="L27" s="59"/>
    </row>
    <row r="28" spans="2:20" ht="15.75">
      <c r="B28" s="91" t="s">
        <v>81</v>
      </c>
      <c r="C28" s="92" t="s">
        <v>82</v>
      </c>
      <c r="D28" s="59"/>
      <c r="E28" s="59"/>
      <c r="F28" s="59"/>
      <c r="G28" s="59"/>
      <c r="H28" s="59"/>
      <c r="I28" s="60"/>
      <c r="K28" s="64"/>
      <c r="L28" s="59"/>
    </row>
    <row r="29" spans="2:20" ht="15">
      <c r="B29" s="67"/>
      <c r="C29" s="107" t="s">
        <v>90</v>
      </c>
      <c r="D29" s="59"/>
      <c r="E29" s="59"/>
      <c r="F29" s="59"/>
      <c r="G29" s="59"/>
      <c r="H29" s="59"/>
      <c r="I29" s="60"/>
      <c r="K29" s="64"/>
      <c r="L29" s="59"/>
    </row>
    <row r="30" spans="2:20" ht="15">
      <c r="B30" s="67"/>
      <c r="C30" s="59"/>
      <c r="D30" s="59"/>
      <c r="E30" s="59"/>
      <c r="F30" s="59"/>
      <c r="G30" s="59"/>
      <c r="H30" s="59"/>
      <c r="I30" s="60"/>
      <c r="K30" s="64"/>
      <c r="L30" s="59"/>
    </row>
    <row r="31" spans="2:20" ht="15">
      <c r="B31" s="67"/>
      <c r="C31" s="59"/>
      <c r="D31" s="59"/>
      <c r="E31" s="59"/>
      <c r="F31" s="59"/>
      <c r="G31" s="59"/>
      <c r="H31" s="59"/>
      <c r="I31" s="60"/>
      <c r="K31" s="64"/>
      <c r="L31" s="59"/>
    </row>
    <row r="32" spans="2:20" ht="18.75">
      <c r="B32" s="67"/>
      <c r="C32" s="59"/>
      <c r="D32" s="59"/>
      <c r="E32" s="59"/>
      <c r="F32" s="59"/>
      <c r="G32" s="59"/>
      <c r="H32" s="59"/>
      <c r="I32" s="60"/>
      <c r="K32" s="221" t="s">
        <v>66</v>
      </c>
      <c r="L32" s="221"/>
      <c r="M32" s="221"/>
      <c r="N32" s="221"/>
      <c r="O32" s="221"/>
      <c r="P32" s="221"/>
      <c r="Q32" s="221"/>
      <c r="R32" s="221"/>
      <c r="S32" s="221"/>
      <c r="T32" s="221"/>
    </row>
    <row r="33" spans="2:20" ht="18.75">
      <c r="B33" s="67"/>
      <c r="C33" s="59"/>
      <c r="D33" s="59"/>
      <c r="E33" s="59"/>
      <c r="F33" s="59"/>
      <c r="G33" s="59"/>
      <c r="H33" s="59"/>
      <c r="I33" s="60"/>
      <c r="K33" s="221" t="s">
        <v>67</v>
      </c>
      <c r="L33" s="221"/>
      <c r="M33" s="221"/>
      <c r="N33" s="221"/>
      <c r="O33" s="221"/>
      <c r="P33" s="221"/>
      <c r="Q33" s="221"/>
      <c r="R33" s="221"/>
      <c r="S33" s="221"/>
      <c r="T33" s="221"/>
    </row>
    <row r="34" spans="2:20">
      <c r="B34" s="67"/>
      <c r="C34" s="59"/>
      <c r="D34" s="59"/>
      <c r="E34" s="59"/>
      <c r="F34" s="59"/>
      <c r="G34" s="59"/>
      <c r="H34" s="59"/>
      <c r="I34" s="60"/>
      <c r="K34" s="59"/>
      <c r="L34" s="59"/>
    </row>
    <row r="35" spans="2:20" ht="15.75">
      <c r="B35" s="67"/>
      <c r="C35" s="59"/>
      <c r="D35" s="59"/>
      <c r="E35" s="59"/>
      <c r="F35" s="59"/>
      <c r="G35" s="59"/>
      <c r="H35" s="59"/>
      <c r="I35" s="60"/>
      <c r="K35" s="88" t="s">
        <v>104</v>
      </c>
      <c r="L35" s="59"/>
      <c r="Q35" s="90" t="s">
        <v>68</v>
      </c>
    </row>
    <row r="36" spans="2:20" ht="16.5" thickBot="1">
      <c r="B36" s="67"/>
      <c r="C36" s="59"/>
      <c r="D36" s="59"/>
      <c r="E36" s="59"/>
      <c r="F36" s="59"/>
      <c r="G36" s="59"/>
      <c r="H36" s="59"/>
      <c r="I36" s="60"/>
      <c r="K36" s="89" t="s">
        <v>105</v>
      </c>
      <c r="P36" s="83"/>
      <c r="Q36" s="90" t="s">
        <v>77</v>
      </c>
      <c r="R36" s="90" t="s">
        <v>110</v>
      </c>
    </row>
    <row r="37" spans="2:20" ht="30" customHeight="1">
      <c r="B37" s="67"/>
      <c r="C37" s="59"/>
      <c r="D37" s="59"/>
      <c r="E37" s="59"/>
      <c r="F37" s="59"/>
      <c r="G37" s="59"/>
      <c r="H37" s="59"/>
      <c r="I37" s="60"/>
      <c r="K37" s="203" t="s">
        <v>78</v>
      </c>
      <c r="L37" s="206" t="s">
        <v>69</v>
      </c>
      <c r="M37" s="207"/>
      <c r="N37" s="207"/>
      <c r="O37" s="207"/>
      <c r="P37" s="207"/>
      <c r="Q37" s="207"/>
      <c r="R37" s="207"/>
      <c r="S37" s="207"/>
      <c r="T37" s="208"/>
    </row>
    <row r="38" spans="2:20" ht="30" customHeight="1" thickBot="1">
      <c r="B38" s="86"/>
      <c r="C38" s="61"/>
      <c r="D38" s="61"/>
      <c r="E38" s="61"/>
      <c r="F38" s="61"/>
      <c r="G38" s="61"/>
      <c r="H38" s="61"/>
      <c r="I38" s="62"/>
      <c r="K38" s="204"/>
      <c r="L38" s="194" t="s">
        <v>70</v>
      </c>
      <c r="M38" s="195"/>
      <c r="N38" s="195"/>
      <c r="O38" s="196"/>
      <c r="P38" s="209">
        <f>SKP!I5</f>
        <v>0</v>
      </c>
      <c r="Q38" s="198"/>
      <c r="R38" s="198"/>
      <c r="S38" s="198"/>
      <c r="T38" s="199"/>
    </row>
    <row r="39" spans="2:20" ht="30" customHeight="1">
      <c r="B39" s="87"/>
      <c r="C39" s="84"/>
      <c r="D39" s="84"/>
      <c r="E39" s="94" t="s">
        <v>100</v>
      </c>
      <c r="F39" s="84"/>
      <c r="G39" s="84"/>
      <c r="H39" s="84"/>
      <c r="I39" s="85"/>
      <c r="K39" s="204"/>
      <c r="L39" s="194" t="s">
        <v>71</v>
      </c>
      <c r="M39" s="195"/>
      <c r="N39" s="195"/>
      <c r="O39" s="196"/>
      <c r="P39" s="209">
        <f>SKP!I6</f>
        <v>0</v>
      </c>
      <c r="Q39" s="198"/>
      <c r="R39" s="198"/>
      <c r="S39" s="198"/>
      <c r="T39" s="199"/>
    </row>
    <row r="40" spans="2:20" ht="30" customHeight="1">
      <c r="B40" s="67"/>
      <c r="C40" s="59"/>
      <c r="D40" s="59"/>
      <c r="E40" s="174" t="s">
        <v>75</v>
      </c>
      <c r="F40" s="174"/>
      <c r="G40" s="174"/>
      <c r="H40" s="174"/>
      <c r="I40" s="175"/>
      <c r="K40" s="204"/>
      <c r="L40" s="194" t="s">
        <v>72</v>
      </c>
      <c r="M40" s="195"/>
      <c r="N40" s="195"/>
      <c r="O40" s="196"/>
      <c r="P40" s="209">
        <f>SKP!I7</f>
        <v>0</v>
      </c>
      <c r="Q40" s="198"/>
      <c r="R40" s="198"/>
      <c r="S40" s="198"/>
      <c r="T40" s="199"/>
    </row>
    <row r="41" spans="2:20" ht="30" customHeight="1">
      <c r="B41" s="67"/>
      <c r="C41" s="59"/>
      <c r="D41" s="59"/>
      <c r="E41" s="59"/>
      <c r="F41" s="59"/>
      <c r="G41" s="59"/>
      <c r="H41" s="59"/>
      <c r="I41" s="60"/>
      <c r="K41" s="204"/>
      <c r="L41" s="194" t="s">
        <v>73</v>
      </c>
      <c r="M41" s="195"/>
      <c r="N41" s="195"/>
      <c r="O41" s="196"/>
      <c r="P41" s="209">
        <f>SKP!I8</f>
        <v>0</v>
      </c>
      <c r="Q41" s="198"/>
      <c r="R41" s="198"/>
      <c r="S41" s="198"/>
      <c r="T41" s="199"/>
    </row>
    <row r="42" spans="2:20" ht="30" customHeight="1" thickBot="1">
      <c r="B42" s="67"/>
      <c r="C42" s="59"/>
      <c r="D42" s="59"/>
      <c r="E42" s="192" t="str">
        <f>P44</f>
        <v>Rini Agustiani, SH, MAP</v>
      </c>
      <c r="F42" s="192"/>
      <c r="G42" s="192"/>
      <c r="H42" s="192"/>
      <c r="I42" s="193"/>
      <c r="K42" s="205"/>
      <c r="L42" s="185" t="s">
        <v>74</v>
      </c>
      <c r="M42" s="186"/>
      <c r="N42" s="186"/>
      <c r="O42" s="187"/>
      <c r="P42" s="211">
        <f>SKP!I9</f>
        <v>0</v>
      </c>
      <c r="Q42" s="189"/>
      <c r="R42" s="189"/>
      <c r="S42" s="189"/>
      <c r="T42" s="190"/>
    </row>
    <row r="43" spans="2:20" ht="30" customHeight="1">
      <c r="B43" s="67"/>
      <c r="C43" s="59"/>
      <c r="D43" s="59"/>
      <c r="E43" s="200" t="str">
        <f>P45</f>
        <v>19660818 199203 2 001</v>
      </c>
      <c r="F43" s="200"/>
      <c r="G43" s="200"/>
      <c r="H43" s="200"/>
      <c r="I43" s="201"/>
      <c r="K43" s="203" t="s">
        <v>79</v>
      </c>
      <c r="L43" s="206" t="s">
        <v>75</v>
      </c>
      <c r="M43" s="207"/>
      <c r="N43" s="207"/>
      <c r="O43" s="207"/>
      <c r="P43" s="207"/>
      <c r="Q43" s="207"/>
      <c r="R43" s="207"/>
      <c r="S43" s="207"/>
      <c r="T43" s="208"/>
    </row>
    <row r="44" spans="2:20" ht="30" customHeight="1">
      <c r="B44" s="91" t="s">
        <v>83</v>
      </c>
      <c r="C44" s="92" t="s">
        <v>102</v>
      </c>
      <c r="D44" s="59"/>
      <c r="E44" s="97"/>
      <c r="F44" s="97"/>
      <c r="G44" s="97"/>
      <c r="H44" s="97"/>
      <c r="I44" s="98"/>
      <c r="K44" s="204"/>
      <c r="L44" s="194" t="s">
        <v>70</v>
      </c>
      <c r="M44" s="195"/>
      <c r="N44" s="195"/>
      <c r="O44" s="196"/>
      <c r="P44" s="197" t="s">
        <v>107</v>
      </c>
      <c r="Q44" s="198"/>
      <c r="R44" s="198"/>
      <c r="S44" s="198"/>
      <c r="T44" s="199"/>
    </row>
    <row r="45" spans="2:20" ht="30" customHeight="1">
      <c r="B45" s="91"/>
      <c r="C45" s="174" t="s">
        <v>84</v>
      </c>
      <c r="D45" s="174"/>
      <c r="E45" s="174"/>
      <c r="F45" s="59"/>
      <c r="G45" s="59"/>
      <c r="H45" s="59"/>
      <c r="I45" s="60"/>
      <c r="K45" s="204"/>
      <c r="L45" s="194" t="s">
        <v>71</v>
      </c>
      <c r="M45" s="195"/>
      <c r="N45" s="195"/>
      <c r="O45" s="196"/>
      <c r="P45" s="197" t="s">
        <v>109</v>
      </c>
      <c r="Q45" s="198"/>
      <c r="R45" s="198"/>
      <c r="S45" s="198"/>
      <c r="T45" s="199"/>
    </row>
    <row r="46" spans="2:20" ht="30" customHeight="1">
      <c r="B46" s="67"/>
      <c r="C46" s="95"/>
      <c r="D46" s="96"/>
      <c r="E46" s="96"/>
      <c r="F46" s="59"/>
      <c r="G46" s="59"/>
      <c r="H46" s="59"/>
      <c r="I46" s="60"/>
      <c r="K46" s="204"/>
      <c r="L46" s="194" t="s">
        <v>72</v>
      </c>
      <c r="M46" s="195"/>
      <c r="N46" s="195"/>
      <c r="O46" s="196"/>
      <c r="P46" s="197" t="s">
        <v>112</v>
      </c>
      <c r="Q46" s="198"/>
      <c r="R46" s="198"/>
      <c r="S46" s="198"/>
      <c r="T46" s="199"/>
    </row>
    <row r="47" spans="2:20" ht="30" customHeight="1">
      <c r="B47" s="67"/>
      <c r="C47" s="210">
        <f>SKP!I5</f>
        <v>0</v>
      </c>
      <c r="D47" s="210"/>
      <c r="E47" s="210"/>
      <c r="F47" s="59"/>
      <c r="G47" s="59"/>
      <c r="H47" s="59"/>
      <c r="I47" s="60"/>
      <c r="K47" s="204"/>
      <c r="L47" s="194" t="s">
        <v>73</v>
      </c>
      <c r="M47" s="195"/>
      <c r="N47" s="195"/>
      <c r="O47" s="196"/>
      <c r="P47" s="209" t="s">
        <v>91</v>
      </c>
      <c r="Q47" s="198"/>
      <c r="R47" s="198"/>
      <c r="S47" s="198"/>
      <c r="T47" s="199"/>
    </row>
    <row r="48" spans="2:20" ht="30" customHeight="1" thickBot="1">
      <c r="B48" s="67"/>
      <c r="C48" s="202">
        <f>SKP!I6</f>
        <v>0</v>
      </c>
      <c r="D48" s="202"/>
      <c r="E48" s="202"/>
      <c r="F48" s="59"/>
      <c r="G48" s="59"/>
      <c r="H48" s="59"/>
      <c r="I48" s="60"/>
      <c r="K48" s="205"/>
      <c r="L48" s="185" t="s">
        <v>74</v>
      </c>
      <c r="M48" s="186"/>
      <c r="N48" s="186"/>
      <c r="O48" s="187"/>
      <c r="P48" s="188" t="s">
        <v>108</v>
      </c>
      <c r="Q48" s="189"/>
      <c r="R48" s="189"/>
      <c r="S48" s="189"/>
      <c r="T48" s="190"/>
    </row>
    <row r="49" spans="2:20" ht="30" customHeight="1">
      <c r="B49" s="67"/>
      <c r="C49" s="99"/>
      <c r="D49" s="99"/>
      <c r="E49" s="93" t="s">
        <v>101</v>
      </c>
      <c r="F49" s="59"/>
      <c r="G49" s="59"/>
      <c r="H49" s="59"/>
      <c r="I49" s="60"/>
      <c r="K49" s="203" t="s">
        <v>80</v>
      </c>
      <c r="L49" s="206" t="s">
        <v>76</v>
      </c>
      <c r="M49" s="207"/>
      <c r="N49" s="207"/>
      <c r="O49" s="207"/>
      <c r="P49" s="207"/>
      <c r="Q49" s="207"/>
      <c r="R49" s="207"/>
      <c r="S49" s="207"/>
      <c r="T49" s="208"/>
    </row>
    <row r="50" spans="2:20" ht="30" customHeight="1">
      <c r="B50" s="67"/>
      <c r="C50" s="100"/>
      <c r="D50" s="100"/>
      <c r="E50" s="174" t="s">
        <v>76</v>
      </c>
      <c r="F50" s="174"/>
      <c r="G50" s="174"/>
      <c r="H50" s="174"/>
      <c r="I50" s="175"/>
      <c r="K50" s="204"/>
      <c r="L50" s="194" t="s">
        <v>70</v>
      </c>
      <c r="M50" s="195"/>
      <c r="N50" s="195"/>
      <c r="O50" s="196"/>
      <c r="P50" s="209" t="s">
        <v>113</v>
      </c>
      <c r="Q50" s="198"/>
      <c r="R50" s="198"/>
      <c r="S50" s="198"/>
      <c r="T50" s="199"/>
    </row>
    <row r="51" spans="2:20" ht="30" customHeight="1">
      <c r="B51" s="67"/>
      <c r="C51" s="59"/>
      <c r="D51" s="59"/>
      <c r="E51" s="59"/>
      <c r="F51" s="59"/>
      <c r="G51" s="59"/>
      <c r="H51" s="59"/>
      <c r="I51" s="60"/>
      <c r="K51" s="204"/>
      <c r="L51" s="194" t="s">
        <v>71</v>
      </c>
      <c r="M51" s="195"/>
      <c r="N51" s="195"/>
      <c r="O51" s="196"/>
      <c r="P51" s="197" t="s">
        <v>114</v>
      </c>
      <c r="Q51" s="198"/>
      <c r="R51" s="198"/>
      <c r="S51" s="198"/>
      <c r="T51" s="199"/>
    </row>
    <row r="52" spans="2:20" ht="30" customHeight="1">
      <c r="B52" s="67"/>
      <c r="C52" s="59"/>
      <c r="D52" s="59"/>
      <c r="E52" s="192" t="str">
        <f>P50</f>
        <v>Drs.Sumrahyadi, MIMS</v>
      </c>
      <c r="F52" s="192"/>
      <c r="G52" s="192"/>
      <c r="H52" s="192"/>
      <c r="I52" s="193"/>
      <c r="K52" s="204"/>
      <c r="L52" s="194" t="s">
        <v>72</v>
      </c>
      <c r="M52" s="195"/>
      <c r="N52" s="195"/>
      <c r="O52" s="196"/>
      <c r="P52" s="197" t="s">
        <v>115</v>
      </c>
      <c r="Q52" s="198"/>
      <c r="R52" s="198"/>
      <c r="S52" s="198"/>
      <c r="T52" s="199"/>
    </row>
    <row r="53" spans="2:20" ht="30" customHeight="1">
      <c r="B53" s="67"/>
      <c r="C53" s="59"/>
      <c r="D53" s="59"/>
      <c r="E53" s="200" t="str">
        <f>P51</f>
        <v>19611009 198703 1 001</v>
      </c>
      <c r="F53" s="200"/>
      <c r="G53" s="200"/>
      <c r="H53" s="200"/>
      <c r="I53" s="201"/>
      <c r="K53" s="204"/>
      <c r="L53" s="194" t="s">
        <v>73</v>
      </c>
      <c r="M53" s="195"/>
      <c r="N53" s="195"/>
      <c r="O53" s="196"/>
      <c r="P53" s="197" t="s">
        <v>116</v>
      </c>
      <c r="Q53" s="198"/>
      <c r="R53" s="198"/>
      <c r="S53" s="198"/>
      <c r="T53" s="199"/>
    </row>
    <row r="54" spans="2:20" ht="30" customHeight="1" thickBot="1">
      <c r="B54" s="86"/>
      <c r="C54" s="61"/>
      <c r="D54" s="61"/>
      <c r="E54" s="61"/>
      <c r="F54" s="61"/>
      <c r="G54" s="61"/>
      <c r="H54" s="61"/>
      <c r="I54" s="62"/>
      <c r="K54" s="205"/>
      <c r="L54" s="185" t="s">
        <v>74</v>
      </c>
      <c r="M54" s="186"/>
      <c r="N54" s="186"/>
      <c r="O54" s="187"/>
      <c r="P54" s="188" t="s">
        <v>108</v>
      </c>
      <c r="Q54" s="189"/>
      <c r="R54" s="189"/>
      <c r="S54" s="189"/>
      <c r="T54" s="190"/>
    </row>
    <row r="60" spans="2:20">
      <c r="N60" s="59"/>
      <c r="O60" s="59"/>
      <c r="P60" s="59"/>
      <c r="Q60" s="59"/>
    </row>
    <row r="61" spans="2:20">
      <c r="N61" s="59"/>
      <c r="O61" s="173"/>
      <c r="P61" s="173"/>
      <c r="Q61" s="59"/>
    </row>
    <row r="62" spans="2:20">
      <c r="N62" s="59"/>
      <c r="O62" s="191"/>
      <c r="P62" s="191"/>
      <c r="Q62" s="59"/>
    </row>
    <row r="63" spans="2:20">
      <c r="N63" s="59"/>
      <c r="O63" s="191"/>
      <c r="P63" s="191"/>
      <c r="Q63" s="59"/>
    </row>
    <row r="64" spans="2:20">
      <c r="N64" s="59"/>
      <c r="O64" s="173"/>
      <c r="P64" s="173"/>
      <c r="Q64" s="59"/>
    </row>
    <row r="65" spans="14:17">
      <c r="N65" s="59"/>
      <c r="O65" s="173"/>
      <c r="P65" s="173"/>
      <c r="Q65" s="59"/>
    </row>
    <row r="66" spans="14:17">
      <c r="N66" s="59"/>
      <c r="O66" s="59"/>
      <c r="P66" s="59"/>
      <c r="Q66" s="59"/>
    </row>
    <row r="67" spans="14:17">
      <c r="N67" s="59"/>
      <c r="O67" s="59"/>
      <c r="P67" s="59"/>
      <c r="Q67" s="59"/>
    </row>
  </sheetData>
  <mergeCells count="91">
    <mergeCell ref="O61:P61"/>
    <mergeCell ref="O62:P62"/>
    <mergeCell ref="O63:P63"/>
    <mergeCell ref="O64:P64"/>
    <mergeCell ref="O65:P65"/>
    <mergeCell ref="C3:D3"/>
    <mergeCell ref="D4:E4"/>
    <mergeCell ref="D5:E5"/>
    <mergeCell ref="D6:E6"/>
    <mergeCell ref="D7:E7"/>
    <mergeCell ref="C4:C12"/>
    <mergeCell ref="D8:E8"/>
    <mergeCell ref="D9:E9"/>
    <mergeCell ref="D10:E10"/>
    <mergeCell ref="D11:E11"/>
    <mergeCell ref="D12:E12"/>
    <mergeCell ref="G6:H6"/>
    <mergeCell ref="G7:H7"/>
    <mergeCell ref="G8:H8"/>
    <mergeCell ref="G5:H5"/>
    <mergeCell ref="B21:I21"/>
    <mergeCell ref="B16:I16"/>
    <mergeCell ref="B17:I17"/>
    <mergeCell ref="B18:I18"/>
    <mergeCell ref="B19:I19"/>
    <mergeCell ref="B2:B12"/>
    <mergeCell ref="C2:H2"/>
    <mergeCell ref="B13:H13"/>
    <mergeCell ref="G4:H4"/>
    <mergeCell ref="B15:I15"/>
    <mergeCell ref="G9:H9"/>
    <mergeCell ref="G10:H10"/>
    <mergeCell ref="K2:T2"/>
    <mergeCell ref="K3:T3"/>
    <mergeCell ref="K11:T11"/>
    <mergeCell ref="K12:T12"/>
    <mergeCell ref="K23:T23"/>
    <mergeCell ref="K10:T10"/>
    <mergeCell ref="G11:H11"/>
    <mergeCell ref="K32:T32"/>
    <mergeCell ref="K33:T33"/>
    <mergeCell ref="B14:H14"/>
    <mergeCell ref="B22:I22"/>
    <mergeCell ref="B23:I23"/>
    <mergeCell ref="B24:I24"/>
    <mergeCell ref="B20:I20"/>
    <mergeCell ref="L40:O40"/>
    <mergeCell ref="L41:O41"/>
    <mergeCell ref="L42:O42"/>
    <mergeCell ref="K43:K48"/>
    <mergeCell ref="L43:T43"/>
    <mergeCell ref="L44:O44"/>
    <mergeCell ref="L45:O45"/>
    <mergeCell ref="L46:O46"/>
    <mergeCell ref="L47:O47"/>
    <mergeCell ref="K37:K42"/>
    <mergeCell ref="L37:T37"/>
    <mergeCell ref="L38:O38"/>
    <mergeCell ref="L39:O39"/>
    <mergeCell ref="P38:T38"/>
    <mergeCell ref="P39:T39"/>
    <mergeCell ref="P42:T42"/>
    <mergeCell ref="E40:I40"/>
    <mergeCell ref="E50:I50"/>
    <mergeCell ref="L48:O48"/>
    <mergeCell ref="K49:K54"/>
    <mergeCell ref="L50:O50"/>
    <mergeCell ref="L51:O51"/>
    <mergeCell ref="L52:O52"/>
    <mergeCell ref="L53:O53"/>
    <mergeCell ref="L54:O54"/>
    <mergeCell ref="L49:T49"/>
    <mergeCell ref="P54:T54"/>
    <mergeCell ref="P53:T53"/>
    <mergeCell ref="E52:I52"/>
    <mergeCell ref="E53:I53"/>
    <mergeCell ref="P40:T40"/>
    <mergeCell ref="P41:T41"/>
    <mergeCell ref="P44:T44"/>
    <mergeCell ref="P45:T45"/>
    <mergeCell ref="P46:T46"/>
    <mergeCell ref="E43:I43"/>
    <mergeCell ref="E42:I42"/>
    <mergeCell ref="C45:E45"/>
    <mergeCell ref="P51:T51"/>
    <mergeCell ref="P52:T52"/>
    <mergeCell ref="C47:E47"/>
    <mergeCell ref="C48:E48"/>
    <mergeCell ref="P47:T47"/>
    <mergeCell ref="P48:T48"/>
    <mergeCell ref="P50:T50"/>
  </mergeCells>
  <printOptions horizontalCentered="1"/>
  <pageMargins left="1" right="0.196850393700787" top="0.27559055118110198" bottom="0.23622047244094499" header="0.23622047244094499" footer="0.15748031496063"/>
  <pageSetup paperSize="5" scale="80" orientation="landscape" r:id="rId1"/>
  <rowBreaks count="1" manualBreakCount="1">
    <brk id="25" max="20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E22" sqref="E22"/>
    </sheetView>
  </sheetViews>
  <sheetFormatPr defaultRowHeight="12.75"/>
  <cols>
    <col min="1" max="1" width="4.140625" bestFit="1" customWidth="1"/>
    <col min="2" max="2" width="15.85546875" customWidth="1"/>
    <col min="3" max="3" width="25.42578125" bestFit="1" customWidth="1"/>
    <col min="4" max="4" width="14.140625" bestFit="1" customWidth="1"/>
    <col min="8" max="8" width="15.42578125" customWidth="1"/>
    <col min="9" max="9" width="5.85546875" customWidth="1"/>
  </cols>
  <sheetData>
    <row r="1" spans="1:9">
      <c r="A1" s="335" t="s">
        <v>92</v>
      </c>
      <c r="B1" s="335"/>
      <c r="C1" s="335"/>
      <c r="D1" s="335"/>
      <c r="E1" s="335"/>
      <c r="F1" s="335"/>
      <c r="G1" s="335"/>
      <c r="H1" s="335"/>
      <c r="I1" s="133"/>
    </row>
    <row r="3" spans="1:9" ht="15">
      <c r="A3" s="336" t="s">
        <v>93</v>
      </c>
      <c r="B3" s="337"/>
      <c r="C3" s="134">
        <f>SKP!I5</f>
        <v>0</v>
      </c>
    </row>
    <row r="4" spans="1:9" ht="15">
      <c r="A4" s="336" t="s">
        <v>94</v>
      </c>
      <c r="B4" s="337"/>
      <c r="C4" s="134">
        <f>SKP!I6</f>
        <v>0</v>
      </c>
    </row>
    <row r="6" spans="1:9" ht="33" customHeight="1">
      <c r="A6" s="135" t="s">
        <v>1</v>
      </c>
      <c r="B6" s="135" t="s">
        <v>95</v>
      </c>
      <c r="C6" s="332" t="s">
        <v>96</v>
      </c>
      <c r="D6" s="333"/>
      <c r="E6" s="333"/>
      <c r="F6" s="334"/>
      <c r="G6" s="338" t="s">
        <v>97</v>
      </c>
      <c r="H6" s="339"/>
      <c r="I6" s="340"/>
    </row>
    <row r="7" spans="1:9" ht="15.75">
      <c r="A7" s="162"/>
      <c r="B7" s="162"/>
      <c r="C7" s="163"/>
      <c r="D7" s="136"/>
      <c r="E7" s="136"/>
      <c r="F7" s="137"/>
      <c r="G7" s="164"/>
      <c r="H7" s="165"/>
      <c r="I7" s="166"/>
    </row>
    <row r="8" spans="1:9" ht="15">
      <c r="A8" s="341">
        <v>1</v>
      </c>
      <c r="B8" s="343" t="s">
        <v>98</v>
      </c>
      <c r="C8" s="345" t="str">
        <f>CONCATENATE("Penilaian SKP sampai dengan 4 Desember 2014 = ",ROUNDUP([1]PENGUKURAN!R29,2),", Sedangkan penilaian perilaku kerjanya adalah sebagai berikut:")</f>
        <v>Penilaian SKP sampai dengan 4 Desember 2014 = 0, Sedangkan penilaian perilaku kerjanya adalah sebagai berikut:</v>
      </c>
      <c r="D8" s="346"/>
      <c r="E8" s="346"/>
      <c r="F8" s="347"/>
      <c r="G8" s="138"/>
      <c r="H8" s="153">
        <f>SKP!D8</f>
        <v>0</v>
      </c>
      <c r="I8" s="139"/>
    </row>
    <row r="9" spans="1:9" ht="15">
      <c r="A9" s="342"/>
      <c r="B9" s="344"/>
      <c r="C9" s="140" t="s">
        <v>45</v>
      </c>
      <c r="D9" s="141">
        <f>PENILAIAN!F4</f>
        <v>82</v>
      </c>
      <c r="E9" s="348" t="str">
        <f>IF((D9&gt;=91),"Sangat Baik",IF(AND(D9&gt;=76,D9&lt;=90.99),"Baik",IF(AND(D9&gt;=61,D9&lt;=75.99),"Cukup",IF(AND(D9&gt;=51,D9&lt;=60.99),"Kurang",IF((D9&lt;=50),"Buruk","")))))</f>
        <v>Baik</v>
      </c>
      <c r="F9" s="349"/>
      <c r="G9" s="142"/>
      <c r="H9" s="143"/>
      <c r="I9" s="144"/>
    </row>
    <row r="10" spans="1:9" ht="15">
      <c r="A10" s="342"/>
      <c r="B10" s="344"/>
      <c r="C10" s="140" t="s">
        <v>46</v>
      </c>
      <c r="D10" s="141">
        <f>PENILAIAN!F5</f>
        <v>85</v>
      </c>
      <c r="E10" s="348" t="str">
        <f t="shared" ref="E10:E16" si="0">IF((D10&gt;=91),"Sangat Baik",IF(AND(D10&gt;=76,D10&lt;=90.99),"Baik",IF(AND(D10&gt;=61,D10&lt;=75.99),"Cukup",IF(AND(D10&gt;=51,D10&lt;=60.99),"Kurang",IF((D10&lt;=50),"Buruk","")))))</f>
        <v>Baik</v>
      </c>
      <c r="F10" s="349"/>
      <c r="G10" s="142"/>
      <c r="I10" s="146"/>
    </row>
    <row r="11" spans="1:9" ht="15">
      <c r="A11" s="342"/>
      <c r="B11" s="344"/>
      <c r="C11" s="140" t="s">
        <v>47</v>
      </c>
      <c r="D11" s="141">
        <f>PENILAIAN!F6</f>
        <v>85</v>
      </c>
      <c r="E11" s="348" t="str">
        <f t="shared" si="0"/>
        <v>Baik</v>
      </c>
      <c r="F11" s="349"/>
      <c r="G11" s="142"/>
      <c r="H11" s="143"/>
      <c r="I11" s="144"/>
    </row>
    <row r="12" spans="1:9" ht="15">
      <c r="A12" s="342"/>
      <c r="B12" s="344"/>
      <c r="C12" s="140" t="s">
        <v>48</v>
      </c>
      <c r="D12" s="141">
        <f>PENILAIAN!F7</f>
        <v>82</v>
      </c>
      <c r="E12" s="348" t="str">
        <f t="shared" si="0"/>
        <v>Baik</v>
      </c>
      <c r="F12" s="349"/>
      <c r="G12" s="142"/>
      <c r="H12" s="143"/>
      <c r="I12" s="144"/>
    </row>
    <row r="13" spans="1:9" ht="15">
      <c r="A13" s="342"/>
      <c r="B13" s="344"/>
      <c r="C13" s="147" t="s">
        <v>49</v>
      </c>
      <c r="D13" s="141">
        <f>PENILAIAN!F8</f>
        <v>82</v>
      </c>
      <c r="E13" s="348" t="str">
        <f t="shared" si="0"/>
        <v>Baik</v>
      </c>
      <c r="F13" s="349"/>
      <c r="G13" s="160"/>
      <c r="H13" s="156">
        <f>SKP!D5</f>
        <v>0</v>
      </c>
      <c r="I13" s="139"/>
    </row>
    <row r="14" spans="1:9" ht="15">
      <c r="A14" s="342"/>
      <c r="B14" s="344"/>
      <c r="C14" s="148" t="s">
        <v>50</v>
      </c>
      <c r="D14" s="149">
        <f>PENILAIAN!F9</f>
        <v>88</v>
      </c>
      <c r="E14" s="350" t="str">
        <f>IF((D14&gt;=91),"Sangat Baik",IF(AND(D14&gt;=76,D14&lt;=90.99),"Baik",IF(AND(D14&gt;=61,D14&lt;=75.99),"Cukup",IF(AND(D14&gt;=51,D14&lt;=60.99),"Kurang",IF((D14&lt;=50),"Buruk","")))))</f>
        <v>Baik</v>
      </c>
      <c r="F14" s="351"/>
      <c r="G14" s="160"/>
      <c r="H14" s="145">
        <f>SKP!D6</f>
        <v>0</v>
      </c>
      <c r="I14" s="139"/>
    </row>
    <row r="15" spans="1:9" ht="15">
      <c r="A15" s="342"/>
      <c r="B15" s="344"/>
      <c r="C15" s="140" t="s">
        <v>44</v>
      </c>
      <c r="D15" s="141">
        <f>SUM(D9:D14)</f>
        <v>504</v>
      </c>
      <c r="E15" s="348" t="str">
        <f t="shared" si="0"/>
        <v>Sangat Baik</v>
      </c>
      <c r="F15" s="349"/>
      <c r="G15" s="154"/>
      <c r="I15" s="155"/>
    </row>
    <row r="16" spans="1:9" ht="15">
      <c r="A16" s="342"/>
      <c r="B16" s="344"/>
      <c r="C16" s="140" t="s">
        <v>99</v>
      </c>
      <c r="D16" s="141">
        <f>IF(D14=0,D15/5,D15/6)</f>
        <v>84</v>
      </c>
      <c r="E16" s="348" t="str">
        <f t="shared" si="0"/>
        <v>Baik</v>
      </c>
      <c r="F16" s="349"/>
      <c r="G16" s="142"/>
      <c r="I16" s="146"/>
    </row>
    <row r="17" spans="1:9">
      <c r="A17" s="161"/>
      <c r="B17" s="161"/>
      <c r="C17" s="157"/>
      <c r="D17" s="158"/>
      <c r="E17" s="158"/>
      <c r="F17" s="159"/>
      <c r="G17" s="157"/>
      <c r="H17" s="158"/>
      <c r="I17" s="159"/>
    </row>
  </sheetData>
  <mergeCells count="16">
    <mergeCell ref="A8:A16"/>
    <mergeCell ref="B8:B16"/>
    <mergeCell ref="C8:F8"/>
    <mergeCell ref="E9:F9"/>
    <mergeCell ref="E10:F10"/>
    <mergeCell ref="E11:F11"/>
    <mergeCell ref="E12:F12"/>
    <mergeCell ref="E13:F13"/>
    <mergeCell ref="E14:F14"/>
    <mergeCell ref="E15:F15"/>
    <mergeCell ref="E16:F16"/>
    <mergeCell ref="C6:F6"/>
    <mergeCell ref="A1:H1"/>
    <mergeCell ref="A3:B3"/>
    <mergeCell ref="A4:B4"/>
    <mergeCell ref="G6:I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5"/>
  <sheetViews>
    <sheetView workbookViewId="0">
      <selection activeCell="G13" sqref="G13"/>
    </sheetView>
  </sheetViews>
  <sheetFormatPr defaultRowHeight="12.75"/>
  <cols>
    <col min="2" max="2" width="10.140625" bestFit="1" customWidth="1"/>
  </cols>
  <sheetData>
    <row r="2" spans="1:5">
      <c r="A2" t="s">
        <v>86</v>
      </c>
    </row>
    <row r="3" spans="1:5">
      <c r="A3" s="54" t="s">
        <v>87</v>
      </c>
      <c r="B3" s="54" t="s">
        <v>89</v>
      </c>
      <c r="C3" s="54" t="s">
        <v>88</v>
      </c>
      <c r="D3" s="54" t="s">
        <v>89</v>
      </c>
      <c r="E3" s="54" t="s">
        <v>88</v>
      </c>
    </row>
    <row r="4" spans="1:5">
      <c r="A4">
        <v>1</v>
      </c>
      <c r="B4">
        <v>0</v>
      </c>
      <c r="C4">
        <f>100-(B4/$A$4*100)</f>
        <v>100</v>
      </c>
      <c r="D4">
        <v>0</v>
      </c>
      <c r="E4">
        <f>100-(D4/$A$4*100)</f>
        <v>100</v>
      </c>
    </row>
    <row r="5" spans="1:5">
      <c r="A5">
        <v>2</v>
      </c>
      <c r="B5">
        <v>1</v>
      </c>
      <c r="C5">
        <f>100-(B5/$A$5*100)</f>
        <v>50</v>
      </c>
      <c r="D5">
        <v>0</v>
      </c>
      <c r="E5">
        <f>100-(D5/$A$5*100)</f>
        <v>100</v>
      </c>
    </row>
    <row r="6" spans="1:5">
      <c r="A6">
        <v>3</v>
      </c>
      <c r="B6" s="104">
        <v>2</v>
      </c>
      <c r="C6" s="104">
        <f>100-(B6/$A$6*100)</f>
        <v>33.333333333333343</v>
      </c>
      <c r="D6" s="104">
        <v>1</v>
      </c>
      <c r="E6" s="104">
        <f>100-(D6/$A$6*100)</f>
        <v>66.666666666666671</v>
      </c>
    </row>
    <row r="7" spans="1:5">
      <c r="A7">
        <v>4</v>
      </c>
      <c r="B7">
        <v>3</v>
      </c>
      <c r="C7">
        <f>100-(B7/$A$7*100)</f>
        <v>25</v>
      </c>
      <c r="D7">
        <v>2</v>
      </c>
      <c r="E7">
        <f>100-(D7/$A$7*100)</f>
        <v>50</v>
      </c>
    </row>
    <row r="8" spans="1:5">
      <c r="A8">
        <v>5</v>
      </c>
      <c r="B8">
        <v>4</v>
      </c>
      <c r="C8">
        <f>100-(B8/$A$8*100)</f>
        <v>20</v>
      </c>
      <c r="D8">
        <v>3</v>
      </c>
      <c r="E8">
        <f>100-(D8/$A$8*100)</f>
        <v>40</v>
      </c>
    </row>
    <row r="9" spans="1:5">
      <c r="A9">
        <v>6</v>
      </c>
      <c r="B9" s="103">
        <v>5</v>
      </c>
      <c r="C9" s="103">
        <f>100-(B9/$A$9*100)</f>
        <v>16.666666666666657</v>
      </c>
      <c r="D9" s="104">
        <v>4</v>
      </c>
      <c r="E9" s="104">
        <f>100-(D9/$A$9*100)</f>
        <v>33.333333333333343</v>
      </c>
    </row>
    <row r="10" spans="1:5">
      <c r="A10">
        <v>7</v>
      </c>
      <c r="B10">
        <v>6</v>
      </c>
      <c r="C10">
        <f>100-(B10/$A$10*100)</f>
        <v>14.285714285714292</v>
      </c>
      <c r="D10">
        <v>5</v>
      </c>
      <c r="E10">
        <f>100-(D10/$A$10*100)</f>
        <v>28.571428571428569</v>
      </c>
    </row>
    <row r="11" spans="1:5">
      <c r="A11">
        <v>8</v>
      </c>
      <c r="B11">
        <v>7</v>
      </c>
      <c r="C11">
        <f>100-(B11/$A$11*100)</f>
        <v>12.5</v>
      </c>
      <c r="D11">
        <v>6</v>
      </c>
      <c r="E11">
        <f>100-(D11/$A$11*100)</f>
        <v>25</v>
      </c>
    </row>
    <row r="12" spans="1:5">
      <c r="A12" s="106">
        <v>9</v>
      </c>
      <c r="B12">
        <v>8</v>
      </c>
      <c r="C12">
        <f>100-(B12/$A$12*100)</f>
        <v>11.111111111111114</v>
      </c>
      <c r="D12" s="106">
        <v>7</v>
      </c>
      <c r="E12" s="105">
        <f>100-(D12/$A$12*100)</f>
        <v>22.222222222222214</v>
      </c>
    </row>
    <row r="13" spans="1:5">
      <c r="A13">
        <v>10</v>
      </c>
      <c r="B13">
        <v>9</v>
      </c>
      <c r="C13">
        <f>100-(B13/$A$13*100)</f>
        <v>10</v>
      </c>
      <c r="D13">
        <v>8</v>
      </c>
      <c r="E13">
        <f>100-(D13/$A$13*100)</f>
        <v>20</v>
      </c>
    </row>
    <row r="14" spans="1:5">
      <c r="A14">
        <v>11</v>
      </c>
      <c r="B14">
        <v>10</v>
      </c>
      <c r="C14">
        <f>100-(B14/$A$14*100)</f>
        <v>9.0909090909090935</v>
      </c>
      <c r="D14" s="103">
        <v>9</v>
      </c>
      <c r="E14" s="103">
        <f>100-(D14/$A$14*100)</f>
        <v>18.181818181818173</v>
      </c>
    </row>
    <row r="15" spans="1:5">
      <c r="A15">
        <v>12</v>
      </c>
      <c r="B15">
        <v>11</v>
      </c>
      <c r="C15">
        <f>100-(B15/$A$15*100)</f>
        <v>8.3333333333333428</v>
      </c>
      <c r="D15" s="103">
        <v>10</v>
      </c>
      <c r="E15" s="103">
        <f>100-(D15/$A$15*100)</f>
        <v>16.666666666666657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SKP</vt:lpstr>
      <vt:lpstr>PENGUKURAN</vt:lpstr>
      <vt:lpstr>PENILAIAN</vt:lpstr>
      <vt:lpstr>Sheet2</vt:lpstr>
      <vt:lpstr>Sheet1</vt:lpstr>
      <vt:lpstr>PENGUKURAN!Print_Area</vt:lpstr>
      <vt:lpstr>PENILAIAN!Print_Area</vt:lpstr>
      <vt:lpstr>SKP!Print_Area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bkn</dc:creator>
  <cp:lastModifiedBy>HP</cp:lastModifiedBy>
  <cp:lastPrinted>2017-07-20T04:28:35Z</cp:lastPrinted>
  <dcterms:created xsi:type="dcterms:W3CDTF">2010-10-07T03:41:24Z</dcterms:created>
  <dcterms:modified xsi:type="dcterms:W3CDTF">2017-09-04T08:03:56Z</dcterms:modified>
</cp:coreProperties>
</file>