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7340" yWindow="-21580" windowWidth="31040" windowHeight="20140" tabRatio="500"/>
  </bookViews>
  <sheets>
    <sheet name="wk0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E9" i="1"/>
  <c r="D8" i="1"/>
  <c r="E8" i="1"/>
  <c r="B7" i="1"/>
  <c r="D7" i="1"/>
  <c r="E7" i="1"/>
  <c r="I6" i="1"/>
  <c r="K6" i="1"/>
  <c r="L6" i="1"/>
  <c r="W4" i="1"/>
  <c r="X4" i="1"/>
  <c r="AA2" i="1"/>
  <c r="E52" i="1"/>
  <c r="F52" i="1"/>
  <c r="G52" i="1"/>
  <c r="L20" i="1"/>
  <c r="K20" i="1"/>
  <c r="E51" i="1"/>
  <c r="F51" i="1"/>
  <c r="G51" i="1"/>
  <c r="G50" i="1"/>
  <c r="F50" i="1"/>
  <c r="E50" i="1"/>
  <c r="D43" i="1"/>
  <c r="D42" i="1"/>
  <c r="W3" i="1"/>
  <c r="X3" i="1"/>
  <c r="B41" i="1"/>
  <c r="D41" i="1"/>
  <c r="D40" i="1"/>
  <c r="D39" i="1"/>
  <c r="J17" i="1"/>
  <c r="J16" i="1"/>
  <c r="E47" i="1"/>
  <c r="F47" i="1"/>
  <c r="D38" i="1"/>
  <c r="D37" i="1"/>
  <c r="C29" i="1"/>
  <c r="E29" i="1"/>
  <c r="D36" i="1"/>
  <c r="F46" i="1"/>
  <c r="E46" i="1"/>
  <c r="D35" i="1"/>
  <c r="D34" i="1"/>
  <c r="C28" i="1"/>
  <c r="E28" i="1"/>
  <c r="C27" i="1"/>
  <c r="E27" i="1"/>
  <c r="C26" i="1"/>
  <c r="E26" i="1"/>
  <c r="C25" i="1"/>
  <c r="E25" i="1"/>
  <c r="C24" i="1"/>
  <c r="E24" i="1"/>
  <c r="C23" i="1"/>
  <c r="E23" i="1"/>
  <c r="C22" i="1"/>
  <c r="E22" i="1"/>
  <c r="C21" i="1"/>
  <c r="E21" i="1"/>
  <c r="I13" i="1"/>
  <c r="D20" i="1"/>
  <c r="C20" i="1"/>
  <c r="E20" i="1"/>
  <c r="C19" i="1"/>
  <c r="E19" i="1"/>
  <c r="C18" i="1"/>
  <c r="E18" i="1"/>
  <c r="C17" i="1"/>
  <c r="E17" i="1"/>
  <c r="C16" i="1"/>
  <c r="E16" i="1"/>
  <c r="C15" i="1"/>
  <c r="E15" i="1"/>
  <c r="C14" i="1"/>
  <c r="E14" i="1"/>
  <c r="C13" i="1"/>
  <c r="E13" i="1"/>
  <c r="J5" i="1"/>
  <c r="I5" i="1"/>
  <c r="K5" i="1"/>
  <c r="L5" i="1"/>
  <c r="J4" i="1"/>
  <c r="I2" i="1"/>
  <c r="I4" i="1"/>
  <c r="K4" i="1"/>
  <c r="L4" i="1"/>
  <c r="J3" i="1"/>
  <c r="I3" i="1"/>
  <c r="K3" i="1"/>
  <c r="L3" i="1"/>
  <c r="D6" i="1"/>
  <c r="E6" i="1"/>
  <c r="D5" i="1"/>
  <c r="E5" i="1"/>
  <c r="D4" i="1"/>
  <c r="E4" i="1"/>
  <c r="Q3" i="1"/>
  <c r="R3" i="1"/>
  <c r="W2" i="1"/>
  <c r="X2" i="1"/>
  <c r="Q2" i="1"/>
  <c r="R2" i="1"/>
  <c r="K2" i="1"/>
  <c r="L2" i="1"/>
  <c r="D3" i="1"/>
  <c r="E3" i="1"/>
  <c r="D2" i="1"/>
  <c r="E2" i="1"/>
</calcChain>
</file>

<file path=xl/sharedStrings.xml><?xml version="1.0" encoding="utf-8"?>
<sst xmlns="http://schemas.openxmlformats.org/spreadsheetml/2006/main" count="52" uniqueCount="22">
  <si>
    <t>Annuity</t>
  </si>
  <si>
    <t>Rate</t>
  </si>
  <si>
    <t>Periods</t>
  </si>
  <si>
    <t>PresVal</t>
  </si>
  <si>
    <t>ADF</t>
  </si>
  <si>
    <t>Loan</t>
  </si>
  <si>
    <t>Payments</t>
  </si>
  <si>
    <t>ACF</t>
  </si>
  <si>
    <t>FutVal</t>
  </si>
  <si>
    <t>APR</t>
  </si>
  <si>
    <t>PeriodRate</t>
  </si>
  <si>
    <t>PerForRate</t>
  </si>
  <si>
    <t>PerRate</t>
  </si>
  <si>
    <t>ContComp</t>
  </si>
  <si>
    <t>Perpetuity</t>
  </si>
  <si>
    <t>GrowthRate</t>
  </si>
  <si>
    <t>AnnGrowthRate</t>
  </si>
  <si>
    <t>Amt</t>
  </si>
  <si>
    <t>CompPer</t>
  </si>
  <si>
    <t>RatePerPeriod</t>
  </si>
  <si>
    <t>TotMult</t>
  </si>
  <si>
    <t>EffPeriods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</si>
</sst>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Border="1"/>
    <xf numFmtId="0" fontId="0" fillId="0" borderId="0" xfId="0" applyNumberFormat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1"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Annuity"/>
    <tableColumn id="2" name="Rate"/>
    <tableColumn id="3" name="Periods"/>
    <tableColumn id="4" name="ADF">
      <calculatedColumnFormula>(1-1/POWER(1+$B2,$C2))/$B2</calculatedColumnFormula>
    </tableColumn>
    <tableColumn id="5" name="PresVal">
      <calculatedColumnFormula>$A2*$D2</calculatedColumnFormula>
    </tableColumn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49:G52" totalsRowShown="0">
  <autoFilter ref="A49:G52"/>
  <tableColumns count="7">
    <tableColumn id="1" name="Amt"/>
    <tableColumn id="2" name="APR"/>
    <tableColumn id="3" name="CompPer"/>
    <tableColumn id="4" name="Periods"/>
    <tableColumn id="5" name="RatePerPeriod">
      <calculatedColumnFormula>$B50/$C50</calculatedColumnFormula>
    </tableColumn>
    <tableColumn id="6" name="TotMult">
      <calculatedColumnFormula>POWER(1+$E50,$D50)</calculatedColumnFormula>
    </tableColumn>
    <tableColumn id="7" name="FutVal">
      <calculatedColumnFormula>$A50*$F50</calculatedColumnFormula>
    </tableColumn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H19:L20" totalsRowShown="0">
  <autoFilter ref="H19:L20"/>
  <tableColumns count="5">
    <tableColumn id="1" name="Loan"/>
    <tableColumn id="2" name="Rate"/>
    <tableColumn id="3" name="EffPeriods"/>
    <tableColumn id="4" name="ADF">
      <calculatedColumnFormula>(1-1/POWER(1+$I20,$J20))/$I20</calculatedColumnFormula>
    </tableColumn>
    <tableColumn id="5" name="Payments">
      <calculatedColumnFormula>$H20/(1+$K20)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L6" totalsRowShown="0">
  <autoFilter ref="H1:L6"/>
  <tableColumns count="5">
    <tableColumn id="1" name="Loan"/>
    <tableColumn id="2" name="Rate" dataDxfId="0">
      <calculatedColumnFormula>0.035/12</calculatedColumnFormula>
    </tableColumn>
    <tableColumn id="3" name="Periods"/>
    <tableColumn id="4" name="ADF">
      <calculatedColumnFormula>(1-1/POWER(1+$I2,$J2))/$I2</calculatedColumnFormula>
    </tableColumn>
    <tableColumn id="5" name="Payments">
      <calculatedColumnFormula>$H2/$K2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N1:R3" totalsRowShown="0">
  <autoFilter ref="N1:R3"/>
  <tableColumns count="5">
    <tableColumn id="1" name="Annuity"/>
    <tableColumn id="2" name="Rate"/>
    <tableColumn id="3" name="Periods"/>
    <tableColumn id="4" name="ACF">
      <calculatedColumnFormula>(POWER(1+$O2,$P2)-1)/$O2</calculatedColumnFormula>
    </tableColumn>
    <tableColumn id="5" name="FutVal">
      <calculatedColumnFormula>$N2*$Q2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T1:X4" totalsRowShown="0">
  <autoFilter ref="T1:X4"/>
  <tableColumns count="5">
    <tableColumn id="1" name="FutVal"/>
    <tableColumn id="2" name="Rate"/>
    <tableColumn id="3" name="Periods"/>
    <tableColumn id="4" name="ACF">
      <calculatedColumnFormula>(POWER(1+$U2,$V2)-1)/$U2</calculatedColumnFormula>
    </tableColumn>
    <tableColumn id="5" name="Annuity">
      <calculatedColumnFormula>$T2/$W2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2:E29" totalsRowShown="0">
  <autoFilter ref="A12:E29"/>
  <tableColumns count="5">
    <tableColumn id="1" name="APR"/>
    <tableColumn id="2" name="Periods"/>
    <tableColumn id="3" name="PeriodRate">
      <calculatedColumnFormula>$A13/$B13</calculatedColumnFormula>
    </tableColumn>
    <tableColumn id="4" name="PerForRate"/>
    <tableColumn id="5" name="PerRate">
      <calculatedColumnFormula>POWER(1+$C13,$D13)-1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H12:I13" totalsRowShown="0">
  <autoFilter ref="H12:I13"/>
  <tableColumns count="2">
    <tableColumn id="1" name="APR"/>
    <tableColumn id="2" name="ContComp">
      <calculatedColumnFormula>EXP($H13)-1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33:D43" totalsRowShown="0">
  <autoFilter ref="A33:D43"/>
  <tableColumns count="4">
    <tableColumn id="1" name="Perpetuity"/>
    <tableColumn id="2" name="Rate"/>
    <tableColumn id="3" name="GrowthRate"/>
    <tableColumn id="4" name="PresVal">
      <calculatedColumnFormula>$A34/($B34-$C34)</calculatedColumnFormula>
    </tableColumn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45:F47" totalsRowShown="0">
  <autoFilter ref="A45:F47"/>
  <tableColumns count="6">
    <tableColumn id="1" name="Annuity"/>
    <tableColumn id="2" name="Rate"/>
    <tableColumn id="3" name="AnnGrowthRate"/>
    <tableColumn id="4" name="Periods"/>
    <tableColumn id="5" name="ADF">
      <calculatedColumnFormula>(1-POWER((1+$C46)/(1+$B46),$D46))/($B46-$C46)</calculatedColumnFormula>
    </tableColumn>
    <tableColumn id="6" name="PresVal">
      <calculatedColumnFormula>$A46*$E46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H15:J17" totalsRowShown="0">
  <autoFilter ref="H15:J17"/>
  <tableColumns count="3">
    <tableColumn id="1" name="Rate"/>
    <tableColumn id="2" name="Periods"/>
    <tableColumn id="3" name="PeriodRate">
      <calculatedColumnFormula>POWER(1+$H16,1/$I16)-1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abSelected="1" zoomScale="125" zoomScaleNormal="125" zoomScalePageLayoutView="125" workbookViewId="0">
      <selection activeCell="D9" sqref="D9"/>
    </sheetView>
  </sheetViews>
  <sheetFormatPr baseColWidth="10" defaultRowHeight="15" x14ac:dyDescent="0"/>
  <cols>
    <col min="1" max="1" width="11.6640625" customWidth="1"/>
    <col min="3" max="3" width="16.1640625" customWidth="1"/>
    <col min="4" max="4" width="12.1640625" customWidth="1"/>
    <col min="5" max="5" width="14.6640625" customWidth="1"/>
    <col min="6" max="6" width="12.83203125" customWidth="1"/>
    <col min="7" max="7" width="13.83203125" customWidth="1"/>
    <col min="9" max="9" width="11.6640625" customWidth="1"/>
    <col min="10" max="10" width="12" customWidth="1"/>
    <col min="12" max="12" width="12.33203125" customWidth="1"/>
    <col min="18" max="18" width="16" customWidth="1"/>
  </cols>
  <sheetData>
    <row r="1" spans="1:27">
      <c r="A1" t="s">
        <v>0</v>
      </c>
      <c r="B1" t="s">
        <v>1</v>
      </c>
      <c r="C1" t="s">
        <v>2</v>
      </c>
      <c r="D1" t="s">
        <v>4</v>
      </c>
      <c r="E1" t="s">
        <v>3</v>
      </c>
      <c r="H1" t="s">
        <v>5</v>
      </c>
      <c r="I1" t="s">
        <v>1</v>
      </c>
      <c r="J1" t="s">
        <v>2</v>
      </c>
      <c r="K1" t="s">
        <v>4</v>
      </c>
      <c r="L1" t="s">
        <v>6</v>
      </c>
      <c r="N1" t="s">
        <v>0</v>
      </c>
      <c r="O1" t="s">
        <v>1</v>
      </c>
      <c r="P1" t="s">
        <v>2</v>
      </c>
      <c r="Q1" t="s">
        <v>7</v>
      </c>
      <c r="R1" t="s">
        <v>8</v>
      </c>
      <c r="T1" t="s">
        <v>8</v>
      </c>
      <c r="U1" t="s">
        <v>1</v>
      </c>
      <c r="V1" t="s">
        <v>2</v>
      </c>
      <c r="W1" t="s">
        <v>7</v>
      </c>
      <c r="X1" t="s">
        <v>0</v>
      </c>
    </row>
    <row r="2" spans="1:27">
      <c r="A2">
        <v>1000</v>
      </c>
      <c r="B2">
        <v>0.04</v>
      </c>
      <c r="C2">
        <v>13</v>
      </c>
      <c r="D2">
        <f>(1-1/POWER(1+$B2,$C2))/$B2</f>
        <v>9.9856478466330501</v>
      </c>
      <c r="E2">
        <f>$A2*$D2</f>
        <v>9985.64784663305</v>
      </c>
      <c r="H2">
        <v>37150</v>
      </c>
      <c r="I2">
        <f>0.04/12</f>
        <v>3.3333333333333335E-3</v>
      </c>
      <c r="J2">
        <v>60</v>
      </c>
      <c r="K2">
        <f>(1-1/POWER(1+$I2,$J2))/$I2</f>
        <v>54.299068901235152</v>
      </c>
      <c r="L2">
        <f>$H2/$K2</f>
        <v>684.17379435312819</v>
      </c>
      <c r="N2">
        <v>3000</v>
      </c>
      <c r="O2">
        <v>0.05</v>
      </c>
      <c r="P2">
        <v>4</v>
      </c>
      <c r="Q2">
        <f>(POWER(1+$O2,$P2)-1)/$O2</f>
        <v>4.3101250000000002</v>
      </c>
      <c r="R2">
        <f>$N2*$Q2</f>
        <v>12930.375</v>
      </c>
      <c r="T2">
        <v>1000000</v>
      </c>
      <c r="U2">
        <v>0.06</v>
      </c>
      <c r="V2">
        <v>35</v>
      </c>
      <c r="W2">
        <f>(POWER(1+$U2,$V2)-1)/$U2</f>
        <v>111.43477987187251</v>
      </c>
      <c r="X2">
        <f>$T2/$W2</f>
        <v>8973.8589796632441</v>
      </c>
      <c r="Z2">
        <v>408279.35837032669</v>
      </c>
      <c r="AA2">
        <f>1000000-$Z2</f>
        <v>591720.64162967331</v>
      </c>
    </row>
    <row r="3" spans="1:27">
      <c r="A3" s="1">
        <v>2000</v>
      </c>
      <c r="B3" s="1">
        <v>0.05</v>
      </c>
      <c r="C3" s="1">
        <v>4</v>
      </c>
      <c r="D3" s="1">
        <f>(1-1/POWER(1+$B3,$C3))/$B3</f>
        <v>3.5459505041623607</v>
      </c>
      <c r="E3" s="1">
        <f>$A3*$D3</f>
        <v>7091.9010083247213</v>
      </c>
      <c r="F3" s="1"/>
      <c r="H3" s="1">
        <v>450000</v>
      </c>
      <c r="I3" s="1">
        <f t="shared" ref="I3" si="0">0.035/12</f>
        <v>2.9166666666666668E-3</v>
      </c>
      <c r="J3" s="1">
        <f>30*12</f>
        <v>360</v>
      </c>
      <c r="K3" s="1">
        <f>(1-1/POWER(1+$I3,$J3))/$I3</f>
        <v>222.69498496455597</v>
      </c>
      <c r="L3" s="1">
        <f>$H3/$K3</f>
        <v>2020.7010951397122</v>
      </c>
      <c r="N3" s="1">
        <v>5000</v>
      </c>
      <c r="O3" s="1">
        <v>0.06</v>
      </c>
      <c r="P3" s="1">
        <v>20</v>
      </c>
      <c r="Q3" s="1">
        <f>(POWER(1+$O3,$P3)-1)/$O3</f>
        <v>36.785591203547469</v>
      </c>
      <c r="R3" s="1">
        <f>$N3*$Q3</f>
        <v>183927.95601773734</v>
      </c>
      <c r="T3" s="1">
        <v>25000</v>
      </c>
      <c r="U3" s="1">
        <v>0.08</v>
      </c>
      <c r="V3" s="1">
        <v>5</v>
      </c>
      <c r="W3" s="1">
        <f>(POWER(1+$U3,$V3)-1)/$U3</f>
        <v>5.866600960000004</v>
      </c>
      <c r="X3" s="1">
        <f>$T3/$W3</f>
        <v>4261.4113641709118</v>
      </c>
    </row>
    <row r="4" spans="1:27">
      <c r="A4" s="1">
        <v>500</v>
      </c>
      <c r="B4" s="1">
        <v>5.0000000000000001E-3</v>
      </c>
      <c r="C4" s="1">
        <v>36</v>
      </c>
      <c r="D4" s="1">
        <f>(1-1/POWER(1+$B4,$C4))/$B4</f>
        <v>32.871016239264982</v>
      </c>
      <c r="E4" s="1">
        <f>$A4*$D4</f>
        <v>16435.50811963249</v>
      </c>
      <c r="F4" s="1"/>
      <c r="H4" s="1">
        <v>450000</v>
      </c>
      <c r="I4" s="2">
        <f>0.03/12</f>
        <v>2.5000000000000001E-3</v>
      </c>
      <c r="J4" s="1">
        <f>20*12</f>
        <v>240</v>
      </c>
      <c r="K4" s="1">
        <f>(1-1/POWER(1+$I4,$J4))/$I4</f>
        <v>180.31091441247096</v>
      </c>
      <c r="L4" s="1">
        <f>$H4/$K4</f>
        <v>2495.6891903426358</v>
      </c>
      <c r="T4" s="1">
        <v>591720.64162967331</v>
      </c>
      <c r="U4" s="1">
        <v>0.09</v>
      </c>
      <c r="V4" s="1">
        <v>35</v>
      </c>
      <c r="W4" s="1">
        <f>(POWER(1+$U4,$V4)-1)/$U4</f>
        <v>215.71075465018151</v>
      </c>
      <c r="X4" s="1">
        <f>$T4/$W4</f>
        <v>2743.1207247374737</v>
      </c>
    </row>
    <row r="5" spans="1:27">
      <c r="A5" s="1">
        <v>600</v>
      </c>
      <c r="B5" s="1">
        <v>5.0000000000000001E-3</v>
      </c>
      <c r="C5" s="1">
        <v>24</v>
      </c>
      <c r="D5" s="1">
        <f>(1-1/POWER(1+$B5,$C5))/$B5</f>
        <v>22.562866221765731</v>
      </c>
      <c r="E5" s="1">
        <f>$A5*$D5</f>
        <v>13537.719733059439</v>
      </c>
      <c r="F5" s="1"/>
      <c r="H5" s="1">
        <v>450000</v>
      </c>
      <c r="I5" s="2">
        <f>0.028/12</f>
        <v>2.3333333333333335E-3</v>
      </c>
      <c r="J5" s="1">
        <f>15*12</f>
        <v>180</v>
      </c>
      <c r="K5" s="1">
        <f>(1-1/POWER(1+$I5,$J5))/$I5</f>
        <v>146.84213508754502</v>
      </c>
      <c r="L5" s="1">
        <f>$H5/$K5</f>
        <v>3064.5155066133907</v>
      </c>
    </row>
    <row r="6" spans="1:27">
      <c r="A6" s="1">
        <v>350</v>
      </c>
      <c r="B6" s="1">
        <v>5.0000000000000001E-3</v>
      </c>
      <c r="C6" s="1">
        <v>48</v>
      </c>
      <c r="D6" s="1">
        <f>(1-1/POWER(1+$B6,$C6))/$B6</f>
        <v>42.580317782824913</v>
      </c>
      <c r="E6" s="1">
        <f>$A6*$D6</f>
        <v>14903.111223988719</v>
      </c>
      <c r="F6" s="1"/>
      <c r="H6" s="1">
        <v>90000</v>
      </c>
      <c r="I6" s="2">
        <f>0.035/12</f>
        <v>2.9166666666666668E-3</v>
      </c>
      <c r="J6" s="1"/>
      <c r="K6" s="1">
        <f>(1-1/POWER(1+$I6,$J6))/$I6</f>
        <v>0</v>
      </c>
      <c r="L6" s="1" t="e">
        <f>$H6/$K6</f>
        <v>#DIV/0!</v>
      </c>
    </row>
    <row r="7" spans="1:27">
      <c r="A7" s="1">
        <v>1000</v>
      </c>
      <c r="B7" s="1">
        <f>0.06/12</f>
        <v>5.0000000000000001E-3</v>
      </c>
      <c r="C7" s="1">
        <v>40</v>
      </c>
      <c r="D7" s="1">
        <f>(1-1/POWER(1+$B7,$C7))/$B7</f>
        <v>36.172227864082075</v>
      </c>
      <c r="E7" s="1">
        <f>$A7*$D7</f>
        <v>36172.227864082073</v>
      </c>
      <c r="F7" s="1"/>
      <c r="H7" s="1"/>
      <c r="I7" s="2"/>
      <c r="J7" s="1"/>
      <c r="K7" s="1"/>
      <c r="L7" s="1"/>
    </row>
    <row r="8" spans="1:27">
      <c r="A8" s="1">
        <v>5000</v>
      </c>
      <c r="B8" s="1">
        <v>0.09</v>
      </c>
      <c r="C8" s="1">
        <v>10</v>
      </c>
      <c r="D8" s="1">
        <f>(1-1/POWER(1+$B8,$C8))/$B8</f>
        <v>6.4176577011590128</v>
      </c>
      <c r="E8" s="1">
        <f>$A8*$D8</f>
        <v>32088.288505795063</v>
      </c>
      <c r="F8" s="1"/>
      <c r="H8" s="1"/>
      <c r="I8" s="2"/>
      <c r="J8" s="1"/>
      <c r="K8" s="1"/>
      <c r="L8" s="1"/>
    </row>
    <row r="9" spans="1:27">
      <c r="A9" s="1">
        <v>5000</v>
      </c>
      <c r="B9" s="1">
        <v>0.09</v>
      </c>
      <c r="C9" s="1">
        <v>30</v>
      </c>
      <c r="D9" s="1">
        <f>(1-1/POWER(1+$B9,$C9))/$B9</f>
        <v>10.273654043021743</v>
      </c>
      <c r="E9" s="1">
        <f>$A9*$D9</f>
        <v>51368.270215108714</v>
      </c>
      <c r="F9" s="1"/>
      <c r="H9" s="1"/>
      <c r="I9" s="2"/>
      <c r="J9" s="1"/>
      <c r="K9" s="1"/>
      <c r="L9" s="1"/>
    </row>
    <row r="10" spans="1:27">
      <c r="A10" s="1"/>
      <c r="B10" s="1"/>
      <c r="C10" s="1"/>
      <c r="D10" s="1"/>
      <c r="E10" s="1"/>
      <c r="F10" s="1"/>
    </row>
    <row r="12" spans="1:27">
      <c r="A12" t="s">
        <v>9</v>
      </c>
      <c r="B12" t="s">
        <v>2</v>
      </c>
      <c r="C12" t="s">
        <v>10</v>
      </c>
      <c r="D12" t="s">
        <v>11</v>
      </c>
      <c r="E12" t="s">
        <v>12</v>
      </c>
      <c r="H12" t="s">
        <v>9</v>
      </c>
      <c r="I12" t="s">
        <v>13</v>
      </c>
    </row>
    <row r="13" spans="1:27">
      <c r="A13">
        <v>0.04</v>
      </c>
      <c r="B13">
        <v>12</v>
      </c>
      <c r="C13">
        <f>$A13/$B13</f>
        <v>3.3333333333333335E-3</v>
      </c>
      <c r="D13">
        <v>12</v>
      </c>
      <c r="E13">
        <f>POWER(1+$C13,$D13)-1</f>
        <v>4.0741542919790819E-2</v>
      </c>
      <c r="H13">
        <v>0.06</v>
      </c>
      <c r="I13">
        <f>EXP($H13)-1</f>
        <v>6.1836546545359639E-2</v>
      </c>
    </row>
    <row r="14" spans="1:27">
      <c r="A14" s="1">
        <v>0.04</v>
      </c>
      <c r="B14" s="1">
        <v>12</v>
      </c>
      <c r="C14" s="1">
        <f>$A14/$B14</f>
        <v>3.3333333333333335E-3</v>
      </c>
      <c r="D14" s="1">
        <v>2</v>
      </c>
      <c r="E14" s="1">
        <f>POWER(1+$C14,$D14)-1</f>
        <v>6.6777777777780045E-3</v>
      </c>
      <c r="F14" s="1"/>
    </row>
    <row r="15" spans="1:27">
      <c r="A15" s="1">
        <v>0.04</v>
      </c>
      <c r="B15" s="1">
        <v>12</v>
      </c>
      <c r="C15" s="1">
        <f>$A15/$B15</f>
        <v>3.3333333333333335E-3</v>
      </c>
      <c r="D15" s="1">
        <v>3</v>
      </c>
      <c r="E15" s="1">
        <f>POWER(1+$C15,$D15)-1</f>
        <v>1.0033370370370776E-2</v>
      </c>
      <c r="F15" s="1"/>
      <c r="H15" t="s">
        <v>1</v>
      </c>
      <c r="I15" t="s">
        <v>2</v>
      </c>
      <c r="J15" t="s">
        <v>10</v>
      </c>
    </row>
    <row r="16" spans="1:27">
      <c r="A16" s="1">
        <v>0.04</v>
      </c>
      <c r="B16" s="1">
        <v>12</v>
      </c>
      <c r="C16" s="1">
        <f>$A16/$B16</f>
        <v>3.3333333333333335E-3</v>
      </c>
      <c r="D16" s="1">
        <v>18</v>
      </c>
      <c r="E16" s="1">
        <f>POWER(1+$C16,$D16)-1</f>
        <v>6.173060355153881E-2</v>
      </c>
      <c r="F16" s="1"/>
      <c r="H16">
        <v>0.06</v>
      </c>
      <c r="I16">
        <v>12</v>
      </c>
      <c r="J16">
        <f>POWER(1+$H16,1/$I16)-1</f>
        <v>4.8675505653430484E-3</v>
      </c>
    </row>
    <row r="17" spans="1:12">
      <c r="A17" s="1">
        <v>0.06</v>
      </c>
      <c r="B17" s="1">
        <v>2</v>
      </c>
      <c r="C17" s="1">
        <f>$A17/$B17</f>
        <v>0.03</v>
      </c>
      <c r="D17" s="1">
        <v>2</v>
      </c>
      <c r="E17" s="1">
        <f>POWER(1+$C17,$D17)-1</f>
        <v>6.0899999999999954E-2</v>
      </c>
      <c r="F17" s="1"/>
      <c r="H17" s="1">
        <v>0.05</v>
      </c>
      <c r="I17" s="1">
        <v>12</v>
      </c>
      <c r="J17" s="1">
        <f>POWER(1+$H17,1/$I17)-1</f>
        <v>4.0741237836483535E-3</v>
      </c>
    </row>
    <row r="18" spans="1:12">
      <c r="A18" s="1">
        <v>0.06</v>
      </c>
      <c r="B18" s="1">
        <v>2</v>
      </c>
      <c r="C18" s="1">
        <f>$A18/$B18</f>
        <v>0.03</v>
      </c>
      <c r="D18" s="1">
        <v>0.5</v>
      </c>
      <c r="E18" s="1">
        <f>POWER(1+$C18,$D18)-1</f>
        <v>1.4889156509221957E-2</v>
      </c>
      <c r="F18" s="1"/>
    </row>
    <row r="19" spans="1:12">
      <c r="A19" s="1">
        <v>0.06</v>
      </c>
      <c r="B19" s="1">
        <v>2</v>
      </c>
      <c r="C19" s="1">
        <f>$A19/$B19</f>
        <v>0.03</v>
      </c>
      <c r="D19" s="1">
        <v>4</v>
      </c>
      <c r="E19" s="1">
        <f>POWER(1+$C19,$D19)-1</f>
        <v>0.12550880999999992</v>
      </c>
      <c r="F19" s="1"/>
      <c r="H19" t="s">
        <v>5</v>
      </c>
      <c r="I19" t="s">
        <v>1</v>
      </c>
      <c r="J19" t="s">
        <v>21</v>
      </c>
      <c r="K19" t="s">
        <v>4</v>
      </c>
      <c r="L19" t="s">
        <v>6</v>
      </c>
    </row>
    <row r="20" spans="1:12">
      <c r="A20" s="1">
        <v>0.06</v>
      </c>
      <c r="B20" s="1">
        <v>2</v>
      </c>
      <c r="C20" s="1">
        <f>$A20/$B20</f>
        <v>0.03</v>
      </c>
      <c r="D20" s="1">
        <f>15/6</f>
        <v>2.5</v>
      </c>
      <c r="E20" s="1">
        <f>POWER(1+$C20,$D20)-1</f>
        <v>7.6695906140633596E-2</v>
      </c>
      <c r="F20" s="1"/>
      <c r="H20">
        <v>4000</v>
      </c>
      <c r="I20">
        <v>0.01</v>
      </c>
      <c r="J20">
        <v>23</v>
      </c>
      <c r="K20">
        <f>(1-1/POWER(1+$I20,$J20))/$I20</f>
        <v>20.455821130204143</v>
      </c>
      <c r="L20">
        <f>$H20/(1+$K20)</f>
        <v>186.42959296342445</v>
      </c>
    </row>
    <row r="21" spans="1:12">
      <c r="A21" s="1">
        <v>0.08</v>
      </c>
      <c r="B21" s="1">
        <v>4</v>
      </c>
      <c r="C21" s="1">
        <f>$A21/$B21</f>
        <v>0.02</v>
      </c>
      <c r="D21" s="1">
        <v>4</v>
      </c>
      <c r="E21" s="1">
        <f>POWER(1+$C21,$D21)-1</f>
        <v>8.2432159999999977E-2</v>
      </c>
      <c r="F21" s="1"/>
    </row>
    <row r="22" spans="1:12">
      <c r="A22" s="1">
        <v>0.08</v>
      </c>
      <c r="B22" s="1">
        <v>4</v>
      </c>
      <c r="C22" s="1">
        <f>$A22/$B22</f>
        <v>0.02</v>
      </c>
      <c r="D22" s="1">
        <v>2</v>
      </c>
      <c r="E22" s="1">
        <f>POWER(1+$C22,$D22)-1</f>
        <v>4.0399999999999991E-2</v>
      </c>
      <c r="F22" s="1"/>
    </row>
    <row r="23" spans="1:12">
      <c r="A23" s="1">
        <v>0.08</v>
      </c>
      <c r="B23" s="1">
        <v>12</v>
      </c>
      <c r="C23" s="1">
        <f>$A23/$B23</f>
        <v>6.6666666666666671E-3</v>
      </c>
      <c r="D23" s="1">
        <v>6</v>
      </c>
      <c r="E23" s="1">
        <f>POWER(1+$C23,$D23)-1</f>
        <v>4.067262230132207E-2</v>
      </c>
      <c r="F23" s="1"/>
    </row>
    <row r="24" spans="1:12">
      <c r="A24" s="1">
        <v>0.06</v>
      </c>
      <c r="B24" s="1">
        <v>2</v>
      </c>
      <c r="C24" s="1">
        <f>$A24/$B24</f>
        <v>0.03</v>
      </c>
      <c r="D24" s="1">
        <v>10</v>
      </c>
      <c r="E24" s="1">
        <f>POWER(1+$C24,$D24)-1</f>
        <v>0.34391637934412178</v>
      </c>
      <c r="F24" s="1"/>
    </row>
    <row r="25" spans="1:12">
      <c r="A25" s="1">
        <v>0.06</v>
      </c>
      <c r="B25" s="1">
        <v>12</v>
      </c>
      <c r="C25" s="1">
        <f>$A25/$B25</f>
        <v>5.0000000000000001E-3</v>
      </c>
      <c r="D25" s="1">
        <v>12</v>
      </c>
      <c r="E25" s="1">
        <f>POWER(1+$C25,$D25)-1</f>
        <v>6.1677811864497611E-2</v>
      </c>
      <c r="F25" s="1"/>
    </row>
    <row r="26" spans="1:12">
      <c r="A26" s="1">
        <v>7.0000000000000007E-2</v>
      </c>
      <c r="B26" s="1">
        <v>4</v>
      </c>
      <c r="C26" s="1">
        <f>$A26/$B26</f>
        <v>1.7500000000000002E-2</v>
      </c>
      <c r="D26" s="1">
        <v>4</v>
      </c>
      <c r="E26" s="1">
        <f>POWER(1+$C26,$D26)-1</f>
        <v>7.1859031289062791E-2</v>
      </c>
      <c r="F26" s="1"/>
    </row>
    <row r="27" spans="1:12">
      <c r="A27" s="1">
        <v>6.5000000000000002E-2</v>
      </c>
      <c r="B27" s="1">
        <v>2</v>
      </c>
      <c r="C27" s="1">
        <f>$A27/$B27</f>
        <v>3.2500000000000001E-2</v>
      </c>
      <c r="D27" s="1">
        <v>2</v>
      </c>
      <c r="E27" s="1">
        <f>POWER(1+$C27,$D27)-1</f>
        <v>6.6056249999999928E-2</v>
      </c>
      <c r="F27" s="1"/>
    </row>
    <row r="28" spans="1:12">
      <c r="A28" s="1">
        <v>0.02</v>
      </c>
      <c r="B28" s="1">
        <v>1</v>
      </c>
      <c r="C28" s="1">
        <f>$A28/$B28</f>
        <v>0.02</v>
      </c>
      <c r="D28" s="1">
        <v>4</v>
      </c>
      <c r="E28" s="1">
        <f>POWER(1+$C28,$D28)-1</f>
        <v>8.2432159999999977E-2</v>
      </c>
      <c r="F28" s="1"/>
    </row>
    <row r="29" spans="1:12">
      <c r="A29" s="1">
        <v>0.05</v>
      </c>
      <c r="B29" s="1">
        <v>12</v>
      </c>
      <c r="C29" s="1">
        <f>$A29/$B29</f>
        <v>4.1666666666666666E-3</v>
      </c>
      <c r="D29" s="1"/>
      <c r="E29" s="1">
        <f>POWER(1+$C29,$D29)-1</f>
        <v>0</v>
      </c>
      <c r="F29" s="1"/>
    </row>
    <row r="30" spans="1:12">
      <c r="A30" s="1"/>
      <c r="B30" s="1"/>
      <c r="C30" s="1"/>
      <c r="D30" s="1"/>
      <c r="E30" s="1"/>
      <c r="F30" s="1"/>
    </row>
    <row r="33" spans="1:6">
      <c r="A33" t="s">
        <v>14</v>
      </c>
      <c r="B33" t="s">
        <v>1</v>
      </c>
      <c r="C33" t="s">
        <v>15</v>
      </c>
      <c r="D33" t="s">
        <v>3</v>
      </c>
    </row>
    <row r="34" spans="1:6">
      <c r="A34">
        <v>1000</v>
      </c>
      <c r="B34">
        <v>0.1</v>
      </c>
      <c r="C34">
        <v>0</v>
      </c>
      <c r="D34">
        <f>$A34/($B34-$C34)</f>
        <v>10000</v>
      </c>
    </row>
    <row r="35" spans="1:6">
      <c r="A35">
        <v>1000</v>
      </c>
      <c r="B35">
        <v>0.1</v>
      </c>
      <c r="C35">
        <v>0.05</v>
      </c>
      <c r="D35">
        <f>$A35/($B35-$C35)</f>
        <v>20000</v>
      </c>
    </row>
    <row r="36" spans="1:6">
      <c r="A36" s="1">
        <v>10000</v>
      </c>
      <c r="B36" s="1">
        <v>0.05</v>
      </c>
      <c r="C36" s="1">
        <v>0</v>
      </c>
      <c r="D36" s="1">
        <f>$A36/($B36-$C36)</f>
        <v>200000</v>
      </c>
    </row>
    <row r="37" spans="1:6">
      <c r="A37" s="1">
        <v>1000</v>
      </c>
      <c r="B37" s="1">
        <v>4.0741237836483535E-3</v>
      </c>
      <c r="C37" s="1">
        <v>0</v>
      </c>
      <c r="D37" s="1">
        <f>$A37/($B37-$C37)</f>
        <v>245451.5505919425</v>
      </c>
    </row>
    <row r="38" spans="1:6">
      <c r="A38" s="1">
        <v>2000</v>
      </c>
      <c r="B38" s="1">
        <v>0.04</v>
      </c>
      <c r="C38" s="1">
        <v>0.02</v>
      </c>
      <c r="D38" s="1">
        <f>$A38/($B38-$C38)</f>
        <v>100000</v>
      </c>
    </row>
    <row r="39" spans="1:6">
      <c r="A39" s="1">
        <v>750</v>
      </c>
      <c r="B39" s="1">
        <v>4.8675505653430484E-3</v>
      </c>
      <c r="C39" s="1">
        <v>0</v>
      </c>
      <c r="D39" s="1">
        <f>$A39/($B39-$C39)</f>
        <v>154081.60427546428</v>
      </c>
    </row>
    <row r="40" spans="1:6">
      <c r="A40" s="1">
        <v>500</v>
      </c>
      <c r="B40" s="1">
        <v>4.8675505653430484E-3</v>
      </c>
      <c r="C40" s="1">
        <v>1.25E-3</v>
      </c>
      <c r="D40" s="1">
        <f>$A40/($B40-$C40)</f>
        <v>138215.06872360347</v>
      </c>
    </row>
    <row r="41" spans="1:6">
      <c r="A41" s="1">
        <v>1000</v>
      </c>
      <c r="B41" s="1">
        <f>0.05/12</f>
        <v>4.1666666666666666E-3</v>
      </c>
      <c r="C41" s="1">
        <v>0</v>
      </c>
      <c r="D41" s="1">
        <f>$A41/($B41-$C41)</f>
        <v>240000</v>
      </c>
    </row>
    <row r="42" spans="1:6">
      <c r="A42" s="1">
        <v>20000</v>
      </c>
      <c r="B42" s="1">
        <v>0.08</v>
      </c>
      <c r="C42" s="1">
        <v>0</v>
      </c>
      <c r="D42" s="1">
        <f>$A42/($B42-$C42)</f>
        <v>250000</v>
      </c>
    </row>
    <row r="43" spans="1:6">
      <c r="A43" s="1">
        <v>100</v>
      </c>
      <c r="B43" s="1">
        <v>7.0000000000000007E-2</v>
      </c>
      <c r="C43" s="1">
        <v>0.05</v>
      </c>
      <c r="D43" s="1">
        <f>$A43/($B43-$C43)</f>
        <v>4999.9999999999991</v>
      </c>
    </row>
    <row r="45" spans="1:6">
      <c r="A45" t="s">
        <v>0</v>
      </c>
      <c r="B45" t="s">
        <v>1</v>
      </c>
      <c r="C45" t="s">
        <v>16</v>
      </c>
      <c r="D45" t="s">
        <v>2</v>
      </c>
      <c r="E45" t="s">
        <v>4</v>
      </c>
      <c r="F45" t="s">
        <v>3</v>
      </c>
    </row>
    <row r="46" spans="1:6">
      <c r="A46">
        <v>90000</v>
      </c>
      <c r="B46">
        <v>0.08</v>
      </c>
      <c r="C46">
        <v>0.05</v>
      </c>
      <c r="D46">
        <v>5</v>
      </c>
      <c r="E46">
        <f>(1-POWER((1+$C46)/(1+$B46),$D46))/($B46-$C46)</f>
        <v>4.3794737959505428</v>
      </c>
      <c r="F46">
        <f>$A46*$E46</f>
        <v>394152.64163554885</v>
      </c>
    </row>
    <row r="47" spans="1:6">
      <c r="A47" s="1">
        <v>1250</v>
      </c>
      <c r="B47" s="1">
        <v>4.8675505653430484E-3</v>
      </c>
      <c r="C47" s="1">
        <v>1.25E-3</v>
      </c>
      <c r="D47" s="1">
        <v>36</v>
      </c>
      <c r="E47" s="1">
        <f>(1-POWER((1+$C47)/(1+$B47),$D47))/($B47-$C47)</f>
        <v>33.658000442053236</v>
      </c>
      <c r="F47" s="1">
        <f>$A47*$E47</f>
        <v>42072.500552566547</v>
      </c>
    </row>
    <row r="49" spans="1:7">
      <c r="A49" t="s">
        <v>17</v>
      </c>
      <c r="B49" t="s">
        <v>9</v>
      </c>
      <c r="C49" t="s">
        <v>18</v>
      </c>
      <c r="D49" t="s">
        <v>2</v>
      </c>
      <c r="E49" t="s">
        <v>19</v>
      </c>
      <c r="F49" t="s">
        <v>20</v>
      </c>
      <c r="G49" t="s">
        <v>8</v>
      </c>
    </row>
    <row r="50" spans="1:7">
      <c r="A50">
        <v>1000</v>
      </c>
      <c r="B50">
        <v>0.08</v>
      </c>
      <c r="C50">
        <v>2</v>
      </c>
      <c r="D50">
        <v>6</v>
      </c>
      <c r="E50">
        <f>$B50/$C50</f>
        <v>0.04</v>
      </c>
      <c r="F50">
        <f>POWER(1+$E50,$D50)</f>
        <v>1.2653190184960004</v>
      </c>
      <c r="G50">
        <f>$A50*$F50</f>
        <v>1265.3190184960004</v>
      </c>
    </row>
    <row r="51" spans="1:7">
      <c r="A51" s="1">
        <v>1000</v>
      </c>
      <c r="B51" s="1">
        <v>0.08</v>
      </c>
      <c r="C51" s="1">
        <v>12</v>
      </c>
      <c r="D51" s="1">
        <v>36</v>
      </c>
      <c r="E51" s="1">
        <f>$B51/$C51</f>
        <v>6.6666666666666671E-3</v>
      </c>
      <c r="F51" s="1">
        <f>POWER(1+$E51,$D51)</f>
        <v>1.2702370516206511</v>
      </c>
      <c r="G51" s="1">
        <f>$A51*$F51</f>
        <v>1270.2370516206511</v>
      </c>
    </row>
    <row r="52" spans="1:7">
      <c r="A52" s="1">
        <v>20000</v>
      </c>
      <c r="B52" s="1">
        <v>0.09</v>
      </c>
      <c r="C52" s="1">
        <v>1</v>
      </c>
      <c r="D52" s="1">
        <v>35</v>
      </c>
      <c r="E52" s="1">
        <f>$B52/$C52</f>
        <v>0.09</v>
      </c>
      <c r="F52" s="1">
        <f>POWER(1+$E52,$D52)</f>
        <v>20.413967918516335</v>
      </c>
      <c r="G52" s="1">
        <f>$A52*$F52</f>
        <v>408279.35837032669</v>
      </c>
    </row>
  </sheetData>
  <pageMargins left="0.75" right="0.75" top="1" bottom="1" header="0.5" footer="0.5"/>
  <pageSetup orientation="portrait" horizontalDpi="4294967292" verticalDpi="4294967292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wk01</vt:lpstr>
    </vt:vector>
  </TitlesOfParts>
  <Company>Amazon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Farrier</dc:creator>
  <cp:lastModifiedBy>Marshall Farrier</cp:lastModifiedBy>
  <dcterms:created xsi:type="dcterms:W3CDTF">2016-09-29T07:00:41Z</dcterms:created>
  <dcterms:modified xsi:type="dcterms:W3CDTF">2016-09-30T09:16:25Z</dcterms:modified>
</cp:coreProperties>
</file>