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ClassesTaken\edX\2015\OptionsMath\"/>
    </mc:Choice>
  </mc:AlternateContent>
  <bookViews>
    <workbookView xWindow="0" yWindow="0" windowWidth="22740" windowHeight="8688" activeTab="1"/>
  </bookViews>
  <sheets>
    <sheet name="wk0" sheetId="1" r:id="rId1"/>
    <sheet name="wk0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" l="1"/>
  <c r="J31" i="2"/>
  <c r="G31" i="2"/>
  <c r="H31" i="2" s="1"/>
  <c r="I31" i="2" s="1"/>
  <c r="K31" i="2" s="1"/>
  <c r="F31" i="2"/>
  <c r="P27" i="2"/>
  <c r="O27" i="2"/>
  <c r="N27" i="2"/>
  <c r="M27" i="2"/>
  <c r="K27" i="2"/>
  <c r="J27" i="2"/>
  <c r="L27" i="2"/>
  <c r="I27" i="2"/>
  <c r="H27" i="2"/>
  <c r="G27" i="2"/>
  <c r="F27" i="2"/>
  <c r="I23" i="2"/>
  <c r="G23" i="2"/>
  <c r="F23" i="2"/>
  <c r="D23" i="2"/>
  <c r="H23" i="2" s="1"/>
  <c r="H19" i="2"/>
  <c r="D19" i="2"/>
  <c r="G19" i="2" s="1"/>
  <c r="D15" i="2"/>
  <c r="E15" i="2" s="1"/>
  <c r="F15" i="2" s="1"/>
  <c r="F11" i="2"/>
  <c r="E11" i="2"/>
  <c r="D11" i="2"/>
  <c r="G7" i="2"/>
  <c r="I7" i="2" s="1"/>
  <c r="E7" i="2"/>
  <c r="D7" i="2"/>
  <c r="D3" i="2"/>
  <c r="G3" i="2" s="1"/>
  <c r="L31" i="2" l="1"/>
  <c r="F3" i="2"/>
  <c r="E3" i="2"/>
  <c r="I3" i="2" s="1"/>
  <c r="F7" i="2"/>
  <c r="H7" i="2" s="1"/>
  <c r="A7" i="1"/>
  <c r="B5" i="1"/>
  <c r="B2" i="1"/>
  <c r="P31" i="2" l="1"/>
  <c r="N31" i="2"/>
  <c r="M31" i="2"/>
  <c r="J7" i="2"/>
  <c r="K7" i="2"/>
  <c r="H3" i="2"/>
  <c r="L7" i="2" l="1"/>
  <c r="M7" i="2"/>
  <c r="N7" i="2" s="1"/>
  <c r="K3" i="2"/>
  <c r="J3" i="2"/>
  <c r="M3" i="2" l="1"/>
  <c r="L3" i="2"/>
  <c r="N3" i="2" s="1"/>
</calcChain>
</file>

<file path=xl/sharedStrings.xml><?xml version="1.0" encoding="utf-8"?>
<sst xmlns="http://schemas.openxmlformats.org/spreadsheetml/2006/main" count="101" uniqueCount="57">
  <si>
    <t>val</t>
  </si>
  <si>
    <t>gauss</t>
  </si>
  <si>
    <t>num</t>
  </si>
  <si>
    <t>fn(num)</t>
  </si>
  <si>
    <t>1 Practice</t>
  </si>
  <si>
    <t>ret</t>
  </si>
  <si>
    <t>var</t>
  </si>
  <si>
    <t>down</t>
  </si>
  <si>
    <t>growth</t>
  </si>
  <si>
    <t>coeff2_u</t>
  </si>
  <si>
    <t>coeff1_u</t>
  </si>
  <si>
    <t>coeff0_u</t>
  </si>
  <si>
    <t>ncoeff1</t>
  </si>
  <si>
    <t>ncoeff0</t>
  </si>
  <si>
    <t>sqrt</t>
  </si>
  <si>
    <t>const</t>
  </si>
  <si>
    <t>u_plus</t>
  </si>
  <si>
    <t>u_minus</t>
  </si>
  <si>
    <t>p</t>
  </si>
  <si>
    <t>1 Real</t>
  </si>
  <si>
    <t>up</t>
  </si>
  <si>
    <t>coeff2_d</t>
  </si>
  <si>
    <t>coeff1_d</t>
  </si>
  <si>
    <t>coeff0_d</t>
  </si>
  <si>
    <t>d_plus</t>
  </si>
  <si>
    <t>d_minus</t>
  </si>
  <si>
    <t>2 Practice</t>
  </si>
  <si>
    <t>b</t>
  </si>
  <si>
    <t>r</t>
  </si>
  <si>
    <t>g</t>
  </si>
  <si>
    <t>a</t>
  </si>
  <si>
    <t>stock</t>
  </si>
  <si>
    <t>cost</t>
  </si>
  <si>
    <t>2 Real</t>
  </si>
  <si>
    <t>4 Practice</t>
  </si>
  <si>
    <t>rate</t>
  </si>
  <si>
    <t>q</t>
  </si>
  <si>
    <t>up_pay</t>
  </si>
  <si>
    <t>down_pay</t>
  </si>
  <si>
    <t>disc_val</t>
  </si>
  <si>
    <t>4 Real</t>
  </si>
  <si>
    <t>S_0</t>
  </si>
  <si>
    <t>up_down</t>
  </si>
  <si>
    <t>payoff</t>
  </si>
  <si>
    <t>5 Practice</t>
  </si>
  <si>
    <t>eq</t>
  </si>
  <si>
    <t>strike</t>
  </si>
  <si>
    <t>d^2</t>
  </si>
  <si>
    <t>root</t>
  </si>
  <si>
    <t>numer</t>
  </si>
  <si>
    <t>denom</t>
  </si>
  <si>
    <t>answer</t>
  </si>
  <si>
    <t>1_over_g^2</t>
  </si>
  <si>
    <t>1_less_p^2</t>
  </si>
  <si>
    <t>val_check</t>
  </si>
  <si>
    <t>5 Real</t>
  </si>
  <si>
    <t>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</si>
</sst>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val"/>
    <tableColumn id="2" name="gauss">
      <calculatedColumnFormula>_xlfn.GAUSS($A2)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0" name="Table911" displayName="Table911" ref="A30:P31" totalsRowShown="0">
  <autoFilter ref="A30:P31"/>
  <tableColumns count="16">
    <tableColumn id="1" name="up"/>
    <tableColumn id="2" name="down"/>
    <tableColumn id="3" name="eq"/>
    <tableColumn id="4" name="val"/>
    <tableColumn id="5" name="strike"/>
    <tableColumn id="6" name="up_down">
      <calculatedColumnFormula>$A31*$B31*$C31</calculatedColumnFormula>
    </tableColumn>
    <tableColumn id="7" name="u^2">
      <calculatedColumnFormula>$A31*$A31*$C31</calculatedColumnFormula>
    </tableColumn>
    <tableColumn id="8" name="payoff">
      <calculatedColumnFormula>-$E31+$G31</calculatedColumnFormula>
    </tableColumn>
    <tableColumn id="9" name="root">
      <calculatedColumnFormula>SQRT($D31/$H31)</calculatedColumnFormula>
    </tableColumn>
    <tableColumn id="10" name="numer">
      <calculatedColumnFormula>$B31</calculatedColumnFormula>
    </tableColumn>
    <tableColumn id="11" name="denom">
      <calculatedColumnFormula>1-$I31*$A31+$I31*$B31</calculatedColumnFormula>
    </tableColumn>
    <tableColumn id="12" name="g">
      <calculatedColumnFormula>$J31/$K31</calculatedColumnFormula>
    </tableColumn>
    <tableColumn id="13" name="r">
      <calculatedColumnFormula>$L31-1</calculatedColumnFormula>
    </tableColumn>
    <tableColumn id="14" name="p">
      <calculatedColumnFormula>($L31-$B31)/($A31-$B31)</calculatedColumnFormula>
    </tableColumn>
    <tableColumn id="15" name="val_check">
      <calculatedColumnFormula>$H31*$N31*$N31/($L31*$L31)</calculatedColumnFormula>
    </tableColumn>
    <tableColumn id="16" name="answer">
      <calculatedColumnFormula>1/$L31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B5" totalsRowShown="0">
  <autoFilter ref="A4:B5"/>
  <tableColumns count="2">
    <tableColumn id="1" name="num"/>
    <tableColumn id="2" name="fn(num)">
      <calculatedColumnFormula>3*EXP(2*$A5)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N3" totalsRowShown="0">
  <autoFilter ref="A2:N3"/>
  <tableColumns count="14">
    <tableColumn id="1" name="ret"/>
    <tableColumn id="2" name="var"/>
    <tableColumn id="3" name="down"/>
    <tableColumn id="4" name="growth">
      <calculatedColumnFormula>1+$A3</calculatedColumnFormula>
    </tableColumn>
    <tableColumn id="5" name="coeff2_u">
      <calculatedColumnFormula>$D3-$C3</calculatedColumnFormula>
    </tableColumn>
    <tableColumn id="6" name="coeff1_u">
      <calculatedColumnFormula>$C3*$C3-$D3*$D3-$B3</calculatedColumnFormula>
    </tableColumn>
    <tableColumn id="7" name="coeff0_u">
      <calculatedColumnFormula>-$D3*$C3*$C3+$D3*$D3*$C3+$B3*$C3</calculatedColumnFormula>
    </tableColumn>
    <tableColumn id="8" name="ncoeff1">
      <calculatedColumnFormula>$F3/$E3</calculatedColumnFormula>
    </tableColumn>
    <tableColumn id="9" name="ncoeff0">
      <calculatedColumnFormula>$G3/$E3</calculatedColumnFormula>
    </tableColumn>
    <tableColumn id="10" name="sqrt">
      <calculatedColumnFormula>SQRT($H3*$H3/4-$I3)</calculatedColumnFormula>
    </tableColumn>
    <tableColumn id="11" name="const">
      <calculatedColumnFormula>-$H3/2</calculatedColumnFormula>
    </tableColumn>
    <tableColumn id="12" name="u_plus">
      <calculatedColumnFormula>$K3+$J3</calculatedColumnFormula>
    </tableColumn>
    <tableColumn id="13" name="u_minus">
      <calculatedColumnFormula>$K3-$J3</calculatedColumnFormula>
    </tableColumn>
    <tableColumn id="14" name="p">
      <calculatedColumnFormula>($D3-$C3)/($L3-$C3)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13" displayName="Table13" ref="A6:N7" totalsRowShown="0">
  <autoFilter ref="A6:N7"/>
  <tableColumns count="14">
    <tableColumn id="1" name="ret"/>
    <tableColumn id="2" name="var"/>
    <tableColumn id="3" name="up"/>
    <tableColumn id="4" name="growth">
      <calculatedColumnFormula>1+$A7</calculatedColumnFormula>
    </tableColumn>
    <tableColumn id="5" name="coeff2_d">
      <calculatedColumnFormula>$C7-$D7</calculatedColumnFormula>
    </tableColumn>
    <tableColumn id="6" name="coeff1_d">
      <calculatedColumnFormula>-$C7*$C7+$D7*$D7+$B7</calculatedColumnFormula>
    </tableColumn>
    <tableColumn id="7" name="coeff0_d">
      <calculatedColumnFormula>$D7*$C7*$C7-$D7*$D7*$C7-$B7*$C7</calculatedColumnFormula>
    </tableColumn>
    <tableColumn id="8" name="ncoeff1">
      <calculatedColumnFormula>$F7/$E7</calculatedColumnFormula>
    </tableColumn>
    <tableColumn id="9" name="ncoeff0">
      <calculatedColumnFormula>$G7/$E7</calculatedColumnFormula>
    </tableColumn>
    <tableColumn id="10" name="sqrt">
      <calculatedColumnFormula>SQRT($H7*$H7/4-$I7)</calculatedColumnFormula>
    </tableColumn>
    <tableColumn id="11" name="const">
      <calculatedColumnFormula>-$H7/2</calculatedColumnFormula>
    </tableColumn>
    <tableColumn id="12" name="d_plus">
      <calculatedColumnFormula>$K7+$J7</calculatedColumnFormula>
    </tableColumn>
    <tableColumn id="13" name="d_minus">
      <calculatedColumnFormula>$K7-$J7</calculatedColumnFormula>
    </tableColumn>
    <tableColumn id="14" name="p">
      <calculatedColumnFormula>($D7-$M7)/($C7-$M7)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0:F11" totalsRowShown="0">
  <autoFilter ref="A10:F11"/>
  <tableColumns count="6">
    <tableColumn id="1" name="b"/>
    <tableColumn id="2" name="r"/>
    <tableColumn id="3" name="stock"/>
    <tableColumn id="4" name="g">
      <calculatedColumnFormula>1+$B11</calculatedColumnFormula>
    </tableColumn>
    <tableColumn id="5" name="a">
      <calculatedColumnFormula>-$A11*$C11/$D11</calculatedColumnFormula>
    </tableColumn>
    <tableColumn id="6" name="cost">
      <calculatedColumnFormula>$A11*$C11+$E11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A14:F15" totalsRowShown="0">
  <autoFilter ref="A14:F15"/>
  <tableColumns count="6">
    <tableColumn id="1" name="b"/>
    <tableColumn id="2" name="r"/>
    <tableColumn id="3" name="stock"/>
    <tableColumn id="4" name="g">
      <calculatedColumnFormula>1+$B15</calculatedColumnFormula>
    </tableColumn>
    <tableColumn id="5" name="a">
      <calculatedColumnFormula>-$A15*$C15/$D15</calculatedColumnFormula>
    </tableColumn>
    <tableColumn id="6" name="cost">
      <calculatedColumnFormula>$A15*$C15+$E15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8:H19" totalsRowShown="0">
  <autoFilter ref="A18:H19"/>
  <tableColumns count="8">
    <tableColumn id="1" name="rate"/>
    <tableColumn id="2" name="up"/>
    <tableColumn id="3" name="down"/>
    <tableColumn id="4" name="q" dataDxfId="1">
      <calculatedColumnFormula>(1+$A19-$C19)/($B19-$C19)</calculatedColumnFormula>
    </tableColumn>
    <tableColumn id="5" name="up_pay"/>
    <tableColumn id="6" name="down_pay"/>
    <tableColumn id="7" name="val">
      <calculatedColumnFormula>POWER($D19,5)*$E19+POWER(1-$D19,5)*$F19</calculatedColumnFormula>
    </tableColumn>
    <tableColumn id="8" name="disc_val">
      <calculatedColumnFormula>$G19/POWER(1+$A19,5)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79" displayName="Table79" ref="A22:I23" totalsRowShown="0">
  <autoFilter ref="A22:I23"/>
  <tableColumns count="9">
    <tableColumn id="1" name="rate"/>
    <tableColumn id="2" name="up"/>
    <tableColumn id="3" name="down"/>
    <tableColumn id="4" name="q" dataDxfId="0">
      <calculatedColumnFormula>(1+$A23-$C23)/($B23-$C23)</calculatedColumnFormula>
    </tableColumn>
    <tableColumn id="5" name="S_0"/>
    <tableColumn id="6" name="up_down">
      <calculatedColumnFormula>$B23*$C23*$E23</calculatedColumnFormula>
    </tableColumn>
    <tableColumn id="7" name="payoff">
      <calculatedColumnFormula>POWER($B23*$B23*$E23, 2)</calculatedColumnFormula>
    </tableColumn>
    <tableColumn id="8" name="val">
      <calculatedColumnFormula>POWER($D23,2)*$G23</calculatedColumnFormula>
    </tableColumn>
    <tableColumn id="10" name="disc_val">
      <calculatedColumnFormula>$H23/POWER(1+$A23,2)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26:P27" totalsRowShown="0">
  <autoFilter ref="A26:P27"/>
  <tableColumns count="16">
    <tableColumn id="1" name="up"/>
    <tableColumn id="2" name="down"/>
    <tableColumn id="3" name="eq"/>
    <tableColumn id="4" name="val"/>
    <tableColumn id="5" name="strike"/>
    <tableColumn id="6" name="up_down">
      <calculatedColumnFormula>$A27*$B27*$C27</calculatedColumnFormula>
    </tableColumn>
    <tableColumn id="7" name="d^2">
      <calculatedColumnFormula>$B27*$B27*$C27</calculatedColumnFormula>
    </tableColumn>
    <tableColumn id="8" name="payoff">
      <calculatedColumnFormula>$E27-$G27</calculatedColumnFormula>
    </tableColumn>
    <tableColumn id="9" name="root">
      <calculatedColumnFormula>SQRT($D27/$H27)</calculatedColumnFormula>
    </tableColumn>
    <tableColumn id="10" name="numer">
      <calculatedColumnFormula>$A27</calculatedColumnFormula>
    </tableColumn>
    <tableColumn id="11" name="denom">
      <calculatedColumnFormula>1+$I27*$A27-$I27*$B27</calculatedColumnFormula>
    </tableColumn>
    <tableColumn id="12" name="g">
      <calculatedColumnFormula>$J27/$K27</calculatedColumnFormula>
    </tableColumn>
    <tableColumn id="13" name="r">
      <calculatedColumnFormula>$L27-1</calculatedColumnFormula>
    </tableColumn>
    <tableColumn id="14" name="1_over_g^2">
      <calculatedColumnFormula>1/($L27*$L27)</calculatedColumnFormula>
    </tableColumn>
    <tableColumn id="15" name="1_less_p^2">
      <calculatedColumnFormula>($A27-$L27)/($A27-$B27)</calculatedColumnFormula>
    </tableColumn>
    <tableColumn id="16" name="val_check">
      <calculatedColumnFormula>$H27*$N27*$O27*$O27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8" sqref="E18"/>
    </sheetView>
  </sheetViews>
  <sheetFormatPr defaultRowHeight="15.6" x14ac:dyDescent="0.3"/>
  <cols>
    <col min="2" max="2" width="9.36328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1.5</v>
      </c>
      <c r="B2">
        <f>_xlfn.GAUSS($A2)</f>
        <v>0.43319279873114191</v>
      </c>
    </row>
    <row r="4" spans="1:2" x14ac:dyDescent="0.3">
      <c r="A4" t="s">
        <v>2</v>
      </c>
      <c r="B4" t="s">
        <v>3</v>
      </c>
    </row>
    <row r="5" spans="1:2" x14ac:dyDescent="0.3">
      <c r="A5">
        <v>1</v>
      </c>
      <c r="B5">
        <f>3*EXP(2*$A5)</f>
        <v>22.167168296791949</v>
      </c>
    </row>
    <row r="7" spans="1:2" x14ac:dyDescent="0.3">
      <c r="A7">
        <f>11/16</f>
        <v>0.6875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9" workbookViewId="0">
      <selection activeCell="M19" sqref="M18:M19"/>
    </sheetView>
  </sheetViews>
  <sheetFormatPr defaultRowHeight="15.6" x14ac:dyDescent="0.3"/>
  <cols>
    <col min="5" max="7" width="10.36328125" customWidth="1"/>
    <col min="8" max="9" width="9.36328125" customWidth="1"/>
    <col min="13" max="13" width="9.36328125" customWidth="1"/>
    <col min="14" max="15" width="12.36328125" customWidth="1"/>
    <col min="16" max="16" width="11.36328125" customWidth="1"/>
  </cols>
  <sheetData>
    <row r="1" spans="1:14" x14ac:dyDescent="0.3">
      <c r="A1" t="s">
        <v>4</v>
      </c>
    </row>
    <row r="2" spans="1:14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3">
      <c r="A3">
        <v>0.01</v>
      </c>
      <c r="B3">
        <v>1.89E-2</v>
      </c>
      <c r="C3">
        <v>0.8</v>
      </c>
      <c r="D3">
        <f>1+$A3</f>
        <v>1.01</v>
      </c>
      <c r="E3">
        <f>$D3-$C3</f>
        <v>0.20999999999999996</v>
      </c>
      <c r="F3">
        <f>$C3*$C3-$D3*$D3-$B3</f>
        <v>-0.39899999999999991</v>
      </c>
      <c r="G3">
        <f>-$D3*$C3*$C3+$D3*$D3*$C3+$B3*$C3</f>
        <v>0.18479999999999994</v>
      </c>
      <c r="H3">
        <f>$F3/$E3</f>
        <v>-1.9</v>
      </c>
      <c r="I3">
        <f>$G3/$E3</f>
        <v>0.87999999999999989</v>
      </c>
      <c r="J3">
        <f>SQRT($H3*$H3/4-$I3)</f>
        <v>0.15000000000000024</v>
      </c>
      <c r="K3">
        <f>-$H3/2</f>
        <v>0.95</v>
      </c>
      <c r="L3">
        <f>$K3+$J3</f>
        <v>1.1000000000000001</v>
      </c>
      <c r="M3">
        <f>$K3-$J3</f>
        <v>0.79999999999999971</v>
      </c>
      <c r="N3">
        <f>($D3-$C3)/($L3-$C3)</f>
        <v>0.69999999999999973</v>
      </c>
    </row>
    <row r="5" spans="1:14" x14ac:dyDescent="0.3">
      <c r="A5" t="s">
        <v>19</v>
      </c>
    </row>
    <row r="6" spans="1:14" x14ac:dyDescent="0.3">
      <c r="A6" t="s">
        <v>5</v>
      </c>
      <c r="B6" t="s">
        <v>6</v>
      </c>
      <c r="C6" t="s">
        <v>20</v>
      </c>
      <c r="D6" t="s">
        <v>8</v>
      </c>
      <c r="E6" t="s">
        <v>21</v>
      </c>
      <c r="F6" t="s">
        <v>22</v>
      </c>
      <c r="G6" t="s">
        <v>23</v>
      </c>
      <c r="H6" t="s">
        <v>12</v>
      </c>
      <c r="I6" t="s">
        <v>13</v>
      </c>
      <c r="J6" t="s">
        <v>14</v>
      </c>
      <c r="K6" t="s">
        <v>15</v>
      </c>
      <c r="L6" t="s">
        <v>24</v>
      </c>
      <c r="M6" t="s">
        <v>25</v>
      </c>
      <c r="N6" t="s">
        <v>18</v>
      </c>
    </row>
    <row r="7" spans="1:14" x14ac:dyDescent="0.3">
      <c r="A7">
        <v>0.02</v>
      </c>
      <c r="B7">
        <v>2.1600000000000001E-2</v>
      </c>
      <c r="C7">
        <v>1.2</v>
      </c>
      <c r="D7">
        <f>1+$A7</f>
        <v>1.02</v>
      </c>
      <c r="E7">
        <f>$C7-$D7</f>
        <v>0.17999999999999994</v>
      </c>
      <c r="F7">
        <f>-$C7*$C7+$D7*$D7+$B7</f>
        <v>-0.37799999999999995</v>
      </c>
      <c r="G7">
        <f>$D7*$C7*$C7-$D7*$D7*$C7-$B7*$C7</f>
        <v>0.19439999999999985</v>
      </c>
      <c r="H7">
        <f>$F7/$E7</f>
        <v>-2.1000000000000005</v>
      </c>
      <c r="I7">
        <f>$G7/$E7</f>
        <v>1.0799999999999996</v>
      </c>
      <c r="J7">
        <f>SQRT($H7*$H7/4-$I7)</f>
        <v>0.15000000000000285</v>
      </c>
      <c r="K7">
        <f>-$H7/2</f>
        <v>1.0500000000000003</v>
      </c>
      <c r="L7">
        <f>$K7+$J7</f>
        <v>1.2000000000000031</v>
      </c>
      <c r="M7">
        <f>$K7-$J7</f>
        <v>0.89999999999999747</v>
      </c>
      <c r="N7">
        <f>($D7-$M7)/($C7-$M7)</f>
        <v>0.40000000000000518</v>
      </c>
    </row>
    <row r="9" spans="1:14" x14ac:dyDescent="0.3">
      <c r="A9" t="s">
        <v>26</v>
      </c>
    </row>
    <row r="10" spans="1:14" x14ac:dyDescent="0.3">
      <c r="A10" t="s">
        <v>27</v>
      </c>
      <c r="B10" t="s">
        <v>28</v>
      </c>
      <c r="C10" t="s">
        <v>31</v>
      </c>
      <c r="D10" t="s">
        <v>29</v>
      </c>
      <c r="E10" t="s">
        <v>30</v>
      </c>
      <c r="F10" t="s">
        <v>32</v>
      </c>
    </row>
    <row r="11" spans="1:14" x14ac:dyDescent="0.3">
      <c r="A11">
        <v>-0.5</v>
      </c>
      <c r="B11">
        <v>5.0000000000000001E-3</v>
      </c>
      <c r="C11">
        <v>100</v>
      </c>
      <c r="D11">
        <f>1+$B11</f>
        <v>1.0049999999999999</v>
      </c>
      <c r="E11">
        <f>-$A11*$C11/$D11</f>
        <v>49.75124378109453</v>
      </c>
      <c r="F11">
        <f>$A11*$C11+$E11</f>
        <v>-0.24875621890546995</v>
      </c>
    </row>
    <row r="13" spans="1:14" x14ac:dyDescent="0.3">
      <c r="A13" t="s">
        <v>33</v>
      </c>
    </row>
    <row r="14" spans="1:14" x14ac:dyDescent="0.3">
      <c r="A14" t="s">
        <v>27</v>
      </c>
      <c r="B14" t="s">
        <v>28</v>
      </c>
      <c r="C14" t="s">
        <v>31</v>
      </c>
      <c r="D14" t="s">
        <v>29</v>
      </c>
      <c r="E14" t="s">
        <v>30</v>
      </c>
      <c r="F14" t="s">
        <v>32</v>
      </c>
    </row>
    <row r="15" spans="1:14" x14ac:dyDescent="0.3">
      <c r="A15">
        <v>1</v>
      </c>
      <c r="B15">
        <v>0.01</v>
      </c>
      <c r="C15">
        <v>100</v>
      </c>
      <c r="D15">
        <f>1+$B15</f>
        <v>1.01</v>
      </c>
      <c r="E15">
        <f>-$A15*$C15/$D15</f>
        <v>-99.009900990099013</v>
      </c>
      <c r="F15">
        <f>$A15*$C15+$E15</f>
        <v>0.99009900990098743</v>
      </c>
    </row>
    <row r="17" spans="1:16" x14ac:dyDescent="0.3">
      <c r="A17" t="s">
        <v>34</v>
      </c>
    </row>
    <row r="18" spans="1:16" x14ac:dyDescent="0.3">
      <c r="A18" t="s">
        <v>35</v>
      </c>
      <c r="B18" t="s">
        <v>20</v>
      </c>
      <c r="C18" t="s">
        <v>7</v>
      </c>
      <c r="D18" t="s">
        <v>36</v>
      </c>
      <c r="E18" t="s">
        <v>37</v>
      </c>
      <c r="F18" t="s">
        <v>38</v>
      </c>
      <c r="G18" t="s">
        <v>0</v>
      </c>
      <c r="H18" t="s">
        <v>39</v>
      </c>
    </row>
    <row r="19" spans="1:16" x14ac:dyDescent="0.3">
      <c r="A19">
        <v>0.05</v>
      </c>
      <c r="B19">
        <v>1.1200000000000001</v>
      </c>
      <c r="C19">
        <v>0.92</v>
      </c>
      <c r="D19" s="1">
        <f>(1+$A19-$C19)/($B19-$C19)</f>
        <v>0.6499999999999998</v>
      </c>
      <c r="E19">
        <v>40</v>
      </c>
      <c r="F19">
        <v>1000</v>
      </c>
      <c r="G19">
        <f>POWER($D19,5)*$E19+POWER(1-$D19,5)*$F19</f>
        <v>9.8933500000000087</v>
      </c>
      <c r="H19">
        <f>$G19/POWER(1+$A19,5)</f>
        <v>7.7516985990307354</v>
      </c>
    </row>
    <row r="21" spans="1:16" x14ac:dyDescent="0.3">
      <c r="A21" t="s">
        <v>40</v>
      </c>
    </row>
    <row r="22" spans="1:16" x14ac:dyDescent="0.3">
      <c r="A22" t="s">
        <v>35</v>
      </c>
      <c r="B22" t="s">
        <v>20</v>
      </c>
      <c r="C22" t="s">
        <v>7</v>
      </c>
      <c r="D22" t="s">
        <v>36</v>
      </c>
      <c r="E22" t="s">
        <v>41</v>
      </c>
      <c r="F22" t="s">
        <v>42</v>
      </c>
      <c r="G22" t="s">
        <v>43</v>
      </c>
      <c r="H22" t="s">
        <v>0</v>
      </c>
      <c r="I22" t="s">
        <v>39</v>
      </c>
    </row>
    <row r="23" spans="1:16" x14ac:dyDescent="0.3">
      <c r="A23">
        <v>0.01</v>
      </c>
      <c r="B23">
        <v>1.02</v>
      </c>
      <c r="C23">
        <v>0.98</v>
      </c>
      <c r="D23" s="1">
        <f>(1+$A23-$C23)/($B23-$C23)</f>
        <v>0.75</v>
      </c>
      <c r="E23">
        <v>100</v>
      </c>
      <c r="F23">
        <f>$B23*$C23*$E23</f>
        <v>99.960000000000008</v>
      </c>
      <c r="G23">
        <f>POWER($B23*$B23*$E23, 2)</f>
        <v>10824.321599999997</v>
      </c>
      <c r="H23">
        <f>POWER($D23,2)*$G23</f>
        <v>6088.6808999999985</v>
      </c>
      <c r="I23">
        <f>$H23/POWER(1+$A23,2)</f>
        <v>5968.7098323693745</v>
      </c>
    </row>
    <row r="25" spans="1:16" x14ac:dyDescent="0.3">
      <c r="A25" t="s">
        <v>44</v>
      </c>
    </row>
    <row r="26" spans="1:16" x14ac:dyDescent="0.3">
      <c r="A26" t="s">
        <v>20</v>
      </c>
      <c r="B26" t="s">
        <v>7</v>
      </c>
      <c r="C26" t="s">
        <v>45</v>
      </c>
      <c r="D26" t="s">
        <v>0</v>
      </c>
      <c r="E26" t="s">
        <v>46</v>
      </c>
      <c r="F26" t="s">
        <v>42</v>
      </c>
      <c r="G26" t="s">
        <v>47</v>
      </c>
      <c r="H26" t="s">
        <v>43</v>
      </c>
      <c r="I26" t="s">
        <v>48</v>
      </c>
      <c r="J26" t="s">
        <v>49</v>
      </c>
      <c r="K26" t="s">
        <v>50</v>
      </c>
      <c r="L26" t="s">
        <v>29</v>
      </c>
      <c r="M26" t="s">
        <v>28</v>
      </c>
      <c r="N26" t="s">
        <v>52</v>
      </c>
      <c r="O26" t="s">
        <v>53</v>
      </c>
      <c r="P26" t="s">
        <v>54</v>
      </c>
    </row>
    <row r="27" spans="1:16" x14ac:dyDescent="0.3">
      <c r="A27">
        <v>1.1499999999999999</v>
      </c>
      <c r="B27">
        <v>0.95</v>
      </c>
      <c r="C27">
        <v>100</v>
      </c>
      <c r="D27">
        <v>0.44153700000000001</v>
      </c>
      <c r="E27">
        <v>94</v>
      </c>
      <c r="F27">
        <f>$A27*$B27*$C27</f>
        <v>109.24999999999999</v>
      </c>
      <c r="G27">
        <f>$B27*$B27*$C27</f>
        <v>90.25</v>
      </c>
      <c r="H27">
        <f>$E27-$G27</f>
        <v>3.75</v>
      </c>
      <c r="I27">
        <f>SQRT($D27/$H27)</f>
        <v>0.34313729030812146</v>
      </c>
      <c r="J27">
        <f>$A27</f>
        <v>1.1499999999999999</v>
      </c>
      <c r="K27">
        <f>1+$I27*$A27-$I27*$B27</f>
        <v>1.0686274580616244</v>
      </c>
      <c r="L27">
        <f>$J27/$K27</f>
        <v>1.0761467818597668</v>
      </c>
      <c r="M27">
        <f>$L27-1</f>
        <v>7.6146781859766755E-2</v>
      </c>
      <c r="N27">
        <f>1/($L27*$L27)</f>
        <v>0.86348933393062288</v>
      </c>
      <c r="O27">
        <f>($A27-$L27)/($A27-$B27)</f>
        <v>0.36926609070116584</v>
      </c>
      <c r="P27">
        <f>$H27*$N27*$O27*$O27</f>
        <v>0.44153700000000101</v>
      </c>
    </row>
    <row r="29" spans="1:16" x14ac:dyDescent="0.3">
      <c r="A29" t="s">
        <v>55</v>
      </c>
    </row>
    <row r="30" spans="1:16" x14ac:dyDescent="0.3">
      <c r="A30" t="s">
        <v>20</v>
      </c>
      <c r="B30" t="s">
        <v>7</v>
      </c>
      <c r="C30" t="s">
        <v>45</v>
      </c>
      <c r="D30" t="s">
        <v>0</v>
      </c>
      <c r="E30" t="s">
        <v>46</v>
      </c>
      <c r="F30" t="s">
        <v>42</v>
      </c>
      <c r="G30" t="s">
        <v>56</v>
      </c>
      <c r="H30" t="s">
        <v>43</v>
      </c>
      <c r="I30" t="s">
        <v>48</v>
      </c>
      <c r="J30" t="s">
        <v>49</v>
      </c>
      <c r="K30" t="s">
        <v>50</v>
      </c>
      <c r="L30" t="s">
        <v>29</v>
      </c>
      <c r="M30" t="s">
        <v>28</v>
      </c>
      <c r="N30" t="s">
        <v>18</v>
      </c>
      <c r="O30" t="s">
        <v>54</v>
      </c>
      <c r="P30" t="s">
        <v>51</v>
      </c>
    </row>
    <row r="31" spans="1:16" x14ac:dyDescent="0.3">
      <c r="A31">
        <v>1.1499999999999999</v>
      </c>
      <c r="B31">
        <v>0.95</v>
      </c>
      <c r="C31">
        <v>100</v>
      </c>
      <c r="D31">
        <v>5.4240000000000004</v>
      </c>
      <c r="E31">
        <v>115</v>
      </c>
      <c r="F31">
        <f>$A31*$B31*$C31</f>
        <v>109.24999999999999</v>
      </c>
      <c r="G31">
        <f>$A31*$A31*$C31</f>
        <v>132.24999999999997</v>
      </c>
      <c r="H31">
        <f>-$E31+$G31</f>
        <v>17.249999999999972</v>
      </c>
      <c r="I31">
        <f>SQRT($D31/$H31)</f>
        <v>0.56074484626137777</v>
      </c>
      <c r="J31">
        <f>$B31</f>
        <v>0.95</v>
      </c>
      <c r="K31">
        <f>1-$I31*$A31+$I31*$B31</f>
        <v>0.88785103074772442</v>
      </c>
      <c r="L31">
        <f>$J31/$K31</f>
        <v>1.069999320944568</v>
      </c>
      <c r="M31">
        <f>$L31-1</f>
        <v>6.9999320944567955E-2</v>
      </c>
      <c r="N31">
        <f>($L31-$B31)/($A31-$B31)</f>
        <v>0.59999660472284011</v>
      </c>
      <c r="O31">
        <f>$H31*$N31*$N31/($L31*$L31)</f>
        <v>5.4239999999999959</v>
      </c>
      <c r="P31">
        <f>1/$L31</f>
        <v>0.93458003236602583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wk0</vt:lpstr>
      <vt:lpstr>wk04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2015-01-31T01:28:41Z</dcterms:created>
  <dcterms:modified xsi:type="dcterms:W3CDTF">2015-03-27T03:04:00Z</dcterms:modified>
</cp:coreProperties>
</file>