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marshallfarrier\Workspace\solutions\ClassesTaken\Coursera\2016\InvManagementRice\04Strategies\"/>
    </mc:Choice>
  </mc:AlternateContent>
  <bookViews>
    <workbookView xWindow="0" yWindow="0" windowWidth="19656" windowHeight="7332"/>
  </bookViews>
  <sheets>
    <sheet name="wk0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4" i="1" l="1"/>
  <c r="AL13" i="1"/>
  <c r="AL12" i="1"/>
  <c r="AL11" i="1"/>
  <c r="AN8" i="1"/>
  <c r="AN9" i="1"/>
  <c r="AN7" i="1"/>
  <c r="AQ6" i="1"/>
  <c r="AQ5" i="1"/>
  <c r="AQ3" i="1"/>
  <c r="AQ4" i="1"/>
  <c r="AQ2" i="1"/>
  <c r="AM9" i="1"/>
  <c r="AL9" i="1"/>
  <c r="AM8" i="1"/>
  <c r="AL8" i="1"/>
  <c r="AM7" i="1"/>
  <c r="AP6" i="1"/>
  <c r="AP5" i="1"/>
  <c r="AL7" i="1"/>
  <c r="AO6" i="1"/>
  <c r="S6" i="1"/>
  <c r="T6" i="1"/>
  <c r="U6" i="1"/>
  <c r="V6" i="1"/>
  <c r="AO5" i="1"/>
  <c r="AP3" i="1"/>
  <c r="AP4" i="1"/>
  <c r="AP2" i="1"/>
  <c r="AO2" i="1"/>
  <c r="AO3" i="1"/>
  <c r="AO4" i="1"/>
  <c r="AN3" i="1"/>
  <c r="AN4" i="1"/>
  <c r="AN2" i="1"/>
  <c r="AC3" i="1" l="1"/>
  <c r="AD3" i="1" s="1"/>
  <c r="AE3" i="1"/>
  <c r="AF3" i="1"/>
  <c r="AE2" i="1"/>
  <c r="AF2" i="1" s="1"/>
  <c r="AC2" i="1"/>
  <c r="AD2" i="1" s="1"/>
  <c r="AG2" i="1" l="1"/>
  <c r="AH2" i="1" s="1"/>
  <c r="AI2" i="1" s="1"/>
  <c r="AG3" i="1"/>
  <c r="AH3" i="1" s="1"/>
  <c r="AI3" i="1" s="1"/>
  <c r="S7" i="1"/>
  <c r="T7" i="1" s="1"/>
  <c r="V7" i="1" s="1"/>
  <c r="S5" i="1"/>
  <c r="T5" i="1" s="1"/>
  <c r="V5" i="1" s="1"/>
  <c r="S4" i="1"/>
  <c r="T4" i="1" s="1"/>
  <c r="V4" i="1" s="1"/>
  <c r="S3" i="1"/>
  <c r="T3" i="1" s="1"/>
  <c r="V3" i="1" s="1"/>
  <c r="S2" i="1"/>
  <c r="T2" i="1" s="1"/>
  <c r="V2" i="1" s="1"/>
  <c r="U7" i="1" l="1"/>
  <c r="U2" i="1"/>
  <c r="U5" i="1"/>
  <c r="U4" i="1"/>
  <c r="U3" i="1"/>
  <c r="N2" i="1"/>
  <c r="I4" i="1"/>
  <c r="J4" i="1" s="1"/>
  <c r="K4" i="1" s="1"/>
  <c r="I3" i="1"/>
  <c r="J3" i="1" s="1"/>
  <c r="K3" i="1" s="1"/>
  <c r="C3" i="1"/>
  <c r="D3" i="1" s="1"/>
  <c r="E3" i="1" s="1"/>
  <c r="I2" i="1"/>
  <c r="J2" i="1" s="1"/>
  <c r="K2" i="1" s="1"/>
  <c r="C2" i="1"/>
  <c r="D2" i="1" s="1"/>
  <c r="E2" i="1" s="1"/>
</calcChain>
</file>

<file path=xl/sharedStrings.xml><?xml version="1.0" encoding="utf-8"?>
<sst xmlns="http://schemas.openxmlformats.org/spreadsheetml/2006/main" count="45" uniqueCount="41">
  <si>
    <t>APR</t>
  </si>
  <si>
    <t>nPeriodsInYr</t>
  </si>
  <si>
    <t>EAR</t>
  </si>
  <si>
    <t>PeriodRate</t>
  </si>
  <si>
    <t>AnnGrowth</t>
  </si>
  <si>
    <t>nPeriods</t>
  </si>
  <si>
    <t>PeriodGrowth</t>
  </si>
  <si>
    <t>cont APR</t>
  </si>
  <si>
    <t>Quad_a</t>
  </si>
  <si>
    <t>Quad_b</t>
  </si>
  <si>
    <t>Quad_c</t>
  </si>
  <si>
    <t>Sol+</t>
  </si>
  <si>
    <t>Sol-</t>
  </si>
  <si>
    <t>Root</t>
  </si>
  <si>
    <t>DWR</t>
  </si>
  <si>
    <t>Outlay0</t>
  </si>
  <si>
    <t>Value1</t>
  </si>
  <si>
    <t>Div1</t>
  </si>
  <si>
    <t>Val2</t>
  </si>
  <si>
    <t>Div2</t>
  </si>
  <si>
    <t>Tot1</t>
  </si>
  <si>
    <t>G1</t>
  </si>
  <si>
    <t>Tot2</t>
  </si>
  <si>
    <t>G2</t>
  </si>
  <si>
    <t>HPR</t>
  </si>
  <si>
    <t>CR</t>
  </si>
  <si>
    <t>TWR</t>
  </si>
  <si>
    <t>Month</t>
  </si>
  <si>
    <t>PortRet</t>
  </si>
  <si>
    <t>Bret</t>
  </si>
  <si>
    <t>Diff</t>
  </si>
  <si>
    <t>Geo</t>
  </si>
  <si>
    <t>Arith</t>
  </si>
  <si>
    <t>Cum</t>
  </si>
  <si>
    <t>PortG</t>
  </si>
  <si>
    <t>BG</t>
  </si>
  <si>
    <t>DG</t>
  </si>
  <si>
    <t>excess</t>
  </si>
  <si>
    <t>mo ex</t>
  </si>
  <si>
    <t>cum ex1</t>
  </si>
  <si>
    <t>cum ex2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</si>
</sst>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%"/>
    <numFmt numFmtId="165" formatCode="0.0000%"/>
    <numFmt numFmtId="166" formatCode="0.0000"/>
    <numFmt numFmtId="179" formatCode="0.00000%"/>
  </numFmts>
  <fonts count="2" x14ac:knownFonts="1">
    <font>
      <sz val="12"/>
      <color theme="1"/>
      <name val="Consolas"/>
      <family val="2"/>
    </font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2" applyNumberFormat="1" applyFont="1"/>
    <xf numFmtId="2" fontId="0" fillId="0" borderId="0" xfId="0" applyNumberFormat="1"/>
    <xf numFmtId="165" fontId="0" fillId="0" borderId="0" xfId="2" applyNumberFormat="1" applyFont="1"/>
    <xf numFmtId="2" fontId="0" fillId="0" borderId="0" xfId="1" applyNumberFormat="1" applyFont="1"/>
    <xf numFmtId="166" fontId="0" fillId="0" borderId="0" xfId="0" applyNumberFormat="1"/>
    <xf numFmtId="10" fontId="0" fillId="0" borderId="0" xfId="2" applyNumberFormat="1" applyFont="1"/>
    <xf numFmtId="17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79" formatCode="0.0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</dxf>
    <dxf>
      <numFmt numFmtId="164" formatCode="0.000%"/>
    </dxf>
    <dxf>
      <numFmt numFmtId="165" formatCode="0.0000%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5" formatCode="0.0000%"/>
    </dxf>
    <dxf>
      <numFmt numFmtId="165" formatCode="0.0000%"/>
    </dxf>
    <dxf>
      <numFmt numFmtId="165" formatCode="0.0000%"/>
    </dxf>
    <dxf>
      <numFmt numFmtId="165" formatCode="0.0000%"/>
    </dxf>
    <dxf>
      <numFmt numFmtId="165" formatCode="0.0000%"/>
    </dxf>
    <dxf>
      <numFmt numFmtId="165" formatCode="0.0000%"/>
    </dxf>
    <dxf>
      <numFmt numFmtId="2" formatCode="0.00"/>
    </dxf>
    <dxf>
      <numFmt numFmtId="164" formatCode="0.000%"/>
    </dxf>
    <dxf>
      <numFmt numFmtId="165" formatCode="0.0000%"/>
    </dxf>
    <dxf>
      <numFmt numFmtId="164" formatCode="0.000%"/>
    </dxf>
    <dxf>
      <numFmt numFmtId="2" formatCode="0.00"/>
    </dxf>
    <dxf>
      <numFmt numFmtId="164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3" totalsRowShown="0">
  <autoFilter ref="A1:E3"/>
  <tableColumns count="5">
    <tableColumn id="1" name="APR" dataDxfId="29" dataCellStyle="Percent"/>
    <tableColumn id="2" name="nPeriodsInYr" dataDxfId="28"/>
    <tableColumn id="3" name="PeriodRate" dataDxfId="27" dataCellStyle="Percent">
      <calculatedColumnFormula>A2/B2</calculatedColumnFormula>
    </tableColumn>
    <tableColumn id="4" name="AnnGrowth">
      <calculatedColumnFormula>POWER(1+C2,B2)</calculatedColumnFormula>
    </tableColumn>
    <tableColumn id="5" name="EAR" dataDxfId="26" dataCellStyle="Percent">
      <calculatedColumnFormula>D2-1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:K4" totalsRowShown="0">
  <autoFilter ref="G1:K4"/>
  <tableColumns count="5">
    <tableColumn id="1" name="EAR" dataDxfId="25" dataCellStyle="Percent"/>
    <tableColumn id="2" name="nPeriods" dataDxfId="24" dataCellStyle="Comma"/>
    <tableColumn id="3" name="PeriodGrowth">
      <calculatedColumnFormula>POWER(G2+1,1/H2)</calculatedColumnFormula>
    </tableColumn>
    <tableColumn id="4" name="PeriodRate" dataDxfId="23" dataCellStyle="Percent">
      <calculatedColumnFormula>I2-1</calculatedColumnFormula>
    </tableColumn>
    <tableColumn id="5" name="APR" dataDxfId="22" dataCellStyle="Percent">
      <calculatedColumnFormula>H2*J2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M1:N2" totalsRowShown="0" headerRowDxfId="21" dataDxfId="20" headerRowCellStyle="Percent" dataCellStyle="Percent">
  <autoFilter ref="M1:N2"/>
  <tableColumns count="2">
    <tableColumn id="1" name="EAR" dataDxfId="19" dataCellStyle="Percent"/>
    <tableColumn id="2" name="cont APR" dataDxfId="18" dataCellStyle="Percent">
      <calculatedColumnFormula>LN(1+M2)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P1:V7" totalsRowShown="0" headerRowDxfId="17" dataDxfId="16">
  <autoFilter ref="P1:V7"/>
  <tableColumns count="7">
    <tableColumn id="1" name="Quad_a" dataDxfId="15"/>
    <tableColumn id="2" name="Quad_b" dataDxfId="14"/>
    <tableColumn id="3" name="Quad_c" dataDxfId="13"/>
    <tableColumn id="4" name="Root" dataDxfId="12">
      <calculatedColumnFormula>SQRT((Q2^2)-4*P2*R2)</calculatedColumnFormula>
    </tableColumn>
    <tableColumn id="5" name="Sol+" dataDxfId="11">
      <calculatedColumnFormula>(-$Q2+$S2)/(2*$P2)</calculatedColumnFormula>
    </tableColumn>
    <tableColumn id="6" name="Sol-" dataDxfId="10">
      <calculatedColumnFormula>(-$Q2-$S2)/2*$P2</calculatedColumnFormula>
    </tableColumn>
    <tableColumn id="7" name="DWR" dataDxfId="9" dataCellStyle="Percent">
      <calculatedColumnFormula>T2-1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X1:AI3" totalsRowShown="0">
  <autoFilter ref="X1:AI3"/>
  <tableColumns count="12">
    <tableColumn id="1" name="Outlay0"/>
    <tableColumn id="2" name="Value1"/>
    <tableColumn id="3" name="Div1"/>
    <tableColumn id="4" name="Val2"/>
    <tableColumn id="5" name="Div2"/>
    <tableColumn id="6" name="Tot1">
      <calculatedColumnFormula>Y2+Z2</calculatedColumnFormula>
    </tableColumn>
    <tableColumn id="7" name="G1">
      <calculatedColumnFormula>AC2/X2</calculatedColumnFormula>
    </tableColumn>
    <tableColumn id="8" name="Tot2">
      <calculatedColumnFormula>AA2+AB2</calculatedColumnFormula>
    </tableColumn>
    <tableColumn id="9" name="G2">
      <calculatedColumnFormula>$AE2/$Y2</calculatedColumnFormula>
    </tableColumn>
    <tableColumn id="10" name="HPR">
      <calculatedColumnFormula>$AD2*$AF2</calculatedColumnFormula>
    </tableColumn>
    <tableColumn id="11" name="CR">
      <calculatedColumnFormula>POWER(AG2, 1/2)</calculatedColumnFormula>
    </tableColumn>
    <tableColumn id="12" name="TWR" dataDxfId="8" dataCellStyle="Percent">
      <calculatedColumnFormula>AH2-1</calculatedColumn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K1:AQ4" totalsRowShown="0" headerRowDxfId="6" dataDxfId="7" headerRowCellStyle="Percent" dataCellStyle="Percent">
  <autoFilter ref="AK1:AQ4"/>
  <tableColumns count="7">
    <tableColumn id="1" name="Month"/>
    <tableColumn id="2" name="PortRet" dataDxfId="0" dataCellStyle="Percent"/>
    <tableColumn id="3" name="Bret" dataDxfId="1" dataCellStyle="Percent"/>
    <tableColumn id="4" name="Diff" dataDxfId="2" dataCellStyle="Percent">
      <calculatedColumnFormula>AL2-AM2</calculatedColumnFormula>
    </tableColumn>
    <tableColumn id="5" name="PortG" dataDxfId="3" dataCellStyle="Percent">
      <calculatedColumnFormula>1+AL2</calculatedColumnFormula>
    </tableColumn>
    <tableColumn id="6" name="BG" dataDxfId="5" dataCellStyle="Percent">
      <calculatedColumnFormula>1+AM2</calculatedColumnFormula>
    </tableColumn>
    <tableColumn id="7" name="DG" dataDxfId="4" dataCellStyle="Percent">
      <calculatedColumnFormula>1+AN2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tabSelected="1" topLeftCell="AC1" workbookViewId="0">
      <selection activeCell="AK15" sqref="AK15"/>
    </sheetView>
  </sheetViews>
  <sheetFormatPr defaultRowHeight="15.6" x14ac:dyDescent="0.3"/>
  <cols>
    <col min="1" max="1" width="7.81640625" style="1" bestFit="1" customWidth="1"/>
    <col min="2" max="2" width="14.7265625" style="2" bestFit="1" customWidth="1"/>
    <col min="3" max="3" width="12.6328125" style="1" bestFit="1" customWidth="1"/>
    <col min="4" max="4" width="11.6328125" bestFit="1" customWidth="1"/>
    <col min="5" max="5" width="8.81640625" style="3" bestFit="1" customWidth="1"/>
    <col min="7" max="7" width="7.81640625" style="1" bestFit="1" customWidth="1"/>
    <col min="8" max="8" width="10.6328125" style="4" bestFit="1" customWidth="1"/>
    <col min="9" max="9" width="14.7265625" bestFit="1" customWidth="1"/>
    <col min="10" max="10" width="12.6328125" style="3" bestFit="1" customWidth="1"/>
    <col min="11" max="11" width="8.81640625" style="3" bestFit="1" customWidth="1"/>
    <col min="13" max="13" width="8.81640625" style="3" bestFit="1" customWidth="1"/>
    <col min="14" max="14" width="10.6328125" style="3" bestFit="1" customWidth="1"/>
    <col min="16" max="16" width="8.6328125" style="5" bestFit="1" customWidth="1"/>
    <col min="17" max="17" width="8.81640625" style="5" bestFit="1" customWidth="1"/>
    <col min="18" max="18" width="9.81640625" style="5" bestFit="1" customWidth="1"/>
    <col min="19" max="19" width="8.81640625" style="5" bestFit="1" customWidth="1"/>
    <col min="20" max="20" width="7.81640625" style="5" bestFit="1" customWidth="1"/>
    <col min="21" max="21" width="10.81640625" style="5" bestFit="1" customWidth="1"/>
    <col min="22" max="22" width="8.81640625" style="3" bestFit="1" customWidth="1"/>
    <col min="24" max="24" width="9.6328125" bestFit="1" customWidth="1"/>
    <col min="25" max="25" width="8.6328125" bestFit="1" customWidth="1"/>
    <col min="26" max="29" width="6.6328125" bestFit="1" customWidth="1"/>
    <col min="30" max="30" width="11.81640625" bestFit="1" customWidth="1"/>
    <col min="31" max="31" width="6.6328125" bestFit="1" customWidth="1"/>
    <col min="32" max="34" width="11.81640625" bestFit="1" customWidth="1"/>
    <col min="35" max="35" width="6.81640625" style="1" bestFit="1" customWidth="1"/>
    <col min="37" max="37" width="7.81640625" bestFit="1" customWidth="1"/>
    <col min="38" max="38" width="10.81640625" style="7" bestFit="1" customWidth="1"/>
    <col min="39" max="39" width="7.81640625" style="1" bestFit="1" customWidth="1"/>
    <col min="40" max="40" width="7.81640625" style="6" bestFit="1" customWidth="1"/>
    <col min="41" max="43" width="11.81640625" bestFit="1" customWidth="1"/>
  </cols>
  <sheetData>
    <row r="1" spans="1:43" x14ac:dyDescent="0.3">
      <c r="A1" s="1" t="s">
        <v>0</v>
      </c>
      <c r="B1" s="2" t="s">
        <v>1</v>
      </c>
      <c r="C1" s="1" t="s">
        <v>3</v>
      </c>
      <c r="D1" t="s">
        <v>4</v>
      </c>
      <c r="E1" s="3" t="s">
        <v>2</v>
      </c>
      <c r="G1" s="1" t="s">
        <v>2</v>
      </c>
      <c r="H1" s="4" t="s">
        <v>5</v>
      </c>
      <c r="I1" t="s">
        <v>6</v>
      </c>
      <c r="J1" s="3" t="s">
        <v>3</v>
      </c>
      <c r="K1" s="3" t="s">
        <v>0</v>
      </c>
      <c r="M1" s="3" t="s">
        <v>2</v>
      </c>
      <c r="N1" s="3" t="s">
        <v>7</v>
      </c>
      <c r="P1" s="5" t="s">
        <v>8</v>
      </c>
      <c r="Q1" s="5" t="s">
        <v>9</v>
      </c>
      <c r="R1" s="5" t="s">
        <v>10</v>
      </c>
      <c r="S1" s="5" t="s">
        <v>13</v>
      </c>
      <c r="T1" s="5" t="s">
        <v>11</v>
      </c>
      <c r="U1" s="5" t="s">
        <v>12</v>
      </c>
      <c r="V1" s="3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s="1" t="s">
        <v>26</v>
      </c>
      <c r="AK1" t="s">
        <v>27</v>
      </c>
      <c r="AL1" s="7" t="s">
        <v>28</v>
      </c>
      <c r="AM1" s="1" t="s">
        <v>29</v>
      </c>
      <c r="AN1" s="6" t="s">
        <v>30</v>
      </c>
      <c r="AO1" s="6" t="s">
        <v>34</v>
      </c>
      <c r="AP1" s="6" t="s">
        <v>35</v>
      </c>
      <c r="AQ1" s="6" t="s">
        <v>36</v>
      </c>
    </row>
    <row r="2" spans="1:43" x14ac:dyDescent="0.3">
      <c r="A2" s="1">
        <v>0.12</v>
      </c>
      <c r="B2" s="2">
        <v>4</v>
      </c>
      <c r="C2" s="1">
        <f>A2/B2</f>
        <v>0.03</v>
      </c>
      <c r="D2">
        <f>POWER(1+C2,B2)</f>
        <v>1.1255088099999999</v>
      </c>
      <c r="E2" s="3">
        <f>D2-1</f>
        <v>0.12550880999999992</v>
      </c>
      <c r="G2" s="1">
        <v>0.12</v>
      </c>
      <c r="H2" s="4">
        <v>4</v>
      </c>
      <c r="I2">
        <f>POWER(G2+1,1/H2)</f>
        <v>1.0287373447220802</v>
      </c>
      <c r="J2" s="3">
        <f>I2-1</f>
        <v>2.8737344722080227E-2</v>
      </c>
      <c r="K2" s="3">
        <f>H2*J2</f>
        <v>0.11494937888832091</v>
      </c>
      <c r="M2" s="3">
        <v>0.12</v>
      </c>
      <c r="N2" s="3">
        <f>LN(1+M2)</f>
        <v>0.11332868530700327</v>
      </c>
      <c r="P2" s="5">
        <v>2</v>
      </c>
      <c r="Q2" s="5">
        <v>3</v>
      </c>
      <c r="R2" s="5">
        <v>-13</v>
      </c>
      <c r="S2" s="5">
        <f>SQRT((Q2^2)-4*P2*R2)</f>
        <v>10.63014581273465</v>
      </c>
      <c r="T2" s="5">
        <f t="shared" ref="T2:T5" si="0">(-$Q2+$S2)/(2*$P2)</f>
        <v>1.9075364531836625</v>
      </c>
      <c r="U2" s="5">
        <f>(-$Q2-$S2)/2*$P2</f>
        <v>-13.63014581273465</v>
      </c>
      <c r="V2" s="3">
        <f t="shared" ref="V2:V5" si="1">T2-1</f>
        <v>0.90753645318366249</v>
      </c>
      <c r="X2">
        <v>30</v>
      </c>
      <c r="Y2">
        <v>33</v>
      </c>
      <c r="Z2">
        <v>4</v>
      </c>
      <c r="AA2">
        <v>27</v>
      </c>
      <c r="AB2">
        <v>4</v>
      </c>
      <c r="AC2">
        <f>Y2+Z2</f>
        <v>37</v>
      </c>
      <c r="AD2">
        <f>AC2/X2</f>
        <v>1.2333333333333334</v>
      </c>
      <c r="AE2">
        <f>AA2+AB2</f>
        <v>31</v>
      </c>
      <c r="AF2">
        <f>$AE2/$Y2</f>
        <v>0.93939393939393945</v>
      </c>
      <c r="AG2">
        <f>$AD2*$AF2</f>
        <v>1.1585858585858586</v>
      </c>
      <c r="AH2">
        <f>POWER(AG2, 1/2)</f>
        <v>1.0763762625522075</v>
      </c>
      <c r="AI2" s="1">
        <f>AH2-1</f>
        <v>7.637626255220753E-2</v>
      </c>
      <c r="AK2">
        <v>1</v>
      </c>
      <c r="AL2" s="7">
        <v>0.192</v>
      </c>
      <c r="AM2" s="1">
        <v>-0.02</v>
      </c>
      <c r="AN2" s="6">
        <f>AL2-AM2</f>
        <v>0.21199999999999999</v>
      </c>
      <c r="AO2" s="6">
        <f t="shared" ref="AO2:AQ4" si="2">1+AL2</f>
        <v>1.1919999999999999</v>
      </c>
      <c r="AP2" s="6">
        <f t="shared" si="2"/>
        <v>0.98</v>
      </c>
      <c r="AQ2" s="6">
        <f t="shared" si="2"/>
        <v>1.212</v>
      </c>
    </row>
    <row r="3" spans="1:43" x14ac:dyDescent="0.3">
      <c r="A3" s="1">
        <v>0.11494937888832091</v>
      </c>
      <c r="B3" s="2">
        <v>4</v>
      </c>
      <c r="C3" s="1">
        <f>A3/B3</f>
        <v>2.8737344722080227E-2</v>
      </c>
      <c r="D3">
        <f>POWER(1+C3,B3)</f>
        <v>1.1199999999999997</v>
      </c>
      <c r="E3" s="3">
        <f>D3-1</f>
        <v>0.11999999999999966</v>
      </c>
      <c r="G3" s="1">
        <v>0.12</v>
      </c>
      <c r="H3" s="4">
        <v>12</v>
      </c>
      <c r="I3">
        <f>POWER(G3+1,1/H3)</f>
        <v>1.009488792934583</v>
      </c>
      <c r="J3" s="3">
        <f>I3-1</f>
        <v>9.4887929345830457E-3</v>
      </c>
      <c r="K3" s="3">
        <f>H3*J3</f>
        <v>0.11386551521499655</v>
      </c>
      <c r="P3" s="5">
        <v>90</v>
      </c>
      <c r="Q3" s="5">
        <v>-37</v>
      </c>
      <c r="R3" s="5">
        <v>-58</v>
      </c>
      <c r="S3" s="5">
        <f>SQRT((Q3^2)-4*P3*R3)</f>
        <v>149.16098685648336</v>
      </c>
      <c r="T3" s="5">
        <f t="shared" si="0"/>
        <v>1.0342277047582409</v>
      </c>
      <c r="U3" s="5">
        <f>(-$Q3-$S3)/2*$P3</f>
        <v>-5047.244408541751</v>
      </c>
      <c r="V3" s="3">
        <f t="shared" si="1"/>
        <v>3.4227704758240884E-2</v>
      </c>
      <c r="X3">
        <v>50</v>
      </c>
      <c r="Y3">
        <v>53</v>
      </c>
      <c r="Z3">
        <v>2</v>
      </c>
      <c r="AA3">
        <v>54</v>
      </c>
      <c r="AB3">
        <v>2</v>
      </c>
      <c r="AC3">
        <f>Y3+Z3</f>
        <v>55</v>
      </c>
      <c r="AD3">
        <f>AC3/X3</f>
        <v>1.1000000000000001</v>
      </c>
      <c r="AE3">
        <f>AA3+AB3</f>
        <v>56</v>
      </c>
      <c r="AF3">
        <f>$AE3/$Y3</f>
        <v>1.0566037735849056</v>
      </c>
      <c r="AG3">
        <f>$AD3*$AF3</f>
        <v>1.1622641509433964</v>
      </c>
      <c r="AH3">
        <f>POWER(AG3, 1/2)</f>
        <v>1.0780835547133609</v>
      </c>
      <c r="AI3" s="1">
        <f>AH3-1</f>
        <v>7.8083554713360925E-2</v>
      </c>
      <c r="AK3">
        <v>2</v>
      </c>
      <c r="AL3" s="7">
        <v>-2.5999999999999999E-2</v>
      </c>
      <c r="AM3" s="1">
        <v>9.7000000000000003E-2</v>
      </c>
      <c r="AN3" s="6">
        <f t="shared" ref="AN3:AN4" si="3">AL3-AM3</f>
        <v>-0.123</v>
      </c>
      <c r="AO3" s="6">
        <f t="shared" si="2"/>
        <v>0.97399999999999998</v>
      </c>
      <c r="AP3" s="6">
        <f t="shared" si="2"/>
        <v>1.097</v>
      </c>
      <c r="AQ3" s="6">
        <f t="shared" si="2"/>
        <v>0.877</v>
      </c>
    </row>
    <row r="4" spans="1:43" x14ac:dyDescent="0.3">
      <c r="G4" s="1">
        <v>0.12</v>
      </c>
      <c r="H4" s="4">
        <v>52</v>
      </c>
      <c r="I4">
        <f>POWER(G4+1,1/H4)</f>
        <v>1.0021817744079538</v>
      </c>
      <c r="J4" s="3">
        <f>I4-1</f>
        <v>2.1817744079537515E-3</v>
      </c>
      <c r="K4" s="3">
        <f>H4*J4</f>
        <v>0.11345226921359508</v>
      </c>
      <c r="P4" s="5">
        <v>50</v>
      </c>
      <c r="Q4" s="5">
        <v>51</v>
      </c>
      <c r="R4" s="5">
        <v>-112</v>
      </c>
      <c r="S4" s="5">
        <f>SQRT((Q4^2)-4*P4*R4)</f>
        <v>158.117045254457</v>
      </c>
      <c r="T4" s="5">
        <f t="shared" si="0"/>
        <v>1.07117045254457</v>
      </c>
      <c r="U4" s="5">
        <f>(-$Q4-$S4)/2*$P4</f>
        <v>-5227.9261313614252</v>
      </c>
      <c r="V4" s="3">
        <f t="shared" si="1"/>
        <v>7.1170452544569995E-2</v>
      </c>
      <c r="AK4">
        <v>3</v>
      </c>
      <c r="AL4" s="7">
        <v>-0.156</v>
      </c>
      <c r="AM4" s="1">
        <v>-3.1E-2</v>
      </c>
      <c r="AN4" s="6">
        <f t="shared" si="3"/>
        <v>-0.125</v>
      </c>
      <c r="AO4" s="6">
        <f t="shared" si="2"/>
        <v>0.84399999999999997</v>
      </c>
      <c r="AP4" s="6">
        <f t="shared" si="2"/>
        <v>0.96899999999999997</v>
      </c>
      <c r="AQ4" s="6">
        <f t="shared" si="2"/>
        <v>0.875</v>
      </c>
    </row>
    <row r="5" spans="1:43" x14ac:dyDescent="0.3">
      <c r="P5" s="5">
        <v>1</v>
      </c>
      <c r="Q5" s="5">
        <v>1.02</v>
      </c>
      <c r="R5" s="5">
        <v>-2.2400000000000002</v>
      </c>
      <c r="S5" s="5">
        <f>SQRT((Q5^2)-4*P5*R5)</f>
        <v>3.16234090508914</v>
      </c>
      <c r="T5" s="5">
        <f t="shared" si="0"/>
        <v>1.07117045254457</v>
      </c>
      <c r="U5" s="5">
        <f>(-$Q5-$S5)/2*$P5</f>
        <v>-2.0911704525445698</v>
      </c>
      <c r="V5" s="3">
        <f t="shared" si="1"/>
        <v>7.1170452544569995E-2</v>
      </c>
      <c r="AO5">
        <f>PRODUCT(Table6[PortG])</f>
        <v>0.97989075199999986</v>
      </c>
      <c r="AP5">
        <f>PRODUCT(Table6[BG])</f>
        <v>1.0417331399999998</v>
      </c>
      <c r="AQ5">
        <f>PRODUCT(Table6[DG])</f>
        <v>0.93005850000000001</v>
      </c>
    </row>
    <row r="6" spans="1:43" x14ac:dyDescent="0.3">
      <c r="S6" s="5">
        <f>SQRT((Q6^2)-4*P6*R6)</f>
        <v>0</v>
      </c>
      <c r="T6" s="5" t="e">
        <f>(-$Q6+$S6)/(2*$P6)</f>
        <v>#DIV/0!</v>
      </c>
      <c r="U6" s="5">
        <f>(-$Q6-$S6)/2*$P6</f>
        <v>0</v>
      </c>
      <c r="V6" s="3" t="e">
        <f>T6-1</f>
        <v>#DIV/0!</v>
      </c>
      <c r="AO6">
        <f>POWER(AO5,1/3)</f>
        <v>0.9932514772219817</v>
      </c>
      <c r="AP6">
        <f>POWER(AP5,1/3)</f>
        <v>1.0137218950297433</v>
      </c>
      <c r="AQ6">
        <f>POWER(AQ5,1/3)</f>
        <v>0.97612047385244793</v>
      </c>
    </row>
    <row r="7" spans="1:43" x14ac:dyDescent="0.3">
      <c r="P7" s="5">
        <v>60</v>
      </c>
      <c r="Q7" s="5">
        <v>-37</v>
      </c>
      <c r="R7" s="5">
        <v>-31</v>
      </c>
      <c r="S7" s="5">
        <f>SQRT((Q7^2)-4*P7*R7)</f>
        <v>93.856273098818491</v>
      </c>
      <c r="T7" s="5">
        <f>(-$Q7+$S7)/(2*$P7)</f>
        <v>1.0904689424901541</v>
      </c>
      <c r="U7" s="5">
        <f>(-$Q7-$S7)/2*$P7</f>
        <v>-1705.6881929645547</v>
      </c>
      <c r="V7" s="3">
        <f>T7-1</f>
        <v>9.0468942490154136E-2</v>
      </c>
      <c r="AK7" t="s">
        <v>31</v>
      </c>
      <c r="AL7" s="7">
        <f>AO6-1</f>
        <v>-6.7485227780182955E-3</v>
      </c>
      <c r="AM7" s="1">
        <f>AP6-1</f>
        <v>1.3721895029743303E-2</v>
      </c>
      <c r="AN7" s="1">
        <f>AL7-AM7</f>
        <v>-2.0470417807761598E-2</v>
      </c>
    </row>
    <row r="8" spans="1:43" x14ac:dyDescent="0.3">
      <c r="AK8" t="s">
        <v>32</v>
      </c>
      <c r="AL8" s="7">
        <f>AVERAGE(Table6[PortRet])</f>
        <v>3.3333333333333361E-3</v>
      </c>
      <c r="AM8" s="1">
        <f>AVERAGE(Table6[Bret])</f>
        <v>1.5333333333333332E-2</v>
      </c>
      <c r="AN8" s="1">
        <f t="shared" ref="AN8:AN9" si="4">AL8-AM8</f>
        <v>-1.1999999999999997E-2</v>
      </c>
    </row>
    <row r="9" spans="1:43" x14ac:dyDescent="0.3">
      <c r="AK9" t="s">
        <v>33</v>
      </c>
      <c r="AL9" s="7">
        <f>AO5-1</f>
        <v>-2.0109248000000135E-2</v>
      </c>
      <c r="AM9" s="1">
        <f>AP5-1</f>
        <v>4.1733139999999835E-2</v>
      </c>
      <c r="AN9" s="1">
        <f t="shared" si="4"/>
        <v>-6.184238799999997E-2</v>
      </c>
    </row>
    <row r="11" spans="1:43" x14ac:dyDescent="0.3">
      <c r="AK11" t="s">
        <v>37</v>
      </c>
      <c r="AL11" s="7">
        <f>AO5/AP5</f>
        <v>0.94063509585573901</v>
      </c>
    </row>
    <row r="12" spans="1:43" x14ac:dyDescent="0.3">
      <c r="AK12" t="s">
        <v>38</v>
      </c>
      <c r="AL12" s="7">
        <f>POWER(AL11,1/3)-1</f>
        <v>-2.0193327093089075E-2</v>
      </c>
    </row>
    <row r="13" spans="1:43" x14ac:dyDescent="0.3">
      <c r="AK13" t="s">
        <v>39</v>
      </c>
      <c r="AL13" s="7">
        <f>POWER(1+AL12,3)-1</f>
        <v>-5.9364904144261099E-2</v>
      </c>
    </row>
    <row r="14" spans="1:43" x14ac:dyDescent="0.3">
      <c r="AK14" t="s">
        <v>40</v>
      </c>
      <c r="AL14" s="7">
        <f>AL11-1</f>
        <v>-5.9364904144260988E-2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Farrier</dc:creator>
  <cp:lastModifiedBy>Marshall Farrier</cp:lastModifiedBy>
  <dcterms:created xsi:type="dcterms:W3CDTF">2017-02-24T17:56:16Z</dcterms:created>
  <dcterms:modified xsi:type="dcterms:W3CDTF">2017-02-25T21:13:20Z</dcterms:modified>
</cp:coreProperties>
</file>