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Projektabschluss\"/>
    </mc:Choice>
  </mc:AlternateContent>
  <xr:revisionPtr revIDLastSave="0" documentId="13_ncr:1_{6E42F2C3-11C6-4B5E-AF2F-5E1526D8D65E}" xr6:coauthVersionLast="36" xr6:coauthVersionMax="36" xr10:uidLastSave="{00000000-0000-0000-0000-000000000000}"/>
  <bookViews>
    <workbookView xWindow="20010" yWindow="0" windowWidth="28800" windowHeight="12360" xr2:uid="{00000000-000D-0000-FFFF-FFFF00000000}"/>
  </bookViews>
  <sheets>
    <sheet name="Vergleich_Aufwandsschätzung" sheetId="6" r:id="rId1"/>
    <sheet name="Aistleithner" sheetId="2" r:id="rId2"/>
    <sheet name="Dusanic" sheetId="3" r:id="rId3"/>
    <sheet name="Teuchtmann" sheetId="4" r:id="rId4"/>
    <sheet name="Tomic" sheetId="5" r:id="rId5"/>
    <sheet name="Zeiterfassung_Gesam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6" l="1"/>
  <c r="G5" i="6"/>
  <c r="H5" i="6"/>
  <c r="H15" i="6" l="1"/>
  <c r="H4" i="6"/>
  <c r="H6" i="6"/>
  <c r="H7" i="6"/>
  <c r="H8" i="6"/>
  <c r="H9" i="6"/>
  <c r="H10" i="6"/>
  <c r="H11" i="6"/>
  <c r="H12" i="6"/>
  <c r="H13" i="6"/>
  <c r="H14" i="6"/>
  <c r="H3" i="6"/>
  <c r="F15" i="6"/>
  <c r="G4" i="6"/>
  <c r="G6" i="6"/>
  <c r="G7" i="6"/>
  <c r="G8" i="6"/>
  <c r="G9" i="6"/>
  <c r="G10" i="6"/>
  <c r="G11" i="6"/>
  <c r="G12" i="6"/>
  <c r="G13" i="6"/>
  <c r="G14" i="6"/>
  <c r="G3" i="6"/>
  <c r="F6" i="6"/>
  <c r="F7" i="6"/>
  <c r="F8" i="6"/>
  <c r="F9" i="6"/>
  <c r="F10" i="6"/>
  <c r="F11" i="6"/>
  <c r="F12" i="6"/>
  <c r="F13" i="6"/>
  <c r="F14" i="6"/>
  <c r="F4" i="6"/>
  <c r="F3" i="6"/>
  <c r="E6" i="6"/>
  <c r="E7" i="6"/>
  <c r="E8" i="6"/>
  <c r="E9" i="6"/>
  <c r="E10" i="6"/>
  <c r="E11" i="6"/>
  <c r="E12" i="6"/>
  <c r="E13" i="6"/>
  <c r="E14" i="6"/>
  <c r="E4" i="6"/>
  <c r="E3" i="6"/>
  <c r="C15" i="6"/>
  <c r="B26" i="1"/>
  <c r="C26" i="1"/>
  <c r="D26" i="1"/>
  <c r="F26" i="1" s="1"/>
  <c r="E26" i="1"/>
  <c r="E44" i="1" s="1"/>
  <c r="D4" i="1" s="1"/>
  <c r="B27" i="1"/>
  <c r="C27" i="1"/>
  <c r="F27" i="1" s="1"/>
  <c r="D27" i="1"/>
  <c r="E27" i="1"/>
  <c r="B28" i="1"/>
  <c r="F28" i="1" s="1"/>
  <c r="C28" i="1"/>
  <c r="D28" i="1"/>
  <c r="E28" i="1"/>
  <c r="B29" i="1"/>
  <c r="B44" i="1" s="1"/>
  <c r="A4" i="1" s="1"/>
  <c r="C29" i="1"/>
  <c r="D29" i="1"/>
  <c r="E29" i="1"/>
  <c r="B30" i="1"/>
  <c r="C30" i="1"/>
  <c r="D30" i="1"/>
  <c r="F30" i="1" s="1"/>
  <c r="E30" i="1"/>
  <c r="B31" i="1"/>
  <c r="C31" i="1"/>
  <c r="F31" i="1" s="1"/>
  <c r="D31" i="1"/>
  <c r="E31" i="1"/>
  <c r="B32" i="1"/>
  <c r="F32" i="1" s="1"/>
  <c r="C32" i="1"/>
  <c r="D32" i="1"/>
  <c r="E32" i="1"/>
  <c r="B33" i="1"/>
  <c r="F33" i="1" s="1"/>
  <c r="C33" i="1"/>
  <c r="D33" i="1"/>
  <c r="E33" i="1"/>
  <c r="B34" i="1"/>
  <c r="C34" i="1"/>
  <c r="D34" i="1"/>
  <c r="F34" i="1" s="1"/>
  <c r="E34" i="1"/>
  <c r="B35" i="1"/>
  <c r="C35" i="1"/>
  <c r="F35" i="1" s="1"/>
  <c r="D35" i="1"/>
  <c r="E35" i="1"/>
  <c r="B36" i="1"/>
  <c r="C36" i="1"/>
  <c r="F36" i="1" s="1"/>
  <c r="D36" i="1"/>
  <c r="E36" i="1"/>
  <c r="B37" i="1"/>
  <c r="F37" i="1" s="1"/>
  <c r="C37" i="1"/>
  <c r="D37" i="1"/>
  <c r="E37" i="1"/>
  <c r="B38" i="1"/>
  <c r="C38" i="1"/>
  <c r="F38" i="1" s="1"/>
  <c r="D38" i="1"/>
  <c r="E38" i="1"/>
  <c r="B39" i="1"/>
  <c r="C39" i="1"/>
  <c r="F39" i="1" s="1"/>
  <c r="D39" i="1"/>
  <c r="E39" i="1"/>
  <c r="B40" i="1"/>
  <c r="C40" i="1"/>
  <c r="F40" i="1" s="1"/>
  <c r="D40" i="1"/>
  <c r="E40" i="1"/>
  <c r="B41" i="1"/>
  <c r="F41" i="1" s="1"/>
  <c r="C41" i="1"/>
  <c r="D41" i="1"/>
  <c r="E41" i="1"/>
  <c r="B42" i="1"/>
  <c r="C42" i="1"/>
  <c r="D42" i="1"/>
  <c r="F42" i="1" s="1"/>
  <c r="E42" i="1"/>
  <c r="B43" i="1"/>
  <c r="C43" i="1"/>
  <c r="F43" i="1" s="1"/>
  <c r="D43" i="1"/>
  <c r="E43" i="1"/>
  <c r="C44" i="1"/>
  <c r="B4" i="1" s="1"/>
  <c r="D6" i="6" l="1"/>
  <c r="G15" i="6"/>
  <c r="D13" i="6"/>
  <c r="D9" i="6"/>
  <c r="D10" i="6"/>
  <c r="D12" i="6"/>
  <c r="D8" i="6"/>
  <c r="D4" i="6"/>
  <c r="D11" i="6"/>
  <c r="D7" i="6"/>
  <c r="D14" i="6"/>
  <c r="D3" i="6"/>
  <c r="E15" i="6"/>
  <c r="F29" i="1"/>
  <c r="F44" i="1" s="1"/>
  <c r="D44" i="1"/>
  <c r="C4" i="1" s="1"/>
  <c r="G27" i="4"/>
  <c r="H27" i="4"/>
  <c r="G39" i="4"/>
  <c r="H39" i="4"/>
  <c r="G34" i="4"/>
  <c r="H34" i="4"/>
  <c r="D15" i="6" l="1"/>
  <c r="G28" i="4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G45" i="5" l="1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52" i="4" l="1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G43" i="3" l="1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57" i="2" l="1"/>
</calcChain>
</file>

<file path=xl/sharedStrings.xml><?xml version="1.0" encoding="utf-8"?>
<sst xmlns="http://schemas.openxmlformats.org/spreadsheetml/2006/main" count="424" uniqueCount="97">
  <si>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</si>
  <si>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</si>
  <si>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</si>
  <si>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</si>
  <si>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</si>
  <si>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</si>
  <si>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</si>
  <si>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</si>
  <si>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</si>
  <si>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</si>
  <si>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</si>
  <si>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</si>
  <si>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</si>
  <si>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</si>
  <si>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</si>
  <si>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</si>
  <si>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</si>
  <si>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</si>
  <si>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</si>
  <si>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</si>
  <si>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</si>
  <si>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</si>
  <si>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</si>
  <si>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</si>
  <si>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Vorbesprechung und Gruppenbildung</t>
  </si>
  <si>
    <t>Gruppenbesprechung Organisation</t>
  </si>
  <si>
    <t>Diskussion Themengebiet &amp; Requirements</t>
  </si>
  <si>
    <t>Einrichtung GitHub, Dokumentenverwaltung, Erstellung Zeiterfassung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</si>
  <si>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</si>
  <si>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</si>
  <si>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</si>
  <si>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</si>
  <si>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</si>
  <si>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</si>
  <si>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</si>
  <si>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</si>
  <si>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</si>
  <si>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</si>
  <si>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</si>
  <si>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</si>
  <si>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Implementierung und Tests, Einrichten der Klassenstruktur des Projekts</t>
  </si>
  <si>
    <t>Präsentation Konzeptueller Entwurf</t>
  </si>
  <si>
    <t>Präsentation</t>
  </si>
  <si>
    <t>Aufteilung Aufgaben und Verantwortungsbereiche</t>
  </si>
  <si>
    <t>Datenspeicherung</t>
  </si>
  <si>
    <t>Bearbeitung Datenspeicherung Konzept</t>
  </si>
  <si>
    <t>RMI</t>
  </si>
  <si>
    <t>Gruppenbesträchung</t>
  </si>
  <si>
    <t>Gruppenbesprechung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</si>
  <si>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</si>
  <si>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</si>
  <si>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</si>
  <si>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</si>
  <si>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</si>
  <si>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</si>
  <si>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</si>
  <si>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</si>
  <si>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</si>
  <si>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</si>
  <si>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</si>
  <si>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Vadalog</t>
  </si>
  <si>
    <t>Datenspeicherung, RMI (Fehlerbehebungen)</t>
  </si>
  <si>
    <t>Datenspeicherung, CBR (Fehlerbehebungen)</t>
  </si>
  <si>
    <t>Abschlusspräsentationen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</si>
  <si>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</si>
  <si>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</si>
  <si>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</si>
  <si>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</si>
  <si>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</si>
  <si>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</si>
  <si>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</si>
  <si>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</si>
  <si>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</si>
  <si>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</si>
  <si>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</si>
  <si>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</si>
  <si>
    <t>Meilenstein Implementierung Zusammenführung und Korrekturen</t>
  </si>
  <si>
    <t>Fedora 28 VM aufsetzen und verwenden</t>
  </si>
  <si>
    <t xml:space="preserve">Zuteilung Verantwortungsbereiche </t>
  </si>
  <si>
    <t xml:space="preserve">Aufwandsschätzung </t>
  </si>
  <si>
    <t>in Stunden</t>
  </si>
  <si>
    <t xml:space="preserve">Planung und Organisation </t>
  </si>
  <si>
    <t>Aistleithner und Teuchtmann</t>
  </si>
  <si>
    <t xml:space="preserve">Implementierung von </t>
  </si>
  <si>
    <t xml:space="preserve">Evaluierungsprogramm </t>
  </si>
  <si>
    <t>Dusanic und Tomic</t>
  </si>
  <si>
    <t xml:space="preserve">Datengenerator Rule Model Inheritance </t>
  </si>
  <si>
    <t xml:space="preserve">Datengenerator CBR </t>
  </si>
  <si>
    <t xml:space="preserve">Datenspeicherung </t>
  </si>
  <si>
    <t xml:space="preserve">User Schnittstelle </t>
  </si>
  <si>
    <t xml:space="preserve">Rule Model Inheritance Datengenerator Schnittstelle </t>
  </si>
  <si>
    <t>CBR Datengenerator Schnittstelle</t>
  </si>
  <si>
    <t xml:space="preserve">Vadalog Schnittstelle </t>
  </si>
  <si>
    <t>Schnittstelle Datenspeicherung</t>
  </si>
  <si>
    <t>Summe</t>
  </si>
  <si>
    <t>Implementieren Evaluierungsprogramm</t>
  </si>
  <si>
    <t>tatsächlicher 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</si>
</sst>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h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Vergleich Aufwandsschätzung</a:t>
            </a:r>
            <a:r>
              <a:rPr lang="de-AT" baseline="0"/>
              <a:t> und Zeiterfassung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Vergleich_Aufwandsschätzung!$B$1</c:f>
              <c:strCache>
                <c:ptCount val="1"/>
                <c:pt idx="0">
                  <c:v>Aufwandsschätzung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Vergleich_Aufwandsschätzung!$B$3:$B$14</c15:sqref>
                  </c15:fullRef>
                </c:ext>
              </c:extLst>
              <c:f>(Vergleich_Aufwandsschätzung!$B$3:$B$4,Vergleich_Aufwandsschätzung!$B$6:$B$14)</c:f>
              <c:strCache>
                <c:ptCount val="11"/>
                <c:pt idx="0">
                  <c:v>Planung und Organisation </c:v>
                </c:pt>
                <c:pt idx="1">
                  <c:v>Dokumentation </c:v>
                </c:pt>
                <c:pt idx="2">
                  <c:v>Evaluierungsprogramm </c:v>
                </c:pt>
                <c:pt idx="3">
                  <c:v>Datengenerator Rule Model Inheritance </c:v>
                </c:pt>
                <c:pt idx="4">
                  <c:v>Datengenerator CBR </c:v>
                </c:pt>
                <c:pt idx="5">
                  <c:v>Datenspeicherung </c:v>
                </c:pt>
                <c:pt idx="6">
                  <c:v>User Schnittstelle </c:v>
                </c:pt>
                <c:pt idx="7">
                  <c:v>Rule Model Inheritance Datengenerator Schnittstelle </c:v>
                </c:pt>
                <c:pt idx="8">
                  <c:v>CBR Datengenerator Schnittstelle</c:v>
                </c:pt>
                <c:pt idx="9">
                  <c:v>Vadalog Schnittstelle </c:v>
                </c:pt>
                <c:pt idx="10">
                  <c:v>Schnittstelle Datenspeicherung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Vergleich_Aufwandsschätzung!$C$3:$C$14</c15:sqref>
                  </c15:fullRef>
                </c:ext>
              </c:extLst>
              <c:f>(Vergleich_Aufwandsschätzung!$C$3:$C$4,Vergleich_Aufwandsschätzung!$C$6:$C$14)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140</c:v>
                </c:pt>
                <c:pt idx="4">
                  <c:v>100</c:v>
                </c:pt>
                <c:pt idx="5">
                  <c:v>30</c:v>
                </c:pt>
                <c:pt idx="6">
                  <c:v>50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B51-A446-AA18A8AD341B}"/>
            </c:ext>
          </c:extLst>
        </c:ser>
        <c:ser>
          <c:idx val="1"/>
          <c:order val="1"/>
          <c:tx>
            <c:strRef>
              <c:f>Vergleich_Aufwandsschätzung!$D$1</c:f>
              <c:strCache>
                <c:ptCount val="1"/>
                <c:pt idx="0">
                  <c:v>tatsächlicher Aufwand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Vergleich_Aufwandsschätzung!$B$3:$B$14</c15:sqref>
                  </c15:fullRef>
                </c:ext>
              </c:extLst>
              <c:f>(Vergleich_Aufwandsschätzung!$B$3:$B$4,Vergleich_Aufwandsschätzung!$B$6:$B$14)</c:f>
              <c:strCache>
                <c:ptCount val="11"/>
                <c:pt idx="0">
                  <c:v>Planung und Organisation </c:v>
                </c:pt>
                <c:pt idx="1">
                  <c:v>Dokumentation </c:v>
                </c:pt>
                <c:pt idx="2">
                  <c:v>Evaluierungsprogramm </c:v>
                </c:pt>
                <c:pt idx="3">
                  <c:v>Datengenerator Rule Model Inheritance </c:v>
                </c:pt>
                <c:pt idx="4">
                  <c:v>Datengenerator CBR </c:v>
                </c:pt>
                <c:pt idx="5">
                  <c:v>Datenspeicherung </c:v>
                </c:pt>
                <c:pt idx="6">
                  <c:v>User Schnittstelle </c:v>
                </c:pt>
                <c:pt idx="7">
                  <c:v>Rule Model Inheritance Datengenerator Schnittstelle </c:v>
                </c:pt>
                <c:pt idx="8">
                  <c:v>CBR Datengenerator Schnittstelle</c:v>
                </c:pt>
                <c:pt idx="9">
                  <c:v>Vadalog Schnittstelle </c:v>
                </c:pt>
                <c:pt idx="10">
                  <c:v>Schnittstelle Datenspeicherung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Vergleich_Aufwandsschätzung!$D$3:$D$14</c15:sqref>
                  </c15:fullRef>
                </c:ext>
              </c:extLst>
              <c:f>(Vergleich_Aufwandsschätzung!$D$3:$D$4,Vergleich_Aufwandsschätzung!$D$6:$D$14)</c:f>
              <c:numCache>
                <c:formatCode>General</c:formatCode>
                <c:ptCount val="11"/>
                <c:pt idx="0">
                  <c:v>102</c:v>
                </c:pt>
                <c:pt idx="1">
                  <c:v>177.25</c:v>
                </c:pt>
                <c:pt idx="2">
                  <c:v>25</c:v>
                </c:pt>
                <c:pt idx="3">
                  <c:v>116</c:v>
                </c:pt>
                <c:pt idx="4">
                  <c:v>28.75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7</c:v>
                </c:pt>
                <c:pt idx="9">
                  <c:v>4.5</c:v>
                </c:pt>
                <c:pt idx="1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3-4B51-A446-AA18A8AD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40992"/>
        <c:axId val="437941320"/>
      </c:barChart>
      <c:catAx>
        <c:axId val="4379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941320"/>
        <c:crosses val="autoZero"/>
        <c:auto val="1"/>
        <c:lblAlgn val="ctr"/>
        <c:lblOffset val="100"/>
        <c:noMultiLvlLbl val="0"/>
      </c:catAx>
      <c:valAx>
        <c:axId val="4379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9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131.5</c:v>
                </c:pt>
                <c:pt idx="1">
                  <c:v>132.75</c:v>
                </c:pt>
                <c:pt idx="2">
                  <c:v>130.5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2190750</xdr:colOff>
      <xdr:row>17</xdr:row>
      <xdr:rowOff>4761</xdr:rowOff>
    </xdr:from>
    <xdr:to>
      <xdr:col>5</xdr:col>
      <xdr:colOff>342900</xdr:colOff>
      <xdr:row>38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F0D1E7-2A38-425D-8B33-3E1B736C7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7" totalsRowShown="0" headerRowDxfId="11">
  <autoFilter ref="B6:H57" xr:uid="{00000000-0009-0000-0100-000001000000}"/>
  <sortState ref="B7:H56">
    <sortCondition ref="D6:D5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43" totalsRowShown="0" headerRowDxfId="8">
  <autoFilter ref="B6:H43" xr:uid="{00000000-0009-0000-0100-000002000000}"/>
  <sortState ref="B7:H42">
    <sortCondition ref="D6:D42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51" totalsRowShown="0" headerRowDxfId="5">
  <autoFilter ref="B6:H51" xr:uid="{00000000-0009-0000-0100-000003000000}"/>
  <sortState ref="B7:H51">
    <sortCondition ref="D6:D51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45" totalsRowShown="0" headerRowDxfId="2">
  <autoFilter ref="B6:H45" xr:uid="{00000000-0009-0000-0100-000004000000}"/>
  <sortState ref="B7:H44">
    <sortCondition ref="D6:D44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1B15-F757-47C4-A94A-32D2FBDCD260}">
  <sheetPr>
    <pageSetUpPr fitToPage="1"/>
  </sheetPr>
  <dimension ref="A1:H16"/>
  <sheetViews>
    <sheetView tabSelected="1" workbookViewId="0">
      <selection activeCell="H27" sqref="H27"/>
    </sheetView>
  </sheetViews>
  <sheetFormatPr baseColWidth="10" defaultRowHeight="15" x14ac:dyDescent="0.25"/>
  <cols>
    <col min="1" max="1" width="33" bestFit="1" customWidth="1"/>
    <col min="2" max="2" width="49.140625" bestFit="1" customWidth="1"/>
    <col min="3" max="3" width="14" customWidth="1"/>
    <col min="4" max="4" width="20.85546875" bestFit="1" customWidth="1"/>
    <col min="5" max="5" width="14.140625" customWidth="1"/>
    <col min="7" max="7" width="15.140625" customWidth="1"/>
  </cols>
  <sheetData>
    <row r="1" spans="1:8" x14ac:dyDescent="0.25">
      <c r="A1" t="s">
        <v>78</v>
      </c>
      <c r="B1" t="s">
        <v>79</v>
      </c>
      <c r="C1" t="s">
        <v>80</v>
      </c>
      <c r="D1" t="s">
        <v>96</v>
      </c>
      <c r="E1" t="s">
        <v>8</v>
      </c>
      <c r="F1" t="s">
        <v>9</v>
      </c>
      <c r="G1" t="s">
        <v>2</v>
      </c>
      <c r="H1" t="s">
        <v>3</v>
      </c>
    </row>
    <row r="3" spans="1:8" x14ac:dyDescent="0.25">
      <c r="A3" t="s">
        <v>8</v>
      </c>
      <c r="B3" t="s">
        <v>81</v>
      </c>
      <c r="C3">
        <v>50</v>
      </c>
      <c r="D3">
        <f>SUM(E3:H3)</f>
        <v>102</v>
      </c>
      <c r="E3">
        <f>SUMIF(Aistleithner!$B$7:$B$56,Vergleich_Aufwandsschätzung!B3,Aistleithner!$G$7:$G$56)</f>
        <v>27.75</v>
      </c>
      <c r="F3">
        <f>SUMIF(Dusanic!$B$7:$B$42,Vergleich_Aufwandsschätzung!B3,Dusanic!G7:G42)</f>
        <v>20.75</v>
      </c>
      <c r="G3">
        <f>SUMIF(Tabelle35[Art],Vergleich_Aufwandsschätzung!B3,Tabelle35[Dauer])</f>
        <v>32.75</v>
      </c>
      <c r="H3">
        <f>SUMIF(Tomic!$B$7:$B$44,Vergleich_Aufwandsschätzung!B3,Tomic!$G$7:$G$44)</f>
        <v>20.75</v>
      </c>
    </row>
    <row r="4" spans="1:8" x14ac:dyDescent="0.25">
      <c r="A4" t="s">
        <v>82</v>
      </c>
      <c r="B4" t="s">
        <v>33</v>
      </c>
      <c r="C4">
        <v>50</v>
      </c>
      <c r="D4">
        <f t="shared" ref="D4:D14" si="0">SUM(E4:H4)</f>
        <v>177.25</v>
      </c>
      <c r="E4">
        <f>SUMIF(Aistleithner!$B$7:$B$56,Vergleich_Aufwandsschätzung!B4,Aistleithner!$G$7:$G$56)</f>
        <v>53</v>
      </c>
      <c r="F4">
        <f>SUMIF(Dusanic!$B$7:$B$42,Vergleich_Aufwandsschätzung!B4,Dusanic!$G$7:$G$42)</f>
        <v>40</v>
      </c>
      <c r="G4">
        <f>SUMIF(Tabelle35[Art],Vergleich_Aufwandsschätzung!B4,Tabelle35[Dauer])</f>
        <v>41.25</v>
      </c>
      <c r="H4">
        <f>SUMIF(Tomic!$B$7:$B$44,Vergleich_Aufwandsschätzung!B4,Tomic!$G$7:$G$44)</f>
        <v>43</v>
      </c>
    </row>
    <row r="5" spans="1:8" x14ac:dyDescent="0.25">
      <c r="B5" s="52" t="s">
        <v>83</v>
      </c>
      <c r="F5">
        <f>SUMIF(Dusanic!$B$7:$B$42,Vergleich_Aufwandsschätzung!B5,Dusanic!$G$7:$G$42)</f>
        <v>0</v>
      </c>
      <c r="G5">
        <f>SUMIF(Tabelle35[Art],Vergleich_Aufwandsschätzung!B5,Tabelle35[Dauer])</f>
        <v>0</v>
      </c>
      <c r="H5">
        <f>SUMIF(Tomic!$B$7:$B$44,Vergleich_Aufwandsschätzung!B5,Tomic!$G$7:$G$44)</f>
        <v>0</v>
      </c>
    </row>
    <row r="6" spans="1:8" x14ac:dyDescent="0.25">
      <c r="A6" t="s">
        <v>82</v>
      </c>
      <c r="B6" t="s">
        <v>84</v>
      </c>
      <c r="C6">
        <v>50</v>
      </c>
      <c r="D6">
        <f t="shared" si="0"/>
        <v>25</v>
      </c>
      <c r="E6">
        <f>SUMIF(Aistleithner!$B$7:$B$56,Vergleich_Aufwandsschätzung!B6,Aistleithner!$G$7:$G$56)</f>
        <v>11</v>
      </c>
      <c r="F6">
        <f>SUMIF(Dusanic!$B$7:$B$42,Vergleich_Aufwandsschätzung!B6,Dusanic!$G$7:$G$42)</f>
        <v>7</v>
      </c>
      <c r="G6">
        <f>SUMIF(Tabelle35[Art],Vergleich_Aufwandsschätzung!B6,Tabelle35[Dauer])</f>
        <v>0</v>
      </c>
      <c r="H6">
        <f>SUMIF(Tomic!$B$7:$B$44,Vergleich_Aufwandsschätzung!B6,Tomic!$G$7:$G$44)</f>
        <v>7</v>
      </c>
    </row>
    <row r="7" spans="1:8" x14ac:dyDescent="0.25">
      <c r="A7" t="s">
        <v>85</v>
      </c>
      <c r="B7" t="s">
        <v>86</v>
      </c>
      <c r="C7">
        <v>140</v>
      </c>
      <c r="D7">
        <f t="shared" si="0"/>
        <v>116</v>
      </c>
      <c r="E7">
        <f>SUMIF(Aistleithner!$B$7:$B$56,Vergleich_Aufwandsschätzung!B7,Aistleithner!$G$7:$G$56)</f>
        <v>0</v>
      </c>
      <c r="F7">
        <f>SUMIF(Dusanic!$B$7:$B$42,Vergleich_Aufwandsschätzung!B7,Dusanic!$G$7:$G$42)</f>
        <v>58</v>
      </c>
      <c r="G7">
        <f>SUMIF(Tabelle35[Art],Vergleich_Aufwandsschätzung!B7,Tabelle35[Dauer])</f>
        <v>0</v>
      </c>
      <c r="H7">
        <f>SUMIF(Tomic!$B$7:$B$44,Vergleich_Aufwandsschätzung!B7,Tomic!$G$7:$G$44)</f>
        <v>58</v>
      </c>
    </row>
    <row r="8" spans="1:8" x14ac:dyDescent="0.25">
      <c r="A8" t="s">
        <v>82</v>
      </c>
      <c r="B8" t="s">
        <v>87</v>
      </c>
      <c r="C8">
        <v>100</v>
      </c>
      <c r="D8">
        <f t="shared" si="0"/>
        <v>28.75</v>
      </c>
      <c r="E8">
        <f>SUMIF(Aistleithner!$B$7:$B$56,Vergleich_Aufwandsschätzung!B8,Aistleithner!$G$7:$G$56)</f>
        <v>28.75</v>
      </c>
      <c r="F8">
        <f>SUMIF(Dusanic!$B$7:$B$42,Vergleich_Aufwandsschätzung!B8,Dusanic!$G$7:$G$42)</f>
        <v>0</v>
      </c>
      <c r="G8">
        <f>SUMIF(Tabelle35[Art],Vergleich_Aufwandsschätzung!B8,Tabelle35[Dauer])</f>
        <v>0</v>
      </c>
      <c r="H8">
        <f>SUMIF(Tomic!$B$7:$B$44,Vergleich_Aufwandsschätzung!B8,Tomic!$G$7:$G$44)</f>
        <v>0</v>
      </c>
    </row>
    <row r="9" spans="1:8" x14ac:dyDescent="0.25">
      <c r="A9" t="s">
        <v>2</v>
      </c>
      <c r="B9" t="s">
        <v>88</v>
      </c>
      <c r="C9">
        <v>30</v>
      </c>
      <c r="D9">
        <f t="shared" si="0"/>
        <v>12</v>
      </c>
      <c r="E9">
        <f>SUMIF(Aistleithner!$B$7:$B$56,Vergleich_Aufwandsschätzung!B9,Aistleithner!$G$7:$G$56)</f>
        <v>0</v>
      </c>
      <c r="F9">
        <f>SUMIF(Dusanic!$B$7:$B$42,Vergleich_Aufwandsschätzung!B9,Dusanic!$G$7:$G$42)</f>
        <v>0</v>
      </c>
      <c r="G9">
        <f>SUMIF(Tabelle35[Art],Vergleich_Aufwandsschätzung!B9,Tabelle35[Dauer])</f>
        <v>12</v>
      </c>
      <c r="H9">
        <f>SUMIF(Tomic!$B$7:$B$44,Vergleich_Aufwandsschätzung!B9,Tomic!$G$7:$G$44)</f>
        <v>0</v>
      </c>
    </row>
    <row r="10" spans="1:8" x14ac:dyDescent="0.25">
      <c r="A10" t="s">
        <v>85</v>
      </c>
      <c r="B10" t="s">
        <v>89</v>
      </c>
      <c r="C10">
        <v>50</v>
      </c>
      <c r="D10">
        <f t="shared" si="0"/>
        <v>2</v>
      </c>
      <c r="E10">
        <f>SUMIF(Aistleithner!$B$7:$B$56,Vergleich_Aufwandsschätzung!B10,Aistleithner!$G$7:$G$56)</f>
        <v>2</v>
      </c>
      <c r="F10">
        <f>SUMIF(Dusanic!$B$7:$B$42,Vergleich_Aufwandsschätzung!B10,Dusanic!$G$7:$G$42)</f>
        <v>0</v>
      </c>
      <c r="G10">
        <f>SUMIF(Tabelle35[Art],Vergleich_Aufwandsschätzung!B10,Tabelle35[Dauer])</f>
        <v>0</v>
      </c>
      <c r="H10">
        <f>SUMIF(Tomic!$B$7:$B$44,Vergleich_Aufwandsschätzung!B10,Tomic!$G$7:$G$44)</f>
        <v>0</v>
      </c>
    </row>
    <row r="11" spans="1:8" x14ac:dyDescent="0.25">
      <c r="A11" t="s">
        <v>85</v>
      </c>
      <c r="B11" t="s">
        <v>90</v>
      </c>
      <c r="C11">
        <v>40</v>
      </c>
      <c r="D11">
        <f t="shared" si="0"/>
        <v>14</v>
      </c>
      <c r="E11">
        <f>SUMIF(Aistleithner!$B$7:$B$56,Vergleich_Aufwandsschätzung!B11,Aistleithner!$G$7:$G$56)</f>
        <v>0</v>
      </c>
      <c r="F11">
        <f>SUMIF(Dusanic!$B$7:$B$42,Vergleich_Aufwandsschätzung!B11,Dusanic!$G$7:$G$42)</f>
        <v>7</v>
      </c>
      <c r="G11">
        <f>SUMIF(Tabelle35[Art],Vergleich_Aufwandsschätzung!B11,Tabelle35[Dauer])</f>
        <v>0</v>
      </c>
      <c r="H11">
        <f>SUMIF(Tomic!$B$7:$B$44,Vergleich_Aufwandsschätzung!B11,Tomic!$G$7:$G$44)</f>
        <v>7</v>
      </c>
    </row>
    <row r="12" spans="1:8" x14ac:dyDescent="0.25">
      <c r="A12" t="s">
        <v>82</v>
      </c>
      <c r="B12" t="s">
        <v>91</v>
      </c>
      <c r="C12">
        <v>40</v>
      </c>
      <c r="D12">
        <f t="shared" si="0"/>
        <v>7</v>
      </c>
      <c r="E12">
        <f>SUMIF(Aistleithner!$B$7:$B$56,Vergleich_Aufwandsschätzung!B12,Aistleithner!$G$7:$G$56)</f>
        <v>7</v>
      </c>
      <c r="F12">
        <f>SUMIF(Dusanic!$B$7:$B$42,Vergleich_Aufwandsschätzung!B12,Dusanic!$G$7:$G$42)</f>
        <v>0</v>
      </c>
      <c r="G12">
        <f>SUMIF(Tabelle35[Art],Vergleich_Aufwandsschätzung!B12,Tabelle35[Dauer])</f>
        <v>0</v>
      </c>
      <c r="H12">
        <f>SUMIF(Tomic!$B$7:$B$44,Vergleich_Aufwandsschätzung!B12,Tomic!$G$7:$G$44)</f>
        <v>0</v>
      </c>
    </row>
    <row r="13" spans="1:8" x14ac:dyDescent="0.25">
      <c r="A13" t="s">
        <v>8</v>
      </c>
      <c r="B13" t="s">
        <v>92</v>
      </c>
      <c r="C13">
        <v>30</v>
      </c>
      <c r="D13">
        <f t="shared" si="0"/>
        <v>4.5</v>
      </c>
      <c r="E13">
        <f>SUMIF(Aistleithner!$B$7:$B$56,Vergleich_Aufwandsschätzung!B13,Aistleithner!$G$7:$G$56)</f>
        <v>0</v>
      </c>
      <c r="F13">
        <f>SUMIF(Dusanic!$B$7:$B$42,Vergleich_Aufwandsschätzung!B13,Dusanic!$G$7:$G$42)</f>
        <v>0</v>
      </c>
      <c r="G13">
        <f>SUMIF(Tabelle35[Art],Vergleich_Aufwandsschätzung!B13,Tabelle35[Dauer])</f>
        <v>4.5</v>
      </c>
      <c r="H13">
        <f>SUMIF(Tomic!$B$7:$B$44,Vergleich_Aufwandsschätzung!B13,Tomic!$G$7:$G$44)</f>
        <v>0</v>
      </c>
    </row>
    <row r="14" spans="1:8" x14ac:dyDescent="0.25">
      <c r="A14" t="s">
        <v>2</v>
      </c>
      <c r="B14" s="52" t="s">
        <v>93</v>
      </c>
      <c r="C14" s="52">
        <v>30</v>
      </c>
      <c r="D14" s="52">
        <f t="shared" si="0"/>
        <v>42</v>
      </c>
      <c r="E14" s="52">
        <f>SUMIF(Aistleithner!$B$7:$B$56,Vergleich_Aufwandsschätzung!B14,Aistleithner!$G$7:$G$56)</f>
        <v>2</v>
      </c>
      <c r="F14" s="52">
        <f>SUMIF(Dusanic!$B$7:$B$42,Vergleich_Aufwandsschätzung!B14,Dusanic!$G$7:$G$42)</f>
        <v>0</v>
      </c>
      <c r="G14" s="52">
        <f>SUMIF(Tabelle35[Art],Vergleich_Aufwandsschätzung!B14,Tabelle35[Dauer])</f>
        <v>40</v>
      </c>
      <c r="H14" s="52">
        <f>SUMIF(Tomic!$B$7:$B$44,Vergleich_Aufwandsschätzung!B14,Tomic!$G$7:$G$44)</f>
        <v>0</v>
      </c>
    </row>
    <row r="15" spans="1:8" ht="15.75" thickBot="1" x14ac:dyDescent="0.3">
      <c r="B15" s="53" t="s">
        <v>94</v>
      </c>
      <c r="C15" s="53">
        <f>SUM(C3:C14)</f>
        <v>610</v>
      </c>
      <c r="D15" s="53">
        <f>SUM(D3:D14)</f>
        <v>530.5</v>
      </c>
      <c r="E15">
        <f>SUM(E3:E14)</f>
        <v>131.5</v>
      </c>
      <c r="F15">
        <f t="shared" ref="F15:H15" si="1">SUM(F3:F14)</f>
        <v>132.75</v>
      </c>
      <c r="G15">
        <f t="shared" si="1"/>
        <v>130.5</v>
      </c>
      <c r="H15">
        <f t="shared" si="1"/>
        <v>135.75</v>
      </c>
    </row>
    <row r="16" spans="1:8" ht="15.75" thickTop="1" x14ac:dyDescent="0.25"/>
  </sheetData>
  <pageMargins left="0.7" right="0.7" top="0.78740157499999996" bottom="0.78740157499999996" header="0.3" footer="0.3"/>
  <pageSetup paperSize="9" scale="77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2"/>
  <sheetViews>
    <sheetView topLeftCell="A28" workbookViewId="0">
      <selection activeCell="B56" sqref="B5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81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t="s">
        <v>81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t="s">
        <v>81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t="s">
        <v>81</v>
      </c>
      <c r="C10" s="26" t="s">
        <v>27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t="s">
        <v>33</v>
      </c>
      <c r="C11" s="26" t="s">
        <v>28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t="s">
        <v>33</v>
      </c>
      <c r="C12" s="26" t="s">
        <v>29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t="s">
        <v>81</v>
      </c>
      <c r="C13" s="26" t="s">
        <v>30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t="s">
        <v>33</v>
      </c>
      <c r="C14" s="26" t="s">
        <v>31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t="s">
        <v>33</v>
      </c>
      <c r="C15" s="26" t="s">
        <v>31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t="s">
        <v>81</v>
      </c>
      <c r="C16" s="26" t="s">
        <v>32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t="s">
        <v>33</v>
      </c>
      <c r="C17" s="26" t="s">
        <v>34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t="s">
        <v>33</v>
      </c>
      <c r="C18" s="26" t="s">
        <v>34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t="s">
        <v>81</v>
      </c>
      <c r="C19" s="26" t="s">
        <v>37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t="s">
        <v>33</v>
      </c>
      <c r="C20" s="26" t="s">
        <v>34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t="s">
        <v>33</v>
      </c>
      <c r="C21" s="26" t="s">
        <v>38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t="s">
        <v>33</v>
      </c>
      <c r="C22" s="26" t="s">
        <v>34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t="s">
        <v>33</v>
      </c>
      <c r="C23" s="26" t="s">
        <v>39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t="s">
        <v>33</v>
      </c>
      <c r="C24" s="26" t="s">
        <v>39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t="s">
        <v>87</v>
      </c>
      <c r="C25" s="30" t="s">
        <v>40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t="s">
        <v>33</v>
      </c>
      <c r="C26" s="30" t="s">
        <v>39</v>
      </c>
      <c r="D26" s="50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t="s">
        <v>33</v>
      </c>
      <c r="C27" s="26" t="s">
        <v>34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t="s">
        <v>33</v>
      </c>
      <c r="C28" s="30" t="s">
        <v>39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t="s">
        <v>33</v>
      </c>
      <c r="C29" s="26" t="s">
        <v>34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t="s">
        <v>33</v>
      </c>
      <c r="C30" s="30" t="s">
        <v>39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t="s">
        <v>81</v>
      </c>
      <c r="C31" s="30" t="s">
        <v>43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t="s">
        <v>81</v>
      </c>
      <c r="C32" s="26" t="s">
        <v>48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t="s">
        <v>81</v>
      </c>
      <c r="C33" s="26" t="s">
        <v>48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t="s">
        <v>87</v>
      </c>
      <c r="C34" s="30" t="s">
        <v>49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t="s">
        <v>87</v>
      </c>
      <c r="C35" s="30" t="s">
        <v>49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t="s">
        <v>84</v>
      </c>
      <c r="C36" s="30" t="s">
        <v>51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t="s">
        <v>84</v>
      </c>
      <c r="C37" s="30" t="s">
        <v>50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87</v>
      </c>
      <c r="C38" t="s">
        <v>49</v>
      </c>
      <c r="D38" s="50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t="s">
        <v>81</v>
      </c>
      <c r="C39" s="30" t="s">
        <v>54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t="s">
        <v>87</v>
      </c>
      <c r="C40" s="30" t="s">
        <v>49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t="s">
        <v>91</v>
      </c>
      <c r="C41" s="30" t="s">
        <v>49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t="s">
        <v>84</v>
      </c>
      <c r="C42" s="30" t="s">
        <v>95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t="s">
        <v>81</v>
      </c>
      <c r="C43" s="30" t="s">
        <v>55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t="s">
        <v>91</v>
      </c>
      <c r="C44" s="30" t="s">
        <v>56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t="s">
        <v>81</v>
      </c>
      <c r="C45" s="30" t="s">
        <v>57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t="s">
        <v>87</v>
      </c>
      <c r="C46" s="30" t="s">
        <v>49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t="s">
        <v>81</v>
      </c>
      <c r="C47" s="30" t="s">
        <v>63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t="s">
        <v>91</v>
      </c>
      <c r="C48" s="30" t="s">
        <v>49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t="s">
        <v>81</v>
      </c>
      <c r="C49" s="30" t="s">
        <v>64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t="s">
        <v>87</v>
      </c>
      <c r="C50" s="30" t="s">
        <v>65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t="s">
        <v>87</v>
      </c>
      <c r="C51" s="30" t="s">
        <v>66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t="s">
        <v>89</v>
      </c>
      <c r="C52" s="30" t="s">
        <v>67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t="s">
        <v>93</v>
      </c>
      <c r="C53" s="30" t="s">
        <v>69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t="s">
        <v>84</v>
      </c>
      <c r="C54" s="30" t="s">
        <v>70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t="s">
        <v>33</v>
      </c>
      <c r="C55" s="30" t="s">
        <v>72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t="s">
        <v>33</v>
      </c>
      <c r="C56" s="30" t="s">
        <v>76</v>
      </c>
      <c r="D56" s="27">
        <v>43134</v>
      </c>
      <c r="E56" s="28">
        <v>0.66666666666666663</v>
      </c>
      <c r="F56" s="28">
        <v>0.75</v>
      </c>
      <c r="G56" s="31">
        <f>(Tabelle3[[#This Row],[bis]]*24)-(Tabelle3[[#This Row],[von]]*24)</f>
        <v>2</v>
      </c>
      <c r="H56" s="31">
        <f>WEEKNUM(Tabelle3[[#This Row],[Datum]],2)</f>
        <v>5</v>
      </c>
    </row>
    <row r="57" spans="1:8" x14ac:dyDescent="0.25">
      <c r="B57" s="35" t="s">
        <v>19</v>
      </c>
      <c r="C57" s="36"/>
      <c r="D57" s="36"/>
      <c r="E57" s="36"/>
      <c r="F57" s="36"/>
      <c r="G57">
        <f>SUM(G7:G56)</f>
        <v>131.5</v>
      </c>
    </row>
    <row r="59" spans="1:8" x14ac:dyDescent="0.25">
      <c r="A59" s="11"/>
      <c r="B59" s="11"/>
      <c r="C59" s="11"/>
      <c r="D59" s="11"/>
    </row>
    <row r="60" spans="1:8" ht="18.75" x14ac:dyDescent="0.3">
      <c r="A60" s="11"/>
      <c r="B60" s="37"/>
      <c r="C60" s="11"/>
      <c r="D60" s="11"/>
    </row>
    <row r="61" spans="1:8" x14ac:dyDescent="0.25">
      <c r="A61" s="11"/>
      <c r="B61" s="11"/>
      <c r="C61" s="11"/>
      <c r="D61" s="11"/>
    </row>
    <row r="62" spans="1:8" ht="15.75" x14ac:dyDescent="0.25">
      <c r="A62" s="11"/>
      <c r="B62" s="38"/>
      <c r="C62" s="38"/>
      <c r="D62" s="39"/>
    </row>
    <row r="63" spans="1:8" x14ac:dyDescent="0.25">
      <c r="A63" s="11"/>
      <c r="B63" s="11"/>
      <c r="C63" s="11"/>
      <c r="D63" s="40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4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42"/>
      <c r="C102" s="11"/>
      <c r="D102" s="40"/>
    </row>
    <row r="103" spans="1:4" x14ac:dyDescent="0.25">
      <c r="A103" s="11"/>
      <c r="B103" s="11"/>
      <c r="C103" s="11"/>
      <c r="D103" s="11"/>
    </row>
    <row r="104" spans="1:4" x14ac:dyDescent="0.25">
      <c r="A104" s="11"/>
      <c r="B104" s="11"/>
      <c r="C104" s="11"/>
      <c r="D104" s="11"/>
    </row>
    <row r="105" spans="1:4" ht="18.75" x14ac:dyDescent="0.3">
      <c r="A105" s="11"/>
      <c r="B105" s="37"/>
      <c r="C105" s="11"/>
      <c r="D105" s="11"/>
    </row>
    <row r="106" spans="1:4" x14ac:dyDescent="0.25">
      <c r="A106" s="11"/>
      <c r="B106" s="11"/>
      <c r="C106" s="11"/>
      <c r="D106" s="11"/>
    </row>
    <row r="107" spans="1:4" ht="15.75" x14ac:dyDescent="0.25">
      <c r="A107" s="11"/>
      <c r="B107" s="38"/>
      <c r="C107" s="38"/>
      <c r="D107" s="39"/>
    </row>
    <row r="108" spans="1:4" x14ac:dyDescent="0.25">
      <c r="A108" s="11"/>
      <c r="B108" s="11"/>
      <c r="C108" s="11"/>
      <c r="D108" s="40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42"/>
      <c r="C147" s="11"/>
      <c r="D147" s="40"/>
    </row>
    <row r="148" spans="1:4" x14ac:dyDescent="0.25">
      <c r="A148" s="11"/>
      <c r="B148" s="11"/>
      <c r="C148" s="11"/>
      <c r="D148" s="11"/>
    </row>
    <row r="149" spans="1:4" x14ac:dyDescent="0.25">
      <c r="A149" s="11"/>
      <c r="B149" s="11"/>
      <c r="C149" s="11"/>
      <c r="D149" s="11"/>
    </row>
    <row r="150" spans="1:4" ht="18.75" x14ac:dyDescent="0.3">
      <c r="A150" s="11"/>
      <c r="B150" s="37"/>
      <c r="C150" s="11"/>
      <c r="D150" s="11"/>
    </row>
    <row r="151" spans="1:4" x14ac:dyDescent="0.25">
      <c r="A151" s="11"/>
      <c r="B151" s="11"/>
      <c r="C151" s="11"/>
      <c r="D151" s="11"/>
    </row>
    <row r="152" spans="1:4" ht="15.75" x14ac:dyDescent="0.25">
      <c r="A152" s="11"/>
      <c r="B152" s="38"/>
      <c r="C152" s="38"/>
      <c r="D152" s="39"/>
    </row>
    <row r="153" spans="1:4" x14ac:dyDescent="0.25">
      <c r="A153" s="11"/>
      <c r="B153" s="11"/>
      <c r="C153" s="11"/>
      <c r="D153" s="40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42"/>
      <c r="C192" s="11"/>
      <c r="D192" s="40"/>
    </row>
    <row r="193" spans="1:4" x14ac:dyDescent="0.25">
      <c r="A193" s="11"/>
      <c r="B193" s="11"/>
      <c r="C193" s="11"/>
      <c r="D193" s="11"/>
    </row>
    <row r="194" spans="1:4" x14ac:dyDescent="0.25">
      <c r="A194" s="11"/>
      <c r="B194" s="11"/>
      <c r="C194" s="11"/>
      <c r="D194" s="11"/>
    </row>
    <row r="195" spans="1:4" ht="18.75" x14ac:dyDescent="0.3">
      <c r="A195" s="11"/>
      <c r="B195" s="37"/>
      <c r="C195" s="11"/>
      <c r="D195" s="11"/>
    </row>
    <row r="196" spans="1:4" x14ac:dyDescent="0.25">
      <c r="A196" s="11"/>
      <c r="B196" s="11"/>
      <c r="C196" s="11"/>
      <c r="D196" s="11"/>
    </row>
    <row r="197" spans="1:4" ht="15.75" x14ac:dyDescent="0.25">
      <c r="A197" s="11"/>
      <c r="B197" s="38"/>
      <c r="C197" s="38"/>
      <c r="D197" s="39"/>
    </row>
    <row r="198" spans="1:4" x14ac:dyDescent="0.25">
      <c r="A198" s="11"/>
      <c r="B198" s="11"/>
      <c r="C198" s="11"/>
      <c r="D198" s="40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2"/>
  <sheetViews>
    <sheetView topLeftCell="A22" zoomScaleNormal="100" workbookViewId="0">
      <selection activeCell="B42" sqref="B4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81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t="s">
        <v>81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t="s">
        <v>81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t="s">
        <v>33</v>
      </c>
      <c r="C11" s="26" t="s">
        <v>28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t="s">
        <v>81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t="s">
        <v>81</v>
      </c>
      <c r="C13" s="26" t="s">
        <v>32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t="s">
        <v>33</v>
      </c>
      <c r="C14" s="26" t="s">
        <v>34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t="s">
        <v>33</v>
      </c>
      <c r="C15" s="26" t="s">
        <v>34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t="s">
        <v>81</v>
      </c>
      <c r="C16" s="26" t="s">
        <v>37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t="s">
        <v>33</v>
      </c>
      <c r="C17" s="26" t="s">
        <v>34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t="s">
        <v>33</v>
      </c>
      <c r="C18" s="26" t="s">
        <v>34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t="s">
        <v>33</v>
      </c>
      <c r="C19" s="26" t="s">
        <v>34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t="s">
        <v>81</v>
      </c>
      <c r="C20" s="26" t="s">
        <v>42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t="s">
        <v>81</v>
      </c>
      <c r="C21" s="26" t="s">
        <v>41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t="s">
        <v>33</v>
      </c>
      <c r="C22" s="26" t="s">
        <v>34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t="s">
        <v>33</v>
      </c>
      <c r="C23" s="26" t="s">
        <v>35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t="s">
        <v>81</v>
      </c>
      <c r="C24" s="26" t="s">
        <v>47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t="s">
        <v>86</v>
      </c>
      <c r="C25" s="30" t="s">
        <v>46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t="s">
        <v>86</v>
      </c>
      <c r="C26" s="30" t="s">
        <v>46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t="s">
        <v>86</v>
      </c>
      <c r="C27" s="30" t="s">
        <v>46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t="s">
        <v>81</v>
      </c>
      <c r="C28" s="26" t="s">
        <v>48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t="s">
        <v>86</v>
      </c>
      <c r="C29" s="30" t="s">
        <v>46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t="s">
        <v>86</v>
      </c>
      <c r="C30" s="30" t="s">
        <v>46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t="s">
        <v>86</v>
      </c>
      <c r="C31" s="30" t="s">
        <v>46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t="s">
        <v>84</v>
      </c>
      <c r="C32" s="30" t="s">
        <v>51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1:8" x14ac:dyDescent="0.25">
      <c r="B33" t="s">
        <v>84</v>
      </c>
      <c r="C33" s="30" t="s">
        <v>50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1:8" x14ac:dyDescent="0.25">
      <c r="B34" t="s">
        <v>86</v>
      </c>
      <c r="C34" s="30" t="s">
        <v>46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1:8" x14ac:dyDescent="0.25">
      <c r="B35" t="s">
        <v>86</v>
      </c>
      <c r="C35" s="30" t="s">
        <v>46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1:8" x14ac:dyDescent="0.25">
      <c r="B36" t="s">
        <v>81</v>
      </c>
      <c r="C36" s="30" t="s">
        <v>54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1:8" x14ac:dyDescent="0.25">
      <c r="B37" t="s">
        <v>81</v>
      </c>
      <c r="C37" s="30" t="s">
        <v>55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1:8" x14ac:dyDescent="0.25">
      <c r="B38" t="s">
        <v>90</v>
      </c>
      <c r="C38" s="30" t="s">
        <v>46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1:8" x14ac:dyDescent="0.25">
      <c r="B39" t="s">
        <v>90</v>
      </c>
      <c r="C39" s="30" t="s">
        <v>46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1:8" x14ac:dyDescent="0.25">
      <c r="B40" t="s">
        <v>86</v>
      </c>
      <c r="C40" s="30" t="s">
        <v>46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1:8" x14ac:dyDescent="0.25">
      <c r="B41" t="s">
        <v>86</v>
      </c>
      <c r="C41" s="30" t="s">
        <v>46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1:8" x14ac:dyDescent="0.25">
      <c r="B42" t="s">
        <v>33</v>
      </c>
      <c r="C42" s="30" t="s">
        <v>71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1:8" s="19" customFormat="1" x14ac:dyDescent="0.25">
      <c r="A43" s="11"/>
      <c r="B43" s="35" t="s">
        <v>19</v>
      </c>
      <c r="C43" s="36"/>
      <c r="D43" s="36"/>
      <c r="E43" s="36"/>
      <c r="F43" s="36"/>
      <c r="G43">
        <f>SUM(G7:G42)</f>
        <v>132.75</v>
      </c>
      <c r="H43"/>
    </row>
    <row r="44" spans="1:8" s="19" customFormat="1" x14ac:dyDescent="0.25">
      <c r="A44" s="11"/>
      <c r="B44"/>
      <c r="C44"/>
      <c r="D44"/>
      <c r="F44"/>
      <c r="G44"/>
      <c r="H44"/>
    </row>
    <row r="45" spans="1:8" s="19" customFormat="1" x14ac:dyDescent="0.25">
      <c r="A45" s="11"/>
      <c r="B45" s="11"/>
      <c r="C45" s="11"/>
      <c r="D45" s="11"/>
      <c r="F45"/>
      <c r="G45"/>
      <c r="H45"/>
    </row>
    <row r="46" spans="1:8" s="19" customFormat="1" ht="18.75" x14ac:dyDescent="0.3">
      <c r="A46" s="11"/>
      <c r="B46" s="37"/>
      <c r="C46" s="11"/>
      <c r="D46" s="11"/>
      <c r="F46"/>
      <c r="G46"/>
      <c r="H46"/>
    </row>
    <row r="47" spans="1:8" s="19" customFormat="1" x14ac:dyDescent="0.25">
      <c r="A47" s="11"/>
      <c r="B47" s="11"/>
      <c r="C47" s="11"/>
      <c r="D47" s="11"/>
      <c r="F47"/>
      <c r="G47"/>
      <c r="H47"/>
    </row>
    <row r="48" spans="1:8" s="19" customFormat="1" ht="15.75" x14ac:dyDescent="0.25">
      <c r="A48" s="11"/>
      <c r="B48" s="38"/>
      <c r="C48" s="38"/>
      <c r="D48" s="39"/>
      <c r="F48"/>
      <c r="G48"/>
      <c r="H48"/>
    </row>
    <row r="49" spans="1:8" s="19" customFormat="1" x14ac:dyDescent="0.25">
      <c r="A49" s="11"/>
      <c r="B49" s="11"/>
      <c r="C49" s="11"/>
      <c r="D49" s="40"/>
      <c r="F49"/>
      <c r="G49"/>
      <c r="H49"/>
    </row>
    <row r="50" spans="1:8" s="19" customFormat="1" x14ac:dyDescent="0.25">
      <c r="A50" s="11"/>
      <c r="B50" s="11"/>
      <c r="C50" s="11"/>
      <c r="D50" s="40"/>
      <c r="F50"/>
      <c r="G50"/>
      <c r="H50"/>
    </row>
    <row r="51" spans="1:8" s="19" customFormat="1" x14ac:dyDescent="0.25">
      <c r="A51" s="11"/>
      <c r="B51" s="11"/>
      <c r="C51" s="11"/>
      <c r="D51" s="40"/>
      <c r="F51"/>
      <c r="G51"/>
      <c r="H51"/>
    </row>
    <row r="52" spans="1:8" s="19" customFormat="1" x14ac:dyDescent="0.25">
      <c r="A52" s="11"/>
      <c r="B52" s="11"/>
      <c r="C52" s="11"/>
      <c r="D52" s="40"/>
      <c r="F52"/>
      <c r="G52"/>
      <c r="H52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4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42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11"/>
      <c r="F89"/>
      <c r="G89"/>
      <c r="H89"/>
    </row>
    <row r="90" spans="1:8" s="19" customFormat="1" x14ac:dyDescent="0.25">
      <c r="A90" s="11"/>
      <c r="B90" s="11"/>
      <c r="C90" s="11"/>
      <c r="D90" s="11"/>
      <c r="F90"/>
      <c r="G90"/>
      <c r="H90"/>
    </row>
    <row r="91" spans="1:8" s="19" customFormat="1" ht="18.75" x14ac:dyDescent="0.3">
      <c r="A91" s="11"/>
      <c r="B91" s="37"/>
      <c r="C91" s="11"/>
      <c r="D91" s="11"/>
      <c r="F91"/>
      <c r="G91"/>
      <c r="H91"/>
    </row>
    <row r="92" spans="1:8" s="19" customFormat="1" x14ac:dyDescent="0.25">
      <c r="A92" s="11"/>
      <c r="B92" s="11"/>
      <c r="C92" s="11"/>
      <c r="D92" s="11"/>
      <c r="F92"/>
      <c r="G92"/>
      <c r="H92"/>
    </row>
    <row r="93" spans="1:8" s="19" customFormat="1" ht="15.75" x14ac:dyDescent="0.25">
      <c r="A93" s="11"/>
      <c r="B93" s="38"/>
      <c r="C93" s="38"/>
      <c r="D93" s="39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42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11"/>
      <c r="F134"/>
      <c r="G134"/>
      <c r="H134"/>
    </row>
    <row r="135" spans="1:8" s="19" customFormat="1" x14ac:dyDescent="0.25">
      <c r="A135" s="11"/>
      <c r="B135" s="11"/>
      <c r="C135" s="11"/>
      <c r="D135" s="11"/>
      <c r="F135"/>
      <c r="G135"/>
      <c r="H135"/>
    </row>
    <row r="136" spans="1:8" s="19" customFormat="1" ht="18.75" x14ac:dyDescent="0.3">
      <c r="A136" s="11"/>
      <c r="B136" s="37"/>
      <c r="C136" s="11"/>
      <c r="D136" s="11"/>
      <c r="F136"/>
      <c r="G136"/>
      <c r="H136"/>
    </row>
    <row r="137" spans="1:8" s="19" customFormat="1" x14ac:dyDescent="0.25">
      <c r="A137" s="11"/>
      <c r="B137" s="11"/>
      <c r="C137" s="11"/>
      <c r="D137" s="11"/>
      <c r="F137"/>
      <c r="G137"/>
      <c r="H137"/>
    </row>
    <row r="138" spans="1:8" s="19" customFormat="1" ht="15.75" x14ac:dyDescent="0.25">
      <c r="A138" s="11"/>
      <c r="B138" s="38"/>
      <c r="C138" s="38"/>
      <c r="D138" s="39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42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11"/>
      <c r="F179"/>
      <c r="G179"/>
      <c r="H179"/>
    </row>
    <row r="180" spans="1:8" s="19" customFormat="1" x14ac:dyDescent="0.25">
      <c r="A180" s="11"/>
      <c r="B180" s="11"/>
      <c r="C180" s="11"/>
      <c r="D180" s="11"/>
      <c r="F180"/>
      <c r="G180"/>
      <c r="H180"/>
    </row>
    <row r="181" spans="1:8" s="19" customFormat="1" ht="18.75" x14ac:dyDescent="0.3">
      <c r="A181" s="11"/>
      <c r="B181" s="37"/>
      <c r="C181" s="11"/>
      <c r="D181" s="11"/>
      <c r="F181"/>
      <c r="G181"/>
      <c r="H181"/>
    </row>
    <row r="182" spans="1:8" s="19" customFormat="1" x14ac:dyDescent="0.25">
      <c r="A182" s="11"/>
      <c r="B182" s="11"/>
      <c r="C182" s="11"/>
      <c r="D182" s="11"/>
      <c r="F182"/>
      <c r="G182"/>
      <c r="H182"/>
    </row>
    <row r="183" spans="1:8" s="19" customFormat="1" ht="15.75" x14ac:dyDescent="0.25">
      <c r="A183" s="11"/>
      <c r="B183" s="38"/>
      <c r="C183" s="38"/>
      <c r="D183" s="39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x14ac:dyDescent="0.25">
      <c r="A216" s="11"/>
      <c r="B216" s="11"/>
      <c r="C216" s="11"/>
      <c r="D216" s="40"/>
    </row>
    <row r="217" spans="1:8" x14ac:dyDescent="0.25">
      <c r="A217" s="11"/>
      <c r="B217" s="11"/>
      <c r="C217" s="11"/>
      <c r="D217" s="40"/>
    </row>
    <row r="218" spans="1:8" x14ac:dyDescent="0.25">
      <c r="A218" s="11"/>
      <c r="B218" s="11"/>
      <c r="C218" s="11"/>
      <c r="D218" s="40"/>
    </row>
    <row r="219" spans="1:8" x14ac:dyDescent="0.25">
      <c r="A219" s="11"/>
    </row>
    <row r="220" spans="1:8" x14ac:dyDescent="0.25">
      <c r="A220" s="11"/>
    </row>
    <row r="221" spans="1:8" x14ac:dyDescent="0.25">
      <c r="A221" s="11"/>
    </row>
    <row r="222" spans="1:8" x14ac:dyDescent="0.25">
      <c r="A22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15"/>
  <sheetViews>
    <sheetView zoomScaleNormal="100" workbookViewId="0">
      <selection activeCell="B51" sqref="B5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81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t="s">
        <v>81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t="s">
        <v>81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t="s">
        <v>33</v>
      </c>
      <c r="C11" s="26" t="s">
        <v>28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t="s">
        <v>81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t="s">
        <v>33</v>
      </c>
      <c r="C13" s="26" t="s">
        <v>34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t="s">
        <v>88</v>
      </c>
      <c r="C14" s="26" t="s">
        <v>36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t="s">
        <v>33</v>
      </c>
      <c r="C15" s="26" t="s">
        <v>35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t="s">
        <v>81</v>
      </c>
      <c r="C16" s="26" t="s">
        <v>37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t="s">
        <v>33</v>
      </c>
      <c r="C17" s="26" t="s">
        <v>34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t="s">
        <v>33</v>
      </c>
      <c r="C18" s="26" t="s">
        <v>34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t="s">
        <v>33</v>
      </c>
      <c r="C19" s="26" t="s">
        <v>34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t="s">
        <v>81</v>
      </c>
      <c r="C20" s="26" t="s">
        <v>42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t="s">
        <v>81</v>
      </c>
      <c r="C21" s="26" t="s">
        <v>41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t="s">
        <v>33</v>
      </c>
      <c r="C22" s="26" t="s">
        <v>34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t="s">
        <v>33</v>
      </c>
      <c r="C23" s="30" t="s">
        <v>39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t="s">
        <v>88</v>
      </c>
      <c r="C24" s="26" t="s">
        <v>45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t="s">
        <v>81</v>
      </c>
      <c r="C25" s="26" t="s">
        <v>48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t="s">
        <v>88</v>
      </c>
      <c r="C26" s="26" t="s">
        <v>52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t="s">
        <v>81</v>
      </c>
      <c r="C27" s="26" t="s">
        <v>60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t="s">
        <v>92</v>
      </c>
      <c r="C28" s="26" t="s">
        <v>53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t="s">
        <v>81</v>
      </c>
      <c r="C29" s="26" t="s">
        <v>48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t="s">
        <v>93</v>
      </c>
      <c r="C30" s="26" t="s">
        <v>44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t="s">
        <v>93</v>
      </c>
      <c r="C31" s="26" t="s">
        <v>44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t="s">
        <v>93</v>
      </c>
      <c r="C32" s="30" t="s">
        <v>51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t="s">
        <v>93</v>
      </c>
      <c r="C33" s="30" t="s">
        <v>50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t="s">
        <v>93</v>
      </c>
      <c r="C34" s="30" t="s">
        <v>59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t="s">
        <v>81</v>
      </c>
      <c r="C35" s="30" t="s">
        <v>54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t="s">
        <v>81</v>
      </c>
      <c r="C36" s="30" t="s">
        <v>55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t="s">
        <v>81</v>
      </c>
      <c r="C37" s="26" t="s">
        <v>42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t="s">
        <v>93</v>
      </c>
      <c r="C38" s="30" t="s">
        <v>58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t="s">
        <v>93</v>
      </c>
      <c r="C39" s="30" t="s">
        <v>58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t="s">
        <v>81</v>
      </c>
      <c r="C40" s="30" t="s">
        <v>57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t="s">
        <v>88</v>
      </c>
      <c r="C41" s="30" t="s">
        <v>58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t="s">
        <v>93</v>
      </c>
      <c r="C42" s="30" t="s">
        <v>62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t="s">
        <v>93</v>
      </c>
      <c r="C43" s="30" t="s">
        <v>61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t="s">
        <v>81</v>
      </c>
      <c r="C44" s="26" t="s">
        <v>42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t="s">
        <v>81</v>
      </c>
      <c r="C45" s="26" t="s">
        <v>68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81</v>
      </c>
      <c r="C46" t="s">
        <v>77</v>
      </c>
      <c r="D46" s="46">
        <v>43493</v>
      </c>
      <c r="E46" s="28">
        <v>0.57291666666666663</v>
      </c>
      <c r="F46" s="28">
        <v>0.78125</v>
      </c>
      <c r="G46">
        <f>(Tabelle35[[#This Row],[bis]]*24)-(Tabelle35[[#This Row],[von]]*24)</f>
        <v>5</v>
      </c>
      <c r="H46">
        <f>WEEKNUM(Tabelle35[[#This Row],[Datum]],2)</f>
        <v>5</v>
      </c>
    </row>
    <row r="47" spans="2:8" x14ac:dyDescent="0.25">
      <c r="B47" t="s">
        <v>93</v>
      </c>
      <c r="C47" s="30" t="s">
        <v>74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93</v>
      </c>
      <c r="C48" t="s">
        <v>75</v>
      </c>
      <c r="D48" s="46">
        <v>43497</v>
      </c>
      <c r="E48" s="28">
        <v>0.85416666666666663</v>
      </c>
      <c r="F48" s="51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t="s">
        <v>33</v>
      </c>
      <c r="C49" s="30" t="s">
        <v>73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t="s">
        <v>33</v>
      </c>
      <c r="C50" s="30" t="s">
        <v>72</v>
      </c>
      <c r="D50" s="27">
        <v>43499</v>
      </c>
      <c r="E50" s="28">
        <v>0.5</v>
      </c>
      <c r="F50" s="28">
        <v>0.66666666666666663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t="s">
        <v>33</v>
      </c>
      <c r="C51" s="30" t="s">
        <v>72</v>
      </c>
      <c r="D51" s="27">
        <v>43499</v>
      </c>
      <c r="E51" s="28">
        <v>0.6875</v>
      </c>
      <c r="F51" s="28">
        <v>0.79166666666666663</v>
      </c>
      <c r="G51">
        <f>(Tabelle35[[#This Row],[bis]]*24)-(Tabelle35[[#This Row],[von]]*24)</f>
        <v>2.5</v>
      </c>
      <c r="H51">
        <f>WEEKNUM(Tabelle35[[#This Row],[Datum]],2)</f>
        <v>5</v>
      </c>
    </row>
    <row r="52" spans="1:8" s="19" customFormat="1" x14ac:dyDescent="0.25">
      <c r="A52" s="11"/>
      <c r="B52" s="43" t="s">
        <v>19</v>
      </c>
      <c r="C52" s="44"/>
      <c r="D52" s="44"/>
      <c r="E52" s="44"/>
      <c r="F52" s="44"/>
      <c r="G52" s="47">
        <f>SUM(G7:G51)</f>
        <v>130.5</v>
      </c>
      <c r="H52" s="48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1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42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11"/>
      <c r="F81"/>
      <c r="G81"/>
      <c r="H81"/>
    </row>
    <row r="82" spans="1:8" s="19" customFormat="1" x14ac:dyDescent="0.25">
      <c r="A82" s="11"/>
      <c r="B82" s="11"/>
      <c r="C82" s="11"/>
      <c r="D82" s="11"/>
      <c r="F82"/>
      <c r="G82"/>
      <c r="H82"/>
    </row>
    <row r="83" spans="1:8" s="19" customFormat="1" ht="18.75" x14ac:dyDescent="0.3">
      <c r="A83" s="11"/>
      <c r="B83" s="37"/>
      <c r="C83" s="11"/>
      <c r="D83" s="11"/>
      <c r="F83"/>
      <c r="G83"/>
      <c r="H83"/>
    </row>
    <row r="84" spans="1:8" s="19" customFormat="1" x14ac:dyDescent="0.25">
      <c r="A84" s="11"/>
      <c r="B84" s="11"/>
      <c r="C84" s="11"/>
      <c r="D84" s="11"/>
      <c r="F84"/>
      <c r="G84"/>
      <c r="H84"/>
    </row>
    <row r="85" spans="1:8" s="19" customFormat="1" ht="15.75" x14ac:dyDescent="0.25">
      <c r="A85" s="11"/>
      <c r="B85" s="38"/>
      <c r="C85" s="38"/>
      <c r="D85" s="39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42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11"/>
      <c r="F126"/>
      <c r="G126"/>
      <c r="H126"/>
    </row>
    <row r="127" spans="1:8" s="19" customFormat="1" x14ac:dyDescent="0.25">
      <c r="A127" s="11"/>
      <c r="B127" s="11"/>
      <c r="C127" s="11"/>
      <c r="D127" s="11"/>
      <c r="F127"/>
      <c r="G127"/>
      <c r="H127"/>
    </row>
    <row r="128" spans="1:8" s="19" customFormat="1" ht="18.75" x14ac:dyDescent="0.3">
      <c r="A128" s="11"/>
      <c r="B128" s="37"/>
      <c r="C128" s="11"/>
      <c r="D128" s="11"/>
      <c r="F128"/>
      <c r="G128"/>
      <c r="H128"/>
    </row>
    <row r="129" spans="1:8" s="19" customFormat="1" x14ac:dyDescent="0.25">
      <c r="A129" s="11"/>
      <c r="B129" s="11"/>
      <c r="C129" s="11"/>
      <c r="D129" s="11"/>
      <c r="F129"/>
      <c r="G129"/>
      <c r="H129"/>
    </row>
    <row r="130" spans="1:8" s="19" customFormat="1" ht="15.75" x14ac:dyDescent="0.25">
      <c r="A130" s="11"/>
      <c r="B130" s="38"/>
      <c r="C130" s="38"/>
      <c r="D130" s="39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42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11"/>
      <c r="F171"/>
      <c r="G171"/>
      <c r="H171"/>
    </row>
    <row r="172" spans="1:8" s="19" customFormat="1" x14ac:dyDescent="0.25">
      <c r="A172" s="11"/>
      <c r="B172" s="11"/>
      <c r="C172" s="11"/>
      <c r="D172" s="11"/>
      <c r="F172"/>
      <c r="G172"/>
      <c r="H172"/>
    </row>
    <row r="173" spans="1:8" s="19" customFormat="1" ht="18.75" x14ac:dyDescent="0.3">
      <c r="A173" s="11"/>
      <c r="B173" s="37"/>
      <c r="C173" s="11"/>
      <c r="D173" s="11"/>
      <c r="F173"/>
      <c r="G173"/>
      <c r="H173"/>
    </row>
    <row r="174" spans="1:8" s="19" customFormat="1" x14ac:dyDescent="0.25">
      <c r="A174" s="11"/>
      <c r="B174" s="11"/>
      <c r="C174" s="11"/>
      <c r="D174" s="11"/>
      <c r="F174"/>
      <c r="G174"/>
      <c r="H174"/>
    </row>
    <row r="175" spans="1:8" s="19" customFormat="1" ht="15.75" x14ac:dyDescent="0.25">
      <c r="A175" s="11"/>
      <c r="B175" s="38"/>
      <c r="C175" s="38"/>
      <c r="D175" s="39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</row>
    <row r="212" spans="1:4" x14ac:dyDescent="0.25">
      <c r="A212" s="11"/>
    </row>
    <row r="213" spans="1:4" x14ac:dyDescent="0.25">
      <c r="A213" s="11"/>
    </row>
    <row r="214" spans="1:4" x14ac:dyDescent="0.25">
      <c r="A214" s="11"/>
    </row>
    <row r="215" spans="1:4" x14ac:dyDescent="0.25">
      <c r="A215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24"/>
  <sheetViews>
    <sheetView topLeftCell="A11" workbookViewId="0">
      <selection activeCell="B44" sqref="B44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81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t="s">
        <v>81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t="s">
        <v>81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t="s">
        <v>33</v>
      </c>
      <c r="C11" s="26" t="s">
        <v>28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t="s">
        <v>81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t="s">
        <v>33</v>
      </c>
      <c r="C13" s="26" t="s">
        <v>28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t="s">
        <v>81</v>
      </c>
      <c r="C14" s="26" t="s">
        <v>32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t="s">
        <v>33</v>
      </c>
      <c r="C15" s="26" t="s">
        <v>34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t="s">
        <v>33</v>
      </c>
      <c r="C16" s="26" t="s">
        <v>34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t="s">
        <v>33</v>
      </c>
      <c r="C17" s="26" t="s">
        <v>35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t="s">
        <v>81</v>
      </c>
      <c r="C18" s="26" t="s">
        <v>37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t="s">
        <v>33</v>
      </c>
      <c r="C19" s="26" t="s">
        <v>34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t="s">
        <v>33</v>
      </c>
      <c r="C20" s="26" t="s">
        <v>34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t="s">
        <v>33</v>
      </c>
      <c r="C21" s="26" t="s">
        <v>34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t="s">
        <v>81</v>
      </c>
      <c r="C22" s="26" t="s">
        <v>42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t="s">
        <v>81</v>
      </c>
      <c r="C23" s="26" t="s">
        <v>41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t="s">
        <v>33</v>
      </c>
      <c r="C24" s="26" t="s">
        <v>34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t="s">
        <v>33</v>
      </c>
      <c r="C25" s="26" t="s">
        <v>35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t="s">
        <v>81</v>
      </c>
      <c r="C26" s="26" t="s">
        <v>48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t="s">
        <v>86</v>
      </c>
      <c r="C27" s="30" t="s">
        <v>46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t="s">
        <v>86</v>
      </c>
      <c r="C28" s="30" t="s">
        <v>46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t="s">
        <v>86</v>
      </c>
      <c r="C29" s="30" t="s">
        <v>46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t="s">
        <v>81</v>
      </c>
      <c r="C30" s="26" t="s">
        <v>48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t="s">
        <v>86</v>
      </c>
      <c r="C31" s="30" t="s">
        <v>46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t="s">
        <v>86</v>
      </c>
      <c r="C32" s="30" t="s">
        <v>46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1:8" x14ac:dyDescent="0.25">
      <c r="B33" t="s">
        <v>86</v>
      </c>
      <c r="C33" s="30" t="s">
        <v>46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1:8" x14ac:dyDescent="0.25">
      <c r="B34" t="s">
        <v>84</v>
      </c>
      <c r="C34" s="30" t="s">
        <v>51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1:8" x14ac:dyDescent="0.25">
      <c r="B35" t="s">
        <v>84</v>
      </c>
      <c r="C35" s="30" t="s">
        <v>50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1:8" x14ac:dyDescent="0.25">
      <c r="B36" t="s">
        <v>86</v>
      </c>
      <c r="C36" s="30" t="s">
        <v>46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1:8" x14ac:dyDescent="0.25">
      <c r="B37" t="s">
        <v>86</v>
      </c>
      <c r="C37" s="30" t="s">
        <v>46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1:8" x14ac:dyDescent="0.25">
      <c r="B38" t="s">
        <v>81</v>
      </c>
      <c r="C38" s="30" t="s">
        <v>54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1:8" x14ac:dyDescent="0.25">
      <c r="B39" t="s">
        <v>81</v>
      </c>
      <c r="C39" s="30" t="s">
        <v>55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1:8" x14ac:dyDescent="0.25">
      <c r="B40" t="s">
        <v>90</v>
      </c>
      <c r="C40" s="30" t="s">
        <v>46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1:8" x14ac:dyDescent="0.25">
      <c r="B41" t="s">
        <v>90</v>
      </c>
      <c r="C41" s="30" t="s">
        <v>46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1:8" x14ac:dyDescent="0.25">
      <c r="B42" t="s">
        <v>86</v>
      </c>
      <c r="C42" s="30" t="s">
        <v>46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1:8" x14ac:dyDescent="0.25">
      <c r="B43" t="s">
        <v>86</v>
      </c>
      <c r="C43" s="30" t="s">
        <v>46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1:8" x14ac:dyDescent="0.25">
      <c r="B44" t="s">
        <v>33</v>
      </c>
      <c r="C44" s="30" t="s">
        <v>71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1:8" s="19" customFormat="1" x14ac:dyDescent="0.25">
      <c r="A45" s="11"/>
      <c r="B45" s="35" t="s">
        <v>19</v>
      </c>
      <c r="C45" s="36"/>
      <c r="D45" s="36"/>
      <c r="E45" s="36"/>
      <c r="F45" s="36"/>
      <c r="G45">
        <f>SUM(G7:G44)</f>
        <v>135.75</v>
      </c>
      <c r="H45"/>
    </row>
    <row r="46" spans="1:8" s="19" customFormat="1" x14ac:dyDescent="0.25">
      <c r="A46" s="11"/>
      <c r="B46"/>
      <c r="C46"/>
      <c r="D46"/>
      <c r="F46"/>
      <c r="G46"/>
      <c r="H46"/>
    </row>
    <row r="47" spans="1:8" s="19" customFormat="1" x14ac:dyDescent="0.25">
      <c r="A47" s="11"/>
      <c r="B47" s="11"/>
      <c r="C47" s="11"/>
      <c r="D47" s="11"/>
      <c r="F47"/>
      <c r="G47"/>
      <c r="H47"/>
    </row>
    <row r="48" spans="1:8" s="19" customFormat="1" ht="18.75" x14ac:dyDescent="0.3">
      <c r="A48" s="11"/>
      <c r="B48" s="37"/>
      <c r="C48" s="11"/>
      <c r="D48" s="11"/>
      <c r="F48"/>
      <c r="G48"/>
      <c r="H48"/>
    </row>
    <row r="49" spans="1:8" s="19" customFormat="1" x14ac:dyDescent="0.25">
      <c r="A49" s="11"/>
      <c r="B49" s="11"/>
      <c r="C49" s="11"/>
      <c r="D49" s="11"/>
      <c r="F49"/>
      <c r="G49"/>
      <c r="H49"/>
    </row>
    <row r="50" spans="1:8" s="19" customFormat="1" ht="15.75" x14ac:dyDescent="0.25">
      <c r="A50" s="11"/>
      <c r="B50" s="38"/>
      <c r="C50" s="38"/>
      <c r="D50" s="39"/>
      <c r="F50"/>
      <c r="G50"/>
      <c r="H50"/>
    </row>
    <row r="51" spans="1:8" s="19" customFormat="1" x14ac:dyDescent="0.25">
      <c r="A51" s="11"/>
      <c r="B51" s="11"/>
      <c r="C51" s="11"/>
      <c r="D51" s="40"/>
      <c r="F51"/>
      <c r="G51"/>
      <c r="H51"/>
    </row>
    <row r="52" spans="1:8" s="19" customFormat="1" x14ac:dyDescent="0.25">
      <c r="A52" s="11"/>
      <c r="B52" s="11"/>
      <c r="C52" s="11"/>
      <c r="D52" s="40"/>
      <c r="F52"/>
      <c r="G52"/>
      <c r="H52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1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4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42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11"/>
      <c r="F91"/>
      <c r="G91"/>
      <c r="H91"/>
    </row>
    <row r="92" spans="1:8" s="19" customFormat="1" x14ac:dyDescent="0.25">
      <c r="A92" s="11"/>
      <c r="B92" s="11"/>
      <c r="C92" s="11"/>
      <c r="D92" s="11"/>
      <c r="F92"/>
      <c r="G92"/>
      <c r="H92"/>
    </row>
    <row r="93" spans="1:8" s="19" customFormat="1" ht="18.75" x14ac:dyDescent="0.3">
      <c r="A93" s="11"/>
      <c r="B93" s="37"/>
      <c r="C93" s="11"/>
      <c r="D93" s="11"/>
      <c r="F93"/>
      <c r="G93"/>
      <c r="H93"/>
    </row>
    <row r="94" spans="1:8" s="19" customFormat="1" x14ac:dyDescent="0.25">
      <c r="A94" s="11"/>
      <c r="B94" s="11"/>
      <c r="C94" s="11"/>
      <c r="D94" s="11"/>
      <c r="F94"/>
      <c r="G94"/>
      <c r="H94"/>
    </row>
    <row r="95" spans="1:8" s="19" customFormat="1" ht="15.75" x14ac:dyDescent="0.25">
      <c r="A95" s="11"/>
      <c r="B95" s="38"/>
      <c r="C95" s="38"/>
      <c r="D95" s="39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42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11"/>
      <c r="F136"/>
      <c r="G136"/>
      <c r="H136"/>
    </row>
    <row r="137" spans="1:8" s="19" customFormat="1" x14ac:dyDescent="0.25">
      <c r="A137" s="11"/>
      <c r="B137" s="11"/>
      <c r="C137" s="11"/>
      <c r="D137" s="11"/>
      <c r="F137"/>
      <c r="G137"/>
      <c r="H137"/>
    </row>
    <row r="138" spans="1:8" s="19" customFormat="1" ht="18.75" x14ac:dyDescent="0.3">
      <c r="A138" s="11"/>
      <c r="B138" s="37"/>
      <c r="C138" s="11"/>
      <c r="D138" s="11"/>
      <c r="F138"/>
      <c r="G138"/>
      <c r="H138"/>
    </row>
    <row r="139" spans="1:8" s="19" customFormat="1" x14ac:dyDescent="0.25">
      <c r="A139" s="11"/>
      <c r="B139" s="11"/>
      <c r="C139" s="11"/>
      <c r="D139" s="11"/>
      <c r="F139"/>
      <c r="G139"/>
      <c r="H139"/>
    </row>
    <row r="140" spans="1:8" s="19" customFormat="1" ht="15.75" x14ac:dyDescent="0.25">
      <c r="A140" s="11"/>
      <c r="B140" s="38"/>
      <c r="C140" s="38"/>
      <c r="D140" s="39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42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11"/>
      <c r="F181"/>
      <c r="G181"/>
      <c r="H181"/>
    </row>
    <row r="182" spans="1:8" s="19" customFormat="1" x14ac:dyDescent="0.25">
      <c r="A182" s="11"/>
      <c r="B182" s="11"/>
      <c r="C182" s="11"/>
      <c r="D182" s="11"/>
      <c r="F182"/>
      <c r="G182"/>
      <c r="H182"/>
    </row>
    <row r="183" spans="1:8" s="19" customFormat="1" ht="18.75" x14ac:dyDescent="0.3">
      <c r="A183" s="11"/>
      <c r="B183" s="37"/>
      <c r="C183" s="11"/>
      <c r="D183" s="11"/>
      <c r="F183"/>
      <c r="G183"/>
      <c r="H183"/>
    </row>
    <row r="184" spans="1:8" s="19" customFormat="1" x14ac:dyDescent="0.25">
      <c r="A184" s="11"/>
      <c r="B184" s="11"/>
      <c r="C184" s="11"/>
      <c r="D184" s="11"/>
      <c r="F184"/>
      <c r="G184"/>
      <c r="H184"/>
    </row>
    <row r="185" spans="1:8" s="19" customFormat="1" ht="15.75" x14ac:dyDescent="0.25">
      <c r="A185" s="11"/>
      <c r="B185" s="38"/>
      <c r="C185" s="38"/>
      <c r="D185" s="39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x14ac:dyDescent="0.25">
      <c r="A218" s="11"/>
      <c r="B218" s="11"/>
      <c r="C218" s="11"/>
      <c r="D218" s="40"/>
    </row>
    <row r="219" spans="1:8" x14ac:dyDescent="0.25">
      <c r="A219" s="11"/>
      <c r="B219" s="11"/>
      <c r="C219" s="11"/>
      <c r="D219" s="40"/>
    </row>
    <row r="220" spans="1:8" x14ac:dyDescent="0.25">
      <c r="A220" s="11"/>
      <c r="B220" s="11"/>
      <c r="C220" s="11"/>
      <c r="D220" s="40"/>
    </row>
    <row r="221" spans="1:8" x14ac:dyDescent="0.25">
      <c r="A221" s="11"/>
    </row>
    <row r="222" spans="1:8" x14ac:dyDescent="0.25">
      <c r="A222" s="11"/>
    </row>
    <row r="223" spans="1:8" x14ac:dyDescent="0.25">
      <c r="A223" s="11"/>
    </row>
    <row r="224" spans="1:8" x14ac:dyDescent="0.25">
      <c r="A22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zoomScale="85" zoomScaleNormal="85" workbookViewId="0">
      <selection activeCell="G29" sqref="G2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4" t="s">
        <v>4</v>
      </c>
      <c r="B2" s="55"/>
      <c r="C2" s="55"/>
      <c r="D2" s="56"/>
      <c r="E2" s="9"/>
      <c r="G2" s="49"/>
      <c r="H2" s="49"/>
      <c r="I2" s="49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49"/>
      <c r="H3" s="49"/>
      <c r="I3" s="49"/>
    </row>
    <row r="4" spans="1:9" x14ac:dyDescent="0.25">
      <c r="A4" s="1">
        <f>B44</f>
        <v>131.5</v>
      </c>
      <c r="B4" s="1">
        <f t="shared" ref="B4:D4" si="0">C44</f>
        <v>132.75</v>
      </c>
      <c r="C4" s="1">
        <f t="shared" si="0"/>
        <v>130.5</v>
      </c>
      <c r="D4" s="1">
        <f t="shared" si="0"/>
        <v>135.75</v>
      </c>
      <c r="F4" s="10"/>
      <c r="G4" s="49"/>
      <c r="H4" s="49"/>
      <c r="I4" s="49"/>
    </row>
    <row r="5" spans="1:9" x14ac:dyDescent="0.25">
      <c r="G5" s="49"/>
      <c r="H5" s="49"/>
      <c r="I5" s="49"/>
    </row>
    <row r="23" spans="1:11" x14ac:dyDescent="0.25">
      <c r="A23" s="54" t="s">
        <v>5</v>
      </c>
      <c r="B23" s="55"/>
      <c r="C23" s="55"/>
      <c r="D23" s="55"/>
      <c r="E23" s="55"/>
      <c r="F23" s="56"/>
      <c r="H23" s="9"/>
      <c r="I23" s="9"/>
      <c r="J23" s="9"/>
      <c r="K23" s="9"/>
    </row>
    <row r="24" spans="1:11" x14ac:dyDescent="0.25">
      <c r="A24" s="15"/>
      <c r="B24" s="57" t="s">
        <v>7</v>
      </c>
      <c r="C24" s="58"/>
      <c r="D24" s="58"/>
      <c r="E24" s="58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SUMIF(Dusanic!H6:H42,Zeiterfassung_Gesamt!A26,Dusanic!G6:G42)</f>
        <v>4.5</v>
      </c>
      <c r="D26" s="3">
        <f>SUMIF(Tabelle35[KW],Zeiterfassung_Gesamt!A26,Tabelle35[Dauer])</f>
        <v>4.5</v>
      </c>
      <c r="E26" s="3">
        <f>SUMIF(Tomic!H6:H44,Zeiterfassung_Gesamt!A26,Tomic!G6:G44)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SUMIF(Aistleithner!H7:H56,Zeiterfassung_Gesamt!A27,Aistleithner!G7:G56)</f>
        <v>3.5</v>
      </c>
      <c r="C27" s="3">
        <f>SUMIF(Dusanic!H7:H42,Zeiterfassung_Gesamt!A27,Dusanic!G7:G42)</f>
        <v>1.5</v>
      </c>
      <c r="D27" s="3">
        <f>SUMIF(Tabelle35[KW],Zeiterfassung_Gesamt!A27,Tabelle35[Dauer])</f>
        <v>1.5</v>
      </c>
      <c r="E27" s="3">
        <f>SUMIF(Tomic!H7:H44,Zeiterfassung_Gesamt!A27,Tomic!G7:G44)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SUMIF(Aistleithner!H8:H57,Zeiterfassung_Gesamt!A28,Aistleithner!G8:G57)</f>
        <v>9</v>
      </c>
      <c r="C28" s="3">
        <f>SUMIF(Dusanic!H8:H43,Zeiterfassung_Gesamt!A28,Dusanic!G8:G43)</f>
        <v>9.5</v>
      </c>
      <c r="D28" s="3">
        <f>SUMIF(Tabelle35[KW],Zeiterfassung_Gesamt!A28,Tabelle35[Dauer])</f>
        <v>8.5</v>
      </c>
      <c r="E28" s="3">
        <f>SUMIF(Tomic!H8:H45,Zeiterfassung_Gesamt!A28,Tomic!G8:G45)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SUMIF(Aistleithner!H9:H58,Zeiterfassung_Gesamt!A29,Aistleithner!G9:G58)</f>
        <v>3</v>
      </c>
      <c r="C29" s="3">
        <f>SUMIF(Dusanic!H9:H44,Zeiterfassung_Gesamt!A29,Dusanic!G9:G44)</f>
        <v>0</v>
      </c>
      <c r="D29" s="3">
        <f>SUMIF(Tabelle35[KW],Zeiterfassung_Gesamt!A29,Tabelle35[Dauer])</f>
        <v>0</v>
      </c>
      <c r="E29" s="3">
        <f>SUMIF(Tomic!H9:H46,Zeiterfassung_Gesamt!A29,Tomic!G9:G46)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SUMIF(Aistleithner!H10:H59,Zeiterfassung_Gesamt!A30,Aistleithner!G10:G59)</f>
        <v>0</v>
      </c>
      <c r="C30" s="3">
        <f>SUMIF(Dusanic!H10:H45,Zeiterfassung_Gesamt!A30,Dusanic!G10:G45)</f>
        <v>0</v>
      </c>
      <c r="D30" s="3">
        <f>SUMIF(Tabelle35[KW],Zeiterfassung_Gesamt!A30,Tabelle35[Dauer])</f>
        <v>0</v>
      </c>
      <c r="E30" s="3">
        <f>SUMIF(Tomic!H10:H47,Zeiterfassung_Gesamt!A30,Tomic!G10:G47)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SUMIF(Aistleithner!H11:H60,Zeiterfassung_Gesamt!A31,Aistleithner!G11:G60)</f>
        <v>7</v>
      </c>
      <c r="C31" s="3">
        <f>SUMIF(Dusanic!H11:H46,Zeiterfassung_Gesamt!A31,Dusanic!G11:G46)</f>
        <v>7</v>
      </c>
      <c r="D31" s="3">
        <f>SUMIF(Tabelle35[KW],Zeiterfassung_Gesamt!A31,Tabelle35[Dauer])</f>
        <v>6</v>
      </c>
      <c r="E31" s="3">
        <f>SUMIF(Tomic!H11:H48,Zeiterfassung_Gesamt!A31,Tomic!G11:G48)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SUMIF(Aistleithner!H12:H61,Zeiterfassung_Gesamt!A32,Aistleithner!G12:G61)</f>
        <v>2</v>
      </c>
      <c r="C32" s="3">
        <f>SUMIF(Dusanic!H12:H47,Zeiterfassung_Gesamt!A32,Dusanic!G12:G47)</f>
        <v>2</v>
      </c>
      <c r="D32" s="3">
        <f>SUMIF(Tabelle35[KW],Zeiterfassung_Gesamt!A32,Tabelle35[Dauer])</f>
        <v>0</v>
      </c>
      <c r="E32" s="3">
        <f>SUMIF(Tomic!H12:H49,Zeiterfassung_Gesamt!A32,Tomic!G12:G49)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SUMIF(Aistleithner!H13:H62,Zeiterfassung_Gesamt!A33,Aistleithner!G13:G62)</f>
        <v>16</v>
      </c>
      <c r="C33" s="3">
        <f>SUMIF(Dusanic!H13:H48,Zeiterfassung_Gesamt!A33,Dusanic!G13:G48)</f>
        <v>8.5</v>
      </c>
      <c r="D33" s="3">
        <f>SUMIF(Tabelle35[KW],Zeiterfassung_Gesamt!A33,Tabelle35[Dauer])</f>
        <v>12.25</v>
      </c>
      <c r="E33" s="3">
        <f>SUMIF(Tomic!H13:H50,Zeiterfassung_Gesamt!A33,Tomic!G13:G50)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SUMIF(Aistleithner!H14:H63,Zeiterfassung_Gesamt!A34,Aistleithner!G14:G63)</f>
        <v>16</v>
      </c>
      <c r="C34" s="3">
        <f>SUMIF(Dusanic!H14:H49,Zeiterfassung_Gesamt!A34,Dusanic!G14:G49)</f>
        <v>15.5</v>
      </c>
      <c r="D34" s="3">
        <f>SUMIF(Tabelle35[KW],Zeiterfassung_Gesamt!A34,Tabelle35[Dauer])</f>
        <v>13.5</v>
      </c>
      <c r="E34" s="3">
        <f>SUMIF(Tomic!H14:H51,Zeiterfassung_Gesamt!A34,Tomic!G14:G51)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SUMIF(Aistleithner!H15:H64,Zeiterfassung_Gesamt!A35,Aistleithner!G15:G64)</f>
        <v>0</v>
      </c>
      <c r="C35" s="3">
        <f>SUMIF(Dusanic!H15:H50,Zeiterfassung_Gesamt!A35,Dusanic!G15:G50)</f>
        <v>0</v>
      </c>
      <c r="D35" s="3">
        <f>SUMIF(Tabelle35[KW],Zeiterfassung_Gesamt!A35,Tabelle35[Dauer])</f>
        <v>0</v>
      </c>
      <c r="E35" s="3">
        <f>SUMIF(Tomic!H15:H52,Zeiterfassung_Gesamt!A35,Tomic!G15:G52)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SUMIF(Aistleithner!H16:H65,Zeiterfassung_Gesamt!A36,Aistleithner!G16:G65)</f>
        <v>8</v>
      </c>
      <c r="C36" s="3">
        <f>SUMIF(Dusanic!H16:H51,Zeiterfassung_Gesamt!A36,Dusanic!G16:G51)</f>
        <v>21</v>
      </c>
      <c r="D36" s="3">
        <f>SUMIF(Tabelle35[KW],Zeiterfassung_Gesamt!A36,Tabelle35[Dauer])</f>
        <v>14</v>
      </c>
      <c r="E36" s="3">
        <f>SUMIF(Tomic!H16:H53,Zeiterfassung_Gesamt!A36,Tomic!G16:G53)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SUMIF(Aistleithner!H17:H66,Zeiterfassung_Gesamt!A37,Aistleithner!G17:G66)</f>
        <v>7.5</v>
      </c>
      <c r="C37" s="3">
        <f>SUMIF(Dusanic!H17:H52,Zeiterfassung_Gesamt!A37,Dusanic!G17:G52)</f>
        <v>22</v>
      </c>
      <c r="D37" s="3">
        <f>SUMIF(Tabelle35[KW],Zeiterfassung_Gesamt!A37,Tabelle35[Dauer])</f>
        <v>7</v>
      </c>
      <c r="E37" s="3">
        <f>SUMIF(Tomic!H17:H54,Zeiterfassung_Gesamt!A37,Tomic!G17:G54)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SUMIF(Aistleithner!H18:H67,Zeiterfassung_Gesamt!A38,Aistleithner!G18:G67)</f>
        <v>0</v>
      </c>
      <c r="C38" s="3">
        <f>SUMIF(Dusanic!H18:H53,Zeiterfassung_Gesamt!A38,Dusanic!G18:G53)</f>
        <v>0</v>
      </c>
      <c r="D38" s="3">
        <f>SUMIF(Tabelle35[KW],Zeiterfassung_Gesamt!A38,Tabelle35[Dauer])</f>
        <v>0</v>
      </c>
      <c r="E38" s="3">
        <f>SUMIF(Tomic!H18:H55,Zeiterfassung_Gesamt!A38,Tomic!G18:G55)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SUMIF(Aistleithner!H19:H68,Zeiterfassung_Gesamt!A39,Aistleithner!G19:G68)</f>
        <v>2</v>
      </c>
      <c r="C39" s="3">
        <f>SUMIF(Dusanic!H19:H54,Zeiterfassung_Gesamt!A39,Dusanic!G19:G54)</f>
        <v>2</v>
      </c>
      <c r="D39" s="3">
        <f>SUMIF(Tabelle35[KW],Zeiterfassung_Gesamt!A39,Tabelle35[Dauer])</f>
        <v>6</v>
      </c>
      <c r="E39" s="3">
        <f>SUMIF(Tomic!H19:H56,Zeiterfassung_Gesamt!A39,Tomic!G19:G56)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SUMIF(Aistleithner!H20:H69,Zeiterfassung_Gesamt!A40,Aistleithner!G20:G69)</f>
        <v>20</v>
      </c>
      <c r="C40" s="3">
        <f>SUMIF(Dusanic!H20:H55,Zeiterfassung_Gesamt!A40,Dusanic!G20:G55)</f>
        <v>18.25</v>
      </c>
      <c r="D40" s="3">
        <f>SUMIF(Tabelle35[KW],Zeiterfassung_Gesamt!A40,Tabelle35[Dauer])</f>
        <v>10.5</v>
      </c>
      <c r="E40" s="3">
        <f>SUMIF(Tomic!H20:H57,Zeiterfassung_Gesamt!A40,Tomic!G20:G57)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SUMIF(Aistleithner!H21:H70,Zeiterfassung_Gesamt!A41,Aistleithner!G21:G70)</f>
        <v>8.5</v>
      </c>
      <c r="C41" s="3">
        <f>SUMIF(Dusanic!H21:H56,Zeiterfassung_Gesamt!A41,Dusanic!G21:G56)</f>
        <v>2</v>
      </c>
      <c r="D41" s="3">
        <f>SUMIF(Tabelle35[KW],Zeiterfassung_Gesamt!A41,Tabelle35[Dauer])</f>
        <v>13.5</v>
      </c>
      <c r="E41" s="3">
        <f>SUMIF(Tomic!H21:H58,Zeiterfassung_Gesamt!A41,Tomic!G21:G58)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SUMIF(Aistleithner!H22:H71,Zeiterfassung_Gesamt!A42,Aistleithner!G22:G71)</f>
        <v>10.5</v>
      </c>
      <c r="C42" s="3">
        <f>SUMIF(Dusanic!H22:H57,Zeiterfassung_Gesamt!A42,Dusanic!G22:G57)</f>
        <v>7</v>
      </c>
      <c r="D42" s="3">
        <f>SUMIF(Tabelle35[KW],Zeiterfassung_Gesamt!A42,Tabelle35[Dauer])</f>
        <v>10.5</v>
      </c>
      <c r="E42" s="3">
        <f>SUMIF(Tomic!H22:H59,Zeiterfassung_Gesamt!A42,Tomic!G22:G59)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SUMIF(Aistleithner!H23:H72,Zeiterfassung_Gesamt!A43,Aistleithner!G23:G72)</f>
        <v>14</v>
      </c>
      <c r="C43" s="3">
        <f>SUMIF(Dusanic!H23:H58,Zeiterfassung_Gesamt!A43,Dusanic!G23:G58)</f>
        <v>12</v>
      </c>
      <c r="D43" s="3">
        <f>SUMIF(Tabelle35[KW],Zeiterfassung_Gesamt!A43,Tabelle35[Dauer])</f>
        <v>22.75</v>
      </c>
      <c r="E43" s="3">
        <f>SUMIF(Tomic!H23:H60,Zeiterfassung_Gesamt!A43,Tomic!G23:G60)</f>
        <v>12</v>
      </c>
      <c r="F43" s="3">
        <f t="shared" si="2"/>
        <v>60.75</v>
      </c>
      <c r="J43" s="12"/>
      <c r="K43" s="14"/>
    </row>
    <row r="44" spans="1:11" x14ac:dyDescent="0.25">
      <c r="A44" s="5" t="s">
        <v>10</v>
      </c>
      <c r="B44" s="4">
        <f>SUM(B26:B43)</f>
        <v>131.5</v>
      </c>
      <c r="C44" s="4">
        <f t="shared" ref="C44:E44" si="3">SUM(C26:C43)</f>
        <v>132.75</v>
      </c>
      <c r="D44" s="4">
        <f t="shared" si="3"/>
        <v>130.5</v>
      </c>
      <c r="E44" s="4">
        <f t="shared" si="3"/>
        <v>135.75</v>
      </c>
      <c r="F44" s="4">
        <f>SUM(F26:F43)</f>
        <v>530.5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Vergleich_Aufwandsschätzung</vt:lpstr>
      <vt:lpstr>Aistleithner</vt:lpstr>
      <vt:lpstr>Dusanic</vt:lpstr>
      <vt:lpstr>Teuchtmann</vt:lpstr>
      <vt:lpstr>Tomic</vt:lpstr>
      <vt:lpstr>Zeiterfassung_Gesamt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cp:lastPrinted>2019-02-06T09:06:41Z</cp:lastPrinted>
  <dcterms:created xsi:type="dcterms:W3CDTF">2018-03-18T14:18:07Z</dcterms:created>
  <dcterms:modified xsi:type="dcterms:W3CDTF">2019-02-06T09:35:23Z</dcterms:modified>
</cp:coreProperties>
</file>