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Dokumente\Projektabschluss\"/>
    </mc:Choice>
  </mc:AlternateContent>
  <xr:revisionPtr revIDLastSave="0" documentId="13_ncr:1_{55F51D87-2ACD-44FF-AEB6-AE5E99CBD708}" xr6:coauthVersionLast="36" xr6:coauthVersionMax="36" xr10:uidLastSave="{00000000-0000-0000-0000-000000000000}"/>
  <bookViews>
    <workbookView xWindow="20010" yWindow="0" windowWidth="28800" windowHeight="12360" xr2:uid="{00000000-000D-0000-FFFF-FFFF00000000}"/>
  </bookViews>
  <sheets>
    <sheet name="Vergleich_Aufwandsschätzung" sheetId="6" r:id="rId1"/>
    <sheet name="Aistleithner" sheetId="2" r:id="rId2"/>
    <sheet name="Dusanic" sheetId="3" r:id="rId3"/>
    <sheet name="Teuchtmann" sheetId="4" r:id="rId4"/>
    <sheet name="Tomic" sheetId="5" r:id="rId5"/>
    <sheet name="Zeiterfassung_Gesamt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5" i="6" l="1"/>
  <c r="H4" i="6"/>
  <c r="H5" i="6"/>
  <c r="H6" i="6"/>
  <c r="H7" i="6"/>
  <c r="H8" i="6"/>
  <c r="H9" i="6"/>
  <c r="H10" i="6"/>
  <c r="H11" i="6"/>
  <c r="H12" i="6"/>
  <c r="H13" i="6"/>
  <c r="H14" i="6"/>
  <c r="H3" i="6"/>
  <c r="F15" i="6"/>
  <c r="G4" i="6"/>
  <c r="G5" i="6"/>
  <c r="G6" i="6"/>
  <c r="G7" i="6"/>
  <c r="G8" i="6"/>
  <c r="G9" i="6"/>
  <c r="G10" i="6"/>
  <c r="G11" i="6"/>
  <c r="G12" i="6"/>
  <c r="G13" i="6"/>
  <c r="G14" i="6"/>
  <c r="G3" i="6"/>
  <c r="F5" i="6"/>
  <c r="F6" i="6"/>
  <c r="F7" i="6"/>
  <c r="F8" i="6"/>
  <c r="F9" i="6"/>
  <c r="F10" i="6"/>
  <c r="F11" i="6"/>
  <c r="F12" i="6"/>
  <c r="F13" i="6"/>
  <c r="F14" i="6"/>
  <c r="F4" i="6"/>
  <c r="F3" i="6"/>
  <c r="E6" i="6"/>
  <c r="E7" i="6"/>
  <c r="E8" i="6"/>
  <c r="E9" i="6"/>
  <c r="E10" i="6"/>
  <c r="E11" i="6"/>
  <c r="E12" i="6"/>
  <c r="E13" i="6"/>
  <c r="E14" i="6"/>
  <c r="E4" i="6"/>
  <c r="E3" i="6"/>
  <c r="C15" i="6"/>
  <c r="B26" i="1"/>
  <c r="C26" i="1"/>
  <c r="D26" i="1"/>
  <c r="F26" i="1" s="1"/>
  <c r="E26" i="1"/>
  <c r="E44" i="1" s="1"/>
  <c r="D4" i="1" s="1"/>
  <c r="B27" i="1"/>
  <c r="C27" i="1"/>
  <c r="F27" i="1" s="1"/>
  <c r="D27" i="1"/>
  <c r="E27" i="1"/>
  <c r="B28" i="1"/>
  <c r="F28" i="1" s="1"/>
  <c r="C28" i="1"/>
  <c r="D28" i="1"/>
  <c r="E28" i="1"/>
  <c r="B29" i="1"/>
  <c r="B44" i="1" s="1"/>
  <c r="A4" i="1" s="1"/>
  <c r="C29" i="1"/>
  <c r="D29" i="1"/>
  <c r="E29" i="1"/>
  <c r="B30" i="1"/>
  <c r="C30" i="1"/>
  <c r="D30" i="1"/>
  <c r="F30" i="1" s="1"/>
  <c r="E30" i="1"/>
  <c r="B31" i="1"/>
  <c r="C31" i="1"/>
  <c r="F31" i="1" s="1"/>
  <c r="D31" i="1"/>
  <c r="E31" i="1"/>
  <c r="B32" i="1"/>
  <c r="F32" i="1" s="1"/>
  <c r="C32" i="1"/>
  <c r="D32" i="1"/>
  <c r="E32" i="1"/>
  <c r="B33" i="1"/>
  <c r="F33" i="1" s="1"/>
  <c r="C33" i="1"/>
  <c r="D33" i="1"/>
  <c r="E33" i="1"/>
  <c r="B34" i="1"/>
  <c r="C34" i="1"/>
  <c r="D34" i="1"/>
  <c r="F34" i="1" s="1"/>
  <c r="E34" i="1"/>
  <c r="B35" i="1"/>
  <c r="C35" i="1"/>
  <c r="F35" i="1" s="1"/>
  <c r="D35" i="1"/>
  <c r="E35" i="1"/>
  <c r="B36" i="1"/>
  <c r="C36" i="1"/>
  <c r="F36" i="1" s="1"/>
  <c r="D36" i="1"/>
  <c r="E36" i="1"/>
  <c r="B37" i="1"/>
  <c r="F37" i="1" s="1"/>
  <c r="C37" i="1"/>
  <c r="D37" i="1"/>
  <c r="E37" i="1"/>
  <c r="B38" i="1"/>
  <c r="C38" i="1"/>
  <c r="F38" i="1" s="1"/>
  <c r="D38" i="1"/>
  <c r="E38" i="1"/>
  <c r="B39" i="1"/>
  <c r="C39" i="1"/>
  <c r="F39" i="1" s="1"/>
  <c r="D39" i="1"/>
  <c r="E39" i="1"/>
  <c r="B40" i="1"/>
  <c r="C40" i="1"/>
  <c r="F40" i="1" s="1"/>
  <c r="D40" i="1"/>
  <c r="E40" i="1"/>
  <c r="B41" i="1"/>
  <c r="F41" i="1" s="1"/>
  <c r="C41" i="1"/>
  <c r="D41" i="1"/>
  <c r="E41" i="1"/>
  <c r="B42" i="1"/>
  <c r="C42" i="1"/>
  <c r="D42" i="1"/>
  <c r="F42" i="1" s="1"/>
  <c r="E42" i="1"/>
  <c r="B43" i="1"/>
  <c r="C43" i="1"/>
  <c r="F43" i="1" s="1"/>
  <c r="D43" i="1"/>
  <c r="E43" i="1"/>
  <c r="C44" i="1"/>
  <c r="B4" i="1" s="1"/>
  <c r="D6" i="6" l="1"/>
  <c r="G15" i="6"/>
  <c r="D13" i="6"/>
  <c r="D9" i="6"/>
  <c r="D10" i="6"/>
  <c r="D12" i="6"/>
  <c r="D8" i="6"/>
  <c r="D4" i="6"/>
  <c r="D11" i="6"/>
  <c r="D7" i="6"/>
  <c r="D14" i="6"/>
  <c r="D3" i="6"/>
  <c r="E15" i="6"/>
  <c r="F29" i="1"/>
  <c r="F44" i="1" s="1"/>
  <c r="D44" i="1"/>
  <c r="C4" i="1" s="1"/>
  <c r="G27" i="4"/>
  <c r="H27" i="4"/>
  <c r="G39" i="4"/>
  <c r="H39" i="4"/>
  <c r="G34" i="4"/>
  <c r="H34" i="4"/>
  <c r="D15" i="6" l="1"/>
  <c r="G28" i="4"/>
  <c r="H28" i="4"/>
  <c r="G31" i="4"/>
  <c r="H31" i="4"/>
  <c r="G30" i="4"/>
  <c r="H30" i="4"/>
  <c r="G26" i="4"/>
  <c r="H26" i="4"/>
  <c r="G26" i="5" l="1"/>
  <c r="H26" i="5"/>
  <c r="G24" i="3"/>
  <c r="H24" i="3"/>
  <c r="G24" i="5" l="1"/>
  <c r="H24" i="5"/>
  <c r="G22" i="3"/>
  <c r="H22" i="3"/>
  <c r="G29" i="2"/>
  <c r="H29" i="2"/>
  <c r="G8" i="4" l="1"/>
  <c r="H7" i="2"/>
  <c r="G7" i="2"/>
  <c r="G8" i="2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5" i="5"/>
  <c r="G25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G45" i="5" l="1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8" i="4"/>
  <c r="G38" i="4"/>
  <c r="H37" i="4"/>
  <c r="G37" i="4"/>
  <c r="H36" i="4"/>
  <c r="G36" i="4"/>
  <c r="H35" i="4"/>
  <c r="G35" i="4"/>
  <c r="H33" i="4"/>
  <c r="G33" i="4"/>
  <c r="H32" i="4"/>
  <c r="G32" i="4"/>
  <c r="H29" i="4"/>
  <c r="G29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52" i="4" l="1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3" i="3"/>
  <c r="G23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G43" i="3" l="1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6" i="2"/>
  <c r="G36" i="2"/>
  <c r="H38" i="2"/>
  <c r="G38" i="2"/>
  <c r="H37" i="2"/>
  <c r="G37" i="2"/>
  <c r="H35" i="2"/>
  <c r="G35" i="2"/>
  <c r="H34" i="2"/>
  <c r="G34" i="2"/>
  <c r="H33" i="2"/>
  <c r="G33" i="2"/>
  <c r="H32" i="2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57" i="2" l="1"/>
</calcChain>
</file>

<file path=xl/sharedStrings.xml><?xml version="1.0" encoding="utf-8"?>
<sst xmlns="http://schemas.openxmlformats.org/spreadsheetml/2006/main" count="424" uniqueCount="97">
  <si>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</si>
  <si>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</si>
  <si>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</si>
  <si>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</si>
  <si>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</si>
  <si>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</si>
  <si>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</si>
  <si>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</si>
  <si>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</si>
  <si>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</si>
  <si>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</si>
  <si>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</si>
  <si>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</si>
  <si>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</si>
  <si>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</si>
  <si>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</si>
  <si>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</si>
  <si>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</si>
  <si>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</si>
  <si>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</si>
  <si>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</si>
  <si>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</si>
  <si>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</si>
  <si>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</si>
  <si>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Vorbesprechung und Gruppenbildung</t>
  </si>
  <si>
    <t>Gruppenbesprechung Organisation</t>
  </si>
  <si>
    <t>Diskussion Themengebiet &amp; Requirements</t>
  </si>
  <si>
    <t>Einrichtung GitHub, Dokumentenverwaltung, Erstellung Zeiterfassung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</si>
  <si>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</si>
  <si>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</si>
  <si>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</si>
  <si>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</si>
  <si>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</si>
  <si>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</si>
  <si>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</si>
  <si>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</si>
  <si>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</si>
  <si>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</si>
  <si>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</si>
  <si>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</si>
  <si>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Implementierung und Tests, Einrichten der Klassenstruktur des Projekts</t>
  </si>
  <si>
    <t>Präsentation Konzeptueller Entwurf</t>
  </si>
  <si>
    <t>Präsentation</t>
  </si>
  <si>
    <t>Aufteilung Aufgaben und Verantwortungsbereiche</t>
  </si>
  <si>
    <t>Datenspeicherung</t>
  </si>
  <si>
    <t>Bearbeitung Datenspeicherung Konzept</t>
  </si>
  <si>
    <t>RMI</t>
  </si>
  <si>
    <t>Gruppenbesträchung</t>
  </si>
  <si>
    <t>Gruppenbesprechung</t>
  </si>
  <si>
    <t xml:space="preserve">CBR </t>
  </si>
  <si>
    <t>Gruppenmeeting Implementierung</t>
  </si>
  <si>
    <t>Gruppenbesprechung Implementierung</t>
  </si>
  <si>
    <t>mySQL Datenbank Konfiguration und Einrichtung</t>
  </si>
  <si>
    <t>Vadalog Schnittstelle</t>
  </si>
  <si>
    <t>Gruppenbesprechung und Einzelbesprechung LVA</t>
  </si>
  <si>
    <t xml:space="preserve">Gruppenbesprechung Zwischenpräsentation Implementierung </t>
  </si>
  <si>
    <t>User Schnittstelle CBR</t>
  </si>
  <si>
    <t>Zwischenpräsentation Implementierung</t>
  </si>
  <si>
    <t>Datenspeicherung, CBR, RMI</t>
  </si>
  <si>
    <t>CBR, RMI</t>
  </si>
  <si>
    <t>Vadalog</t>
  </si>
  <si>
    <t>Datenspeicherung, RMI (Fehlerbehebungen)</t>
  </si>
  <si>
    <t>Datenspeicherung, CBR (Fehlerbehebungen)</t>
  </si>
  <si>
    <t>Abschlusspräsentationen</t>
  </si>
  <si>
    <t>Präsentation Vorbereiten</t>
  </si>
  <si>
    <t>CBR testen und optimieren</t>
  </si>
  <si>
    <t>CBR Fehler ausbessern</t>
  </si>
  <si>
    <t>CBR Ausgabe anpassen txt. File</t>
  </si>
  <si>
    <t xml:space="preserve">Präsentation </t>
  </si>
  <si>
    <t xml:space="preserve">Update Datenspeicherung </t>
  </si>
  <si>
    <t>Code Kommentieren</t>
  </si>
  <si>
    <t>Implementierung- Dokumentation</t>
  </si>
  <si>
    <t>Meilenstein Implementierung</t>
  </si>
  <si>
    <t>Benutzerdokumentation</t>
  </si>
  <si>
    <t>Datenspeicherung (Fehlerbehebungen)</t>
  </si>
  <si>
    <t>Datenspeicherung, RMI, CBR</t>
  </si>
  <si>
    <t>Meilenstein Implementierung Zusammenführung und Korrekturen</t>
  </si>
  <si>
    <t>Fedora 28 VM aufsetzen und verwenden</t>
  </si>
  <si>
    <t xml:space="preserve">Zuteilung Verantwortungsbereiche </t>
  </si>
  <si>
    <t xml:space="preserve">Aufwandsschätzung </t>
  </si>
  <si>
    <t>in Stunden</t>
  </si>
  <si>
    <t xml:space="preserve">Planung und Organisation </t>
  </si>
  <si>
    <t>Aistleithner und Teuchtmann</t>
  </si>
  <si>
    <t xml:space="preserve">Implementierung von </t>
  </si>
  <si>
    <t xml:space="preserve">Evaluierungsprogramm </t>
  </si>
  <si>
    <t>Dusanic und Tomic</t>
  </si>
  <si>
    <t xml:space="preserve">Datengenerator Rule Model Inheritance </t>
  </si>
  <si>
    <t xml:space="preserve">Datengenerator CBR </t>
  </si>
  <si>
    <t xml:space="preserve">Datenspeicherung </t>
  </si>
  <si>
    <t xml:space="preserve">User Schnittstelle </t>
  </si>
  <si>
    <t xml:space="preserve">Rule Model Inheritance Datengenerator Schnittstelle </t>
  </si>
  <si>
    <t>CBR Datengenerator Schnittstelle</t>
  </si>
  <si>
    <t xml:space="preserve">Vadalog Schnittstelle </t>
  </si>
  <si>
    <t>Schnittstelle Datenspeicherung</t>
  </si>
  <si>
    <t>Summe</t>
  </si>
  <si>
    <t>Implementieren Evaluierungsprogramm</t>
  </si>
  <si>
    <t>tatsächlicher Aufwand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</si>
</sst>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hh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Vergleich Aufwandsschätzung</a:t>
            </a:r>
            <a:r>
              <a:rPr lang="de-AT" baseline="0"/>
              <a:t> und Zeiterfassung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Vergleich_Aufwandsschätzung!$B$1</c:f>
              <c:strCache>
                <c:ptCount val="1"/>
                <c:pt idx="0">
                  <c:v>Aufwandsschätzung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Vergleich_Aufwandsschätzung!$B$3:$B$14</c:f>
              <c:strCache>
                <c:ptCount val="12"/>
                <c:pt idx="0">
                  <c:v>Planung und Organisation </c:v>
                </c:pt>
                <c:pt idx="1">
                  <c:v>Dokumentation </c:v>
                </c:pt>
                <c:pt idx="2">
                  <c:v>Implementierung von </c:v>
                </c:pt>
                <c:pt idx="3">
                  <c:v>Evaluierungsprogramm </c:v>
                </c:pt>
                <c:pt idx="4">
                  <c:v>Datengenerator Rule Model Inheritance </c:v>
                </c:pt>
                <c:pt idx="5">
                  <c:v>Datengenerator CBR </c:v>
                </c:pt>
                <c:pt idx="6">
                  <c:v>Datenspeicherung </c:v>
                </c:pt>
                <c:pt idx="7">
                  <c:v>User Schnittstelle </c:v>
                </c:pt>
                <c:pt idx="8">
                  <c:v>Rule Model Inheritance Datengenerator Schnittstelle </c:v>
                </c:pt>
                <c:pt idx="9">
                  <c:v>CBR Datengenerator Schnittstelle</c:v>
                </c:pt>
                <c:pt idx="10">
                  <c:v>Vadalog Schnittstelle </c:v>
                </c:pt>
                <c:pt idx="11">
                  <c:v>Schnittstelle Datenspeicherung</c:v>
                </c:pt>
              </c:strCache>
            </c:strRef>
          </c:cat>
          <c:val>
            <c:numRef>
              <c:f>Vergleich_Aufwandsschätzung!$C$3:$C$14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3">
                  <c:v>50</c:v>
                </c:pt>
                <c:pt idx="4">
                  <c:v>140</c:v>
                </c:pt>
                <c:pt idx="5">
                  <c:v>100</c:v>
                </c:pt>
                <c:pt idx="6">
                  <c:v>30</c:v>
                </c:pt>
                <c:pt idx="7">
                  <c:v>50</c:v>
                </c:pt>
                <c:pt idx="8">
                  <c:v>40</c:v>
                </c:pt>
                <c:pt idx="9">
                  <c:v>40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3-4B51-A446-AA18A8AD341B}"/>
            </c:ext>
          </c:extLst>
        </c:ser>
        <c:ser>
          <c:idx val="1"/>
          <c:order val="1"/>
          <c:tx>
            <c:strRef>
              <c:f>Vergleich_Aufwandsschätzung!$D$1</c:f>
              <c:strCache>
                <c:ptCount val="1"/>
                <c:pt idx="0">
                  <c:v>tatsächlicher Aufwand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Vergleich_Aufwandsschätzung!$B$3:$B$14</c:f>
              <c:strCache>
                <c:ptCount val="12"/>
                <c:pt idx="0">
                  <c:v>Planung und Organisation </c:v>
                </c:pt>
                <c:pt idx="1">
                  <c:v>Dokumentation </c:v>
                </c:pt>
                <c:pt idx="2">
                  <c:v>Implementierung von </c:v>
                </c:pt>
                <c:pt idx="3">
                  <c:v>Evaluierungsprogramm </c:v>
                </c:pt>
                <c:pt idx="4">
                  <c:v>Datengenerator Rule Model Inheritance </c:v>
                </c:pt>
                <c:pt idx="5">
                  <c:v>Datengenerator CBR </c:v>
                </c:pt>
                <c:pt idx="6">
                  <c:v>Datenspeicherung </c:v>
                </c:pt>
                <c:pt idx="7">
                  <c:v>User Schnittstelle </c:v>
                </c:pt>
                <c:pt idx="8">
                  <c:v>Rule Model Inheritance Datengenerator Schnittstelle </c:v>
                </c:pt>
                <c:pt idx="9">
                  <c:v>CBR Datengenerator Schnittstelle</c:v>
                </c:pt>
                <c:pt idx="10">
                  <c:v>Vadalog Schnittstelle </c:v>
                </c:pt>
                <c:pt idx="11">
                  <c:v>Schnittstelle Datenspeicherung</c:v>
                </c:pt>
              </c:strCache>
            </c:strRef>
          </c:cat>
          <c:val>
            <c:numRef>
              <c:f>Vergleich_Aufwandsschätzung!$D$3:$D$14</c:f>
              <c:numCache>
                <c:formatCode>General</c:formatCode>
                <c:ptCount val="12"/>
                <c:pt idx="0">
                  <c:v>102</c:v>
                </c:pt>
                <c:pt idx="1">
                  <c:v>177.25</c:v>
                </c:pt>
                <c:pt idx="3">
                  <c:v>25</c:v>
                </c:pt>
                <c:pt idx="4">
                  <c:v>116</c:v>
                </c:pt>
                <c:pt idx="5">
                  <c:v>28.75</c:v>
                </c:pt>
                <c:pt idx="6">
                  <c:v>12</c:v>
                </c:pt>
                <c:pt idx="7">
                  <c:v>2</c:v>
                </c:pt>
                <c:pt idx="8">
                  <c:v>14</c:v>
                </c:pt>
                <c:pt idx="9">
                  <c:v>7</c:v>
                </c:pt>
                <c:pt idx="10">
                  <c:v>4.5</c:v>
                </c:pt>
                <c:pt idx="1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3-4B51-A446-AA18A8AD3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940992"/>
        <c:axId val="437941320"/>
      </c:barChart>
      <c:catAx>
        <c:axId val="43794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941320"/>
        <c:crosses val="autoZero"/>
        <c:auto val="1"/>
        <c:lblAlgn val="ctr"/>
        <c:lblOffset val="100"/>
        <c:noMultiLvlLbl val="0"/>
      </c:catAx>
      <c:valAx>
        <c:axId val="4379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94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#\ ##0.00\ _€_-;\-* #\ ##0.00\ _€_-;_-* "-"??\ _€_-;_-@_-</c:formatCode>
                <c:ptCount val="4"/>
                <c:pt idx="0">
                  <c:v>131.5</c:v>
                </c:pt>
                <c:pt idx="1">
                  <c:v>132.75</c:v>
                </c:pt>
                <c:pt idx="2">
                  <c:v>130.5</c:v>
                </c:pt>
                <c:pt idx="3">
                  <c:v>135.75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Zeiterfassung_Gesamt!$A$26:$A$43</c:f>
              <c:numCache>
                <c:formatCode>General</c:formatCode>
                <c:ptCount val="1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cat>
          <c:val>
            <c:numRef>
              <c:f>Zeiterfassung_Gesamt!$F$26:$F$43</c:f>
              <c:numCache>
                <c:formatCode>_-* #\ ##0.00\ _€_-;\-* #\ 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45.25</c:v>
                </c:pt>
                <c:pt idx="8">
                  <c:v>60.5</c:v>
                </c:pt>
                <c:pt idx="9">
                  <c:v>0</c:v>
                </c:pt>
                <c:pt idx="10">
                  <c:v>64</c:v>
                </c:pt>
                <c:pt idx="11">
                  <c:v>58.5</c:v>
                </c:pt>
                <c:pt idx="12">
                  <c:v>0</c:v>
                </c:pt>
                <c:pt idx="13">
                  <c:v>12</c:v>
                </c:pt>
                <c:pt idx="14">
                  <c:v>67</c:v>
                </c:pt>
                <c:pt idx="15">
                  <c:v>26</c:v>
                </c:pt>
                <c:pt idx="16">
                  <c:v>35</c:v>
                </c:pt>
                <c:pt idx="17">
                  <c:v>60.75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7134864"/>
        <c:axId val="-857133776"/>
      </c:barChart>
      <c:catAx>
        <c:axId val="-85713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57133776"/>
        <c:crosses val="autoZero"/>
        <c:auto val="1"/>
        <c:lblAlgn val="ctr"/>
        <c:lblOffset val="100"/>
        <c:noMultiLvlLbl val="0"/>
      </c:catAx>
      <c:valAx>
        <c:axId val="-8571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5713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2190750</xdr:colOff>
      <xdr:row>17</xdr:row>
      <xdr:rowOff>4761</xdr:rowOff>
    </xdr:from>
    <xdr:to>
      <xdr:col>5</xdr:col>
      <xdr:colOff>342900</xdr:colOff>
      <xdr:row>38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FF0D1E7-2A38-425D-8B33-3E1B736C7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913279</xdr:colOff>
      <xdr:row>2</xdr:row>
      <xdr:rowOff>124383</xdr:rowOff>
    </xdr:from>
    <xdr:to>
      <xdr:col>9</xdr:col>
      <xdr:colOff>1400735</xdr:colOff>
      <xdr:row>17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57" totalsRowShown="0" headerRowDxfId="11">
  <autoFilter ref="B6:H57" xr:uid="{00000000-0009-0000-0100-000001000000}"/>
  <sortState ref="B7:H56">
    <sortCondition ref="D6:D56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0">
      <calculatedColumnFormula>(Tabelle3[[#This Row],[bis]]*24)-(Tabelle3[[#This Row],[von]]*24)</calculatedColumnFormula>
    </tableColumn>
    <tableColumn id="1" xr3:uid="{00000000-0010-0000-0000-000001000000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H43" totalsRowShown="0" headerRowDxfId="8">
  <autoFilter ref="B6:H43" xr:uid="{00000000-0009-0000-0100-000002000000}"/>
  <sortState ref="B7:H42">
    <sortCondition ref="D6:D42"/>
  </sortState>
  <tableColumns count="7">
    <tableColumn id="2" xr3:uid="{00000000-0010-0000-0100-000002000000}" name="Art"/>
    <tableColumn id="3" xr3:uid="{00000000-0010-0000-0100-000003000000}" name="Beschreibung"/>
    <tableColumn id="8" xr3:uid="{00000000-0010-0000-0100-000008000000}" name="Datum"/>
    <tableColumn id="4" xr3:uid="{00000000-0010-0000-0100-000004000000}" name="von"/>
    <tableColumn id="5" xr3:uid="{00000000-0010-0000-0100-000005000000}" name="bis"/>
    <tableColumn id="15" xr3:uid="{00000000-0010-0000-0100-00000F000000}" name="Dauer" dataDxfId="7">
      <calculatedColumnFormula>(Tabelle34[[#This Row],[bis]]*24)-(Tabelle34[[#This Row],[von]]*24)</calculatedColumnFormula>
    </tableColumn>
    <tableColumn id="1" xr3:uid="{00000000-0010-0000-0100-000001000000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H51" totalsRowShown="0" headerRowDxfId="5">
  <autoFilter ref="B6:H51" xr:uid="{00000000-0009-0000-0100-000003000000}"/>
  <sortState ref="B7:H51">
    <sortCondition ref="D6:D51"/>
  </sortState>
  <tableColumns count="7">
    <tableColumn id="2" xr3:uid="{00000000-0010-0000-0200-000002000000}" name="Art"/>
    <tableColumn id="3" xr3:uid="{00000000-0010-0000-0200-000003000000}" name="Beschreibung"/>
    <tableColumn id="8" xr3:uid="{00000000-0010-0000-0200-000008000000}" name="Datum"/>
    <tableColumn id="4" xr3:uid="{00000000-0010-0000-0200-000004000000}" name="von"/>
    <tableColumn id="5" xr3:uid="{00000000-0010-0000-0200-000005000000}" name="bis"/>
    <tableColumn id="15" xr3:uid="{00000000-0010-0000-0200-00000F000000}" name="Dauer" dataDxfId="4">
      <calculatedColumnFormula>(Tabelle35[[#This Row],[bis]]*24)-(Tabelle35[[#This Row],[von]]*24)</calculatedColumnFormula>
    </tableColumn>
    <tableColumn id="1" xr3:uid="{00000000-0010-0000-0200-000001000000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H45" totalsRowShown="0" headerRowDxfId="2">
  <autoFilter ref="B6:H45" xr:uid="{00000000-0009-0000-0100-000004000000}"/>
  <sortState ref="B7:H44">
    <sortCondition ref="D6:D44"/>
  </sortState>
  <tableColumns count="7">
    <tableColumn id="2" xr3:uid="{00000000-0010-0000-0300-000002000000}" name="Art"/>
    <tableColumn id="3" xr3:uid="{00000000-0010-0000-0300-000003000000}" name="Beschreibung"/>
    <tableColumn id="8" xr3:uid="{00000000-0010-0000-0300-000008000000}" name="Datum"/>
    <tableColumn id="4" xr3:uid="{00000000-0010-0000-0300-000004000000}" name="von"/>
    <tableColumn id="5" xr3:uid="{00000000-0010-0000-0300-000005000000}" name="bis"/>
    <tableColumn id="15" xr3:uid="{00000000-0010-0000-0300-00000F000000}" name="Dauer" dataDxfId="1">
      <calculatedColumnFormula>(Tabelle37[[#This Row],[bis]]*24)-(Tabelle37[[#This Row],[von]]*24)</calculatedColumnFormula>
    </tableColumn>
    <tableColumn id="1" xr3:uid="{00000000-0010-0000-03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1B15-F757-47C4-A94A-32D2FBDCD260}">
  <sheetPr>
    <pageSetUpPr fitToPage="1"/>
  </sheetPr>
  <dimension ref="A1:H16"/>
  <sheetViews>
    <sheetView tabSelected="1" workbookViewId="0"/>
  </sheetViews>
  <sheetFormatPr baseColWidth="10" defaultRowHeight="15" x14ac:dyDescent="0.25"/>
  <cols>
    <col min="1" max="1" width="33" bestFit="1" customWidth="1"/>
    <col min="2" max="2" width="49.140625" bestFit="1" customWidth="1"/>
    <col min="3" max="3" width="14" customWidth="1"/>
    <col min="4" max="4" width="20.85546875" bestFit="1" customWidth="1"/>
    <col min="5" max="5" width="14.140625" customWidth="1"/>
    <col min="7" max="7" width="15.140625" customWidth="1"/>
  </cols>
  <sheetData>
    <row r="1" spans="1:8" x14ac:dyDescent="0.25">
      <c r="A1" t="s">
        <v>78</v>
      </c>
      <c r="B1" t="s">
        <v>79</v>
      </c>
      <c r="C1" t="s">
        <v>80</v>
      </c>
      <c r="D1" t="s">
        <v>96</v>
      </c>
      <c r="E1" t="s">
        <v>8</v>
      </c>
      <c r="F1" t="s">
        <v>9</v>
      </c>
      <c r="G1" t="s">
        <v>2</v>
      </c>
      <c r="H1" t="s">
        <v>3</v>
      </c>
    </row>
    <row r="3" spans="1:8" x14ac:dyDescent="0.25">
      <c r="A3" t="s">
        <v>8</v>
      </c>
      <c r="B3" t="s">
        <v>81</v>
      </c>
      <c r="C3">
        <v>50</v>
      </c>
      <c r="D3">
        <f>SUM(E3:H3)</f>
        <v>102</v>
      </c>
      <c r="E3">
        <f>SUMIF(Aistleithner!$B$7:$B$56,Vergleich_Aufwandsschätzung!B3,Aistleithner!$G$7:$G$56)</f>
        <v>27.75</v>
      </c>
      <c r="F3">
        <f>SUMIF(Dusanic!$B$7:$B$42,Vergleich_Aufwandsschätzung!B3,Dusanic!G7:G42)</f>
        <v>20.75</v>
      </c>
      <c r="G3">
        <f>SUMIF(Tabelle35[Art],Vergleich_Aufwandsschätzung!B3,Tabelle35[Dauer])</f>
        <v>32.75</v>
      </c>
      <c r="H3">
        <f>SUMIF(Tomic!$B$7:$B$44,Vergleich_Aufwandsschätzung!B3,Tomic!$G$7:$G$44)</f>
        <v>20.75</v>
      </c>
    </row>
    <row r="4" spans="1:8" x14ac:dyDescent="0.25">
      <c r="A4" t="s">
        <v>82</v>
      </c>
      <c r="B4" t="s">
        <v>33</v>
      </c>
      <c r="C4">
        <v>50</v>
      </c>
      <c r="D4">
        <f t="shared" ref="D4:D14" si="0">SUM(E4:H4)</f>
        <v>177.25</v>
      </c>
      <c r="E4">
        <f>SUMIF(Aistleithner!$B$7:$B$56,Vergleich_Aufwandsschätzung!B4,Aistleithner!$G$7:$G$56)</f>
        <v>53</v>
      </c>
      <c r="F4">
        <f>SUMIF(Dusanic!$B$7:$B$42,Vergleich_Aufwandsschätzung!B4,Dusanic!$G$7:$G$42)</f>
        <v>40</v>
      </c>
      <c r="G4">
        <f>SUMIF(Tabelle35[Art],Vergleich_Aufwandsschätzung!B4,Tabelle35[Dauer])</f>
        <v>41.25</v>
      </c>
      <c r="H4">
        <f>SUMIF(Tomic!$B$7:$B$44,Vergleich_Aufwandsschätzung!B4,Tomic!$G$7:$G$44)</f>
        <v>43</v>
      </c>
    </row>
    <row r="5" spans="1:8" x14ac:dyDescent="0.25">
      <c r="B5" s="52" t="s">
        <v>83</v>
      </c>
      <c r="F5">
        <f>SUMIF(Dusanic!$B$7:$B$42,Vergleich_Aufwandsschätzung!B5,Dusanic!$G$7:$G$42)</f>
        <v>0</v>
      </c>
      <c r="G5">
        <f>SUMIF(Tabelle35[Art],Vergleich_Aufwandsschätzung!B5,Tabelle35[Dauer])</f>
        <v>0</v>
      </c>
      <c r="H5">
        <f>SUMIF(Tomic!$B$7:$B$44,Vergleich_Aufwandsschätzung!B5,Tomic!$G$7:$G$44)</f>
        <v>0</v>
      </c>
    </row>
    <row r="6" spans="1:8" x14ac:dyDescent="0.25">
      <c r="A6" t="s">
        <v>82</v>
      </c>
      <c r="B6" t="s">
        <v>84</v>
      </c>
      <c r="C6">
        <v>50</v>
      </c>
      <c r="D6">
        <f t="shared" si="0"/>
        <v>25</v>
      </c>
      <c r="E6">
        <f>SUMIF(Aistleithner!$B$7:$B$56,Vergleich_Aufwandsschätzung!B6,Aistleithner!$G$7:$G$56)</f>
        <v>11</v>
      </c>
      <c r="F6">
        <f>SUMIF(Dusanic!$B$7:$B$42,Vergleich_Aufwandsschätzung!B6,Dusanic!$G$7:$G$42)</f>
        <v>7</v>
      </c>
      <c r="G6">
        <f>SUMIF(Tabelle35[Art],Vergleich_Aufwandsschätzung!B6,Tabelle35[Dauer])</f>
        <v>0</v>
      </c>
      <c r="H6">
        <f>SUMIF(Tomic!$B$7:$B$44,Vergleich_Aufwandsschätzung!B6,Tomic!$G$7:$G$44)</f>
        <v>7</v>
      </c>
    </row>
    <row r="7" spans="1:8" x14ac:dyDescent="0.25">
      <c r="A7" t="s">
        <v>85</v>
      </c>
      <c r="B7" t="s">
        <v>86</v>
      </c>
      <c r="C7">
        <v>140</v>
      </c>
      <c r="D7">
        <f t="shared" si="0"/>
        <v>116</v>
      </c>
      <c r="E7">
        <f>SUMIF(Aistleithner!$B$7:$B$56,Vergleich_Aufwandsschätzung!B7,Aistleithner!$G$7:$G$56)</f>
        <v>0</v>
      </c>
      <c r="F7">
        <f>SUMIF(Dusanic!$B$7:$B$42,Vergleich_Aufwandsschätzung!B7,Dusanic!$G$7:$G$42)</f>
        <v>58</v>
      </c>
      <c r="G7">
        <f>SUMIF(Tabelle35[Art],Vergleich_Aufwandsschätzung!B7,Tabelle35[Dauer])</f>
        <v>0</v>
      </c>
      <c r="H7">
        <f>SUMIF(Tomic!$B$7:$B$44,Vergleich_Aufwandsschätzung!B7,Tomic!$G$7:$G$44)</f>
        <v>58</v>
      </c>
    </row>
    <row r="8" spans="1:8" x14ac:dyDescent="0.25">
      <c r="A8" t="s">
        <v>82</v>
      </c>
      <c r="B8" t="s">
        <v>87</v>
      </c>
      <c r="C8">
        <v>100</v>
      </c>
      <c r="D8">
        <f t="shared" si="0"/>
        <v>28.75</v>
      </c>
      <c r="E8">
        <f>SUMIF(Aistleithner!$B$7:$B$56,Vergleich_Aufwandsschätzung!B8,Aistleithner!$G$7:$G$56)</f>
        <v>28.75</v>
      </c>
      <c r="F8">
        <f>SUMIF(Dusanic!$B$7:$B$42,Vergleich_Aufwandsschätzung!B8,Dusanic!$G$7:$G$42)</f>
        <v>0</v>
      </c>
      <c r="G8">
        <f>SUMIF(Tabelle35[Art],Vergleich_Aufwandsschätzung!B8,Tabelle35[Dauer])</f>
        <v>0</v>
      </c>
      <c r="H8">
        <f>SUMIF(Tomic!$B$7:$B$44,Vergleich_Aufwandsschätzung!B8,Tomic!$G$7:$G$44)</f>
        <v>0</v>
      </c>
    </row>
    <row r="9" spans="1:8" x14ac:dyDescent="0.25">
      <c r="A9" t="s">
        <v>2</v>
      </c>
      <c r="B9" t="s">
        <v>88</v>
      </c>
      <c r="C9">
        <v>30</v>
      </c>
      <c r="D9">
        <f t="shared" si="0"/>
        <v>12</v>
      </c>
      <c r="E9">
        <f>SUMIF(Aistleithner!$B$7:$B$56,Vergleich_Aufwandsschätzung!B9,Aistleithner!$G$7:$G$56)</f>
        <v>0</v>
      </c>
      <c r="F9">
        <f>SUMIF(Dusanic!$B$7:$B$42,Vergleich_Aufwandsschätzung!B9,Dusanic!$G$7:$G$42)</f>
        <v>0</v>
      </c>
      <c r="G9">
        <f>SUMIF(Tabelle35[Art],Vergleich_Aufwandsschätzung!B9,Tabelle35[Dauer])</f>
        <v>12</v>
      </c>
      <c r="H9">
        <f>SUMIF(Tomic!$B$7:$B$44,Vergleich_Aufwandsschätzung!B9,Tomic!$G$7:$G$44)</f>
        <v>0</v>
      </c>
    </row>
    <row r="10" spans="1:8" x14ac:dyDescent="0.25">
      <c r="A10" t="s">
        <v>85</v>
      </c>
      <c r="B10" t="s">
        <v>89</v>
      </c>
      <c r="C10">
        <v>50</v>
      </c>
      <c r="D10">
        <f t="shared" si="0"/>
        <v>2</v>
      </c>
      <c r="E10">
        <f>SUMIF(Aistleithner!$B$7:$B$56,Vergleich_Aufwandsschätzung!B10,Aistleithner!$G$7:$G$56)</f>
        <v>2</v>
      </c>
      <c r="F10">
        <f>SUMIF(Dusanic!$B$7:$B$42,Vergleich_Aufwandsschätzung!B10,Dusanic!$G$7:$G$42)</f>
        <v>0</v>
      </c>
      <c r="G10">
        <f>SUMIF(Tabelle35[Art],Vergleich_Aufwandsschätzung!B10,Tabelle35[Dauer])</f>
        <v>0</v>
      </c>
      <c r="H10">
        <f>SUMIF(Tomic!$B$7:$B$44,Vergleich_Aufwandsschätzung!B10,Tomic!$G$7:$G$44)</f>
        <v>0</v>
      </c>
    </row>
    <row r="11" spans="1:8" x14ac:dyDescent="0.25">
      <c r="A11" t="s">
        <v>85</v>
      </c>
      <c r="B11" t="s">
        <v>90</v>
      </c>
      <c r="C11">
        <v>40</v>
      </c>
      <c r="D11">
        <f t="shared" si="0"/>
        <v>14</v>
      </c>
      <c r="E11">
        <f>SUMIF(Aistleithner!$B$7:$B$56,Vergleich_Aufwandsschätzung!B11,Aistleithner!$G$7:$G$56)</f>
        <v>0</v>
      </c>
      <c r="F11">
        <f>SUMIF(Dusanic!$B$7:$B$42,Vergleich_Aufwandsschätzung!B11,Dusanic!$G$7:$G$42)</f>
        <v>7</v>
      </c>
      <c r="G11">
        <f>SUMIF(Tabelle35[Art],Vergleich_Aufwandsschätzung!B11,Tabelle35[Dauer])</f>
        <v>0</v>
      </c>
      <c r="H11">
        <f>SUMIF(Tomic!$B$7:$B$44,Vergleich_Aufwandsschätzung!B11,Tomic!$G$7:$G$44)</f>
        <v>7</v>
      </c>
    </row>
    <row r="12" spans="1:8" x14ac:dyDescent="0.25">
      <c r="A12" t="s">
        <v>82</v>
      </c>
      <c r="B12" t="s">
        <v>91</v>
      </c>
      <c r="C12">
        <v>40</v>
      </c>
      <c r="D12">
        <f t="shared" si="0"/>
        <v>7</v>
      </c>
      <c r="E12">
        <f>SUMIF(Aistleithner!$B$7:$B$56,Vergleich_Aufwandsschätzung!B12,Aistleithner!$G$7:$G$56)</f>
        <v>7</v>
      </c>
      <c r="F12">
        <f>SUMIF(Dusanic!$B$7:$B$42,Vergleich_Aufwandsschätzung!B12,Dusanic!$G$7:$G$42)</f>
        <v>0</v>
      </c>
      <c r="G12">
        <f>SUMIF(Tabelle35[Art],Vergleich_Aufwandsschätzung!B12,Tabelle35[Dauer])</f>
        <v>0</v>
      </c>
      <c r="H12">
        <f>SUMIF(Tomic!$B$7:$B$44,Vergleich_Aufwandsschätzung!B12,Tomic!$G$7:$G$44)</f>
        <v>0</v>
      </c>
    </row>
    <row r="13" spans="1:8" x14ac:dyDescent="0.25">
      <c r="A13" t="s">
        <v>8</v>
      </c>
      <c r="B13" t="s">
        <v>92</v>
      </c>
      <c r="C13">
        <v>30</v>
      </c>
      <c r="D13">
        <f t="shared" si="0"/>
        <v>4.5</v>
      </c>
      <c r="E13">
        <f>SUMIF(Aistleithner!$B$7:$B$56,Vergleich_Aufwandsschätzung!B13,Aistleithner!$G$7:$G$56)</f>
        <v>0</v>
      </c>
      <c r="F13">
        <f>SUMIF(Dusanic!$B$7:$B$42,Vergleich_Aufwandsschätzung!B13,Dusanic!$G$7:$G$42)</f>
        <v>0</v>
      </c>
      <c r="G13">
        <f>SUMIF(Tabelle35[Art],Vergleich_Aufwandsschätzung!B13,Tabelle35[Dauer])</f>
        <v>4.5</v>
      </c>
      <c r="H13">
        <f>SUMIF(Tomic!$B$7:$B$44,Vergleich_Aufwandsschätzung!B13,Tomic!$G$7:$G$44)</f>
        <v>0</v>
      </c>
    </row>
    <row r="14" spans="1:8" x14ac:dyDescent="0.25">
      <c r="A14" t="s">
        <v>2</v>
      </c>
      <c r="B14" s="52" t="s">
        <v>93</v>
      </c>
      <c r="C14" s="52">
        <v>30</v>
      </c>
      <c r="D14" s="52">
        <f t="shared" si="0"/>
        <v>42</v>
      </c>
      <c r="E14" s="52">
        <f>SUMIF(Aistleithner!$B$7:$B$56,Vergleich_Aufwandsschätzung!B14,Aistleithner!$G$7:$G$56)</f>
        <v>2</v>
      </c>
      <c r="F14" s="52">
        <f>SUMIF(Dusanic!$B$7:$B$42,Vergleich_Aufwandsschätzung!B14,Dusanic!$G$7:$G$42)</f>
        <v>0</v>
      </c>
      <c r="G14" s="52">
        <f>SUMIF(Tabelle35[Art],Vergleich_Aufwandsschätzung!B14,Tabelle35[Dauer])</f>
        <v>40</v>
      </c>
      <c r="H14" s="52">
        <f>SUMIF(Tomic!$B$7:$B$44,Vergleich_Aufwandsschätzung!B14,Tomic!$G$7:$G$44)</f>
        <v>0</v>
      </c>
    </row>
    <row r="15" spans="1:8" ht="15.75" thickBot="1" x14ac:dyDescent="0.3">
      <c r="B15" s="53" t="s">
        <v>94</v>
      </c>
      <c r="C15" s="53">
        <f>SUM(C3:C14)</f>
        <v>610</v>
      </c>
      <c r="D15" s="53">
        <f>SUM(D3:D14)</f>
        <v>530.5</v>
      </c>
      <c r="E15">
        <f>SUM(E3:E14)</f>
        <v>131.5</v>
      </c>
      <c r="F15">
        <f t="shared" ref="F15:H15" si="1">SUM(F3:F14)</f>
        <v>132.75</v>
      </c>
      <c r="G15">
        <f t="shared" si="1"/>
        <v>130.5</v>
      </c>
      <c r="H15">
        <f t="shared" si="1"/>
        <v>135.75</v>
      </c>
    </row>
    <row r="16" spans="1:8" ht="15.75" thickTop="1" x14ac:dyDescent="0.25"/>
  </sheetData>
  <pageMargins left="0.7" right="0.7" top="0.78740157499999996" bottom="0.78740157499999996" header="0.3" footer="0.3"/>
  <pageSetup paperSize="9" scale="77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2"/>
  <sheetViews>
    <sheetView topLeftCell="A28" workbookViewId="0">
      <selection activeCell="B56" sqref="B56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t="s">
        <v>81</v>
      </c>
      <c r="C7" s="26" t="s">
        <v>24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t="s">
        <v>81</v>
      </c>
      <c r="C8" s="26" t="s">
        <v>25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t="s">
        <v>81</v>
      </c>
      <c r="C9" s="26" t="s">
        <v>26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t="s">
        <v>81</v>
      </c>
      <c r="C10" s="26" t="s">
        <v>27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t="s">
        <v>33</v>
      </c>
      <c r="C11" s="26" t="s">
        <v>28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t="s">
        <v>33</v>
      </c>
      <c r="C12" s="26" t="s">
        <v>29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t="s">
        <v>81</v>
      </c>
      <c r="C13" s="26" t="s">
        <v>30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t="s">
        <v>33</v>
      </c>
      <c r="C14" s="26" t="s">
        <v>31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t="s">
        <v>33</v>
      </c>
      <c r="C15" s="26" t="s">
        <v>31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t="s">
        <v>81</v>
      </c>
      <c r="C16" s="26" t="s">
        <v>32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t="s">
        <v>33</v>
      </c>
      <c r="C17" s="26" t="s">
        <v>34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t="s">
        <v>33</v>
      </c>
      <c r="C18" s="26" t="s">
        <v>34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t="s">
        <v>81</v>
      </c>
      <c r="C19" s="26" t="s">
        <v>37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t="s">
        <v>33</v>
      </c>
      <c r="C20" s="26" t="s">
        <v>34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t="s">
        <v>33</v>
      </c>
      <c r="C21" s="26" t="s">
        <v>38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t="s">
        <v>33</v>
      </c>
      <c r="C22" s="26" t="s">
        <v>34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25">
      <c r="B23" t="s">
        <v>33</v>
      </c>
      <c r="C23" s="26" t="s">
        <v>39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25">
      <c r="B24" t="s">
        <v>33</v>
      </c>
      <c r="C24" s="26" t="s">
        <v>39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25">
      <c r="B25" t="s">
        <v>87</v>
      </c>
      <c r="C25" s="30" t="s">
        <v>40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25">
      <c r="B26" t="s">
        <v>33</v>
      </c>
      <c r="C26" s="30" t="s">
        <v>39</v>
      </c>
      <c r="D26" s="50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25">
      <c r="B27" t="s">
        <v>33</v>
      </c>
      <c r="C27" s="26" t="s">
        <v>34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25">
      <c r="B28" t="s">
        <v>33</v>
      </c>
      <c r="C28" s="30" t="s">
        <v>39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25">
      <c r="B29" t="s">
        <v>33</v>
      </c>
      <c r="C29" s="26" t="s">
        <v>34</v>
      </c>
      <c r="D29" s="27">
        <v>43434</v>
      </c>
      <c r="E29" s="28">
        <v>0.5</v>
      </c>
      <c r="F29" s="28">
        <v>0.625</v>
      </c>
      <c r="G29" s="31">
        <f>(Tabelle3[[#This Row],[bis]]*24)-(Tabelle3[[#This Row],[von]]*24)</f>
        <v>3</v>
      </c>
      <c r="H29" s="31">
        <f>WEEKNUM(Tabelle3[[#This Row],[Datum]],2)</f>
        <v>48</v>
      </c>
    </row>
    <row r="30" spans="2:8" x14ac:dyDescent="0.25">
      <c r="B30" t="s">
        <v>33</v>
      </c>
      <c r="C30" s="30" t="s">
        <v>39</v>
      </c>
      <c r="D30" s="27">
        <v>43436</v>
      </c>
      <c r="E30" s="28">
        <v>0.625</v>
      </c>
      <c r="F30" s="28">
        <v>0.66666666666666663</v>
      </c>
      <c r="G30">
        <f>(Tabelle3[[#This Row],[bis]]*24)-(Tabelle3[[#This Row],[von]]*24)</f>
        <v>1</v>
      </c>
      <c r="H30">
        <f>WEEKNUM(Tabelle3[[#This Row],[Datum]],2)</f>
        <v>48</v>
      </c>
    </row>
    <row r="31" spans="2:8" x14ac:dyDescent="0.25">
      <c r="B31" t="s">
        <v>81</v>
      </c>
      <c r="C31" s="30" t="s">
        <v>43</v>
      </c>
      <c r="D31" s="27">
        <v>43429</v>
      </c>
      <c r="E31" s="28">
        <v>0.33333333333333331</v>
      </c>
      <c r="F31" s="28">
        <v>0.41666666666666669</v>
      </c>
      <c r="G31">
        <f>(Tabelle3[[#This Row],[bis]]*24)-(Tabelle3[[#This Row],[von]]*24)</f>
        <v>2</v>
      </c>
      <c r="H31">
        <f>WEEKNUM(Tabelle3[[#This Row],[Datum]],2)</f>
        <v>47</v>
      </c>
    </row>
    <row r="32" spans="2:8" x14ac:dyDescent="0.25">
      <c r="B32" t="s">
        <v>81</v>
      </c>
      <c r="C32" s="26" t="s">
        <v>48</v>
      </c>
      <c r="D32" s="27">
        <v>43444</v>
      </c>
      <c r="E32" s="28">
        <v>0.5</v>
      </c>
      <c r="F32" s="28">
        <v>0.625</v>
      </c>
      <c r="G32">
        <f>(Tabelle3[[#This Row],[bis]]*24)-(Tabelle3[[#This Row],[von]]*24)</f>
        <v>3</v>
      </c>
      <c r="H32">
        <f>WEEKNUM(Tabelle3[[#This Row],[Datum]],2)</f>
        <v>50</v>
      </c>
    </row>
    <row r="33" spans="2:8" x14ac:dyDescent="0.25">
      <c r="B33" t="s">
        <v>81</v>
      </c>
      <c r="C33" s="26" t="s">
        <v>48</v>
      </c>
      <c r="D33" s="27">
        <v>43451</v>
      </c>
      <c r="E33" s="28">
        <v>0.5</v>
      </c>
      <c r="F33" s="28">
        <v>0.625</v>
      </c>
      <c r="G33">
        <f>(Tabelle3[[#This Row],[bis]]*24)-(Tabelle3[[#This Row],[von]]*24)</f>
        <v>3</v>
      </c>
      <c r="H33">
        <f>WEEKNUM(Tabelle3[[#This Row],[Datum]],2)</f>
        <v>51</v>
      </c>
    </row>
    <row r="34" spans="2:8" x14ac:dyDescent="0.25">
      <c r="B34" t="s">
        <v>87</v>
      </c>
      <c r="C34" s="30" t="s">
        <v>49</v>
      </c>
      <c r="D34" s="27">
        <v>43449</v>
      </c>
      <c r="E34" s="28">
        <v>0.375</v>
      </c>
      <c r="F34" s="28">
        <v>0.58333333333333337</v>
      </c>
      <c r="G34">
        <f>(Tabelle3[[#This Row],[bis]]*24)-(Tabelle3[[#This Row],[von]]*24)</f>
        <v>5</v>
      </c>
      <c r="H34">
        <f>WEEKNUM(Tabelle3[[#This Row],[Datum]],2)</f>
        <v>50</v>
      </c>
    </row>
    <row r="35" spans="2:8" x14ac:dyDescent="0.25">
      <c r="B35" t="s">
        <v>87</v>
      </c>
      <c r="C35" s="30" t="s">
        <v>49</v>
      </c>
      <c r="D35" s="27">
        <v>43451</v>
      </c>
      <c r="E35" s="28">
        <v>0.64583333333333337</v>
      </c>
      <c r="F35" s="28">
        <v>0.83333333333333337</v>
      </c>
      <c r="G35">
        <f>(Tabelle3[[#This Row],[bis]]*24)-(Tabelle3[[#This Row],[von]]*24)</f>
        <v>4.5</v>
      </c>
      <c r="H35">
        <f>WEEKNUM(Tabelle3[[#This Row],[Datum]],2)</f>
        <v>51</v>
      </c>
    </row>
    <row r="36" spans="2:8" x14ac:dyDescent="0.25">
      <c r="B36" t="s">
        <v>84</v>
      </c>
      <c r="C36" s="30" t="s">
        <v>51</v>
      </c>
      <c r="D36" s="27">
        <v>43469</v>
      </c>
      <c r="E36" s="28">
        <v>0.41666666666666669</v>
      </c>
      <c r="F36" s="28">
        <v>0.5</v>
      </c>
      <c r="G36">
        <f>(Tabelle3[[#This Row],[bis]]*24)-(Tabelle3[[#This Row],[von]]*24)</f>
        <v>2</v>
      </c>
      <c r="H36">
        <f>WEEKNUM(Tabelle3[[#This Row],[Datum]],2)</f>
        <v>1</v>
      </c>
    </row>
    <row r="37" spans="2:8" x14ac:dyDescent="0.25">
      <c r="B37" t="s">
        <v>84</v>
      </c>
      <c r="C37" s="30" t="s">
        <v>50</v>
      </c>
      <c r="D37" s="27">
        <v>43472</v>
      </c>
      <c r="E37" s="28">
        <v>0.375</v>
      </c>
      <c r="F37" s="28">
        <v>0.58333333333333337</v>
      </c>
      <c r="G37">
        <f>(Tabelle3[[#This Row],[bis]]*24)-(Tabelle3[[#This Row],[von]]*24)</f>
        <v>5</v>
      </c>
      <c r="H37">
        <f>WEEKNUM(Tabelle3[[#This Row],[Datum]],2)</f>
        <v>2</v>
      </c>
    </row>
    <row r="38" spans="2:8" x14ac:dyDescent="0.25">
      <c r="B38" t="s">
        <v>87</v>
      </c>
      <c r="C38" t="s">
        <v>49</v>
      </c>
      <c r="D38" s="50">
        <v>43473</v>
      </c>
      <c r="E38" s="28">
        <v>0.54166666666666663</v>
      </c>
      <c r="F38" s="28">
        <v>0.75</v>
      </c>
      <c r="G38">
        <f>(Tabelle3[[#This Row],[bis]]*24)-(Tabelle3[[#This Row],[von]]*24)</f>
        <v>5</v>
      </c>
      <c r="H38">
        <f>WEEKNUM(Tabelle3[[#This Row],[Datum]],2)</f>
        <v>2</v>
      </c>
    </row>
    <row r="39" spans="2:8" x14ac:dyDescent="0.25">
      <c r="B39" t="s">
        <v>81</v>
      </c>
      <c r="C39" s="30" t="s">
        <v>54</v>
      </c>
      <c r="D39" s="27">
        <v>43475</v>
      </c>
      <c r="E39" s="28">
        <v>0.35416666666666669</v>
      </c>
      <c r="F39" s="28">
        <v>0.40625</v>
      </c>
      <c r="G39">
        <f>(Tabelle3[[#This Row],[bis]]*24)-(Tabelle3[[#This Row],[von]]*24)</f>
        <v>1.25</v>
      </c>
      <c r="H39">
        <f>WEEKNUM(Tabelle3[[#This Row],[Datum]],2)</f>
        <v>2</v>
      </c>
    </row>
    <row r="40" spans="2:8" x14ac:dyDescent="0.25">
      <c r="B40" t="s">
        <v>87</v>
      </c>
      <c r="C40" s="30" t="s">
        <v>49</v>
      </c>
      <c r="D40" s="27">
        <v>43475</v>
      </c>
      <c r="E40" s="28">
        <v>0.46875</v>
      </c>
      <c r="F40" s="28">
        <v>0.625</v>
      </c>
      <c r="G40">
        <f>(Tabelle3[[#This Row],[bis]]*24)-(Tabelle3[[#This Row],[von]]*24)</f>
        <v>3.75</v>
      </c>
      <c r="H40">
        <f>WEEKNUM(Tabelle3[[#This Row],[Datum]],2)</f>
        <v>2</v>
      </c>
    </row>
    <row r="41" spans="2:8" x14ac:dyDescent="0.25">
      <c r="B41" t="s">
        <v>91</v>
      </c>
      <c r="C41" s="30" t="s">
        <v>49</v>
      </c>
      <c r="D41" s="27">
        <v>43476</v>
      </c>
      <c r="E41" s="28">
        <v>0.45833333333333331</v>
      </c>
      <c r="F41" s="28">
        <v>0.58333333333333337</v>
      </c>
      <c r="G41">
        <f>(Tabelle3[[#This Row],[bis]]*24)-(Tabelle3[[#This Row],[von]]*24)</f>
        <v>3</v>
      </c>
      <c r="H41">
        <f>WEEKNUM(Tabelle3[[#This Row],[Datum]],2)</f>
        <v>2</v>
      </c>
    </row>
    <row r="42" spans="2:8" x14ac:dyDescent="0.25">
      <c r="B42" t="s">
        <v>84</v>
      </c>
      <c r="C42" s="30" t="s">
        <v>95</v>
      </c>
      <c r="D42" s="27">
        <v>43476</v>
      </c>
      <c r="E42" s="28">
        <v>0.70833333333333337</v>
      </c>
      <c r="F42" s="28">
        <v>0.79166666666666663</v>
      </c>
      <c r="G42">
        <f>(Tabelle3[[#This Row],[bis]]*24)-(Tabelle3[[#This Row],[von]]*24)</f>
        <v>2</v>
      </c>
      <c r="H42">
        <f>WEEKNUM(Tabelle3[[#This Row],[Datum]],2)</f>
        <v>2</v>
      </c>
    </row>
    <row r="43" spans="2:8" x14ac:dyDescent="0.25">
      <c r="B43" t="s">
        <v>81</v>
      </c>
      <c r="C43" s="30" t="s">
        <v>55</v>
      </c>
      <c r="D43" s="27">
        <v>43479</v>
      </c>
      <c r="E43" s="28">
        <v>0.45833333333333331</v>
      </c>
      <c r="F43" s="28">
        <v>0.54166666666666663</v>
      </c>
      <c r="G43">
        <f>(Tabelle3[[#This Row],[bis]]*24)-(Tabelle3[[#This Row],[von]]*24)</f>
        <v>2</v>
      </c>
      <c r="H43">
        <f>WEEKNUM(Tabelle3[[#This Row],[Datum]],2)</f>
        <v>3</v>
      </c>
    </row>
    <row r="44" spans="2:8" x14ac:dyDescent="0.25">
      <c r="B44" t="s">
        <v>91</v>
      </c>
      <c r="C44" s="30" t="s">
        <v>56</v>
      </c>
      <c r="D44" s="27">
        <v>43480</v>
      </c>
      <c r="E44" s="28">
        <v>0.58333333333333337</v>
      </c>
      <c r="F44" s="28">
        <v>0.66666666666666663</v>
      </c>
      <c r="G44">
        <f>(Tabelle3[[#This Row],[bis]]*24)-(Tabelle3[[#This Row],[von]]*24)</f>
        <v>2</v>
      </c>
      <c r="H44">
        <f>WEEKNUM(Tabelle3[[#This Row],[Datum]],2)</f>
        <v>3</v>
      </c>
    </row>
    <row r="45" spans="2:8" x14ac:dyDescent="0.25">
      <c r="B45" t="s">
        <v>81</v>
      </c>
      <c r="C45" s="30" t="s">
        <v>57</v>
      </c>
      <c r="D45" s="27">
        <v>43482</v>
      </c>
      <c r="E45" s="28">
        <v>0.35416666666666669</v>
      </c>
      <c r="F45" s="28">
        <v>0.4375</v>
      </c>
      <c r="G45">
        <f>(Tabelle3[[#This Row],[bis]]*24)-(Tabelle3[[#This Row],[von]]*24)</f>
        <v>2</v>
      </c>
      <c r="H45">
        <f>WEEKNUM(Tabelle3[[#This Row],[Datum]],2)</f>
        <v>3</v>
      </c>
    </row>
    <row r="46" spans="2:8" x14ac:dyDescent="0.25">
      <c r="B46" t="s">
        <v>87</v>
      </c>
      <c r="C46" s="30" t="s">
        <v>49</v>
      </c>
      <c r="D46" s="27">
        <v>43482</v>
      </c>
      <c r="E46" s="28">
        <v>0.77083333333333337</v>
      </c>
      <c r="F46" s="28">
        <v>0.875</v>
      </c>
      <c r="G46">
        <f>(Tabelle3[[#This Row],[bis]]*24)-(Tabelle3[[#This Row],[von]]*24)</f>
        <v>2.5</v>
      </c>
      <c r="H46">
        <f>WEEKNUM(Tabelle3[[#This Row],[Datum]],2)</f>
        <v>3</v>
      </c>
    </row>
    <row r="47" spans="2:8" x14ac:dyDescent="0.25">
      <c r="B47" t="s">
        <v>81</v>
      </c>
      <c r="C47" s="30" t="s">
        <v>63</v>
      </c>
      <c r="D47" s="27">
        <v>43124</v>
      </c>
      <c r="E47" s="28">
        <v>0.35416666666666669</v>
      </c>
      <c r="F47" s="28">
        <v>0.41666666666666669</v>
      </c>
      <c r="G47" s="31">
        <f>(Tabelle3[[#This Row],[bis]]*24)-(Tabelle3[[#This Row],[von]]*24)</f>
        <v>1.5</v>
      </c>
      <c r="H47" s="31">
        <f>WEEKNUM(Tabelle3[[#This Row],[Datum]],2)</f>
        <v>4</v>
      </c>
    </row>
    <row r="48" spans="2:8" x14ac:dyDescent="0.25">
      <c r="B48" t="s">
        <v>91</v>
      </c>
      <c r="C48" s="30" t="s">
        <v>49</v>
      </c>
      <c r="D48" s="27">
        <v>43122</v>
      </c>
      <c r="E48" s="28">
        <v>0.625</v>
      </c>
      <c r="F48" s="28">
        <v>0.70833333333333337</v>
      </c>
      <c r="G48" s="31">
        <f>(Tabelle3[[#This Row],[bis]]*24)-(Tabelle3[[#This Row],[von]]*24)</f>
        <v>2</v>
      </c>
      <c r="H48" s="31">
        <f>WEEKNUM(Tabelle3[[#This Row],[Datum]],2)</f>
        <v>4</v>
      </c>
    </row>
    <row r="49" spans="1:8" x14ac:dyDescent="0.25">
      <c r="B49" t="s">
        <v>81</v>
      </c>
      <c r="C49" s="30" t="s">
        <v>64</v>
      </c>
      <c r="D49" s="32">
        <v>43122</v>
      </c>
      <c r="E49" s="28">
        <v>0.70833333333333337</v>
      </c>
      <c r="F49" s="28">
        <v>0.79166666666666663</v>
      </c>
      <c r="G49" s="31">
        <f>(Tabelle3[[#This Row],[bis]]*24)-(Tabelle3[[#This Row],[von]]*24)</f>
        <v>2</v>
      </c>
      <c r="H49" s="31">
        <f>WEEKNUM(Tabelle3[[#This Row],[Datum]],2)</f>
        <v>4</v>
      </c>
    </row>
    <row r="50" spans="1:8" x14ac:dyDescent="0.25">
      <c r="B50" t="s">
        <v>87</v>
      </c>
      <c r="C50" s="30" t="s">
        <v>65</v>
      </c>
      <c r="D50" s="32">
        <v>43124</v>
      </c>
      <c r="E50" s="28">
        <v>0.45833333333333331</v>
      </c>
      <c r="F50" s="28">
        <v>0.54166666666666663</v>
      </c>
      <c r="G50" s="31">
        <f>(Tabelle3[[#This Row],[bis]]*24)-(Tabelle3[[#This Row],[von]]*24)</f>
        <v>2</v>
      </c>
      <c r="H50" s="31">
        <f>WEEKNUM(Tabelle3[[#This Row],[Datum]],2)</f>
        <v>4</v>
      </c>
    </row>
    <row r="51" spans="1:8" x14ac:dyDescent="0.25">
      <c r="B51" t="s">
        <v>87</v>
      </c>
      <c r="C51" s="30" t="s">
        <v>66</v>
      </c>
      <c r="D51" s="27">
        <v>43128</v>
      </c>
      <c r="E51" s="28">
        <v>0.625</v>
      </c>
      <c r="F51" s="28">
        <v>0.75</v>
      </c>
      <c r="G51" s="31">
        <f>(Tabelle3[[#This Row],[bis]]*24)-(Tabelle3[[#This Row],[von]]*24)</f>
        <v>3</v>
      </c>
      <c r="H51" s="31">
        <f>WEEKNUM(Tabelle3[[#This Row],[Datum]],2)</f>
        <v>4</v>
      </c>
    </row>
    <row r="52" spans="1:8" x14ac:dyDescent="0.25">
      <c r="B52" t="s">
        <v>89</v>
      </c>
      <c r="C52" s="30" t="s">
        <v>67</v>
      </c>
      <c r="D52" s="32">
        <v>43131</v>
      </c>
      <c r="E52" s="33">
        <v>0.5</v>
      </c>
      <c r="F52" s="34">
        <v>0.58333333333333337</v>
      </c>
      <c r="G52" s="31">
        <f>(Tabelle3[[#This Row],[bis]]*24)-(Tabelle3[[#This Row],[von]]*24)</f>
        <v>2</v>
      </c>
      <c r="H52" s="31">
        <f>WEEKNUM(Tabelle3[[#This Row],[Datum]],2)</f>
        <v>5</v>
      </c>
    </row>
    <row r="53" spans="1:8" x14ac:dyDescent="0.25">
      <c r="B53" t="s">
        <v>93</v>
      </c>
      <c r="C53" s="30" t="s">
        <v>69</v>
      </c>
      <c r="D53" s="27">
        <v>43132</v>
      </c>
      <c r="E53" s="28">
        <v>0.83333333333333337</v>
      </c>
      <c r="F53" s="28">
        <v>0.91666666666666663</v>
      </c>
      <c r="G53" s="31">
        <f>(Tabelle3[[#This Row],[bis]]*24)-(Tabelle3[[#This Row],[von]]*24)</f>
        <v>2</v>
      </c>
      <c r="H53" s="31">
        <f>WEEKNUM(Tabelle3[[#This Row],[Datum]],2)</f>
        <v>5</v>
      </c>
    </row>
    <row r="54" spans="1:8" x14ac:dyDescent="0.25">
      <c r="B54" t="s">
        <v>84</v>
      </c>
      <c r="C54" s="30" t="s">
        <v>70</v>
      </c>
      <c r="D54" s="32">
        <v>43133</v>
      </c>
      <c r="E54" s="28">
        <v>0.41666666666666669</v>
      </c>
      <c r="F54" s="28">
        <v>0.5</v>
      </c>
      <c r="G54" s="31">
        <f>(Tabelle3[[#This Row],[bis]]*24)-(Tabelle3[[#This Row],[von]]*24)</f>
        <v>2</v>
      </c>
      <c r="H54" s="31">
        <f>WEEKNUM(Tabelle3[[#This Row],[Datum]],2)</f>
        <v>5</v>
      </c>
    </row>
    <row r="55" spans="1:8" x14ac:dyDescent="0.25">
      <c r="B55" t="s">
        <v>33</v>
      </c>
      <c r="C55" s="30" t="s">
        <v>72</v>
      </c>
      <c r="D55" s="27">
        <v>43133</v>
      </c>
      <c r="E55" s="28">
        <v>0.58333333333333337</v>
      </c>
      <c r="F55" s="28">
        <v>0.83333333333333337</v>
      </c>
      <c r="G55" s="31">
        <f>(Tabelle3[[#This Row],[bis]]*24)-(Tabelle3[[#This Row],[von]]*24)</f>
        <v>6</v>
      </c>
      <c r="H55" s="31">
        <f>WEEKNUM(Tabelle3[[#This Row],[Datum]],2)</f>
        <v>5</v>
      </c>
    </row>
    <row r="56" spans="1:8" x14ac:dyDescent="0.25">
      <c r="B56" t="s">
        <v>33</v>
      </c>
      <c r="C56" s="30" t="s">
        <v>76</v>
      </c>
      <c r="D56" s="27">
        <v>43134</v>
      </c>
      <c r="E56" s="28">
        <v>0.66666666666666663</v>
      </c>
      <c r="F56" s="28">
        <v>0.75</v>
      </c>
      <c r="G56" s="31">
        <f>(Tabelle3[[#This Row],[bis]]*24)-(Tabelle3[[#This Row],[von]]*24)</f>
        <v>2</v>
      </c>
      <c r="H56" s="31">
        <f>WEEKNUM(Tabelle3[[#This Row],[Datum]],2)</f>
        <v>5</v>
      </c>
    </row>
    <row r="57" spans="1:8" x14ac:dyDescent="0.25">
      <c r="B57" s="35" t="s">
        <v>19</v>
      </c>
      <c r="C57" s="36"/>
      <c r="D57" s="36"/>
      <c r="E57" s="36"/>
      <c r="F57" s="36"/>
      <c r="G57">
        <f>SUM(G7:G56)</f>
        <v>131.5</v>
      </c>
    </row>
    <row r="59" spans="1:8" x14ac:dyDescent="0.25">
      <c r="A59" s="11"/>
      <c r="B59" s="11"/>
      <c r="C59" s="11"/>
      <c r="D59" s="11"/>
    </row>
    <row r="60" spans="1:8" ht="18.75" x14ac:dyDescent="0.3">
      <c r="A60" s="11"/>
      <c r="B60" s="37"/>
      <c r="C60" s="11"/>
      <c r="D60" s="11"/>
    </row>
    <row r="61" spans="1:8" x14ac:dyDescent="0.25">
      <c r="A61" s="11"/>
      <c r="B61" s="11"/>
      <c r="C61" s="11"/>
      <c r="D61" s="11"/>
    </row>
    <row r="62" spans="1:8" ht="15.75" x14ac:dyDescent="0.25">
      <c r="A62" s="11"/>
      <c r="B62" s="38"/>
      <c r="C62" s="38"/>
      <c r="D62" s="39"/>
    </row>
    <row r="63" spans="1:8" x14ac:dyDescent="0.25">
      <c r="A63" s="11"/>
      <c r="B63" s="11"/>
      <c r="C63" s="11"/>
      <c r="D63" s="40"/>
    </row>
    <row r="64" spans="1:8" x14ac:dyDescent="0.25">
      <c r="A64" s="11"/>
      <c r="B64" s="11"/>
      <c r="C64" s="11"/>
      <c r="D64" s="40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41"/>
      <c r="C70" s="11"/>
      <c r="D70" s="40"/>
    </row>
    <row r="71" spans="1:4" x14ac:dyDescent="0.25">
      <c r="A71" s="11"/>
      <c r="B71" s="11"/>
      <c r="C71" s="11"/>
      <c r="D71" s="40"/>
    </row>
    <row r="72" spans="1:4" x14ac:dyDescent="0.25">
      <c r="A72" s="11"/>
      <c r="B72" s="1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42"/>
      <c r="C102" s="11"/>
      <c r="D102" s="40"/>
    </row>
    <row r="103" spans="1:4" x14ac:dyDescent="0.25">
      <c r="A103" s="11"/>
      <c r="B103" s="11"/>
      <c r="C103" s="11"/>
      <c r="D103" s="11"/>
    </row>
    <row r="104" spans="1:4" x14ac:dyDescent="0.25">
      <c r="A104" s="11"/>
      <c r="B104" s="11"/>
      <c r="C104" s="11"/>
      <c r="D104" s="11"/>
    </row>
    <row r="105" spans="1:4" ht="18.75" x14ac:dyDescent="0.3">
      <c r="A105" s="11"/>
      <c r="B105" s="37"/>
      <c r="C105" s="11"/>
      <c r="D105" s="11"/>
    </row>
    <row r="106" spans="1:4" x14ac:dyDescent="0.25">
      <c r="A106" s="11"/>
      <c r="B106" s="11"/>
      <c r="C106" s="11"/>
      <c r="D106" s="11"/>
    </row>
    <row r="107" spans="1:4" ht="15.75" x14ac:dyDescent="0.25">
      <c r="A107" s="11"/>
      <c r="B107" s="38"/>
      <c r="C107" s="38"/>
      <c r="D107" s="39"/>
    </row>
    <row r="108" spans="1:4" x14ac:dyDescent="0.25">
      <c r="A108" s="11"/>
      <c r="B108" s="11"/>
      <c r="C108" s="11"/>
      <c r="D108" s="40"/>
    </row>
    <row r="109" spans="1:4" x14ac:dyDescent="0.25">
      <c r="A109" s="11"/>
      <c r="B109" s="11"/>
      <c r="C109" s="11"/>
      <c r="D109" s="40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42"/>
      <c r="C147" s="11"/>
      <c r="D147" s="40"/>
    </row>
    <row r="148" spans="1:4" x14ac:dyDescent="0.25">
      <c r="A148" s="11"/>
      <c r="B148" s="11"/>
      <c r="C148" s="11"/>
      <c r="D148" s="11"/>
    </row>
    <row r="149" spans="1:4" x14ac:dyDescent="0.25">
      <c r="A149" s="11"/>
      <c r="B149" s="11"/>
      <c r="C149" s="11"/>
      <c r="D149" s="11"/>
    </row>
    <row r="150" spans="1:4" ht="18.75" x14ac:dyDescent="0.3">
      <c r="A150" s="11"/>
      <c r="B150" s="37"/>
      <c r="C150" s="11"/>
      <c r="D150" s="11"/>
    </row>
    <row r="151" spans="1:4" x14ac:dyDescent="0.25">
      <c r="A151" s="11"/>
      <c r="B151" s="11"/>
      <c r="C151" s="11"/>
      <c r="D151" s="11"/>
    </row>
    <row r="152" spans="1:4" ht="15.75" x14ac:dyDescent="0.25">
      <c r="A152" s="11"/>
      <c r="B152" s="38"/>
      <c r="C152" s="38"/>
      <c r="D152" s="39"/>
    </row>
    <row r="153" spans="1:4" x14ac:dyDescent="0.25">
      <c r="A153" s="11"/>
      <c r="B153" s="11"/>
      <c r="C153" s="11"/>
      <c r="D153" s="40"/>
    </row>
    <row r="154" spans="1:4" x14ac:dyDescent="0.25">
      <c r="A154" s="11"/>
      <c r="B154" s="11"/>
      <c r="C154" s="11"/>
      <c r="D154" s="40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42"/>
      <c r="C192" s="11"/>
      <c r="D192" s="40"/>
    </row>
    <row r="193" spans="1:4" x14ac:dyDescent="0.25">
      <c r="A193" s="11"/>
      <c r="B193" s="11"/>
      <c r="C193" s="11"/>
      <c r="D193" s="11"/>
    </row>
    <row r="194" spans="1:4" x14ac:dyDescent="0.25">
      <c r="A194" s="11"/>
      <c r="B194" s="11"/>
      <c r="C194" s="11"/>
      <c r="D194" s="11"/>
    </row>
    <row r="195" spans="1:4" ht="18.75" x14ac:dyDescent="0.3">
      <c r="A195" s="11"/>
      <c r="B195" s="37"/>
      <c r="C195" s="11"/>
      <c r="D195" s="11"/>
    </row>
    <row r="196" spans="1:4" x14ac:dyDescent="0.25">
      <c r="A196" s="11"/>
      <c r="B196" s="11"/>
      <c r="C196" s="11"/>
      <c r="D196" s="11"/>
    </row>
    <row r="197" spans="1:4" ht="15.75" x14ac:dyDescent="0.25">
      <c r="A197" s="11"/>
      <c r="B197" s="38"/>
      <c r="C197" s="38"/>
      <c r="D197" s="39"/>
    </row>
    <row r="198" spans="1:4" x14ac:dyDescent="0.25">
      <c r="A198" s="11"/>
      <c r="B198" s="11"/>
      <c r="C198" s="11"/>
      <c r="D198" s="40"/>
    </row>
    <row r="199" spans="1:4" x14ac:dyDescent="0.25">
      <c r="A199" s="11"/>
      <c r="B199" s="11"/>
      <c r="C199" s="11"/>
      <c r="D199" s="40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</row>
    <row r="234" spans="1:4" x14ac:dyDescent="0.25">
      <c r="A234" s="11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22"/>
  <sheetViews>
    <sheetView topLeftCell="A22" zoomScaleNormal="100" workbookViewId="0">
      <selection activeCell="B42" sqref="B42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t="s">
        <v>81</v>
      </c>
      <c r="C7" s="26" t="s">
        <v>24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t="s">
        <v>81</v>
      </c>
      <c r="C8" s="26" t="s">
        <v>25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t="s">
        <v>81</v>
      </c>
      <c r="C9" s="26" t="s">
        <v>26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t="s">
        <v>33</v>
      </c>
      <c r="C10" s="26" t="s">
        <v>28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t="s">
        <v>33</v>
      </c>
      <c r="C11" s="26" t="s">
        <v>28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t="s">
        <v>81</v>
      </c>
      <c r="C12" s="26" t="s">
        <v>30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t="s">
        <v>81</v>
      </c>
      <c r="C13" s="26" t="s">
        <v>32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t="s">
        <v>33</v>
      </c>
      <c r="C14" s="26" t="s">
        <v>34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t="s">
        <v>33</v>
      </c>
      <c r="C15" s="26" t="s">
        <v>34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t="s">
        <v>81</v>
      </c>
      <c r="C16" s="26" t="s">
        <v>37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t="s">
        <v>33</v>
      </c>
      <c r="C17" s="26" t="s">
        <v>34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t="s">
        <v>33</v>
      </c>
      <c r="C18" s="26" t="s">
        <v>34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25">
      <c r="B19" t="s">
        <v>33</v>
      </c>
      <c r="C19" s="26" t="s">
        <v>34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25">
      <c r="B20" t="s">
        <v>81</v>
      </c>
      <c r="C20" s="26" t="s">
        <v>42</v>
      </c>
      <c r="D20" s="27">
        <v>43432</v>
      </c>
      <c r="E20" s="28">
        <v>0.66666666666666663</v>
      </c>
      <c r="F20" s="28">
        <v>0.70833333333333337</v>
      </c>
      <c r="G20">
        <f>(Tabelle34[[#This Row],[bis]]*24)-(Tabelle34[[#This Row],[von]]*24)</f>
        <v>1</v>
      </c>
      <c r="H20">
        <f>WEEKNUM(Tabelle34[[#This Row],[Datum]],2)</f>
        <v>48</v>
      </c>
    </row>
    <row r="21" spans="2:8" x14ac:dyDescent="0.25">
      <c r="B21" t="s">
        <v>81</v>
      </c>
      <c r="C21" s="26" t="s">
        <v>41</v>
      </c>
      <c r="D21" s="27">
        <v>43433</v>
      </c>
      <c r="E21" s="28">
        <v>0.35416666666666669</v>
      </c>
      <c r="F21" s="28">
        <v>0.41666666666666669</v>
      </c>
      <c r="G21">
        <f>(Tabelle34[[#This Row],[bis]]*24)-(Tabelle34[[#This Row],[von]]*24)</f>
        <v>1.5</v>
      </c>
      <c r="H21">
        <f>WEEKNUM(Tabelle34[[#This Row],[Datum]],2)</f>
        <v>48</v>
      </c>
    </row>
    <row r="22" spans="2:8" x14ac:dyDescent="0.25">
      <c r="B22" t="s">
        <v>33</v>
      </c>
      <c r="C22" s="26" t="s">
        <v>34</v>
      </c>
      <c r="D22" s="27">
        <v>43434</v>
      </c>
      <c r="E22" s="28">
        <v>0.5</v>
      </c>
      <c r="F22" s="28">
        <v>0.625</v>
      </c>
      <c r="G22" s="31">
        <f>(Tabelle34[[#This Row],[bis]]*24)-(Tabelle34[[#This Row],[von]]*24)</f>
        <v>3</v>
      </c>
      <c r="H22" s="31">
        <f>WEEKNUM(Tabelle34[[#This Row],[Datum]],2)</f>
        <v>48</v>
      </c>
    </row>
    <row r="23" spans="2:8" x14ac:dyDescent="0.25">
      <c r="B23" t="s">
        <v>33</v>
      </c>
      <c r="C23" s="26" t="s">
        <v>35</v>
      </c>
      <c r="D23" s="27">
        <v>43436</v>
      </c>
      <c r="E23" s="28">
        <v>0.66666666666666663</v>
      </c>
      <c r="F23" s="28">
        <v>0.77083333333333337</v>
      </c>
      <c r="G23">
        <f>(Tabelle34[[#This Row],[bis]]*24)-(Tabelle34[[#This Row],[von]]*24)</f>
        <v>2.5</v>
      </c>
      <c r="H23">
        <f>WEEKNUM(Tabelle34[[#This Row],[Datum]],2)</f>
        <v>48</v>
      </c>
    </row>
    <row r="24" spans="2:8" x14ac:dyDescent="0.25">
      <c r="B24" t="s">
        <v>81</v>
      </c>
      <c r="C24" s="26" t="s">
        <v>47</v>
      </c>
      <c r="D24" s="27">
        <v>43444</v>
      </c>
      <c r="E24" s="28">
        <v>0.5</v>
      </c>
      <c r="F24" s="28">
        <v>0.625</v>
      </c>
      <c r="G24" s="31">
        <f>(Tabelle34[[#This Row],[bis]]*24)-(Tabelle34[[#This Row],[von]]*24)</f>
        <v>3</v>
      </c>
      <c r="H24" s="31">
        <f>WEEKNUM(Tabelle34[[#This Row],[Datum]],2)</f>
        <v>50</v>
      </c>
    </row>
    <row r="25" spans="2:8" x14ac:dyDescent="0.25">
      <c r="B25" t="s">
        <v>86</v>
      </c>
      <c r="C25" s="30" t="s">
        <v>46</v>
      </c>
      <c r="D25" s="27">
        <v>43445</v>
      </c>
      <c r="E25" s="28">
        <v>0.41666666666666669</v>
      </c>
      <c r="F25" s="28">
        <v>0.66666666666666663</v>
      </c>
      <c r="G25">
        <f>(Tabelle34[[#This Row],[bis]]*24)-(Tabelle34[[#This Row],[von]]*24)</f>
        <v>6</v>
      </c>
      <c r="H25">
        <f>WEEKNUM(Tabelle34[[#This Row],[Datum]],2)</f>
        <v>50</v>
      </c>
    </row>
    <row r="26" spans="2:8" x14ac:dyDescent="0.25">
      <c r="B26" t="s">
        <v>86</v>
      </c>
      <c r="C26" s="30" t="s">
        <v>46</v>
      </c>
      <c r="D26" s="27">
        <v>43446</v>
      </c>
      <c r="E26" s="28">
        <v>0.41666666666666669</v>
      </c>
      <c r="F26" s="28">
        <v>0.66666666666666663</v>
      </c>
      <c r="G26">
        <f>(Tabelle34[[#This Row],[bis]]*24)-(Tabelle34[[#This Row],[von]]*24)</f>
        <v>6</v>
      </c>
      <c r="H26">
        <f>WEEKNUM(Tabelle34[[#This Row],[Datum]],2)</f>
        <v>50</v>
      </c>
    </row>
    <row r="27" spans="2:8" x14ac:dyDescent="0.25">
      <c r="B27" t="s">
        <v>86</v>
      </c>
      <c r="C27" s="30" t="s">
        <v>46</v>
      </c>
      <c r="D27" s="27">
        <v>43447</v>
      </c>
      <c r="E27" s="28">
        <v>0.41666666666666669</v>
      </c>
      <c r="F27" s="28">
        <v>0.66666666666666663</v>
      </c>
      <c r="G27">
        <f>(Tabelle34[[#This Row],[bis]]*24)-(Tabelle34[[#This Row],[von]]*24)</f>
        <v>6</v>
      </c>
      <c r="H27">
        <f>WEEKNUM(Tabelle34[[#This Row],[Datum]],2)</f>
        <v>50</v>
      </c>
    </row>
    <row r="28" spans="2:8" x14ac:dyDescent="0.25">
      <c r="B28" t="s">
        <v>81</v>
      </c>
      <c r="C28" s="26" t="s">
        <v>48</v>
      </c>
      <c r="D28" s="27">
        <v>43451</v>
      </c>
      <c r="E28" s="28">
        <v>0.5</v>
      </c>
      <c r="F28" s="28">
        <v>0.625</v>
      </c>
      <c r="G28">
        <f>(Tabelle34[[#This Row],[bis]]*24)-(Tabelle34[[#This Row],[von]]*24)</f>
        <v>3</v>
      </c>
      <c r="H28">
        <f>WEEKNUM(Tabelle34[[#This Row],[Datum]],2)</f>
        <v>51</v>
      </c>
    </row>
    <row r="29" spans="2:8" x14ac:dyDescent="0.25">
      <c r="B29" t="s">
        <v>86</v>
      </c>
      <c r="C29" s="30" t="s">
        <v>46</v>
      </c>
      <c r="D29" s="27">
        <v>43453</v>
      </c>
      <c r="E29" s="28">
        <v>0.5</v>
      </c>
      <c r="F29" s="28">
        <v>0.75</v>
      </c>
      <c r="G29">
        <f>(Tabelle34[[#This Row],[bis]]*24)-(Tabelle34[[#This Row],[von]]*24)</f>
        <v>6</v>
      </c>
      <c r="H29">
        <f>WEEKNUM(Tabelle34[[#This Row],[Datum]],2)</f>
        <v>51</v>
      </c>
    </row>
    <row r="30" spans="2:8" x14ac:dyDescent="0.25">
      <c r="B30" t="s">
        <v>86</v>
      </c>
      <c r="C30" s="30" t="s">
        <v>46</v>
      </c>
      <c r="D30" s="27">
        <v>43454</v>
      </c>
      <c r="E30" s="28">
        <v>0.41666666666666669</v>
      </c>
      <c r="F30" s="28">
        <v>0.70833333333333337</v>
      </c>
      <c r="G30">
        <f>(Tabelle34[[#This Row],[bis]]*24)-(Tabelle34[[#This Row],[von]]*24)</f>
        <v>7</v>
      </c>
      <c r="H30">
        <f>WEEKNUM(Tabelle34[[#This Row],[Datum]],2)</f>
        <v>51</v>
      </c>
    </row>
    <row r="31" spans="2:8" x14ac:dyDescent="0.25">
      <c r="B31" t="s">
        <v>86</v>
      </c>
      <c r="C31" s="30" t="s">
        <v>46</v>
      </c>
      <c r="D31" s="27">
        <v>43455</v>
      </c>
      <c r="E31" s="28">
        <v>0.5</v>
      </c>
      <c r="F31" s="28">
        <v>0.75</v>
      </c>
      <c r="G31">
        <f>(Tabelle34[[#This Row],[bis]]*24)-(Tabelle34[[#This Row],[von]]*24)</f>
        <v>6</v>
      </c>
      <c r="H31">
        <f>WEEKNUM(Tabelle34[[#This Row],[Datum]],2)</f>
        <v>51</v>
      </c>
    </row>
    <row r="32" spans="2:8" x14ac:dyDescent="0.25">
      <c r="B32" t="s">
        <v>84</v>
      </c>
      <c r="C32" s="30" t="s">
        <v>51</v>
      </c>
      <c r="D32" s="27">
        <v>43469</v>
      </c>
      <c r="E32" s="28">
        <v>0.41666666666666669</v>
      </c>
      <c r="F32" s="28">
        <v>0.5</v>
      </c>
      <c r="G32">
        <f>(Tabelle34[[#This Row],[bis]]*24)-(Tabelle34[[#This Row],[von]]*24)</f>
        <v>2</v>
      </c>
      <c r="H32">
        <f>WEEKNUM(Tabelle34[[#This Row],[Datum]],2)</f>
        <v>1</v>
      </c>
    </row>
    <row r="33" spans="1:8" x14ac:dyDescent="0.25">
      <c r="B33" t="s">
        <v>84</v>
      </c>
      <c r="C33" s="30" t="s">
        <v>50</v>
      </c>
      <c r="D33" s="27">
        <v>43472</v>
      </c>
      <c r="E33" s="28">
        <v>0.375</v>
      </c>
      <c r="F33" s="28">
        <v>0.58333333333333337</v>
      </c>
      <c r="G33">
        <f>(Tabelle34[[#This Row],[bis]]*24)-(Tabelle34[[#This Row],[von]]*24)</f>
        <v>5</v>
      </c>
      <c r="H33">
        <f>WEEKNUM(Tabelle34[[#This Row],[Datum]],2)</f>
        <v>2</v>
      </c>
    </row>
    <row r="34" spans="1:8" x14ac:dyDescent="0.25">
      <c r="B34" t="s">
        <v>86</v>
      </c>
      <c r="C34" s="30" t="s">
        <v>46</v>
      </c>
      <c r="D34" s="27">
        <v>43108</v>
      </c>
      <c r="E34" s="28">
        <v>0.5</v>
      </c>
      <c r="F34" s="28">
        <v>0.75</v>
      </c>
      <c r="G34">
        <f>(Tabelle34[[#This Row],[bis]]*24)-(Tabelle34[[#This Row],[von]]*24)</f>
        <v>6</v>
      </c>
      <c r="H34">
        <f>WEEKNUM(Tabelle34[[#This Row],[Datum]],2)</f>
        <v>2</v>
      </c>
    </row>
    <row r="35" spans="1:8" x14ac:dyDescent="0.25">
      <c r="B35" t="s">
        <v>86</v>
      </c>
      <c r="C35" s="30" t="s">
        <v>46</v>
      </c>
      <c r="D35" s="27">
        <v>43109</v>
      </c>
      <c r="E35" s="28">
        <v>0.41666666666666669</v>
      </c>
      <c r="F35" s="28">
        <v>0.66666666666666663</v>
      </c>
      <c r="G35">
        <f>(Tabelle34[[#This Row],[bis]]*24)-(Tabelle34[[#This Row],[von]]*24)</f>
        <v>6</v>
      </c>
      <c r="H35">
        <f>WEEKNUM(Tabelle34[[#This Row],[Datum]],2)</f>
        <v>2</v>
      </c>
    </row>
    <row r="36" spans="1:8" x14ac:dyDescent="0.25">
      <c r="B36" t="s">
        <v>81</v>
      </c>
      <c r="C36" s="30" t="s">
        <v>54</v>
      </c>
      <c r="D36" s="27">
        <v>43475</v>
      </c>
      <c r="E36" s="28">
        <v>0.35416666666666669</v>
      </c>
      <c r="F36" s="28">
        <v>0.40625</v>
      </c>
      <c r="G36">
        <f>(Tabelle34[[#This Row],[bis]]*24)-(Tabelle34[[#This Row],[von]]*24)</f>
        <v>1.25</v>
      </c>
      <c r="H36">
        <f>WEEKNUM(Tabelle34[[#This Row],[Datum]],2)</f>
        <v>2</v>
      </c>
    </row>
    <row r="37" spans="1:8" x14ac:dyDescent="0.25">
      <c r="B37" t="s">
        <v>81</v>
      </c>
      <c r="C37" s="30" t="s">
        <v>55</v>
      </c>
      <c r="D37" s="27">
        <v>43479</v>
      </c>
      <c r="E37" s="28">
        <v>0.45833333333333331</v>
      </c>
      <c r="F37" s="28">
        <v>0.54166666666666663</v>
      </c>
      <c r="G37">
        <f>(Tabelle34[[#This Row],[bis]]*24)-(Tabelle34[[#This Row],[von]]*24)</f>
        <v>2</v>
      </c>
      <c r="H37">
        <f>WEEKNUM(Tabelle34[[#This Row],[Datum]],2)</f>
        <v>3</v>
      </c>
    </row>
    <row r="38" spans="1:8" x14ac:dyDescent="0.25">
      <c r="B38" t="s">
        <v>90</v>
      </c>
      <c r="C38" s="30" t="s">
        <v>46</v>
      </c>
      <c r="D38" s="27">
        <v>43487</v>
      </c>
      <c r="E38" s="28">
        <v>0.5</v>
      </c>
      <c r="F38" s="28">
        <v>0.625</v>
      </c>
      <c r="G38">
        <f>(Tabelle34[[#This Row],[bis]]*24)-(Tabelle34[[#This Row],[von]]*24)</f>
        <v>3</v>
      </c>
      <c r="H38">
        <f>WEEKNUM(Tabelle34[[#This Row],[Datum]],2)</f>
        <v>4</v>
      </c>
    </row>
    <row r="39" spans="1:8" x14ac:dyDescent="0.25">
      <c r="B39" t="s">
        <v>90</v>
      </c>
      <c r="C39" s="30" t="s">
        <v>46</v>
      </c>
      <c r="D39" s="27">
        <v>43490</v>
      </c>
      <c r="E39" s="28">
        <v>0.41666666666666669</v>
      </c>
      <c r="F39" s="28">
        <v>0.58333333333333337</v>
      </c>
      <c r="G39" s="31">
        <f>(Tabelle34[[#This Row],[bis]]*24)-(Tabelle34[[#This Row],[von]]*24)</f>
        <v>4</v>
      </c>
      <c r="H39" s="31">
        <f>WEEKNUM(Tabelle34[[#This Row],[Datum]],2)</f>
        <v>4</v>
      </c>
    </row>
    <row r="40" spans="1:8" x14ac:dyDescent="0.25">
      <c r="B40" t="s">
        <v>86</v>
      </c>
      <c r="C40" s="30" t="s">
        <v>46</v>
      </c>
      <c r="D40" s="27">
        <v>43493</v>
      </c>
      <c r="E40" s="28">
        <v>0.5</v>
      </c>
      <c r="F40" s="28">
        <v>0.66666666666666663</v>
      </c>
      <c r="G40">
        <f>(Tabelle34[[#This Row],[bis]]*24)-(Tabelle34[[#This Row],[von]]*24)</f>
        <v>4</v>
      </c>
      <c r="H40">
        <f>WEEKNUM(Tabelle34[[#This Row],[Datum]],2)</f>
        <v>5</v>
      </c>
    </row>
    <row r="41" spans="1:8" x14ac:dyDescent="0.25">
      <c r="B41" t="s">
        <v>86</v>
      </c>
      <c r="C41" s="30" t="s">
        <v>46</v>
      </c>
      <c r="D41" s="27">
        <v>43497</v>
      </c>
      <c r="E41" s="28">
        <v>0.41666666666666669</v>
      </c>
      <c r="F41" s="28">
        <v>0.625</v>
      </c>
      <c r="G41">
        <f>(Tabelle34[[#This Row],[bis]]*24)-(Tabelle34[[#This Row],[von]]*24)</f>
        <v>5</v>
      </c>
      <c r="H41">
        <f>WEEKNUM(Tabelle34[[#This Row],[Datum]],2)</f>
        <v>5</v>
      </c>
    </row>
    <row r="42" spans="1:8" x14ac:dyDescent="0.25">
      <c r="B42" t="s">
        <v>33</v>
      </c>
      <c r="C42" s="30" t="s">
        <v>71</v>
      </c>
      <c r="D42" s="27">
        <v>43498</v>
      </c>
      <c r="E42" s="28">
        <v>0.5</v>
      </c>
      <c r="F42" s="28">
        <v>0.625</v>
      </c>
      <c r="G42" s="31">
        <f>(Tabelle34[[#This Row],[bis]]*24)-(Tabelle34[[#This Row],[von]]*24)</f>
        <v>3</v>
      </c>
      <c r="H42" s="31">
        <f>WEEKNUM(Tabelle34[[#This Row],[Datum]],2)</f>
        <v>5</v>
      </c>
    </row>
    <row r="43" spans="1:8" s="19" customFormat="1" x14ac:dyDescent="0.25">
      <c r="A43" s="11"/>
      <c r="B43" s="35" t="s">
        <v>19</v>
      </c>
      <c r="C43" s="36"/>
      <c r="D43" s="36"/>
      <c r="E43" s="36"/>
      <c r="F43" s="36"/>
      <c r="G43">
        <f>SUM(G7:G42)</f>
        <v>132.75</v>
      </c>
      <c r="H43"/>
    </row>
    <row r="44" spans="1:8" s="19" customFormat="1" x14ac:dyDescent="0.25">
      <c r="A44" s="11"/>
      <c r="B44"/>
      <c r="C44"/>
      <c r="D44"/>
      <c r="F44"/>
      <c r="G44"/>
      <c r="H44"/>
    </row>
    <row r="45" spans="1:8" s="19" customFormat="1" x14ac:dyDescent="0.25">
      <c r="A45" s="11"/>
      <c r="B45" s="11"/>
      <c r="C45" s="11"/>
      <c r="D45" s="11"/>
      <c r="F45"/>
      <c r="G45"/>
      <c r="H45"/>
    </row>
    <row r="46" spans="1:8" s="19" customFormat="1" ht="18.75" x14ac:dyDescent="0.3">
      <c r="A46" s="11"/>
      <c r="B46" s="37"/>
      <c r="C46" s="11"/>
      <c r="D46" s="11"/>
      <c r="F46"/>
      <c r="G46"/>
      <c r="H46"/>
    </row>
    <row r="47" spans="1:8" s="19" customFormat="1" x14ac:dyDescent="0.25">
      <c r="A47" s="11"/>
      <c r="B47" s="11"/>
      <c r="C47" s="11"/>
      <c r="D47" s="11"/>
      <c r="F47"/>
      <c r="G47"/>
      <c r="H47"/>
    </row>
    <row r="48" spans="1:8" s="19" customFormat="1" ht="15.75" x14ac:dyDescent="0.25">
      <c r="A48" s="11"/>
      <c r="B48" s="38"/>
      <c r="C48" s="38"/>
      <c r="D48" s="39"/>
      <c r="F48"/>
      <c r="G48"/>
      <c r="H48"/>
    </row>
    <row r="49" spans="1:8" s="19" customFormat="1" x14ac:dyDescent="0.25">
      <c r="A49" s="11"/>
      <c r="B49" s="11"/>
      <c r="C49" s="11"/>
      <c r="D49" s="40"/>
      <c r="F49"/>
      <c r="G49"/>
      <c r="H49"/>
    </row>
    <row r="50" spans="1:8" s="19" customFormat="1" x14ac:dyDescent="0.25">
      <c r="A50" s="11"/>
      <c r="B50" s="11"/>
      <c r="C50" s="11"/>
      <c r="D50" s="40"/>
      <c r="F50"/>
      <c r="G50"/>
      <c r="H50"/>
    </row>
    <row r="51" spans="1:8" s="19" customFormat="1" x14ac:dyDescent="0.25">
      <c r="A51" s="11"/>
      <c r="B51" s="11"/>
      <c r="C51" s="11"/>
      <c r="D51" s="40"/>
      <c r="F51"/>
      <c r="G51"/>
      <c r="H51"/>
    </row>
    <row r="52" spans="1:8" s="19" customFormat="1" x14ac:dyDescent="0.25">
      <c r="A52" s="11"/>
      <c r="B52" s="11"/>
      <c r="C52" s="11"/>
      <c r="D52" s="40"/>
      <c r="F52"/>
      <c r="G52"/>
      <c r="H52"/>
    </row>
    <row r="53" spans="1:8" s="19" customFormat="1" x14ac:dyDescent="0.25">
      <c r="A53" s="11"/>
      <c r="B53" s="11"/>
      <c r="C53" s="11"/>
      <c r="D53" s="40"/>
      <c r="F53"/>
      <c r="G53"/>
      <c r="H53"/>
    </row>
    <row r="54" spans="1:8" s="19" customFormat="1" x14ac:dyDescent="0.25">
      <c r="A54" s="11"/>
      <c r="B54" s="11"/>
      <c r="C54" s="11"/>
      <c r="D54" s="40"/>
      <c r="F54"/>
      <c r="G54"/>
      <c r="H54"/>
    </row>
    <row r="55" spans="1:8" s="19" customFormat="1" x14ac:dyDescent="0.25">
      <c r="A55" s="11"/>
      <c r="B55" s="11"/>
      <c r="C55" s="11"/>
      <c r="D55" s="40"/>
      <c r="F55"/>
      <c r="G55"/>
      <c r="H55"/>
    </row>
    <row r="56" spans="1:8" s="19" customFormat="1" x14ac:dyDescent="0.25">
      <c r="A56" s="11"/>
      <c r="B56" s="41"/>
      <c r="C56" s="11"/>
      <c r="D56" s="40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42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11"/>
      <c r="F89"/>
      <c r="G89"/>
      <c r="H89"/>
    </row>
    <row r="90" spans="1:8" s="19" customFormat="1" x14ac:dyDescent="0.25">
      <c r="A90" s="11"/>
      <c r="B90" s="11"/>
      <c r="C90" s="11"/>
      <c r="D90" s="11"/>
      <c r="F90"/>
      <c r="G90"/>
      <c r="H90"/>
    </row>
    <row r="91" spans="1:8" s="19" customFormat="1" ht="18.75" x14ac:dyDescent="0.3">
      <c r="A91" s="11"/>
      <c r="B91" s="37"/>
      <c r="C91" s="11"/>
      <c r="D91" s="11"/>
      <c r="F91"/>
      <c r="G91"/>
      <c r="H91"/>
    </row>
    <row r="92" spans="1:8" s="19" customFormat="1" x14ac:dyDescent="0.25">
      <c r="A92" s="11"/>
      <c r="B92" s="11"/>
      <c r="C92" s="11"/>
      <c r="D92" s="11"/>
      <c r="F92"/>
      <c r="G92"/>
      <c r="H92"/>
    </row>
    <row r="93" spans="1:8" s="19" customFormat="1" ht="15.75" x14ac:dyDescent="0.25">
      <c r="A93" s="11"/>
      <c r="B93" s="38"/>
      <c r="C93" s="38"/>
      <c r="D93" s="39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40"/>
      <c r="F99"/>
      <c r="G99"/>
      <c r="H99"/>
    </row>
    <row r="100" spans="1:8" s="19" customFormat="1" x14ac:dyDescent="0.25">
      <c r="A100" s="11"/>
      <c r="B100" s="11"/>
      <c r="C100" s="11"/>
      <c r="D100" s="40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42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11"/>
      <c r="F134"/>
      <c r="G134"/>
      <c r="H134"/>
    </row>
    <row r="135" spans="1:8" s="19" customFormat="1" x14ac:dyDescent="0.25">
      <c r="A135" s="11"/>
      <c r="B135" s="11"/>
      <c r="C135" s="11"/>
      <c r="D135" s="11"/>
      <c r="F135"/>
      <c r="G135"/>
      <c r="H135"/>
    </row>
    <row r="136" spans="1:8" s="19" customFormat="1" ht="18.75" x14ac:dyDescent="0.3">
      <c r="A136" s="11"/>
      <c r="B136" s="37"/>
      <c r="C136" s="11"/>
      <c r="D136" s="11"/>
      <c r="F136"/>
      <c r="G136"/>
      <c r="H136"/>
    </row>
    <row r="137" spans="1:8" s="19" customFormat="1" x14ac:dyDescent="0.25">
      <c r="A137" s="11"/>
      <c r="B137" s="11"/>
      <c r="C137" s="11"/>
      <c r="D137" s="11"/>
      <c r="F137"/>
      <c r="G137"/>
      <c r="H137"/>
    </row>
    <row r="138" spans="1:8" s="19" customFormat="1" ht="15.75" x14ac:dyDescent="0.25">
      <c r="A138" s="11"/>
      <c r="B138" s="38"/>
      <c r="C138" s="38"/>
      <c r="D138" s="39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40"/>
      <c r="F144"/>
      <c r="G144"/>
      <c r="H144"/>
    </row>
    <row r="145" spans="1:8" s="19" customFormat="1" x14ac:dyDescent="0.25">
      <c r="A145" s="11"/>
      <c r="B145" s="11"/>
      <c r="C145" s="11"/>
      <c r="D145" s="40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42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11"/>
      <c r="F179"/>
      <c r="G179"/>
      <c r="H179"/>
    </row>
    <row r="180" spans="1:8" s="19" customFormat="1" x14ac:dyDescent="0.25">
      <c r="A180" s="11"/>
      <c r="B180" s="11"/>
      <c r="C180" s="11"/>
      <c r="D180" s="11"/>
      <c r="F180"/>
      <c r="G180"/>
      <c r="H180"/>
    </row>
    <row r="181" spans="1:8" s="19" customFormat="1" ht="18.75" x14ac:dyDescent="0.3">
      <c r="A181" s="11"/>
      <c r="B181" s="37"/>
      <c r="C181" s="11"/>
      <c r="D181" s="11"/>
      <c r="F181"/>
      <c r="G181"/>
      <c r="H181"/>
    </row>
    <row r="182" spans="1:8" s="19" customFormat="1" x14ac:dyDescent="0.25">
      <c r="A182" s="11"/>
      <c r="B182" s="11"/>
      <c r="C182" s="11"/>
      <c r="D182" s="11"/>
      <c r="F182"/>
      <c r="G182"/>
      <c r="H182"/>
    </row>
    <row r="183" spans="1:8" s="19" customFormat="1" ht="15.75" x14ac:dyDescent="0.25">
      <c r="A183" s="11"/>
      <c r="B183" s="38"/>
      <c r="C183" s="38"/>
      <c r="D183" s="39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40"/>
      <c r="F189"/>
      <c r="G189"/>
      <c r="H189"/>
    </row>
    <row r="190" spans="1:8" s="19" customFormat="1" x14ac:dyDescent="0.25">
      <c r="A190" s="11"/>
      <c r="B190" s="11"/>
      <c r="C190" s="11"/>
      <c r="D190" s="40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x14ac:dyDescent="0.25">
      <c r="A216" s="11"/>
      <c r="B216" s="11"/>
      <c r="C216" s="11"/>
      <c r="D216" s="40"/>
    </row>
    <row r="217" spans="1:8" x14ac:dyDescent="0.25">
      <c r="A217" s="11"/>
      <c r="B217" s="11"/>
      <c r="C217" s="11"/>
      <c r="D217" s="40"/>
    </row>
    <row r="218" spans="1:8" x14ac:dyDescent="0.25">
      <c r="A218" s="11"/>
      <c r="B218" s="11"/>
      <c r="C218" s="11"/>
      <c r="D218" s="40"/>
    </row>
    <row r="219" spans="1:8" x14ac:dyDescent="0.25">
      <c r="A219" s="11"/>
    </row>
    <row r="220" spans="1:8" x14ac:dyDescent="0.25">
      <c r="A220" s="11"/>
    </row>
    <row r="221" spans="1:8" x14ac:dyDescent="0.25">
      <c r="A221" s="11"/>
    </row>
    <row r="222" spans="1:8" x14ac:dyDescent="0.25">
      <c r="A22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15"/>
  <sheetViews>
    <sheetView zoomScaleNormal="100" workbookViewId="0">
      <selection activeCell="B51" sqref="B51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t="s">
        <v>81</v>
      </c>
      <c r="C7" s="26" t="s">
        <v>24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t="s">
        <v>81</v>
      </c>
      <c r="C8" s="26" t="s">
        <v>25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t="s">
        <v>81</v>
      </c>
      <c r="C9" s="26" t="s">
        <v>26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t="s">
        <v>33</v>
      </c>
      <c r="C10" s="26" t="s">
        <v>28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t="s">
        <v>33</v>
      </c>
      <c r="C11" s="26" t="s">
        <v>28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t="s">
        <v>81</v>
      </c>
      <c r="C12" s="26" t="s">
        <v>30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t="s">
        <v>33</v>
      </c>
      <c r="C13" s="26" t="s">
        <v>34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t="s">
        <v>88</v>
      </c>
      <c r="C14" s="26" t="s">
        <v>36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t="s">
        <v>33</v>
      </c>
      <c r="C15" s="26" t="s">
        <v>35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t="s">
        <v>81</v>
      </c>
      <c r="C16" s="26" t="s">
        <v>37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t="s">
        <v>33</v>
      </c>
      <c r="C17" s="26" t="s">
        <v>34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t="s">
        <v>33</v>
      </c>
      <c r="C18" s="26" t="s">
        <v>34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25">
      <c r="B19" t="s">
        <v>33</v>
      </c>
      <c r="C19" s="26" t="s">
        <v>34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25">
      <c r="B20" t="s">
        <v>81</v>
      </c>
      <c r="C20" s="26" t="s">
        <v>42</v>
      </c>
      <c r="D20" s="27">
        <v>43432</v>
      </c>
      <c r="E20" s="28">
        <v>0.66666666666666663</v>
      </c>
      <c r="F20" s="28">
        <v>0.70833333333333337</v>
      </c>
      <c r="G20">
        <f>(Tabelle35[[#This Row],[bis]]*24)-(Tabelle35[[#This Row],[von]]*24)</f>
        <v>1</v>
      </c>
      <c r="H20">
        <f>WEEKNUM(Tabelle35[[#This Row],[Datum]],2)</f>
        <v>48</v>
      </c>
    </row>
    <row r="21" spans="2:8" x14ac:dyDescent="0.25">
      <c r="B21" t="s">
        <v>81</v>
      </c>
      <c r="C21" s="26" t="s">
        <v>41</v>
      </c>
      <c r="D21" s="27">
        <v>43433</v>
      </c>
      <c r="E21" s="28">
        <v>0.35416666666666669</v>
      </c>
      <c r="F21" s="28">
        <v>0.41666666666666669</v>
      </c>
      <c r="G21">
        <f>(Tabelle35[[#This Row],[bis]]*24)-(Tabelle35[[#This Row],[von]]*24)</f>
        <v>1.5</v>
      </c>
      <c r="H21">
        <f>WEEKNUM(Tabelle35[[#This Row],[Datum]],2)</f>
        <v>48</v>
      </c>
    </row>
    <row r="22" spans="2:8" x14ac:dyDescent="0.25">
      <c r="B22" t="s">
        <v>33</v>
      </c>
      <c r="C22" s="26" t="s">
        <v>34</v>
      </c>
      <c r="D22" s="27">
        <v>43434</v>
      </c>
      <c r="E22" s="28">
        <v>0.5</v>
      </c>
      <c r="F22" s="28">
        <v>0.625</v>
      </c>
      <c r="G22">
        <f>(Tabelle35[[#This Row],[bis]]*24)-(Tabelle35[[#This Row],[von]]*24)</f>
        <v>3</v>
      </c>
      <c r="H22">
        <f>WEEKNUM(Tabelle35[[#This Row],[Datum]],2)</f>
        <v>48</v>
      </c>
    </row>
    <row r="23" spans="2:8" x14ac:dyDescent="0.25">
      <c r="B23" t="s">
        <v>33</v>
      </c>
      <c r="C23" s="30" t="s">
        <v>39</v>
      </c>
      <c r="D23" s="27">
        <v>43436</v>
      </c>
      <c r="E23" s="28">
        <v>0.58333333333333337</v>
      </c>
      <c r="F23" s="28">
        <v>0.66666666666666663</v>
      </c>
      <c r="G23">
        <f>(Tabelle35[[#This Row],[bis]]*24)-(Tabelle35[[#This Row],[von]]*24)</f>
        <v>2</v>
      </c>
      <c r="H23">
        <f>WEEKNUM(Tabelle35[[#This Row],[Datum]],2)</f>
        <v>48</v>
      </c>
    </row>
    <row r="24" spans="2:8" x14ac:dyDescent="0.25">
      <c r="B24" t="s">
        <v>88</v>
      </c>
      <c r="C24" s="26" t="s">
        <v>45</v>
      </c>
      <c r="D24" s="27">
        <v>43434</v>
      </c>
      <c r="E24" s="28">
        <v>0.83333333333333337</v>
      </c>
      <c r="F24" s="28">
        <v>0.91666666666666663</v>
      </c>
      <c r="G24">
        <f>(Tabelle35[[#This Row],[bis]]*24)-(Tabelle35[[#This Row],[von]]*24)</f>
        <v>2</v>
      </c>
      <c r="H24">
        <f>WEEKNUM(Tabelle35[[#This Row],[Datum]],2)</f>
        <v>48</v>
      </c>
    </row>
    <row r="25" spans="2:8" x14ac:dyDescent="0.25">
      <c r="B25" t="s">
        <v>81</v>
      </c>
      <c r="C25" s="26" t="s">
        <v>48</v>
      </c>
      <c r="D25" s="27">
        <v>43444</v>
      </c>
      <c r="E25" s="28">
        <v>0.5</v>
      </c>
      <c r="F25" s="28">
        <v>0.625</v>
      </c>
      <c r="G25">
        <f>(Tabelle35[[#This Row],[bis]]*24)-(Tabelle35[[#This Row],[von]]*24)</f>
        <v>3</v>
      </c>
      <c r="H25">
        <f>WEEKNUM(Tabelle35[[#This Row],[Datum]],2)</f>
        <v>50</v>
      </c>
    </row>
    <row r="26" spans="2:8" x14ac:dyDescent="0.25">
      <c r="B26" t="s">
        <v>88</v>
      </c>
      <c r="C26" s="26" t="s">
        <v>52</v>
      </c>
      <c r="D26" s="27">
        <v>43449</v>
      </c>
      <c r="E26" s="28">
        <v>0.79166666666666663</v>
      </c>
      <c r="F26" s="28">
        <v>0.9375</v>
      </c>
      <c r="G26" s="31">
        <f>(Tabelle35[[#This Row],[bis]]*24)-(Tabelle35[[#This Row],[von]]*24)</f>
        <v>3.5</v>
      </c>
      <c r="H26" s="31">
        <f>WEEKNUM(Tabelle35[[#This Row],[Datum]],2)</f>
        <v>50</v>
      </c>
    </row>
    <row r="27" spans="2:8" x14ac:dyDescent="0.25">
      <c r="B27" t="s">
        <v>81</v>
      </c>
      <c r="C27" s="26" t="s">
        <v>60</v>
      </c>
      <c r="D27" s="27">
        <v>43450</v>
      </c>
      <c r="E27" s="28">
        <v>0.60416666666666663</v>
      </c>
      <c r="F27" s="28">
        <v>0.72916666666666663</v>
      </c>
      <c r="G27" s="31">
        <f>(Tabelle35[[#This Row],[bis]]*24)-(Tabelle35[[#This Row],[von]]*24)</f>
        <v>3</v>
      </c>
      <c r="H27" s="31">
        <f>WEEKNUM(Tabelle35[[#This Row],[Datum]],2)</f>
        <v>50</v>
      </c>
    </row>
    <row r="28" spans="2:8" x14ac:dyDescent="0.25">
      <c r="B28" t="s">
        <v>92</v>
      </c>
      <c r="C28" s="26" t="s">
        <v>53</v>
      </c>
      <c r="D28" s="27">
        <v>43450</v>
      </c>
      <c r="E28" s="28">
        <v>0.75</v>
      </c>
      <c r="F28" s="28">
        <v>0.9375</v>
      </c>
      <c r="G28" s="31">
        <f>(Tabelle35[[#This Row],[bis]]*24)-(Tabelle35[[#This Row],[von]]*24)</f>
        <v>4.5</v>
      </c>
      <c r="H28" s="31">
        <f>WEEKNUM(Tabelle35[[#This Row],[Datum]],2)</f>
        <v>50</v>
      </c>
    </row>
    <row r="29" spans="2:8" x14ac:dyDescent="0.25">
      <c r="B29" t="s">
        <v>81</v>
      </c>
      <c r="C29" s="26" t="s">
        <v>48</v>
      </c>
      <c r="D29" s="27">
        <v>43451</v>
      </c>
      <c r="E29" s="28">
        <v>0.5</v>
      </c>
      <c r="F29" s="28">
        <v>0.625</v>
      </c>
      <c r="G29">
        <f>(Tabelle35[[#This Row],[bis]]*24)-(Tabelle35[[#This Row],[von]]*24)</f>
        <v>3</v>
      </c>
      <c r="H29">
        <f>WEEKNUM(Tabelle35[[#This Row],[Datum]],2)</f>
        <v>51</v>
      </c>
    </row>
    <row r="30" spans="2:8" x14ac:dyDescent="0.25">
      <c r="B30" t="s">
        <v>93</v>
      </c>
      <c r="C30" s="26" t="s">
        <v>44</v>
      </c>
      <c r="D30" s="27">
        <v>43454</v>
      </c>
      <c r="E30" s="28">
        <v>0.41666666666666669</v>
      </c>
      <c r="F30" s="28">
        <v>0.58333333333333337</v>
      </c>
      <c r="G30" s="31">
        <f>(Tabelle35[[#This Row],[bis]]*24)-(Tabelle35[[#This Row],[von]]*24)</f>
        <v>4</v>
      </c>
      <c r="H30" s="31">
        <f>WEEKNUM(Tabelle35[[#This Row],[Datum]],2)</f>
        <v>51</v>
      </c>
    </row>
    <row r="31" spans="2:8" x14ac:dyDescent="0.25">
      <c r="B31" t="s">
        <v>93</v>
      </c>
      <c r="C31" s="26" t="s">
        <v>44</v>
      </c>
      <c r="D31" s="27">
        <v>43468</v>
      </c>
      <c r="E31" s="28">
        <v>0.375</v>
      </c>
      <c r="F31" s="28">
        <v>0.54166666666666663</v>
      </c>
      <c r="G31" s="31">
        <f>(Tabelle35[[#This Row],[bis]]*24)-(Tabelle35[[#This Row],[von]]*24)</f>
        <v>4</v>
      </c>
      <c r="H31" s="31">
        <f>WEEKNUM(Tabelle35[[#This Row],[Datum]],2)</f>
        <v>1</v>
      </c>
    </row>
    <row r="32" spans="2:8" x14ac:dyDescent="0.25">
      <c r="B32" t="s">
        <v>93</v>
      </c>
      <c r="C32" s="30" t="s">
        <v>51</v>
      </c>
      <c r="D32" s="27">
        <v>43469</v>
      </c>
      <c r="E32" s="28">
        <v>0.41666666666666669</v>
      </c>
      <c r="F32" s="28">
        <v>0.5</v>
      </c>
      <c r="G32">
        <f>(Tabelle35[[#This Row],[bis]]*24)-(Tabelle35[[#This Row],[von]]*24)</f>
        <v>2</v>
      </c>
      <c r="H32">
        <f>WEEKNUM(Tabelle35[[#This Row],[Datum]],2)</f>
        <v>1</v>
      </c>
    </row>
    <row r="33" spans="2:8" x14ac:dyDescent="0.25">
      <c r="B33" t="s">
        <v>93</v>
      </c>
      <c r="C33" s="30" t="s">
        <v>50</v>
      </c>
      <c r="D33" s="27">
        <v>43472</v>
      </c>
      <c r="E33" s="28">
        <v>0.375</v>
      </c>
      <c r="F33" s="28">
        <v>0.58333333333333337</v>
      </c>
      <c r="G33">
        <f>(Tabelle35[[#This Row],[bis]]*24)-(Tabelle35[[#This Row],[von]]*24)</f>
        <v>5</v>
      </c>
      <c r="H33">
        <f>WEEKNUM(Tabelle35[[#This Row],[Datum]],2)</f>
        <v>2</v>
      </c>
    </row>
    <row r="34" spans="2:8" x14ac:dyDescent="0.25">
      <c r="B34" t="s">
        <v>93</v>
      </c>
      <c r="C34" s="30" t="s">
        <v>59</v>
      </c>
      <c r="D34" s="27">
        <v>43473</v>
      </c>
      <c r="E34" s="28">
        <v>0.77083333333333337</v>
      </c>
      <c r="F34" s="28">
        <v>0.94791666666666663</v>
      </c>
      <c r="G34" s="31">
        <f>(Tabelle35[[#This Row],[bis]]*24)-(Tabelle35[[#This Row],[von]]*24)</f>
        <v>4.25</v>
      </c>
      <c r="H34" s="31">
        <f>WEEKNUM(Tabelle35[[#This Row],[Datum]],2)</f>
        <v>2</v>
      </c>
    </row>
    <row r="35" spans="2:8" x14ac:dyDescent="0.25">
      <c r="B35" t="s">
        <v>81</v>
      </c>
      <c r="C35" s="30" t="s">
        <v>54</v>
      </c>
      <c r="D35" s="27">
        <v>43475</v>
      </c>
      <c r="E35" s="28">
        <v>0.35416666666666669</v>
      </c>
      <c r="F35" s="28">
        <v>0.40625</v>
      </c>
      <c r="G35">
        <f>(Tabelle35[[#This Row],[bis]]*24)-(Tabelle35[[#This Row],[von]]*24)</f>
        <v>1.25</v>
      </c>
      <c r="H35">
        <f>WEEKNUM(Tabelle35[[#This Row],[Datum]],2)</f>
        <v>2</v>
      </c>
    </row>
    <row r="36" spans="2:8" x14ac:dyDescent="0.25">
      <c r="B36" t="s">
        <v>81</v>
      </c>
      <c r="C36" s="30" t="s">
        <v>55</v>
      </c>
      <c r="D36" s="27">
        <v>43479</v>
      </c>
      <c r="E36" s="28">
        <v>0.45833333333333331</v>
      </c>
      <c r="F36" s="28">
        <v>0.54166666666666663</v>
      </c>
      <c r="G36">
        <f>(Tabelle35[[#This Row],[bis]]*24)-(Tabelle35[[#This Row],[von]]*24)</f>
        <v>2</v>
      </c>
      <c r="H36">
        <f>WEEKNUM(Tabelle35[[#This Row],[Datum]],2)</f>
        <v>3</v>
      </c>
    </row>
    <row r="37" spans="2:8" x14ac:dyDescent="0.25">
      <c r="B37" t="s">
        <v>81</v>
      </c>
      <c r="C37" s="26" t="s">
        <v>42</v>
      </c>
      <c r="D37" s="27">
        <v>43479</v>
      </c>
      <c r="E37" s="28">
        <v>0.875</v>
      </c>
      <c r="F37" s="28">
        <v>0.9375</v>
      </c>
      <c r="G37">
        <f>(Tabelle35[[#This Row],[bis]]*24)-(Tabelle35[[#This Row],[von]]*24)</f>
        <v>1.5</v>
      </c>
      <c r="H37">
        <f>WEEKNUM(Tabelle35[[#This Row],[Datum]],2)</f>
        <v>3</v>
      </c>
    </row>
    <row r="38" spans="2:8" x14ac:dyDescent="0.25">
      <c r="B38" t="s">
        <v>93</v>
      </c>
      <c r="C38" s="30" t="s">
        <v>58</v>
      </c>
      <c r="D38" s="27">
        <v>43480</v>
      </c>
      <c r="E38" s="28">
        <v>0.8125</v>
      </c>
      <c r="F38" s="28">
        <v>0.94791666666666663</v>
      </c>
      <c r="G38">
        <f>(Tabelle35[[#This Row],[bis]]*24)-(Tabelle35[[#This Row],[von]]*24)</f>
        <v>3.25</v>
      </c>
      <c r="H38">
        <f>WEEKNUM(Tabelle35[[#This Row],[Datum]],2)</f>
        <v>3</v>
      </c>
    </row>
    <row r="39" spans="2:8" x14ac:dyDescent="0.25">
      <c r="B39" t="s">
        <v>93</v>
      </c>
      <c r="C39" s="30" t="s">
        <v>58</v>
      </c>
      <c r="D39" s="27">
        <v>43481</v>
      </c>
      <c r="E39" s="28">
        <v>0.70833333333333337</v>
      </c>
      <c r="F39" s="28">
        <v>0.78125</v>
      </c>
      <c r="G39" s="31">
        <f>(Tabelle35[[#This Row],[bis]]*24)-(Tabelle35[[#This Row],[von]]*24)</f>
        <v>1.75</v>
      </c>
      <c r="H39" s="31">
        <f>WEEKNUM(Tabelle35[[#This Row],[Datum]],2)</f>
        <v>3</v>
      </c>
    </row>
    <row r="40" spans="2:8" x14ac:dyDescent="0.25">
      <c r="B40" t="s">
        <v>81</v>
      </c>
      <c r="C40" s="30" t="s">
        <v>57</v>
      </c>
      <c r="D40" s="27">
        <v>43482</v>
      </c>
      <c r="E40" s="28">
        <v>0.35416666666666669</v>
      </c>
      <c r="F40" s="28">
        <v>0.375</v>
      </c>
      <c r="G40">
        <f>(Tabelle35[[#This Row],[bis]]*24)-(Tabelle35[[#This Row],[von]]*24)</f>
        <v>0.5</v>
      </c>
      <c r="H40">
        <f>WEEKNUM(Tabelle35[[#This Row],[Datum]],2)</f>
        <v>3</v>
      </c>
    </row>
    <row r="41" spans="2:8" x14ac:dyDescent="0.25">
      <c r="B41" t="s">
        <v>88</v>
      </c>
      <c r="C41" s="30" t="s">
        <v>58</v>
      </c>
      <c r="D41" s="27">
        <v>43485</v>
      </c>
      <c r="E41" s="28">
        <v>0.54166666666666663</v>
      </c>
      <c r="F41" s="28">
        <v>0.72916666666666663</v>
      </c>
      <c r="G41">
        <f>(Tabelle35[[#This Row],[bis]]*24)-(Tabelle35[[#This Row],[von]]*24)</f>
        <v>4.5</v>
      </c>
      <c r="H41">
        <f>WEEKNUM(Tabelle35[[#This Row],[Datum]],2)</f>
        <v>3</v>
      </c>
    </row>
    <row r="42" spans="2:8" x14ac:dyDescent="0.25">
      <c r="B42" t="s">
        <v>93</v>
      </c>
      <c r="C42" s="30" t="s">
        <v>62</v>
      </c>
      <c r="D42" s="27">
        <v>43487</v>
      </c>
      <c r="E42" s="28">
        <v>0.375</v>
      </c>
      <c r="F42" s="28">
        <v>0.47916666666666669</v>
      </c>
      <c r="G42">
        <f>(Tabelle35[[#This Row],[bis]]*24)-(Tabelle35[[#This Row],[von]]*24)</f>
        <v>2.5</v>
      </c>
      <c r="H42">
        <f>WEEKNUM(Tabelle35[[#This Row],[Datum]],2)</f>
        <v>4</v>
      </c>
    </row>
    <row r="43" spans="2:8" x14ac:dyDescent="0.25">
      <c r="B43" t="s">
        <v>93</v>
      </c>
      <c r="C43" s="30" t="s">
        <v>61</v>
      </c>
      <c r="D43" s="27">
        <v>43487</v>
      </c>
      <c r="E43" s="28">
        <v>0.72916666666666663</v>
      </c>
      <c r="F43" s="28">
        <v>0.9375</v>
      </c>
      <c r="G43">
        <f>(Tabelle35[[#This Row],[bis]]*24)-(Tabelle35[[#This Row],[von]]*24)</f>
        <v>5</v>
      </c>
      <c r="H43">
        <f>WEEKNUM(Tabelle35[[#This Row],[Datum]],2)</f>
        <v>4</v>
      </c>
    </row>
    <row r="44" spans="2:8" x14ac:dyDescent="0.25">
      <c r="B44" t="s">
        <v>81</v>
      </c>
      <c r="C44" s="26" t="s">
        <v>42</v>
      </c>
      <c r="D44" s="27">
        <v>43488</v>
      </c>
      <c r="E44" s="28">
        <v>0.35416666666666669</v>
      </c>
      <c r="F44" s="28">
        <v>0.41666666666666669</v>
      </c>
      <c r="G44">
        <f>(Tabelle35[[#This Row],[bis]]*24)-(Tabelle35[[#This Row],[von]]*24)</f>
        <v>1.5</v>
      </c>
      <c r="H44">
        <f>WEEKNUM(Tabelle35[[#This Row],[Datum]],2)</f>
        <v>4</v>
      </c>
    </row>
    <row r="45" spans="2:8" x14ac:dyDescent="0.25">
      <c r="B45" t="s">
        <v>81</v>
      </c>
      <c r="C45" s="26" t="s">
        <v>68</v>
      </c>
      <c r="D45" s="27">
        <v>43489</v>
      </c>
      <c r="E45" s="28">
        <v>0.35416666666666669</v>
      </c>
      <c r="F45" s="28">
        <v>0.41666666666666669</v>
      </c>
      <c r="G45">
        <f>(Tabelle35[[#This Row],[bis]]*24)-(Tabelle35[[#This Row],[von]]*24)</f>
        <v>1.5</v>
      </c>
      <c r="H45">
        <f>WEEKNUM(Tabelle35[[#This Row],[Datum]],2)</f>
        <v>4</v>
      </c>
    </row>
    <row r="46" spans="2:8" x14ac:dyDescent="0.25">
      <c r="B46" t="s">
        <v>81</v>
      </c>
      <c r="C46" t="s">
        <v>77</v>
      </c>
      <c r="D46" s="46">
        <v>43493</v>
      </c>
      <c r="E46" s="28">
        <v>0.57291666666666663</v>
      </c>
      <c r="F46" s="28">
        <v>0.78125</v>
      </c>
      <c r="G46">
        <f>(Tabelle35[[#This Row],[bis]]*24)-(Tabelle35[[#This Row],[von]]*24)</f>
        <v>5</v>
      </c>
      <c r="H46">
        <f>WEEKNUM(Tabelle35[[#This Row],[Datum]],2)</f>
        <v>5</v>
      </c>
    </row>
    <row r="47" spans="2:8" x14ac:dyDescent="0.25">
      <c r="B47" t="s">
        <v>93</v>
      </c>
      <c r="C47" s="30" t="s">
        <v>74</v>
      </c>
      <c r="D47" s="27">
        <v>43497</v>
      </c>
      <c r="E47" s="28">
        <v>0.60416666666666663</v>
      </c>
      <c r="F47" s="28">
        <v>0.85416666666666663</v>
      </c>
      <c r="G47" s="31">
        <f>(Tabelle35[[#This Row],[bis]]*24)-(Tabelle35[[#This Row],[von]]*24)</f>
        <v>6</v>
      </c>
      <c r="H47" s="31">
        <f>WEEKNUM(Tabelle35[[#This Row],[Datum]],2)</f>
        <v>5</v>
      </c>
    </row>
    <row r="48" spans="2:8" x14ac:dyDescent="0.25">
      <c r="B48" t="s">
        <v>93</v>
      </c>
      <c r="C48" t="s">
        <v>75</v>
      </c>
      <c r="D48" s="46">
        <v>43497</v>
      </c>
      <c r="E48" s="28">
        <v>0.85416666666666663</v>
      </c>
      <c r="F48" s="51">
        <v>0.94791666666666663</v>
      </c>
      <c r="G48" s="31">
        <f>(Tabelle35[[#This Row],[bis]]*24)-(Tabelle35[[#This Row],[von]]*24)</f>
        <v>2.25</v>
      </c>
      <c r="H48" s="31">
        <f>WEEKNUM(Tabelle35[[#This Row],[Datum]],2)</f>
        <v>5</v>
      </c>
    </row>
    <row r="49" spans="1:8" x14ac:dyDescent="0.25">
      <c r="B49" t="s">
        <v>33</v>
      </c>
      <c r="C49" s="30" t="s">
        <v>73</v>
      </c>
      <c r="D49" s="27">
        <v>43498</v>
      </c>
      <c r="E49" s="28">
        <v>0.35416666666666669</v>
      </c>
      <c r="F49" s="28">
        <v>0.47916666666666669</v>
      </c>
      <c r="G49" s="31">
        <f>(Tabelle35[[#This Row],[bis]]*24)-(Tabelle35[[#This Row],[von]]*24)</f>
        <v>3</v>
      </c>
      <c r="H49" s="31">
        <f>WEEKNUM(Tabelle35[[#This Row],[Datum]],2)</f>
        <v>5</v>
      </c>
    </row>
    <row r="50" spans="1:8" x14ac:dyDescent="0.25">
      <c r="B50" t="s">
        <v>33</v>
      </c>
      <c r="C50" s="30" t="s">
        <v>72</v>
      </c>
      <c r="D50" s="27">
        <v>43499</v>
      </c>
      <c r="E50" s="28">
        <v>0.5</v>
      </c>
      <c r="F50" s="28">
        <v>0.66666666666666663</v>
      </c>
      <c r="G50" s="31">
        <f>(Tabelle35[[#This Row],[bis]]*24)-(Tabelle35[[#This Row],[von]]*24)</f>
        <v>4</v>
      </c>
      <c r="H50" s="31">
        <f>WEEKNUM(Tabelle35[[#This Row],[Datum]],2)</f>
        <v>5</v>
      </c>
    </row>
    <row r="51" spans="1:8" x14ac:dyDescent="0.25">
      <c r="B51" t="s">
        <v>33</v>
      </c>
      <c r="C51" s="30" t="s">
        <v>72</v>
      </c>
      <c r="D51" s="27">
        <v>43499</v>
      </c>
      <c r="E51" s="28">
        <v>0.6875</v>
      </c>
      <c r="F51" s="28">
        <v>0.79166666666666663</v>
      </c>
      <c r="G51">
        <f>(Tabelle35[[#This Row],[bis]]*24)-(Tabelle35[[#This Row],[von]]*24)</f>
        <v>2.5</v>
      </c>
      <c r="H51">
        <f>WEEKNUM(Tabelle35[[#This Row],[Datum]],2)</f>
        <v>5</v>
      </c>
    </row>
    <row r="52" spans="1:8" s="19" customFormat="1" x14ac:dyDescent="0.25">
      <c r="A52" s="11"/>
      <c r="B52" s="43" t="s">
        <v>19</v>
      </c>
      <c r="C52" s="44"/>
      <c r="D52" s="44"/>
      <c r="E52" s="44"/>
      <c r="F52" s="44"/>
      <c r="G52" s="47">
        <f>SUM(G7:G51)</f>
        <v>130.5</v>
      </c>
      <c r="H52" s="48"/>
    </row>
    <row r="53" spans="1:8" s="19" customFormat="1" x14ac:dyDescent="0.25">
      <c r="A53" s="11"/>
      <c r="B53" s="11"/>
      <c r="C53" s="11"/>
      <c r="D53" s="40"/>
      <c r="F53"/>
      <c r="G53"/>
      <c r="H53"/>
    </row>
    <row r="54" spans="1:8" s="19" customFormat="1" x14ac:dyDescent="0.25">
      <c r="A54" s="11"/>
      <c r="B54" s="11"/>
      <c r="C54" s="11"/>
      <c r="D54" s="40"/>
      <c r="F54"/>
      <c r="G54"/>
      <c r="H54"/>
    </row>
    <row r="55" spans="1:8" s="19" customFormat="1" x14ac:dyDescent="0.25">
      <c r="A55" s="11"/>
      <c r="B55" s="11"/>
      <c r="C55" s="11"/>
      <c r="D55" s="40"/>
      <c r="F55"/>
      <c r="G55"/>
      <c r="H55"/>
    </row>
    <row r="56" spans="1:8" s="19" customFormat="1" x14ac:dyDescent="0.25">
      <c r="A56" s="11"/>
      <c r="B56" s="11"/>
      <c r="C56" s="11"/>
      <c r="D56" s="40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42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11"/>
      <c r="F81"/>
      <c r="G81"/>
      <c r="H81"/>
    </row>
    <row r="82" spans="1:8" s="19" customFormat="1" x14ac:dyDescent="0.25">
      <c r="A82" s="11"/>
      <c r="B82" s="11"/>
      <c r="C82" s="11"/>
      <c r="D82" s="11"/>
      <c r="F82"/>
      <c r="G82"/>
      <c r="H82"/>
    </row>
    <row r="83" spans="1:8" s="19" customFormat="1" ht="18.75" x14ac:dyDescent="0.3">
      <c r="A83" s="11"/>
      <c r="B83" s="37"/>
      <c r="C83" s="11"/>
      <c r="D83" s="11"/>
      <c r="F83"/>
      <c r="G83"/>
      <c r="H83"/>
    </row>
    <row r="84" spans="1:8" s="19" customFormat="1" x14ac:dyDescent="0.25">
      <c r="A84" s="11"/>
      <c r="B84" s="11"/>
      <c r="C84" s="11"/>
      <c r="D84" s="11"/>
      <c r="F84"/>
      <c r="G84"/>
      <c r="H84"/>
    </row>
    <row r="85" spans="1:8" s="19" customFormat="1" ht="15.75" x14ac:dyDescent="0.25">
      <c r="A85" s="11"/>
      <c r="B85" s="38"/>
      <c r="C85" s="38"/>
      <c r="D85" s="39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40"/>
      <c r="F99"/>
      <c r="G99"/>
      <c r="H99"/>
    </row>
    <row r="100" spans="1:8" s="19" customFormat="1" x14ac:dyDescent="0.25">
      <c r="A100" s="11"/>
      <c r="B100" s="11"/>
      <c r="C100" s="11"/>
      <c r="D100" s="40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42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11"/>
      <c r="F126"/>
      <c r="G126"/>
      <c r="H126"/>
    </row>
    <row r="127" spans="1:8" s="19" customFormat="1" x14ac:dyDescent="0.25">
      <c r="A127" s="11"/>
      <c r="B127" s="11"/>
      <c r="C127" s="11"/>
      <c r="D127" s="11"/>
      <c r="F127"/>
      <c r="G127"/>
      <c r="H127"/>
    </row>
    <row r="128" spans="1:8" s="19" customFormat="1" ht="18.75" x14ac:dyDescent="0.3">
      <c r="A128" s="11"/>
      <c r="B128" s="37"/>
      <c r="C128" s="11"/>
      <c r="D128" s="11"/>
      <c r="F128"/>
      <c r="G128"/>
      <c r="H128"/>
    </row>
    <row r="129" spans="1:8" s="19" customFormat="1" x14ac:dyDescent="0.25">
      <c r="A129" s="11"/>
      <c r="B129" s="11"/>
      <c r="C129" s="11"/>
      <c r="D129" s="11"/>
      <c r="F129"/>
      <c r="G129"/>
      <c r="H129"/>
    </row>
    <row r="130" spans="1:8" s="19" customFormat="1" ht="15.75" x14ac:dyDescent="0.25">
      <c r="A130" s="11"/>
      <c r="B130" s="38"/>
      <c r="C130" s="38"/>
      <c r="D130" s="39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40"/>
      <c r="F144"/>
      <c r="G144"/>
      <c r="H144"/>
    </row>
    <row r="145" spans="1:8" s="19" customFormat="1" x14ac:dyDescent="0.25">
      <c r="A145" s="11"/>
      <c r="B145" s="11"/>
      <c r="C145" s="11"/>
      <c r="D145" s="40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42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11"/>
      <c r="F171"/>
      <c r="G171"/>
      <c r="H171"/>
    </row>
    <row r="172" spans="1:8" s="19" customFormat="1" x14ac:dyDescent="0.25">
      <c r="A172" s="11"/>
      <c r="B172" s="11"/>
      <c r="C172" s="11"/>
      <c r="D172" s="11"/>
      <c r="F172"/>
      <c r="G172"/>
      <c r="H172"/>
    </row>
    <row r="173" spans="1:8" s="19" customFormat="1" ht="18.75" x14ac:dyDescent="0.3">
      <c r="A173" s="11"/>
      <c r="B173" s="37"/>
      <c r="C173" s="11"/>
      <c r="D173" s="11"/>
      <c r="F173"/>
      <c r="G173"/>
      <c r="H173"/>
    </row>
    <row r="174" spans="1:8" s="19" customFormat="1" x14ac:dyDescent="0.25">
      <c r="A174" s="11"/>
      <c r="B174" s="11"/>
      <c r="C174" s="11"/>
      <c r="D174" s="11"/>
      <c r="F174"/>
      <c r="G174"/>
      <c r="H174"/>
    </row>
    <row r="175" spans="1:8" s="19" customFormat="1" ht="15.75" x14ac:dyDescent="0.25">
      <c r="A175" s="11"/>
      <c r="B175" s="38"/>
      <c r="C175" s="38"/>
      <c r="D175" s="39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40"/>
      <c r="F189"/>
      <c r="G189"/>
      <c r="H189"/>
    </row>
    <row r="190" spans="1:8" s="19" customFormat="1" x14ac:dyDescent="0.25">
      <c r="A190" s="11"/>
      <c r="B190" s="11"/>
      <c r="C190" s="11"/>
      <c r="D190" s="40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</row>
    <row r="212" spans="1:4" x14ac:dyDescent="0.25">
      <c r="A212" s="11"/>
    </row>
    <row r="213" spans="1:4" x14ac:dyDescent="0.25">
      <c r="A213" s="11"/>
    </row>
    <row r="214" spans="1:4" x14ac:dyDescent="0.25">
      <c r="A214" s="11"/>
    </row>
    <row r="215" spans="1:4" x14ac:dyDescent="0.25">
      <c r="A215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24"/>
  <sheetViews>
    <sheetView topLeftCell="A11" workbookViewId="0">
      <selection activeCell="B44" sqref="B44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t="s">
        <v>81</v>
      </c>
      <c r="C7" s="26" t="s">
        <v>24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t="s">
        <v>81</v>
      </c>
      <c r="C8" s="26" t="s">
        <v>25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t="s">
        <v>81</v>
      </c>
      <c r="C9" s="26" t="s">
        <v>26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t="s">
        <v>33</v>
      </c>
      <c r="C10" s="26" t="s">
        <v>28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t="s">
        <v>33</v>
      </c>
      <c r="C11" s="26" t="s">
        <v>28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t="s">
        <v>81</v>
      </c>
      <c r="C12" s="26" t="s">
        <v>30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t="s">
        <v>33</v>
      </c>
      <c r="C13" s="26" t="s">
        <v>28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t="s">
        <v>81</v>
      </c>
      <c r="C14" s="26" t="s">
        <v>32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t="s">
        <v>33</v>
      </c>
      <c r="C15" s="26" t="s">
        <v>34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t="s">
        <v>33</v>
      </c>
      <c r="C16" s="26" t="s">
        <v>34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t="s">
        <v>33</v>
      </c>
      <c r="C17" s="26" t="s">
        <v>35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t="s">
        <v>81</v>
      </c>
      <c r="C18" s="26" t="s">
        <v>37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t="s">
        <v>33</v>
      </c>
      <c r="C19" s="26" t="s">
        <v>34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t="s">
        <v>33</v>
      </c>
      <c r="C20" s="26" t="s">
        <v>34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25">
      <c r="B21" t="s">
        <v>33</v>
      </c>
      <c r="C21" s="26" t="s">
        <v>34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25">
      <c r="B22" t="s">
        <v>81</v>
      </c>
      <c r="C22" s="26" t="s">
        <v>42</v>
      </c>
      <c r="D22" s="27">
        <v>43432</v>
      </c>
      <c r="E22" s="28">
        <v>0.66666666666666663</v>
      </c>
      <c r="F22" s="28">
        <v>0.70833333333333337</v>
      </c>
      <c r="G22">
        <f>(Tabelle37[[#This Row],[bis]]*24)-(Tabelle37[[#This Row],[von]]*24)</f>
        <v>1</v>
      </c>
      <c r="H22">
        <f>WEEKNUM(Tabelle37[[#This Row],[Datum]],2)</f>
        <v>48</v>
      </c>
    </row>
    <row r="23" spans="2:8" x14ac:dyDescent="0.25">
      <c r="B23" t="s">
        <v>81</v>
      </c>
      <c r="C23" s="26" t="s">
        <v>41</v>
      </c>
      <c r="D23" s="27">
        <v>43433</v>
      </c>
      <c r="E23" s="28">
        <v>0.35416666666666669</v>
      </c>
      <c r="F23" s="28">
        <v>0.41666666666666669</v>
      </c>
      <c r="G23">
        <f>(Tabelle37[[#This Row],[bis]]*24)-(Tabelle37[[#This Row],[von]]*24)</f>
        <v>1.5</v>
      </c>
      <c r="H23">
        <f>WEEKNUM(Tabelle37[[#This Row],[Datum]],2)</f>
        <v>48</v>
      </c>
    </row>
    <row r="24" spans="2:8" x14ac:dyDescent="0.25">
      <c r="B24" t="s">
        <v>33</v>
      </c>
      <c r="C24" s="26" t="s">
        <v>34</v>
      </c>
      <c r="D24" s="27">
        <v>43434</v>
      </c>
      <c r="E24" s="28">
        <v>0.5</v>
      </c>
      <c r="F24" s="28">
        <v>0.625</v>
      </c>
      <c r="G24" s="31">
        <f>(Tabelle37[[#This Row],[bis]]*24)-(Tabelle37[[#This Row],[von]]*24)</f>
        <v>3</v>
      </c>
      <c r="H24" s="31">
        <f>WEEKNUM(Tabelle37[[#This Row],[Datum]],2)</f>
        <v>48</v>
      </c>
    </row>
    <row r="25" spans="2:8" x14ac:dyDescent="0.25">
      <c r="B25" t="s">
        <v>33</v>
      </c>
      <c r="C25" s="26" t="s">
        <v>35</v>
      </c>
      <c r="D25" s="27">
        <v>43436</v>
      </c>
      <c r="E25" s="28">
        <v>0.66666666666666663</v>
      </c>
      <c r="F25" s="28">
        <v>0.77083333333333337</v>
      </c>
      <c r="G25">
        <f>(Tabelle37[[#This Row],[bis]]*24)-(Tabelle37[[#This Row],[von]]*24)</f>
        <v>2.5</v>
      </c>
      <c r="H25">
        <f>WEEKNUM(Tabelle37[[#This Row],[Datum]],2)</f>
        <v>48</v>
      </c>
    </row>
    <row r="26" spans="2:8" x14ac:dyDescent="0.25">
      <c r="B26" t="s">
        <v>81</v>
      </c>
      <c r="C26" s="26" t="s">
        <v>48</v>
      </c>
      <c r="D26" s="27">
        <v>43444</v>
      </c>
      <c r="E26" s="28">
        <v>0.5</v>
      </c>
      <c r="F26" s="28">
        <v>0.625</v>
      </c>
      <c r="G26" s="31">
        <f>(Tabelle37[[#This Row],[bis]]*24)-(Tabelle37[[#This Row],[von]]*24)</f>
        <v>3</v>
      </c>
      <c r="H26" s="31">
        <f>WEEKNUM(Tabelle37[[#This Row],[Datum]],2)</f>
        <v>50</v>
      </c>
    </row>
    <row r="27" spans="2:8" x14ac:dyDescent="0.25">
      <c r="B27" t="s">
        <v>86</v>
      </c>
      <c r="C27" s="30" t="s">
        <v>46</v>
      </c>
      <c r="D27" s="27">
        <v>43445</v>
      </c>
      <c r="E27" s="28">
        <v>0.41666666666666669</v>
      </c>
      <c r="F27" s="28">
        <v>0.66666666666666663</v>
      </c>
      <c r="G27">
        <f>(Tabelle37[[#This Row],[bis]]*24)-(Tabelle37[[#This Row],[von]]*24)</f>
        <v>6</v>
      </c>
      <c r="H27">
        <f>WEEKNUM(Tabelle37[[#This Row],[Datum]],2)</f>
        <v>50</v>
      </c>
    </row>
    <row r="28" spans="2:8" x14ac:dyDescent="0.25">
      <c r="B28" t="s">
        <v>86</v>
      </c>
      <c r="C28" s="30" t="s">
        <v>46</v>
      </c>
      <c r="D28" s="27">
        <v>43446</v>
      </c>
      <c r="E28" s="28">
        <v>0.41666666666666669</v>
      </c>
      <c r="F28" s="28">
        <v>0.66666666666666663</v>
      </c>
      <c r="G28">
        <f>(Tabelle37[[#This Row],[bis]]*24)-(Tabelle37[[#This Row],[von]]*24)</f>
        <v>6</v>
      </c>
      <c r="H28">
        <f>WEEKNUM(Tabelle37[[#This Row],[Datum]],2)</f>
        <v>50</v>
      </c>
    </row>
    <row r="29" spans="2:8" x14ac:dyDescent="0.25">
      <c r="B29" t="s">
        <v>86</v>
      </c>
      <c r="C29" s="30" t="s">
        <v>46</v>
      </c>
      <c r="D29" s="27">
        <v>43447</v>
      </c>
      <c r="E29" s="28">
        <v>0.41666666666666669</v>
      </c>
      <c r="F29" s="28">
        <v>0.66666666666666663</v>
      </c>
      <c r="G29">
        <f>(Tabelle37[[#This Row],[bis]]*24)-(Tabelle37[[#This Row],[von]]*24)</f>
        <v>6</v>
      </c>
      <c r="H29">
        <f>WEEKNUM(Tabelle37[[#This Row],[Datum]],2)</f>
        <v>50</v>
      </c>
    </row>
    <row r="30" spans="2:8" x14ac:dyDescent="0.25">
      <c r="B30" t="s">
        <v>81</v>
      </c>
      <c r="C30" s="26" t="s">
        <v>48</v>
      </c>
      <c r="D30" s="27">
        <v>43451</v>
      </c>
      <c r="E30" s="28">
        <v>0.5</v>
      </c>
      <c r="F30" s="28">
        <v>0.625</v>
      </c>
      <c r="G30">
        <f>(Tabelle37[[#This Row],[bis]]*24)-(Tabelle37[[#This Row],[von]]*24)</f>
        <v>3</v>
      </c>
      <c r="H30">
        <f>WEEKNUM(Tabelle37[[#This Row],[Datum]],2)</f>
        <v>51</v>
      </c>
    </row>
    <row r="31" spans="2:8" x14ac:dyDescent="0.25">
      <c r="B31" t="s">
        <v>86</v>
      </c>
      <c r="C31" s="30" t="s">
        <v>46</v>
      </c>
      <c r="D31" s="27">
        <v>43453</v>
      </c>
      <c r="E31" s="28">
        <v>0.5</v>
      </c>
      <c r="F31" s="28">
        <v>0.75</v>
      </c>
      <c r="G31">
        <f>(Tabelle37[[#This Row],[bis]]*24)-(Tabelle37[[#This Row],[von]]*24)</f>
        <v>6</v>
      </c>
      <c r="H31">
        <f>WEEKNUM(Tabelle37[[#This Row],[Datum]],2)</f>
        <v>51</v>
      </c>
    </row>
    <row r="32" spans="2:8" x14ac:dyDescent="0.25">
      <c r="B32" t="s">
        <v>86</v>
      </c>
      <c r="C32" s="30" t="s">
        <v>46</v>
      </c>
      <c r="D32" s="27">
        <v>43454</v>
      </c>
      <c r="E32" s="28">
        <v>0.41666666666666669</v>
      </c>
      <c r="F32" s="28">
        <v>0.70833333333333337</v>
      </c>
      <c r="G32">
        <f>(Tabelle37[[#This Row],[bis]]*24)-(Tabelle37[[#This Row],[von]]*24)</f>
        <v>7</v>
      </c>
      <c r="H32">
        <f>WEEKNUM(Tabelle37[[#This Row],[Datum]],2)</f>
        <v>51</v>
      </c>
    </row>
    <row r="33" spans="1:8" x14ac:dyDescent="0.25">
      <c r="B33" t="s">
        <v>86</v>
      </c>
      <c r="C33" s="30" t="s">
        <v>46</v>
      </c>
      <c r="D33" s="27">
        <v>43455</v>
      </c>
      <c r="E33" s="28">
        <v>0.5</v>
      </c>
      <c r="F33" s="28">
        <v>0.75</v>
      </c>
      <c r="G33">
        <f>(Tabelle37[[#This Row],[bis]]*24)-(Tabelle37[[#This Row],[von]]*24)</f>
        <v>6</v>
      </c>
      <c r="H33">
        <f>WEEKNUM(Tabelle37[[#This Row],[Datum]],2)</f>
        <v>51</v>
      </c>
    </row>
    <row r="34" spans="1:8" x14ac:dyDescent="0.25">
      <c r="B34" t="s">
        <v>84</v>
      </c>
      <c r="C34" s="30" t="s">
        <v>51</v>
      </c>
      <c r="D34" s="27">
        <v>43469</v>
      </c>
      <c r="E34" s="28">
        <v>0.41666666666666669</v>
      </c>
      <c r="F34" s="28">
        <v>0.5</v>
      </c>
      <c r="G34">
        <f>(Tabelle37[[#This Row],[bis]]*24)-(Tabelle37[[#This Row],[von]]*24)</f>
        <v>2</v>
      </c>
      <c r="H34">
        <f>WEEKNUM(Tabelle37[[#This Row],[Datum]],2)</f>
        <v>1</v>
      </c>
    </row>
    <row r="35" spans="1:8" x14ac:dyDescent="0.25">
      <c r="B35" t="s">
        <v>84</v>
      </c>
      <c r="C35" s="30" t="s">
        <v>50</v>
      </c>
      <c r="D35" s="27">
        <v>43472</v>
      </c>
      <c r="E35" s="28">
        <v>0.375</v>
      </c>
      <c r="F35" s="28">
        <v>0.58333333333333337</v>
      </c>
      <c r="G35">
        <f>(Tabelle37[[#This Row],[bis]]*24)-(Tabelle37[[#This Row],[von]]*24)</f>
        <v>5</v>
      </c>
      <c r="H35">
        <f>WEEKNUM(Tabelle37[[#This Row],[Datum]],2)</f>
        <v>2</v>
      </c>
    </row>
    <row r="36" spans="1:8" x14ac:dyDescent="0.25">
      <c r="B36" t="s">
        <v>86</v>
      </c>
      <c r="C36" s="30" t="s">
        <v>46</v>
      </c>
      <c r="D36" s="27">
        <v>43108</v>
      </c>
      <c r="E36" s="28">
        <v>0.5</v>
      </c>
      <c r="F36" s="28">
        <v>0.75</v>
      </c>
      <c r="G36">
        <f>(Tabelle37[[#This Row],[bis]]*24)-(Tabelle37[[#This Row],[von]]*24)</f>
        <v>6</v>
      </c>
      <c r="H36">
        <f>WEEKNUM(Tabelle37[[#This Row],[Datum]],2)</f>
        <v>2</v>
      </c>
    </row>
    <row r="37" spans="1:8" x14ac:dyDescent="0.25">
      <c r="B37" t="s">
        <v>86</v>
      </c>
      <c r="C37" s="30" t="s">
        <v>46</v>
      </c>
      <c r="D37" s="27">
        <v>43109</v>
      </c>
      <c r="E37" s="28">
        <v>0.41666666666666669</v>
      </c>
      <c r="F37" s="28">
        <v>0.66666666666666663</v>
      </c>
      <c r="G37">
        <f>(Tabelle37[[#This Row],[bis]]*24)-(Tabelle37[[#This Row],[von]]*24)</f>
        <v>6</v>
      </c>
      <c r="H37">
        <f>WEEKNUM(Tabelle37[[#This Row],[Datum]],2)</f>
        <v>2</v>
      </c>
    </row>
    <row r="38" spans="1:8" x14ac:dyDescent="0.25">
      <c r="B38" t="s">
        <v>81</v>
      </c>
      <c r="C38" s="30" t="s">
        <v>54</v>
      </c>
      <c r="D38" s="27">
        <v>43475</v>
      </c>
      <c r="E38" s="28">
        <v>0.35416666666666669</v>
      </c>
      <c r="F38" s="28">
        <v>0.40625</v>
      </c>
      <c r="G38">
        <f>(Tabelle37[[#This Row],[bis]]*24)-(Tabelle37[[#This Row],[von]]*24)</f>
        <v>1.25</v>
      </c>
      <c r="H38">
        <f>WEEKNUM(Tabelle37[[#This Row],[Datum]],2)</f>
        <v>2</v>
      </c>
    </row>
    <row r="39" spans="1:8" x14ac:dyDescent="0.25">
      <c r="B39" t="s">
        <v>81</v>
      </c>
      <c r="C39" s="30" t="s">
        <v>55</v>
      </c>
      <c r="D39" s="27">
        <v>43479</v>
      </c>
      <c r="E39" s="28">
        <v>0.45833333333333331</v>
      </c>
      <c r="F39" s="28">
        <v>0.54166666666666663</v>
      </c>
      <c r="G39">
        <f>(Tabelle37[[#This Row],[bis]]*24)-(Tabelle37[[#This Row],[von]]*24)</f>
        <v>2</v>
      </c>
      <c r="H39">
        <f>WEEKNUM(Tabelle37[[#This Row],[Datum]],2)</f>
        <v>3</v>
      </c>
    </row>
    <row r="40" spans="1:8" x14ac:dyDescent="0.25">
      <c r="B40" t="s">
        <v>90</v>
      </c>
      <c r="C40" s="30" t="s">
        <v>46</v>
      </c>
      <c r="D40" s="27">
        <v>43487</v>
      </c>
      <c r="E40" s="28">
        <v>0.5</v>
      </c>
      <c r="F40" s="28">
        <v>0.625</v>
      </c>
      <c r="G40">
        <f>(Tabelle37[[#This Row],[bis]]*24)-(Tabelle37[[#This Row],[von]]*24)</f>
        <v>3</v>
      </c>
      <c r="H40">
        <f>WEEKNUM(Tabelle37[[#This Row],[Datum]],2)</f>
        <v>4</v>
      </c>
    </row>
    <row r="41" spans="1:8" x14ac:dyDescent="0.25">
      <c r="B41" t="s">
        <v>90</v>
      </c>
      <c r="C41" s="30" t="s">
        <v>46</v>
      </c>
      <c r="D41" s="27">
        <v>43490</v>
      </c>
      <c r="E41" s="28">
        <v>0.41666666666666669</v>
      </c>
      <c r="F41" s="28">
        <v>0.58333333333333337</v>
      </c>
      <c r="G41">
        <f>(Tabelle37[[#This Row],[bis]]*24)-(Tabelle37[[#This Row],[von]]*24)</f>
        <v>4</v>
      </c>
      <c r="H41">
        <f>WEEKNUM(Tabelle37[[#This Row],[Datum]],2)</f>
        <v>4</v>
      </c>
    </row>
    <row r="42" spans="1:8" x14ac:dyDescent="0.25">
      <c r="B42" t="s">
        <v>86</v>
      </c>
      <c r="C42" s="30" t="s">
        <v>46</v>
      </c>
      <c r="D42" s="27">
        <v>43493</v>
      </c>
      <c r="E42" s="28">
        <v>0.5</v>
      </c>
      <c r="F42" s="28">
        <v>0.66666666666666663</v>
      </c>
      <c r="G42">
        <f>(Tabelle37[[#This Row],[bis]]*24)-(Tabelle37[[#This Row],[von]]*24)</f>
        <v>4</v>
      </c>
      <c r="H42">
        <f>WEEKNUM(Tabelle37[[#This Row],[Datum]],2)</f>
        <v>5</v>
      </c>
    </row>
    <row r="43" spans="1:8" x14ac:dyDescent="0.25">
      <c r="B43" t="s">
        <v>86</v>
      </c>
      <c r="C43" s="30" t="s">
        <v>46</v>
      </c>
      <c r="D43" s="27">
        <v>43497</v>
      </c>
      <c r="E43" s="28">
        <v>0.41666666666666669</v>
      </c>
      <c r="F43" s="28">
        <v>0.625</v>
      </c>
      <c r="G43" s="31">
        <f>(Tabelle37[[#This Row],[bis]]*24)-(Tabelle37[[#This Row],[von]]*24)</f>
        <v>5</v>
      </c>
      <c r="H43" s="31">
        <f>WEEKNUM(Tabelle37[[#This Row],[Datum]],2)</f>
        <v>5</v>
      </c>
    </row>
    <row r="44" spans="1:8" x14ac:dyDescent="0.25">
      <c r="B44" t="s">
        <v>33</v>
      </c>
      <c r="C44" s="30" t="s">
        <v>71</v>
      </c>
      <c r="D44" s="27">
        <v>43498</v>
      </c>
      <c r="E44" s="28">
        <v>0.5</v>
      </c>
      <c r="F44" s="28">
        <v>0.625</v>
      </c>
      <c r="G44" s="31">
        <f>(Tabelle37[[#This Row],[bis]]*24)-(Tabelle37[[#This Row],[von]]*24)</f>
        <v>3</v>
      </c>
      <c r="H44" s="31">
        <f>WEEKNUM(Tabelle37[[#This Row],[Datum]],2)</f>
        <v>5</v>
      </c>
    </row>
    <row r="45" spans="1:8" s="19" customFormat="1" x14ac:dyDescent="0.25">
      <c r="A45" s="11"/>
      <c r="B45" s="35" t="s">
        <v>19</v>
      </c>
      <c r="C45" s="36"/>
      <c r="D45" s="36"/>
      <c r="E45" s="36"/>
      <c r="F45" s="36"/>
      <c r="G45">
        <f>SUM(G7:G44)</f>
        <v>135.75</v>
      </c>
      <c r="H45"/>
    </row>
    <row r="46" spans="1:8" s="19" customFormat="1" x14ac:dyDescent="0.25">
      <c r="A46" s="11"/>
      <c r="B46"/>
      <c r="C46"/>
      <c r="D46"/>
      <c r="F46"/>
      <c r="G46"/>
      <c r="H46"/>
    </row>
    <row r="47" spans="1:8" s="19" customFormat="1" x14ac:dyDescent="0.25">
      <c r="A47" s="11"/>
      <c r="B47" s="11"/>
      <c r="C47" s="11"/>
      <c r="D47" s="11"/>
      <c r="F47"/>
      <c r="G47"/>
      <c r="H47"/>
    </row>
    <row r="48" spans="1:8" s="19" customFormat="1" ht="18.75" x14ac:dyDescent="0.3">
      <c r="A48" s="11"/>
      <c r="B48" s="37"/>
      <c r="C48" s="11"/>
      <c r="D48" s="11"/>
      <c r="F48"/>
      <c r="G48"/>
      <c r="H48"/>
    </row>
    <row r="49" spans="1:8" s="19" customFormat="1" x14ac:dyDescent="0.25">
      <c r="A49" s="11"/>
      <c r="B49" s="11"/>
      <c r="C49" s="11"/>
      <c r="D49" s="11"/>
      <c r="F49"/>
      <c r="G49"/>
      <c r="H49"/>
    </row>
    <row r="50" spans="1:8" s="19" customFormat="1" ht="15.75" x14ac:dyDescent="0.25">
      <c r="A50" s="11"/>
      <c r="B50" s="38"/>
      <c r="C50" s="38"/>
      <c r="D50" s="39"/>
      <c r="F50"/>
      <c r="G50"/>
      <c r="H50"/>
    </row>
    <row r="51" spans="1:8" s="19" customFormat="1" x14ac:dyDescent="0.25">
      <c r="A51" s="11"/>
      <c r="B51" s="11"/>
      <c r="C51" s="11"/>
      <c r="D51" s="40"/>
      <c r="F51"/>
      <c r="G51"/>
      <c r="H51"/>
    </row>
    <row r="52" spans="1:8" s="19" customFormat="1" x14ac:dyDescent="0.25">
      <c r="A52" s="11"/>
      <c r="B52" s="11"/>
      <c r="C52" s="11"/>
      <c r="D52" s="40"/>
      <c r="F52"/>
      <c r="G52"/>
      <c r="H52"/>
    </row>
    <row r="53" spans="1:8" s="19" customFormat="1" x14ac:dyDescent="0.25">
      <c r="A53" s="11"/>
      <c r="B53" s="11"/>
      <c r="C53" s="11"/>
      <c r="D53" s="40"/>
      <c r="F53"/>
      <c r="G53"/>
      <c r="H53"/>
    </row>
    <row r="54" spans="1:8" s="19" customFormat="1" x14ac:dyDescent="0.25">
      <c r="A54" s="11"/>
      <c r="B54" s="11"/>
      <c r="C54" s="11"/>
      <c r="D54" s="40"/>
      <c r="F54"/>
      <c r="G54"/>
      <c r="H54"/>
    </row>
    <row r="55" spans="1:8" s="19" customFormat="1" x14ac:dyDescent="0.25">
      <c r="A55" s="11"/>
      <c r="B55" s="11"/>
      <c r="C55" s="11"/>
      <c r="D55" s="40"/>
      <c r="F55"/>
      <c r="G55"/>
      <c r="H55"/>
    </row>
    <row r="56" spans="1:8" s="19" customFormat="1" x14ac:dyDescent="0.25">
      <c r="A56" s="11"/>
      <c r="B56" s="11"/>
      <c r="C56" s="11"/>
      <c r="D56" s="40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4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42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11"/>
      <c r="F91"/>
      <c r="G91"/>
      <c r="H91"/>
    </row>
    <row r="92" spans="1:8" s="19" customFormat="1" x14ac:dyDescent="0.25">
      <c r="A92" s="11"/>
      <c r="B92" s="11"/>
      <c r="C92" s="11"/>
      <c r="D92" s="11"/>
      <c r="F92"/>
      <c r="G92"/>
      <c r="H92"/>
    </row>
    <row r="93" spans="1:8" s="19" customFormat="1" ht="18.75" x14ac:dyDescent="0.3">
      <c r="A93" s="11"/>
      <c r="B93" s="37"/>
      <c r="C93" s="11"/>
      <c r="D93" s="11"/>
      <c r="F93"/>
      <c r="G93"/>
      <c r="H93"/>
    </row>
    <row r="94" spans="1:8" s="19" customFormat="1" x14ac:dyDescent="0.25">
      <c r="A94" s="11"/>
      <c r="B94" s="11"/>
      <c r="C94" s="11"/>
      <c r="D94" s="11"/>
      <c r="F94"/>
      <c r="G94"/>
      <c r="H94"/>
    </row>
    <row r="95" spans="1:8" s="19" customFormat="1" ht="15.75" x14ac:dyDescent="0.25">
      <c r="A95" s="11"/>
      <c r="B95" s="38"/>
      <c r="C95" s="38"/>
      <c r="D95" s="39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40"/>
      <c r="F99"/>
      <c r="G99"/>
      <c r="H99"/>
    </row>
    <row r="100" spans="1:8" s="19" customFormat="1" x14ac:dyDescent="0.25">
      <c r="A100" s="11"/>
      <c r="B100" s="11"/>
      <c r="C100" s="11"/>
      <c r="D100" s="40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42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11"/>
      <c r="F136"/>
      <c r="G136"/>
      <c r="H136"/>
    </row>
    <row r="137" spans="1:8" s="19" customFormat="1" x14ac:dyDescent="0.25">
      <c r="A137" s="11"/>
      <c r="B137" s="11"/>
      <c r="C137" s="11"/>
      <c r="D137" s="11"/>
      <c r="F137"/>
      <c r="G137"/>
      <c r="H137"/>
    </row>
    <row r="138" spans="1:8" s="19" customFormat="1" ht="18.75" x14ac:dyDescent="0.3">
      <c r="A138" s="11"/>
      <c r="B138" s="37"/>
      <c r="C138" s="11"/>
      <c r="D138" s="11"/>
      <c r="F138"/>
      <c r="G138"/>
      <c r="H138"/>
    </row>
    <row r="139" spans="1:8" s="19" customFormat="1" x14ac:dyDescent="0.25">
      <c r="A139" s="11"/>
      <c r="B139" s="11"/>
      <c r="C139" s="11"/>
      <c r="D139" s="11"/>
      <c r="F139"/>
      <c r="G139"/>
      <c r="H139"/>
    </row>
    <row r="140" spans="1:8" s="19" customFormat="1" ht="15.75" x14ac:dyDescent="0.25">
      <c r="A140" s="11"/>
      <c r="B140" s="38"/>
      <c r="C140" s="38"/>
      <c r="D140" s="39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40"/>
      <c r="F144"/>
      <c r="G144"/>
      <c r="H144"/>
    </row>
    <row r="145" spans="1:8" s="19" customFormat="1" x14ac:dyDescent="0.25">
      <c r="A145" s="11"/>
      <c r="B145" s="11"/>
      <c r="C145" s="11"/>
      <c r="D145" s="40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42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11"/>
      <c r="F181"/>
      <c r="G181"/>
      <c r="H181"/>
    </row>
    <row r="182" spans="1:8" s="19" customFormat="1" x14ac:dyDescent="0.25">
      <c r="A182" s="11"/>
      <c r="B182" s="11"/>
      <c r="C182" s="11"/>
      <c r="D182" s="11"/>
      <c r="F182"/>
      <c r="G182"/>
      <c r="H182"/>
    </row>
    <row r="183" spans="1:8" s="19" customFormat="1" ht="18.75" x14ac:dyDescent="0.3">
      <c r="A183" s="11"/>
      <c r="B183" s="37"/>
      <c r="C183" s="11"/>
      <c r="D183" s="11"/>
      <c r="F183"/>
      <c r="G183"/>
      <c r="H183"/>
    </row>
    <row r="184" spans="1:8" s="19" customFormat="1" x14ac:dyDescent="0.25">
      <c r="A184" s="11"/>
      <c r="B184" s="11"/>
      <c r="C184" s="11"/>
      <c r="D184" s="11"/>
      <c r="F184"/>
      <c r="G184"/>
      <c r="H184"/>
    </row>
    <row r="185" spans="1:8" s="19" customFormat="1" ht="15.75" x14ac:dyDescent="0.25">
      <c r="A185" s="11"/>
      <c r="B185" s="38"/>
      <c r="C185" s="38"/>
      <c r="D185" s="39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40"/>
      <c r="F189"/>
      <c r="G189"/>
      <c r="H189"/>
    </row>
    <row r="190" spans="1:8" s="19" customFormat="1" x14ac:dyDescent="0.25">
      <c r="A190" s="11"/>
      <c r="B190" s="11"/>
      <c r="C190" s="11"/>
      <c r="D190" s="40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x14ac:dyDescent="0.25">
      <c r="A218" s="11"/>
      <c r="B218" s="11"/>
      <c r="C218" s="11"/>
      <c r="D218" s="40"/>
    </row>
    <row r="219" spans="1:8" x14ac:dyDescent="0.25">
      <c r="A219" s="11"/>
      <c r="B219" s="11"/>
      <c r="C219" s="11"/>
      <c r="D219" s="40"/>
    </row>
    <row r="220" spans="1:8" x14ac:dyDescent="0.25">
      <c r="A220" s="11"/>
      <c r="B220" s="11"/>
      <c r="C220" s="11"/>
      <c r="D220" s="40"/>
    </row>
    <row r="221" spans="1:8" x14ac:dyDescent="0.25">
      <c r="A221" s="11"/>
    </row>
    <row r="222" spans="1:8" x14ac:dyDescent="0.25">
      <c r="A222" s="11"/>
    </row>
    <row r="223" spans="1:8" x14ac:dyDescent="0.25">
      <c r="A223" s="11"/>
    </row>
    <row r="224" spans="1:8" x14ac:dyDescent="0.25">
      <c r="A22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zoomScale="85" zoomScaleNormal="85" workbookViewId="0">
      <selection activeCell="G29" sqref="G29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4" t="s">
        <v>4</v>
      </c>
      <c r="B2" s="55"/>
      <c r="C2" s="55"/>
      <c r="D2" s="56"/>
      <c r="E2" s="9"/>
      <c r="G2" s="49"/>
      <c r="H2" s="49"/>
      <c r="I2" s="49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49"/>
      <c r="H3" s="49"/>
      <c r="I3" s="49"/>
    </row>
    <row r="4" spans="1:9" x14ac:dyDescent="0.25">
      <c r="A4" s="1">
        <f>B44</f>
        <v>131.5</v>
      </c>
      <c r="B4" s="1">
        <f t="shared" ref="B4:D4" si="0">C44</f>
        <v>132.75</v>
      </c>
      <c r="C4" s="1">
        <f t="shared" si="0"/>
        <v>130.5</v>
      </c>
      <c r="D4" s="1">
        <f t="shared" si="0"/>
        <v>135.75</v>
      </c>
      <c r="F4" s="10"/>
      <c r="G4" s="49"/>
      <c r="H4" s="49"/>
      <c r="I4" s="49"/>
    </row>
    <row r="5" spans="1:9" x14ac:dyDescent="0.25">
      <c r="G5" s="49"/>
      <c r="H5" s="49"/>
      <c r="I5" s="49"/>
    </row>
    <row r="23" spans="1:11" x14ac:dyDescent="0.25">
      <c r="A23" s="54" t="s">
        <v>5</v>
      </c>
      <c r="B23" s="55"/>
      <c r="C23" s="55"/>
      <c r="D23" s="55"/>
      <c r="E23" s="55"/>
      <c r="F23" s="56"/>
      <c r="H23" s="9"/>
      <c r="I23" s="9"/>
      <c r="J23" s="9"/>
      <c r="K23" s="9"/>
    </row>
    <row r="24" spans="1:11" x14ac:dyDescent="0.25">
      <c r="A24" s="15"/>
      <c r="B24" s="57" t="s">
        <v>7</v>
      </c>
      <c r="C24" s="58"/>
      <c r="D24" s="58"/>
      <c r="E24" s="58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SUMIF(Aistleithner!H6:H56,Zeiterfassung_Gesamt!A26,Aistleithner!G6:G56)</f>
        <v>4.5</v>
      </c>
      <c r="C26" s="3">
        <f>SUMIF(Dusanic!H6:H42,Zeiterfassung_Gesamt!A26,Dusanic!G6:G42)</f>
        <v>4.5</v>
      </c>
      <c r="D26" s="3">
        <f>SUMIF(Tabelle35[KW],Zeiterfassung_Gesamt!A26,Tabelle35[Dauer])</f>
        <v>4.5</v>
      </c>
      <c r="E26" s="3">
        <f>SUMIF(Tomic!H6:H44,Zeiterfassung_Gesamt!A26,Tomic!G6:G44)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SUMIF(Aistleithner!H7:H56,Zeiterfassung_Gesamt!A27,Aistleithner!G7:G56)</f>
        <v>3.5</v>
      </c>
      <c r="C27" s="3">
        <f>SUMIF(Dusanic!H7:H42,Zeiterfassung_Gesamt!A27,Dusanic!G7:G42)</f>
        <v>1.5</v>
      </c>
      <c r="D27" s="3">
        <f>SUMIF(Tabelle35[KW],Zeiterfassung_Gesamt!A27,Tabelle35[Dauer])</f>
        <v>1.5</v>
      </c>
      <c r="E27" s="3">
        <f>SUMIF(Tomic!H7:H44,Zeiterfassung_Gesamt!A27,Tomic!G7:G44)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SUMIF(Aistleithner!H8:H57,Zeiterfassung_Gesamt!A28,Aistleithner!G8:G57)</f>
        <v>9</v>
      </c>
      <c r="C28" s="3">
        <f>SUMIF(Dusanic!H8:H43,Zeiterfassung_Gesamt!A28,Dusanic!G8:G43)</f>
        <v>9.5</v>
      </c>
      <c r="D28" s="3">
        <f>SUMIF(Tabelle35[KW],Zeiterfassung_Gesamt!A28,Tabelle35[Dauer])</f>
        <v>8.5</v>
      </c>
      <c r="E28" s="3">
        <f>SUMIF(Tomic!H8:H45,Zeiterfassung_Gesamt!A28,Tomic!G8:G45)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SUMIF(Aistleithner!H9:H58,Zeiterfassung_Gesamt!A29,Aistleithner!G9:G58)</f>
        <v>3</v>
      </c>
      <c r="C29" s="3">
        <f>SUMIF(Dusanic!H9:H44,Zeiterfassung_Gesamt!A29,Dusanic!G9:G44)</f>
        <v>0</v>
      </c>
      <c r="D29" s="3">
        <f>SUMIF(Tabelle35[KW],Zeiterfassung_Gesamt!A29,Tabelle35[Dauer])</f>
        <v>0</v>
      </c>
      <c r="E29" s="3">
        <f>SUMIF(Tomic!H9:H46,Zeiterfassung_Gesamt!A29,Tomic!G9:G46)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SUMIF(Aistleithner!H10:H59,Zeiterfassung_Gesamt!A30,Aistleithner!G10:G59)</f>
        <v>0</v>
      </c>
      <c r="C30" s="3">
        <f>SUMIF(Dusanic!H10:H45,Zeiterfassung_Gesamt!A30,Dusanic!G10:G45)</f>
        <v>0</v>
      </c>
      <c r="D30" s="3">
        <f>SUMIF(Tabelle35[KW],Zeiterfassung_Gesamt!A30,Tabelle35[Dauer])</f>
        <v>0</v>
      </c>
      <c r="E30" s="3">
        <f>SUMIF(Tomic!H10:H47,Zeiterfassung_Gesamt!A30,Tomic!G10:G47)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SUMIF(Aistleithner!H11:H60,Zeiterfassung_Gesamt!A31,Aistleithner!G11:G60)</f>
        <v>7</v>
      </c>
      <c r="C31" s="3">
        <f>SUMIF(Dusanic!H11:H46,Zeiterfassung_Gesamt!A31,Dusanic!G11:G46)</f>
        <v>7</v>
      </c>
      <c r="D31" s="3">
        <f>SUMIF(Tabelle35[KW],Zeiterfassung_Gesamt!A31,Tabelle35[Dauer])</f>
        <v>6</v>
      </c>
      <c r="E31" s="3">
        <f>SUMIF(Tomic!H11:H48,Zeiterfassung_Gesamt!A31,Tomic!G11:G48)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SUMIF(Aistleithner!H12:H61,Zeiterfassung_Gesamt!A32,Aistleithner!G12:G61)</f>
        <v>2</v>
      </c>
      <c r="C32" s="3">
        <f>SUMIF(Dusanic!H12:H47,Zeiterfassung_Gesamt!A32,Dusanic!G12:G47)</f>
        <v>2</v>
      </c>
      <c r="D32" s="3">
        <f>SUMIF(Tabelle35[KW],Zeiterfassung_Gesamt!A32,Tabelle35[Dauer])</f>
        <v>0</v>
      </c>
      <c r="E32" s="3">
        <f>SUMIF(Tomic!H12:H49,Zeiterfassung_Gesamt!A32,Tomic!G12:G49)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SUMIF(Aistleithner!H13:H62,Zeiterfassung_Gesamt!A33,Aistleithner!G13:G62)</f>
        <v>16</v>
      </c>
      <c r="C33" s="3">
        <f>SUMIF(Dusanic!H13:H48,Zeiterfassung_Gesamt!A33,Dusanic!G13:G48)</f>
        <v>8.5</v>
      </c>
      <c r="D33" s="3">
        <f>SUMIF(Tabelle35[KW],Zeiterfassung_Gesamt!A33,Tabelle35[Dauer])</f>
        <v>12.25</v>
      </c>
      <c r="E33" s="3">
        <f>SUMIF(Tomic!H13:H50,Zeiterfassung_Gesamt!A33,Tomic!G13:G50)</f>
        <v>8.5</v>
      </c>
      <c r="F33" s="3">
        <f t="shared" si="2"/>
        <v>45.25</v>
      </c>
      <c r="J33" s="12"/>
      <c r="K33" s="14"/>
    </row>
    <row r="34" spans="1:11" outlineLevel="1" x14ac:dyDescent="0.25">
      <c r="A34" s="2">
        <v>48</v>
      </c>
      <c r="B34" s="3">
        <f>SUMIF(Aistleithner!H14:H63,Zeiterfassung_Gesamt!A34,Aistleithner!G14:G63)</f>
        <v>16</v>
      </c>
      <c r="C34" s="3">
        <f>SUMIF(Dusanic!H14:H49,Zeiterfassung_Gesamt!A34,Dusanic!G14:G49)</f>
        <v>15.5</v>
      </c>
      <c r="D34" s="3">
        <f>SUMIF(Tabelle35[KW],Zeiterfassung_Gesamt!A34,Tabelle35[Dauer])</f>
        <v>13.5</v>
      </c>
      <c r="E34" s="3">
        <f>SUMIF(Tomic!H14:H51,Zeiterfassung_Gesamt!A34,Tomic!G14:G51)</f>
        <v>15.5</v>
      </c>
      <c r="F34" s="3">
        <f t="shared" si="2"/>
        <v>60.5</v>
      </c>
      <c r="J34" s="12"/>
      <c r="K34" s="14"/>
    </row>
    <row r="35" spans="1:11" outlineLevel="1" x14ac:dyDescent="0.25">
      <c r="A35" s="2">
        <v>49</v>
      </c>
      <c r="B35" s="3">
        <f>SUMIF(Aistleithner!H15:H64,Zeiterfassung_Gesamt!A35,Aistleithner!G15:G64)</f>
        <v>0</v>
      </c>
      <c r="C35" s="3">
        <f>SUMIF(Dusanic!H15:H50,Zeiterfassung_Gesamt!A35,Dusanic!G15:G50)</f>
        <v>0</v>
      </c>
      <c r="D35" s="3">
        <f>SUMIF(Tabelle35[KW],Zeiterfassung_Gesamt!A35,Tabelle35[Dauer])</f>
        <v>0</v>
      </c>
      <c r="E35" s="3">
        <f>SUMIF(Tomic!H15:H52,Zeiterfassung_Gesamt!A35,Tomic!G15:G52)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SUMIF(Aistleithner!H16:H65,Zeiterfassung_Gesamt!A36,Aistleithner!G16:G65)</f>
        <v>8</v>
      </c>
      <c r="C36" s="3">
        <f>SUMIF(Dusanic!H16:H51,Zeiterfassung_Gesamt!A36,Dusanic!G16:G51)</f>
        <v>21</v>
      </c>
      <c r="D36" s="3">
        <f>SUMIF(Tabelle35[KW],Zeiterfassung_Gesamt!A36,Tabelle35[Dauer])</f>
        <v>14</v>
      </c>
      <c r="E36" s="3">
        <f>SUMIF(Tomic!H16:H53,Zeiterfassung_Gesamt!A36,Tomic!G16:G53)</f>
        <v>21</v>
      </c>
      <c r="F36" s="3">
        <f t="shared" si="2"/>
        <v>64</v>
      </c>
      <c r="J36" s="12"/>
      <c r="K36" s="14"/>
    </row>
    <row r="37" spans="1:11" outlineLevel="1" x14ac:dyDescent="0.25">
      <c r="A37" s="2">
        <v>51</v>
      </c>
      <c r="B37" s="3">
        <f>SUMIF(Aistleithner!H17:H66,Zeiterfassung_Gesamt!A37,Aistleithner!G17:G66)</f>
        <v>7.5</v>
      </c>
      <c r="C37" s="3">
        <f>SUMIF(Dusanic!H17:H52,Zeiterfassung_Gesamt!A37,Dusanic!G17:G52)</f>
        <v>22</v>
      </c>
      <c r="D37" s="3">
        <f>SUMIF(Tabelle35[KW],Zeiterfassung_Gesamt!A37,Tabelle35[Dauer])</f>
        <v>7</v>
      </c>
      <c r="E37" s="3">
        <f>SUMIF(Tomic!H17:H54,Zeiterfassung_Gesamt!A37,Tomic!G17:G54)</f>
        <v>22</v>
      </c>
      <c r="F37" s="3">
        <f t="shared" si="2"/>
        <v>58.5</v>
      </c>
      <c r="J37" s="12"/>
      <c r="K37" s="14"/>
    </row>
    <row r="38" spans="1:11" outlineLevel="1" x14ac:dyDescent="0.25">
      <c r="A38" s="2">
        <v>52</v>
      </c>
      <c r="B38" s="3">
        <f>SUMIF(Aistleithner!H18:H67,Zeiterfassung_Gesamt!A38,Aistleithner!G18:G67)</f>
        <v>0</v>
      </c>
      <c r="C38" s="3">
        <f>SUMIF(Dusanic!H18:H53,Zeiterfassung_Gesamt!A38,Dusanic!G18:G53)</f>
        <v>0</v>
      </c>
      <c r="D38" s="3">
        <f>SUMIF(Tabelle35[KW],Zeiterfassung_Gesamt!A38,Tabelle35[Dauer])</f>
        <v>0</v>
      </c>
      <c r="E38" s="3">
        <f>SUMIF(Tomic!H18:H55,Zeiterfassung_Gesamt!A38,Tomic!G18:G55)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SUMIF(Aistleithner!H19:H68,Zeiterfassung_Gesamt!A39,Aistleithner!G19:G68)</f>
        <v>2</v>
      </c>
      <c r="C39" s="3">
        <f>SUMIF(Dusanic!H19:H54,Zeiterfassung_Gesamt!A39,Dusanic!G19:G54)</f>
        <v>2</v>
      </c>
      <c r="D39" s="3">
        <f>SUMIF(Tabelle35[KW],Zeiterfassung_Gesamt!A39,Tabelle35[Dauer])</f>
        <v>6</v>
      </c>
      <c r="E39" s="3">
        <f>SUMIF(Tomic!H19:H56,Zeiterfassung_Gesamt!A39,Tomic!G19:G56)</f>
        <v>2</v>
      </c>
      <c r="F39" s="3">
        <f t="shared" si="2"/>
        <v>12</v>
      </c>
      <c r="J39" s="12"/>
      <c r="K39" s="14"/>
    </row>
    <row r="40" spans="1:11" outlineLevel="1" x14ac:dyDescent="0.25">
      <c r="A40" s="2">
        <v>2</v>
      </c>
      <c r="B40" s="3">
        <f>SUMIF(Aistleithner!H20:H69,Zeiterfassung_Gesamt!A40,Aistleithner!G20:G69)</f>
        <v>20</v>
      </c>
      <c r="C40" s="3">
        <f>SUMIF(Dusanic!H20:H55,Zeiterfassung_Gesamt!A40,Dusanic!G20:G55)</f>
        <v>18.25</v>
      </c>
      <c r="D40" s="3">
        <f>SUMIF(Tabelle35[KW],Zeiterfassung_Gesamt!A40,Tabelle35[Dauer])</f>
        <v>10.5</v>
      </c>
      <c r="E40" s="3">
        <f>SUMIF(Tomic!H20:H57,Zeiterfassung_Gesamt!A40,Tomic!G20:G57)</f>
        <v>18.25</v>
      </c>
      <c r="F40" s="3">
        <f t="shared" si="2"/>
        <v>67</v>
      </c>
      <c r="J40" s="12"/>
      <c r="K40" s="14"/>
    </row>
    <row r="41" spans="1:11" outlineLevel="1" x14ac:dyDescent="0.25">
      <c r="A41" s="2">
        <v>3</v>
      </c>
      <c r="B41" s="3">
        <f>SUMIF(Aistleithner!H21:H70,Zeiterfassung_Gesamt!A41,Aistleithner!G21:G70)</f>
        <v>8.5</v>
      </c>
      <c r="C41" s="3">
        <f>SUMIF(Dusanic!H21:H56,Zeiterfassung_Gesamt!A41,Dusanic!G21:G56)</f>
        <v>2</v>
      </c>
      <c r="D41" s="3">
        <f>SUMIF(Tabelle35[KW],Zeiterfassung_Gesamt!A41,Tabelle35[Dauer])</f>
        <v>13.5</v>
      </c>
      <c r="E41" s="3">
        <f>SUMIF(Tomic!H21:H58,Zeiterfassung_Gesamt!A41,Tomic!G21:G58)</f>
        <v>2</v>
      </c>
      <c r="F41" s="3">
        <f t="shared" si="2"/>
        <v>26</v>
      </c>
      <c r="J41" s="12"/>
      <c r="K41" s="14"/>
    </row>
    <row r="42" spans="1:11" outlineLevel="1" x14ac:dyDescent="0.25">
      <c r="A42" s="2">
        <v>4</v>
      </c>
      <c r="B42" s="3">
        <f>SUMIF(Aistleithner!H22:H71,Zeiterfassung_Gesamt!A42,Aistleithner!G22:G71)</f>
        <v>10.5</v>
      </c>
      <c r="C42" s="3">
        <f>SUMIF(Dusanic!H22:H57,Zeiterfassung_Gesamt!A42,Dusanic!G22:G57)</f>
        <v>7</v>
      </c>
      <c r="D42" s="3">
        <f>SUMIF(Tabelle35[KW],Zeiterfassung_Gesamt!A42,Tabelle35[Dauer])</f>
        <v>10.5</v>
      </c>
      <c r="E42" s="3">
        <f>SUMIF(Tomic!H22:H59,Zeiterfassung_Gesamt!A42,Tomic!G22:G59)</f>
        <v>7</v>
      </c>
      <c r="F42" s="3">
        <f t="shared" si="2"/>
        <v>35</v>
      </c>
      <c r="J42" s="12"/>
      <c r="K42" s="14"/>
    </row>
    <row r="43" spans="1:11" outlineLevel="1" x14ac:dyDescent="0.25">
      <c r="A43" s="2">
        <v>5</v>
      </c>
      <c r="B43" s="3">
        <f>SUMIF(Aistleithner!H23:H72,Zeiterfassung_Gesamt!A43,Aistleithner!G23:G72)</f>
        <v>14</v>
      </c>
      <c r="C43" s="3">
        <f>SUMIF(Dusanic!H23:H58,Zeiterfassung_Gesamt!A43,Dusanic!G23:G58)</f>
        <v>12</v>
      </c>
      <c r="D43" s="3">
        <f>SUMIF(Tabelle35[KW],Zeiterfassung_Gesamt!A43,Tabelle35[Dauer])</f>
        <v>22.75</v>
      </c>
      <c r="E43" s="3">
        <f>SUMIF(Tomic!H23:H60,Zeiterfassung_Gesamt!A43,Tomic!G23:G60)</f>
        <v>12</v>
      </c>
      <c r="F43" s="3">
        <f t="shared" si="2"/>
        <v>60.75</v>
      </c>
      <c r="J43" s="12"/>
      <c r="K43" s="14"/>
    </row>
    <row r="44" spans="1:11" x14ac:dyDescent="0.25">
      <c r="A44" s="5" t="s">
        <v>10</v>
      </c>
      <c r="B44" s="4">
        <f>SUM(B26:B43)</f>
        <v>131.5</v>
      </c>
      <c r="C44" s="4">
        <f t="shared" ref="C44:E44" si="3">SUM(C26:C43)</f>
        <v>132.75</v>
      </c>
      <c r="D44" s="4">
        <f t="shared" si="3"/>
        <v>130.5</v>
      </c>
      <c r="E44" s="4">
        <f t="shared" si="3"/>
        <v>135.75</v>
      </c>
      <c r="F44" s="4">
        <f>SUM(F26:F43)</f>
        <v>530.5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Vergleich_Aufwandsschätzung</vt:lpstr>
      <vt:lpstr>Aistleithner</vt:lpstr>
      <vt:lpstr>Dusanic</vt:lpstr>
      <vt:lpstr>Teuchtmann</vt:lpstr>
      <vt:lpstr>Tomic</vt:lpstr>
      <vt:lpstr>Zeiterfassung_Gesamt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Anwender</cp:lastModifiedBy>
  <cp:lastPrinted>2019-02-06T09:06:41Z</cp:lastPrinted>
  <dcterms:created xsi:type="dcterms:W3CDTF">2018-03-18T14:18:07Z</dcterms:created>
  <dcterms:modified xsi:type="dcterms:W3CDTF">2019-02-06T09:09:08Z</dcterms:modified>
</cp:coreProperties>
</file>