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Keseluruhan" sheetId="1" r:id="rId4"/>
    <sheet state="visible" name="Copy of Data Keseluruhan" sheetId="2" r:id="rId5"/>
    <sheet state="visible" name="Group 1 (7 Data)" sheetId="3" r:id="rId6"/>
    <sheet state="visible" name="Group 2 (Data 5) " sheetId="4" r:id="rId7"/>
  </sheets>
  <definedNames/>
  <calcPr/>
</workbook>
</file>

<file path=xl/sharedStrings.xml><?xml version="1.0" encoding="utf-8"?>
<sst xmlns="http://schemas.openxmlformats.org/spreadsheetml/2006/main" count="90" uniqueCount="29">
  <si>
    <t>Original Data</t>
  </si>
  <si>
    <t>Mean Corrected Data</t>
  </si>
  <si>
    <t>Standardized Data</t>
  </si>
  <si>
    <t>Firm</t>
  </si>
  <si>
    <t>X1</t>
  </si>
  <si>
    <t>X2</t>
  </si>
  <si>
    <t>X1^2</t>
  </si>
  <si>
    <t>X2^2</t>
  </si>
  <si>
    <t>Square Cross Product</t>
  </si>
  <si>
    <t>Mean</t>
  </si>
  <si>
    <t>SS</t>
  </si>
  <si>
    <t>Variansi</t>
  </si>
  <si>
    <t>Korelasi</t>
  </si>
  <si>
    <t>SD</t>
  </si>
  <si>
    <t>(X1 mean corrected)^2</t>
  </si>
  <si>
    <t>(X2 mean corrected)^2</t>
  </si>
  <si>
    <t>SUM</t>
  </si>
  <si>
    <t>MAKA</t>
  </si>
  <si>
    <t xml:space="preserve">SSCP TOTAL </t>
  </si>
  <si>
    <t>S (Covariance)</t>
  </si>
  <si>
    <t>Kombinasi SSCP Group 1 dan 2</t>
  </si>
  <si>
    <t>Dengan demikian</t>
  </si>
  <si>
    <t xml:space="preserve"> SSCP Komb=</t>
  </si>
  <si>
    <t>SSCP1 + SSCP2=</t>
  </si>
  <si>
    <t>S Komb=</t>
  </si>
  <si>
    <t xml:space="preserve">Firm </t>
  </si>
  <si>
    <t>SSCP TOTAL</t>
  </si>
  <si>
    <t>S(Covariance)</t>
  </si>
  <si>
    <t>Standar Deviasi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</si>
</sst>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0.00000000"/>
  </numFmts>
  <fonts count="14">
    <font>
      <sz val="11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color rgb="FF000000"/>
      <name val="Calibri"/>
      <scheme val="minor"/>
    </font>
    <font>
      <sz val="11.0"/>
      <color rgb="FF444444"/>
      <name val="Calibri"/>
    </font>
    <font>
      <color theme="1"/>
      <name val="Calibri"/>
      <scheme val="minor"/>
    </font>
    <font>
      <b/>
      <color rgb="FF000000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Inconsolata"/>
    </font>
    <font>
      <b/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2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Fon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1" fillId="2" fontId="5" numFmtId="164" xfId="0" applyAlignment="1" applyBorder="1" applyFill="1" applyFont="1" applyNumberFormat="1">
      <alignment horizontal="right"/>
    </xf>
    <xf borderId="1" fillId="0" fontId="1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right"/>
    </xf>
    <xf borderId="1" fillId="0" fontId="4" numFmtId="0" xfId="0" applyBorder="1" applyFont="1"/>
    <xf borderId="1" fillId="2" fontId="5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1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center" readingOrder="0" vertical="bottom"/>
    </xf>
    <xf borderId="1" fillId="2" fontId="1" numFmtId="165" xfId="0" applyAlignment="1" applyBorder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/>
    </xf>
    <xf borderId="1" fillId="0" fontId="7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right"/>
    </xf>
    <xf borderId="1" fillId="0" fontId="4" numFmtId="165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horizontal="center" readingOrder="0" shrinkToFit="0" vertical="bottom" wrapText="0"/>
    </xf>
    <xf borderId="1" fillId="2" fontId="5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2" fontId="1" numFmtId="165" xfId="0" applyAlignment="1" applyBorder="1" applyFont="1" applyNumberFormat="1">
      <alignment horizontal="center" readingOrder="0" shrinkToFit="0" vertical="bottom" wrapText="0"/>
    </xf>
    <xf borderId="1" fillId="0" fontId="4" numFmtId="165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3" fontId="7" numFmtId="165" xfId="0" applyAlignment="1" applyFont="1" applyNumberFormat="1">
      <alignment horizontal="center" readingOrder="0"/>
    </xf>
    <xf borderId="1" fillId="0" fontId="6" numFmtId="0" xfId="0" applyBorder="1" applyFont="1"/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0" fontId="9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/>
    </xf>
    <xf borderId="1" fillId="0" fontId="6" numFmtId="165" xfId="0" applyAlignment="1" applyBorder="1" applyFont="1" applyNumberFormat="1">
      <alignment readingOrder="0"/>
    </xf>
    <xf borderId="1" fillId="0" fontId="6" numFmtId="165" xfId="0" applyBorder="1" applyFont="1" applyNumberFormat="1"/>
    <xf borderId="1" fillId="2" fontId="10" numFmtId="0" xfId="0" applyBorder="1" applyFont="1"/>
    <xf borderId="0" fillId="0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166" xfId="0" applyAlignment="1" applyFont="1" applyNumberFormat="1">
      <alignment readingOrder="0"/>
    </xf>
    <xf borderId="0" fillId="3" fontId="8" numFmtId="0" xfId="0" applyFont="1"/>
    <xf borderId="0" fillId="0" fontId="8" numFmtId="0" xfId="0" applyFont="1"/>
    <xf borderId="0" fillId="2" fontId="8" numFmtId="0" xfId="0" applyFont="1"/>
    <xf borderId="0" fillId="3" fontId="6" numFmtId="0" xfId="0" applyFont="1"/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8" numFmtId="0" xfId="0" applyAlignment="1" applyBorder="1" applyFont="1">
      <alignment readingOrder="0"/>
    </xf>
    <xf borderId="0" fillId="2" fontId="6" numFmtId="0" xfId="0" applyFont="1"/>
    <xf borderId="0" fillId="2" fontId="0" numFmtId="0" xfId="0" applyAlignment="1" applyFont="1">
      <alignment horizontal="center" readingOrder="0"/>
    </xf>
    <xf borderId="0" fillId="0" fontId="12" numFmtId="0" xfId="0" applyAlignment="1" applyFont="1">
      <alignment vertical="bottom"/>
    </xf>
    <xf borderId="1" fillId="0" fontId="8" numFmtId="0" xfId="0" applyAlignment="1" applyBorder="1" applyFont="1">
      <alignment horizontal="center"/>
    </xf>
    <xf borderId="1" fillId="0" fontId="0" numFmtId="165" xfId="0" applyBorder="1" applyFont="1" applyNumberFormat="1"/>
    <xf borderId="0" fillId="2" fontId="6" numFmtId="165" xfId="0" applyFont="1" applyNumberFormat="1"/>
    <xf borderId="0" fillId="0" fontId="12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2" fontId="10" numFmtId="165" xfId="0" applyFont="1" applyNumberFormat="1"/>
    <xf borderId="1" fillId="0" fontId="8" numFmtId="0" xfId="0" applyAlignment="1" applyBorder="1" applyFont="1">
      <alignment horizontal="center" readingOrder="0"/>
    </xf>
    <xf borderId="0" fillId="2" fontId="8" numFmtId="0" xfId="0" applyAlignment="1" applyFont="1">
      <alignment readingOrder="0"/>
    </xf>
    <xf borderId="0" fillId="2" fontId="8" numFmtId="165" xfId="0" applyAlignment="1" applyFont="1" applyNumberFormat="1">
      <alignment readingOrder="0"/>
    </xf>
    <xf borderId="0" fillId="3" fontId="8" numFmtId="165" xfId="0" applyAlignment="1" applyFont="1" applyNumberFormat="1">
      <alignment readingOrder="0"/>
    </xf>
    <xf borderId="0" fillId="2" fontId="13" numFmtId="165" xfId="0" applyAlignment="1" applyFont="1" applyNumberFormat="1">
      <alignment readingOrder="0"/>
    </xf>
    <xf borderId="0" fillId="2" fontId="8" numFmtId="165" xfId="0" applyFont="1" applyNumberFormat="1"/>
    <xf borderId="0" fillId="3" fontId="8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0"/>
    <col customWidth="1" min="6" max="6" width="9.86"/>
    <col customWidth="1" min="7" max="17" width="8.71"/>
    <col customWidth="1" min="18" max="18" width="20.57"/>
    <col customWidth="1" min="19" max="26" width="8.71"/>
  </cols>
  <sheetData>
    <row r="1">
      <c r="A1" s="1"/>
      <c r="B1" s="2" t="s">
        <v>0</v>
      </c>
      <c r="C1" s="3"/>
      <c r="D1" s="4" t="s">
        <v>1</v>
      </c>
      <c r="E1" s="3"/>
      <c r="F1" s="4" t="s">
        <v>2</v>
      </c>
      <c r="G1" s="3"/>
      <c r="H1" s="5"/>
      <c r="I1" s="5"/>
      <c r="J1" s="5"/>
      <c r="K1" s="5"/>
      <c r="L1" s="5"/>
      <c r="M1" s="5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3</v>
      </c>
      <c r="B2" s="9" t="s">
        <v>4</v>
      </c>
      <c r="C2" s="9" t="s">
        <v>5</v>
      </c>
      <c r="D2" s="9" t="s">
        <v>4</v>
      </c>
      <c r="E2" s="9" t="s">
        <v>5</v>
      </c>
      <c r="F2" s="9" t="s">
        <v>4</v>
      </c>
      <c r="G2" s="9" t="s">
        <v>5</v>
      </c>
      <c r="H2" s="10" t="s">
        <v>6</v>
      </c>
      <c r="I2" s="10" t="s">
        <v>7</v>
      </c>
      <c r="J2" s="11"/>
      <c r="K2" s="11"/>
      <c r="L2" s="11"/>
      <c r="M2" s="11"/>
      <c r="N2" s="12"/>
      <c r="O2" s="12"/>
      <c r="P2" s="12"/>
      <c r="Q2" s="12"/>
      <c r="R2" s="13" t="s">
        <v>8</v>
      </c>
      <c r="S2" s="7"/>
      <c r="T2" s="7"/>
      <c r="U2" s="7"/>
      <c r="V2" s="7"/>
      <c r="W2" s="7"/>
      <c r="X2" s="7"/>
      <c r="Y2" s="7"/>
      <c r="Z2" s="7"/>
    </row>
    <row r="3">
      <c r="A3" s="14">
        <v>1.0</v>
      </c>
      <c r="B3" s="15">
        <v>13.0</v>
      </c>
      <c r="C3" s="16">
        <v>4.0</v>
      </c>
      <c r="D3" s="17">
        <f t="shared" ref="D3:E3" si="1">(B3-B15)</f>
        <v>7.916666667</v>
      </c>
      <c r="E3" s="17">
        <f t="shared" si="1"/>
        <v>3.833333333</v>
      </c>
      <c r="F3" s="18">
        <f>(B3-B15)/H18</f>
        <v>1.619308677</v>
      </c>
      <c r="G3" s="19">
        <v>1.108</v>
      </c>
      <c r="H3" s="19">
        <f t="shared" ref="H3:I3" si="2">B3^2</f>
        <v>169</v>
      </c>
      <c r="I3" s="20">
        <f t="shared" si="2"/>
        <v>16</v>
      </c>
      <c r="J3" s="20">
        <f>(B3-B15)^2</f>
        <v>62.67361111</v>
      </c>
      <c r="K3" s="19">
        <f t="shared" ref="K3:K14" si="5">(E3^2)</f>
        <v>14.69444444</v>
      </c>
      <c r="L3" s="19">
        <f t="shared" ref="L3:L14" si="6">B3*C3</f>
        <v>52</v>
      </c>
      <c r="M3" s="19">
        <f t="shared" ref="M3:M14" si="7">B3*C3</f>
        <v>52</v>
      </c>
      <c r="N3" s="12"/>
      <c r="O3" s="12"/>
      <c r="P3" s="12"/>
      <c r="Q3" s="12"/>
      <c r="R3" s="21">
        <f t="shared" ref="R3:R14" si="8">(D3*E3)</f>
        <v>30.34722222</v>
      </c>
      <c r="S3" s="7"/>
      <c r="T3" s="7"/>
      <c r="U3" s="7"/>
      <c r="V3" s="7"/>
      <c r="W3" s="7"/>
      <c r="X3" s="7"/>
      <c r="Y3" s="7"/>
      <c r="Z3" s="7"/>
    </row>
    <row r="4">
      <c r="A4" s="14">
        <v>2.0</v>
      </c>
      <c r="B4" s="15">
        <v>10.0</v>
      </c>
      <c r="C4" s="16">
        <v>6.0</v>
      </c>
      <c r="D4" s="17">
        <f t="shared" ref="D4:E4" si="3">(B4-B15)</f>
        <v>4.916666667</v>
      </c>
      <c r="E4" s="17">
        <f t="shared" si="3"/>
        <v>5.833333333</v>
      </c>
      <c r="F4" s="22">
        <f>(B4-B15)/H18</f>
        <v>1.005675915</v>
      </c>
      <c r="G4" s="19">
        <v>1.686</v>
      </c>
      <c r="H4" s="19">
        <f t="shared" ref="H4:I4" si="4">B4^2</f>
        <v>100</v>
      </c>
      <c r="I4" s="20">
        <f t="shared" si="4"/>
        <v>36</v>
      </c>
      <c r="J4" s="19">
        <f>(B4-B15)^2</f>
        <v>24.17361111</v>
      </c>
      <c r="K4" s="19">
        <f t="shared" si="5"/>
        <v>34.02777778</v>
      </c>
      <c r="L4" s="19">
        <f t="shared" si="6"/>
        <v>60</v>
      </c>
      <c r="M4" s="19">
        <f t="shared" si="7"/>
        <v>60</v>
      </c>
      <c r="N4" s="12"/>
      <c r="O4" s="12"/>
      <c r="P4" s="12"/>
      <c r="Q4" s="12"/>
      <c r="R4" s="21">
        <f t="shared" si="8"/>
        <v>28.68055556</v>
      </c>
      <c r="S4" s="7"/>
      <c r="T4" s="7"/>
      <c r="U4" s="7"/>
      <c r="V4" s="7"/>
      <c r="W4" s="7"/>
      <c r="X4" s="7"/>
      <c r="Y4" s="7"/>
      <c r="Z4" s="7"/>
    </row>
    <row r="5">
      <c r="A5" s="14">
        <v>3.0</v>
      </c>
      <c r="B5" s="15">
        <v>10.0</v>
      </c>
      <c r="C5" s="16">
        <v>2.0</v>
      </c>
      <c r="D5" s="17">
        <f t="shared" ref="D5:E5" si="9">(B5-B15)</f>
        <v>4.916666667</v>
      </c>
      <c r="E5" s="17">
        <f t="shared" si="9"/>
        <v>1.833333333</v>
      </c>
      <c r="F5" s="22">
        <f>(B5-B15)/H18</f>
        <v>1.005675915</v>
      </c>
      <c r="G5" s="19">
        <v>0.53</v>
      </c>
      <c r="H5" s="19">
        <f t="shared" ref="H5:I5" si="10">B5^2</f>
        <v>100</v>
      </c>
      <c r="I5" s="20">
        <f t="shared" si="10"/>
        <v>4</v>
      </c>
      <c r="J5" s="19">
        <f>(B5-B15)^2</f>
        <v>24.17361111</v>
      </c>
      <c r="K5" s="19">
        <f t="shared" si="5"/>
        <v>3.361111111</v>
      </c>
      <c r="L5" s="19">
        <f t="shared" si="6"/>
        <v>20</v>
      </c>
      <c r="M5" s="19">
        <f t="shared" si="7"/>
        <v>20</v>
      </c>
      <c r="N5" s="12"/>
      <c r="O5" s="12"/>
      <c r="P5" s="12"/>
      <c r="Q5" s="12"/>
      <c r="R5" s="21">
        <f t="shared" si="8"/>
        <v>9.013888889</v>
      </c>
      <c r="S5" s="7"/>
      <c r="T5" s="7"/>
      <c r="U5" s="7"/>
      <c r="V5" s="7"/>
      <c r="W5" s="7"/>
      <c r="X5" s="7"/>
      <c r="Y5" s="7"/>
      <c r="Z5" s="7"/>
    </row>
    <row r="6">
      <c r="A6" s="14">
        <v>4.0</v>
      </c>
      <c r="B6" s="15">
        <v>8.0</v>
      </c>
      <c r="C6" s="16">
        <v>-2.0</v>
      </c>
      <c r="D6" s="17">
        <f t="shared" ref="D6:E6" si="11">(B6-B15)</f>
        <v>2.916666667</v>
      </c>
      <c r="E6" s="17">
        <f t="shared" si="11"/>
        <v>-2.166666667</v>
      </c>
      <c r="F6" s="22">
        <f>(B6-B15)/H18</f>
        <v>0.5965874073</v>
      </c>
      <c r="G6" s="19">
        <v>-0.627</v>
      </c>
      <c r="H6" s="19">
        <f t="shared" ref="H6:I6" si="12">B6^2</f>
        <v>64</v>
      </c>
      <c r="I6" s="20">
        <f t="shared" si="12"/>
        <v>4</v>
      </c>
      <c r="J6" s="20">
        <f>(B6-B15)^2</f>
        <v>8.506944444</v>
      </c>
      <c r="K6" s="19">
        <f t="shared" si="5"/>
        <v>4.694444444</v>
      </c>
      <c r="L6" s="19">
        <f t="shared" si="6"/>
        <v>-16</v>
      </c>
      <c r="M6" s="19">
        <f t="shared" si="7"/>
        <v>-16</v>
      </c>
      <c r="N6" s="12"/>
      <c r="O6" s="12"/>
      <c r="P6" s="12"/>
      <c r="Q6" s="12"/>
      <c r="R6" s="21">
        <f t="shared" si="8"/>
        <v>-6.319444444</v>
      </c>
      <c r="S6" s="7"/>
      <c r="T6" s="7"/>
      <c r="U6" s="7"/>
      <c r="V6" s="7"/>
      <c r="W6" s="7"/>
      <c r="X6" s="7"/>
      <c r="Y6" s="7"/>
      <c r="Z6" s="7"/>
    </row>
    <row r="7">
      <c r="A7" s="14">
        <v>5.0</v>
      </c>
      <c r="B7" s="15">
        <v>7.0</v>
      </c>
      <c r="C7" s="16">
        <v>4.0</v>
      </c>
      <c r="D7" s="17">
        <f>(B7-B15)</f>
        <v>1.916666667</v>
      </c>
      <c r="E7" s="17">
        <f>C7-C15</f>
        <v>3.833333333</v>
      </c>
      <c r="F7" s="22">
        <f>(B7-B15)/H18</f>
        <v>0.3920431534</v>
      </c>
      <c r="G7" s="19">
        <v>1.108</v>
      </c>
      <c r="H7" s="19">
        <f t="shared" ref="H7:I7" si="13">B7^2</f>
        <v>49</v>
      </c>
      <c r="I7" s="20">
        <f t="shared" si="13"/>
        <v>16</v>
      </c>
      <c r="J7" s="19">
        <f>(B7-B15)^2</f>
        <v>3.673611111</v>
      </c>
      <c r="K7" s="19">
        <f t="shared" si="5"/>
        <v>14.69444444</v>
      </c>
      <c r="L7" s="19">
        <f t="shared" si="6"/>
        <v>28</v>
      </c>
      <c r="M7" s="19">
        <f t="shared" si="7"/>
        <v>28</v>
      </c>
      <c r="N7" s="12"/>
      <c r="O7" s="12"/>
      <c r="P7" s="12"/>
      <c r="Q7" s="12"/>
      <c r="R7" s="21">
        <f t="shared" si="8"/>
        <v>7.347222222</v>
      </c>
      <c r="S7" s="7"/>
      <c r="T7" s="7"/>
      <c r="U7" s="7"/>
      <c r="V7" s="7"/>
      <c r="W7" s="7"/>
      <c r="X7" s="7"/>
      <c r="Y7" s="7"/>
      <c r="Z7" s="7"/>
    </row>
    <row r="8">
      <c r="A8" s="14">
        <v>6.0</v>
      </c>
      <c r="B8" s="15">
        <v>6.0</v>
      </c>
      <c r="C8" s="16">
        <v>-3.0</v>
      </c>
      <c r="D8" s="17">
        <f>(B8-B15)</f>
        <v>0.9166666667</v>
      </c>
      <c r="E8" s="17">
        <f>C8-C15</f>
        <v>-3.166666667</v>
      </c>
      <c r="F8" s="22">
        <f>(B8-B15)/H18</f>
        <v>0.1874988995</v>
      </c>
      <c r="G8" s="19">
        <v>-0.915</v>
      </c>
      <c r="H8" s="19">
        <f t="shared" ref="H8:I8" si="14">B8^2</f>
        <v>36</v>
      </c>
      <c r="I8" s="20">
        <f t="shared" si="14"/>
        <v>9</v>
      </c>
      <c r="J8" s="19">
        <f>(B8-B15)^2</f>
        <v>0.8402777778</v>
      </c>
      <c r="K8" s="19">
        <f t="shared" si="5"/>
        <v>10.02777778</v>
      </c>
      <c r="L8" s="19">
        <f t="shared" si="6"/>
        <v>-18</v>
      </c>
      <c r="M8" s="19">
        <f t="shared" si="7"/>
        <v>-18</v>
      </c>
      <c r="N8" s="12"/>
      <c r="O8" s="12"/>
      <c r="P8" s="12"/>
      <c r="Q8" s="12"/>
      <c r="R8" s="21">
        <f t="shared" si="8"/>
        <v>-2.902777778</v>
      </c>
      <c r="S8" s="7"/>
      <c r="T8" s="7"/>
      <c r="U8" s="7"/>
      <c r="V8" s="7"/>
      <c r="W8" s="7"/>
      <c r="X8" s="7"/>
      <c r="Y8" s="7"/>
      <c r="Z8" s="7"/>
    </row>
    <row r="9">
      <c r="A9" s="14">
        <v>7.0</v>
      </c>
      <c r="B9" s="16">
        <v>5.0</v>
      </c>
      <c r="C9" s="16">
        <v>0.0</v>
      </c>
      <c r="D9" s="17">
        <f>(B9-B15)</f>
        <v>-0.08333333333</v>
      </c>
      <c r="E9" s="17">
        <f>C9-C15</f>
        <v>-0.1666666667</v>
      </c>
      <c r="F9" s="23">
        <f>(B9-B15)/H18</f>
        <v>-0.0170453545</v>
      </c>
      <c r="G9" s="19">
        <v>-0.048</v>
      </c>
      <c r="H9" s="19">
        <f t="shared" ref="H9:I9" si="15">B9^2</f>
        <v>25</v>
      </c>
      <c r="I9" s="20">
        <f t="shared" si="15"/>
        <v>0</v>
      </c>
      <c r="J9" s="19">
        <f>(B9-B15)^2</f>
        <v>0.006944444444</v>
      </c>
      <c r="K9" s="19">
        <f t="shared" si="5"/>
        <v>0.02777777778</v>
      </c>
      <c r="L9" s="19">
        <f t="shared" si="6"/>
        <v>0</v>
      </c>
      <c r="M9" s="19">
        <f t="shared" si="7"/>
        <v>0</v>
      </c>
      <c r="N9" s="12"/>
      <c r="O9" s="12"/>
      <c r="P9" s="12"/>
      <c r="Q9" s="12"/>
      <c r="R9" s="21">
        <f t="shared" si="8"/>
        <v>0.01388888889</v>
      </c>
      <c r="S9" s="7"/>
      <c r="T9" s="7"/>
      <c r="U9" s="7"/>
      <c r="V9" s="7"/>
      <c r="W9" s="7"/>
      <c r="X9" s="7"/>
      <c r="Y9" s="7"/>
      <c r="Z9" s="7"/>
    </row>
    <row r="10">
      <c r="A10" s="24">
        <v>8.0</v>
      </c>
      <c r="B10" s="25">
        <v>4.0</v>
      </c>
      <c r="C10" s="25">
        <v>2.0</v>
      </c>
      <c r="D10" s="17">
        <f>(B10-B15)</f>
        <v>-1.083333333</v>
      </c>
      <c r="E10" s="17">
        <f>C10-C15</f>
        <v>1.833333333</v>
      </c>
      <c r="F10" s="22">
        <f>(B10-B15)/H18</f>
        <v>-0.2215896084</v>
      </c>
      <c r="G10" s="19">
        <v>0.53</v>
      </c>
      <c r="H10" s="19">
        <f t="shared" ref="H10:I10" si="16">B10^2</f>
        <v>16</v>
      </c>
      <c r="I10" s="20">
        <f t="shared" si="16"/>
        <v>4</v>
      </c>
      <c r="J10" s="19">
        <v>1.173611111</v>
      </c>
      <c r="K10" s="19">
        <f t="shared" si="5"/>
        <v>3.361111111</v>
      </c>
      <c r="L10" s="19">
        <f t="shared" si="6"/>
        <v>8</v>
      </c>
      <c r="M10" s="19">
        <f t="shared" si="7"/>
        <v>8</v>
      </c>
      <c r="N10" s="12"/>
      <c r="O10" s="12"/>
      <c r="P10" s="12"/>
      <c r="Q10" s="12"/>
      <c r="R10" s="21">
        <f t="shared" si="8"/>
        <v>-1.986111111</v>
      </c>
      <c r="S10" s="7"/>
      <c r="T10" s="7"/>
      <c r="U10" s="7"/>
      <c r="V10" s="7"/>
      <c r="W10" s="7"/>
      <c r="X10" s="7"/>
      <c r="Y10" s="7"/>
      <c r="Z10" s="7"/>
    </row>
    <row r="11">
      <c r="A11" s="24">
        <v>9.0</v>
      </c>
      <c r="B11" s="25">
        <v>2.0</v>
      </c>
      <c r="C11" s="25">
        <v>-1.0</v>
      </c>
      <c r="D11" s="17">
        <f>(B11-B15)</f>
        <v>-3.083333333</v>
      </c>
      <c r="E11" s="17">
        <f>C11-C15</f>
        <v>-1.166666667</v>
      </c>
      <c r="F11" s="19">
        <f>(B11-B15)/H18</f>
        <v>-0.6306781163</v>
      </c>
      <c r="G11" s="19">
        <v>-0.337</v>
      </c>
      <c r="H11" s="19">
        <f t="shared" ref="H11:I11" si="17">B11^2</f>
        <v>4</v>
      </c>
      <c r="I11" s="20">
        <f t="shared" si="17"/>
        <v>1</v>
      </c>
      <c r="J11" s="19">
        <f>(B11-B15)^2</f>
        <v>9.506944444</v>
      </c>
      <c r="K11" s="19">
        <f t="shared" si="5"/>
        <v>1.361111111</v>
      </c>
      <c r="L11" s="19">
        <f t="shared" si="6"/>
        <v>-2</v>
      </c>
      <c r="M11" s="19">
        <f t="shared" si="7"/>
        <v>-2</v>
      </c>
      <c r="N11" s="12"/>
      <c r="O11" s="12"/>
      <c r="P11" s="12"/>
      <c r="Q11" s="12"/>
      <c r="R11" s="21">
        <f t="shared" si="8"/>
        <v>3.597222222</v>
      </c>
      <c r="S11" s="7"/>
      <c r="T11" s="7"/>
      <c r="U11" s="7"/>
      <c r="V11" s="7"/>
      <c r="W11" s="7"/>
      <c r="X11" s="7"/>
      <c r="Y11" s="7"/>
      <c r="Z11" s="7"/>
    </row>
    <row r="12">
      <c r="A12" s="24">
        <v>10.0</v>
      </c>
      <c r="B12" s="25">
        <v>0.0</v>
      </c>
      <c r="C12" s="25">
        <v>-5.0</v>
      </c>
      <c r="D12" s="17">
        <f>(B12-B15)</f>
        <v>-5.083333333</v>
      </c>
      <c r="E12" s="17">
        <f>C12-C15</f>
        <v>-5.166666667</v>
      </c>
      <c r="F12" s="19">
        <f>(B12-B15)/H18</f>
        <v>-1.039766624</v>
      </c>
      <c r="G12" s="19">
        <v>-1.493</v>
      </c>
      <c r="H12" s="19">
        <f t="shared" ref="H12:I12" si="18">B12^2</f>
        <v>0</v>
      </c>
      <c r="I12" s="20">
        <f t="shared" si="18"/>
        <v>25</v>
      </c>
      <c r="J12" s="19">
        <f>(B11-B15)^2</f>
        <v>9.506944444</v>
      </c>
      <c r="K12" s="19">
        <f t="shared" si="5"/>
        <v>26.69444444</v>
      </c>
      <c r="L12" s="19">
        <f t="shared" si="6"/>
        <v>0</v>
      </c>
      <c r="M12" s="19">
        <f t="shared" si="7"/>
        <v>0</v>
      </c>
      <c r="N12" s="12"/>
      <c r="O12" s="12"/>
      <c r="P12" s="12"/>
      <c r="Q12" s="12"/>
      <c r="R12" s="21">
        <f t="shared" si="8"/>
        <v>26.26388889</v>
      </c>
      <c r="S12" s="7"/>
      <c r="T12" s="7"/>
      <c r="U12" s="7"/>
      <c r="V12" s="7"/>
      <c r="W12" s="7"/>
      <c r="X12" s="7"/>
      <c r="Y12" s="7"/>
      <c r="Z12" s="7"/>
    </row>
    <row r="13">
      <c r="A13" s="24">
        <v>11.0</v>
      </c>
      <c r="B13" s="25">
        <v>-1.0</v>
      </c>
      <c r="C13" s="25">
        <v>-1.0</v>
      </c>
      <c r="D13" s="17">
        <f>(B13-B15)</f>
        <v>-6.083333333</v>
      </c>
      <c r="E13" s="17">
        <f>C13-C15</f>
        <v>-1.166666667</v>
      </c>
      <c r="F13" s="19">
        <f>(B13-B15)/H18</f>
        <v>-1.244310878</v>
      </c>
      <c r="G13" s="19">
        <v>-0.337</v>
      </c>
      <c r="H13" s="19">
        <f t="shared" ref="H13:I13" si="19">B13^2</f>
        <v>1</v>
      </c>
      <c r="I13" s="20">
        <f t="shared" si="19"/>
        <v>1</v>
      </c>
      <c r="J13" s="19">
        <f>(B13-B15)^2</f>
        <v>37.00694444</v>
      </c>
      <c r="K13" s="19">
        <f t="shared" si="5"/>
        <v>1.361111111</v>
      </c>
      <c r="L13" s="19">
        <f t="shared" si="6"/>
        <v>1</v>
      </c>
      <c r="M13" s="19">
        <f t="shared" si="7"/>
        <v>1</v>
      </c>
      <c r="N13" s="12"/>
      <c r="O13" s="12"/>
      <c r="P13" s="12"/>
      <c r="Q13" s="12"/>
      <c r="R13" s="21">
        <f t="shared" si="8"/>
        <v>7.097222222</v>
      </c>
      <c r="S13" s="7"/>
      <c r="T13" s="7"/>
      <c r="U13" s="7"/>
      <c r="V13" s="7"/>
      <c r="W13" s="7"/>
      <c r="X13" s="7"/>
      <c r="Y13" s="7"/>
      <c r="Z13" s="7"/>
    </row>
    <row r="14">
      <c r="A14" s="24">
        <v>12.0</v>
      </c>
      <c r="B14" s="25">
        <v>-3.0</v>
      </c>
      <c r="C14" s="25">
        <v>-4.0</v>
      </c>
      <c r="D14" s="17">
        <f>(B14-B15)</f>
        <v>-8.083333333</v>
      </c>
      <c r="E14" s="17">
        <f>C14-C15</f>
        <v>-4.166666667</v>
      </c>
      <c r="F14" s="19">
        <f>(B14-B15)/H18</f>
        <v>-1.653399386</v>
      </c>
      <c r="G14" s="19">
        <v>-0.204</v>
      </c>
      <c r="H14" s="19">
        <f t="shared" ref="H14:I14" si="20">B14^2</f>
        <v>9</v>
      </c>
      <c r="I14" s="20">
        <f t="shared" si="20"/>
        <v>16</v>
      </c>
      <c r="J14" s="19">
        <f>(B14-B15)^2</f>
        <v>65.34027778</v>
      </c>
      <c r="K14" s="19">
        <f t="shared" si="5"/>
        <v>17.36111111</v>
      </c>
      <c r="L14" s="19">
        <f t="shared" si="6"/>
        <v>12</v>
      </c>
      <c r="M14" s="19">
        <f t="shared" si="7"/>
        <v>12</v>
      </c>
      <c r="N14" s="12"/>
      <c r="O14" s="12"/>
      <c r="P14" s="12"/>
      <c r="Q14" s="12"/>
      <c r="R14" s="21">
        <f t="shared" si="8"/>
        <v>33.68055556</v>
      </c>
      <c r="S14" s="7"/>
      <c r="T14" s="7"/>
      <c r="U14" s="7"/>
      <c r="V14" s="7"/>
      <c r="W14" s="7"/>
      <c r="X14" s="7"/>
      <c r="Y14" s="7"/>
      <c r="Z14" s="7"/>
    </row>
    <row r="15">
      <c r="A15" s="26" t="s">
        <v>9</v>
      </c>
      <c r="B15" s="17">
        <f t="shared" ref="B15:C15" si="21">AVERAGE(B3:B14)</f>
        <v>5.083333333</v>
      </c>
      <c r="C15" s="17">
        <f t="shared" si="21"/>
        <v>0.1666666667</v>
      </c>
      <c r="D15" s="17">
        <v>0.0</v>
      </c>
      <c r="E15" s="17">
        <f>C15-C15</f>
        <v>0</v>
      </c>
      <c r="F15" s="17">
        <f>SUM(E3:E14)</f>
        <v>0</v>
      </c>
      <c r="G15" s="17">
        <v>0.0</v>
      </c>
      <c r="H15" s="11">
        <f t="shared" ref="H15:L15" si="22">AVERAGE(H3:H14)</f>
        <v>47.75</v>
      </c>
      <c r="I15" s="11">
        <f t="shared" si="22"/>
        <v>11</v>
      </c>
      <c r="J15" s="11">
        <f t="shared" si="22"/>
        <v>20.54861111</v>
      </c>
      <c r="K15" s="19">
        <f t="shared" si="22"/>
        <v>10.97222222</v>
      </c>
      <c r="L15" s="11">
        <f t="shared" si="22"/>
        <v>12.08333333</v>
      </c>
      <c r="M15" s="19">
        <f>SUM(M3:M14)</f>
        <v>145</v>
      </c>
      <c r="N15" s="12"/>
      <c r="O15" s="12"/>
      <c r="P15" s="12"/>
      <c r="Q15" s="12"/>
      <c r="R15" s="7"/>
      <c r="S15" s="7"/>
      <c r="T15" s="7"/>
      <c r="U15" s="7"/>
      <c r="V15" s="7"/>
      <c r="W15" s="7"/>
      <c r="X15" s="7"/>
      <c r="Y15" s="7"/>
      <c r="Z15" s="7"/>
    </row>
    <row r="16">
      <c r="A16" s="26" t="s">
        <v>10</v>
      </c>
      <c r="B16" s="17">
        <f>(B3^2+B4^2+B5^2+B6^2+B7^2+B8^2+B9^2+B10^2+B11^2+B13^2+B14^2)</f>
        <v>573</v>
      </c>
      <c r="C16" s="27">
        <f t="shared" ref="C16:E16" si="23">SUMSQ(C3:C14)</f>
        <v>132</v>
      </c>
      <c r="D16" s="17">
        <f t="shared" si="23"/>
        <v>262.9166667</v>
      </c>
      <c r="E16" s="17">
        <f t="shared" si="23"/>
        <v>131.6666667</v>
      </c>
      <c r="F16" s="17">
        <v>11.0</v>
      </c>
      <c r="G16" s="17">
        <v>11.0</v>
      </c>
      <c r="H16" s="19">
        <f t="shared" ref="H16:I16" si="24">SUM(H3:H14)</f>
        <v>573</v>
      </c>
      <c r="I16" s="19">
        <f t="shared" si="24"/>
        <v>132</v>
      </c>
      <c r="J16" s="11">
        <f t="shared" ref="J16:K16" si="25">SUMSQ(J3:J14)</f>
        <v>11004.2853</v>
      </c>
      <c r="K16" s="11">
        <f t="shared" si="25"/>
        <v>2752.638889</v>
      </c>
      <c r="L16" s="28">
        <f>SUM(L3:L14)</f>
        <v>145</v>
      </c>
      <c r="M16" s="19">
        <f>(1/11)*12*B15*C15</f>
        <v>0.9242424242</v>
      </c>
      <c r="N16" s="12"/>
      <c r="O16" s="12"/>
      <c r="P16" s="12"/>
      <c r="Q16" s="12"/>
      <c r="R16" s="7"/>
      <c r="S16" s="7"/>
      <c r="T16" s="7"/>
      <c r="U16" s="7"/>
      <c r="V16" s="7"/>
      <c r="W16" s="7"/>
      <c r="X16" s="7"/>
      <c r="Y16" s="7"/>
      <c r="Z16" s="7"/>
    </row>
    <row r="17">
      <c r="A17" s="26" t="s">
        <v>11</v>
      </c>
      <c r="B17" s="17">
        <f t="shared" ref="B17:F17" si="26">STDEV(B3:B14)^2</f>
        <v>23.90151515</v>
      </c>
      <c r="C17" s="17">
        <f t="shared" si="26"/>
        <v>11.96969697</v>
      </c>
      <c r="D17" s="17">
        <f t="shared" si="26"/>
        <v>23.90151515</v>
      </c>
      <c r="E17" s="17">
        <f t="shared" si="26"/>
        <v>11.96969697</v>
      </c>
      <c r="F17" s="17">
        <f t="shared" si="26"/>
        <v>1</v>
      </c>
      <c r="G17" s="17">
        <v>1.0</v>
      </c>
      <c r="H17" s="20">
        <f t="shared" ref="H17:I17" si="27">1/11*(H16-12*(B15^2))</f>
        <v>23.90151515</v>
      </c>
      <c r="I17" s="19">
        <f t="shared" si="27"/>
        <v>11.96969697</v>
      </c>
      <c r="J17" s="19">
        <v>23.90151515</v>
      </c>
      <c r="K17" s="19">
        <v>23.90151515</v>
      </c>
      <c r="L17" s="19">
        <f>1/11*L16</f>
        <v>13.18181818</v>
      </c>
      <c r="M17" s="19">
        <v>23.902</v>
      </c>
      <c r="N17" s="19">
        <v>0.924242</v>
      </c>
      <c r="O17" s="19" t="s">
        <v>12</v>
      </c>
      <c r="P17" s="20">
        <f>M17/((H18)*(H18))</f>
        <v>1.000020285</v>
      </c>
      <c r="Q17" s="20">
        <f>N17/((H18)*(I18))</f>
        <v>0.05464260633</v>
      </c>
      <c r="R17" s="7"/>
      <c r="S17" s="7"/>
      <c r="T17" s="7"/>
      <c r="U17" s="7"/>
      <c r="V17" s="7"/>
      <c r="W17" s="7"/>
      <c r="X17" s="7"/>
      <c r="Y17" s="7"/>
      <c r="Z17" s="7"/>
    </row>
    <row r="18">
      <c r="A18" s="29" t="s">
        <v>13</v>
      </c>
      <c r="B18" s="30">
        <f t="shared" ref="B18:F18" si="28">SQRT(B17)</f>
        <v>4.888917585</v>
      </c>
      <c r="C18" s="30">
        <f t="shared" si="28"/>
        <v>3.459724985</v>
      </c>
      <c r="D18" s="30">
        <f t="shared" si="28"/>
        <v>4.888917585</v>
      </c>
      <c r="E18" s="30">
        <f t="shared" si="28"/>
        <v>3.459724985</v>
      </c>
      <c r="F18" s="30">
        <f t="shared" si="28"/>
        <v>1</v>
      </c>
      <c r="G18" s="31">
        <v>1.0</v>
      </c>
      <c r="H18" s="19">
        <f t="shared" ref="H18:L18" si="29">SQRT(H17)</f>
        <v>4.888917585</v>
      </c>
      <c r="I18" s="19">
        <f t="shared" si="29"/>
        <v>3.459724985</v>
      </c>
      <c r="J18" s="19">
        <f t="shared" si="29"/>
        <v>4.888917585</v>
      </c>
      <c r="K18" s="19">
        <f t="shared" si="29"/>
        <v>4.888917585</v>
      </c>
      <c r="L18" s="11">
        <f t="shared" si="29"/>
        <v>3.630677372</v>
      </c>
      <c r="M18" s="19">
        <v>0.924242</v>
      </c>
      <c r="N18" s="19">
        <v>11.97</v>
      </c>
      <c r="O18" s="11"/>
      <c r="P18" s="20">
        <f>M18/((H18)*(I18))</f>
        <v>0.05464260633</v>
      </c>
      <c r="Q18" s="19">
        <f>(M17)/((H18)*(H18))</f>
        <v>1.000020285</v>
      </c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mergeCells count="3">
    <mergeCell ref="B1:C1"/>
    <mergeCell ref="D1:E1"/>
    <mergeCell ref="F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4" width="8.71"/>
    <col customWidth="1" min="5" max="5" width="13.0"/>
    <col customWidth="1" min="6" max="6" width="12.14"/>
    <col customWidth="1" min="7" max="7" width="17.14"/>
    <col customWidth="1" min="8" max="8" width="12.29"/>
    <col customWidth="1" min="9" max="9" width="16.14"/>
    <col customWidth="1" min="10" max="10" width="21.29"/>
    <col customWidth="1" min="11" max="11" width="20.29"/>
    <col customWidth="1" min="12" max="12" width="20.57"/>
    <col customWidth="1" min="13" max="20" width="8.71"/>
  </cols>
  <sheetData>
    <row r="1">
      <c r="A1" s="24"/>
      <c r="B1" s="2" t="s">
        <v>0</v>
      </c>
      <c r="C1" s="3"/>
      <c r="D1" s="4" t="s">
        <v>1</v>
      </c>
      <c r="E1" s="3"/>
      <c r="F1" s="4" t="s">
        <v>2</v>
      </c>
      <c r="G1" s="3"/>
      <c r="H1" s="32"/>
      <c r="I1" s="32"/>
      <c r="J1" s="32"/>
      <c r="K1" s="32"/>
      <c r="L1" s="33"/>
      <c r="M1" s="34"/>
      <c r="N1" s="34"/>
      <c r="O1" s="34"/>
      <c r="P1" s="34"/>
      <c r="Q1" s="34"/>
      <c r="R1" s="34"/>
      <c r="S1" s="34"/>
      <c r="T1" s="34"/>
    </row>
    <row r="2">
      <c r="A2" s="8" t="s">
        <v>3</v>
      </c>
      <c r="B2" s="8" t="s">
        <v>4</v>
      </c>
      <c r="C2" s="8" t="s">
        <v>5</v>
      </c>
      <c r="D2" s="8" t="s">
        <v>4</v>
      </c>
      <c r="E2" s="8" t="s">
        <v>5</v>
      </c>
      <c r="F2" s="8" t="s">
        <v>4</v>
      </c>
      <c r="G2" s="8" t="s">
        <v>5</v>
      </c>
      <c r="H2" s="35" t="s">
        <v>6</v>
      </c>
      <c r="I2" s="35" t="s">
        <v>7</v>
      </c>
      <c r="J2" s="35" t="s">
        <v>14</v>
      </c>
      <c r="K2" s="35" t="s">
        <v>15</v>
      </c>
      <c r="L2" s="29" t="s">
        <v>8</v>
      </c>
      <c r="M2" s="34"/>
      <c r="N2" s="34"/>
      <c r="O2" s="34"/>
      <c r="P2" s="34"/>
      <c r="Q2" s="34"/>
      <c r="R2" s="34"/>
      <c r="S2" s="34"/>
      <c r="T2" s="34"/>
    </row>
    <row r="3">
      <c r="A3" s="26">
        <v>1.0</v>
      </c>
      <c r="B3" s="36">
        <v>13.0</v>
      </c>
      <c r="C3" s="37">
        <v>4.0</v>
      </c>
      <c r="D3" s="38">
        <f t="shared" ref="D3:E3" si="1">(B3-B15)</f>
        <v>7.916666667</v>
      </c>
      <c r="E3" s="38">
        <f t="shared" si="1"/>
        <v>3.833333333</v>
      </c>
      <c r="F3" s="39">
        <f>(B3-B15)/H18</f>
        <v>1.619308677</v>
      </c>
      <c r="G3" s="40">
        <v>1.108</v>
      </c>
      <c r="H3" s="40">
        <f t="shared" ref="H3:I3" si="2">B3^2</f>
        <v>169</v>
      </c>
      <c r="I3" s="41">
        <f t="shared" si="2"/>
        <v>16</v>
      </c>
      <c r="J3" s="41">
        <f>(B3-B15)^2</f>
        <v>62.67361111</v>
      </c>
      <c r="K3" s="40">
        <f t="shared" ref="K3:K14" si="5">(E3^2)</f>
        <v>14.69444444</v>
      </c>
      <c r="L3" s="32">
        <f t="shared" ref="L3:L14" si="6">(D3*E3)</f>
        <v>30.34722222</v>
      </c>
      <c r="M3" s="34"/>
      <c r="N3" s="34"/>
      <c r="O3" s="34"/>
      <c r="P3" s="34"/>
      <c r="Q3" s="34"/>
      <c r="R3" s="34"/>
      <c r="S3" s="34"/>
      <c r="T3" s="34"/>
    </row>
    <row r="4">
      <c r="A4" s="26">
        <v>2.0</v>
      </c>
      <c r="B4" s="36">
        <v>10.0</v>
      </c>
      <c r="C4" s="37">
        <v>6.0</v>
      </c>
      <c r="D4" s="38">
        <f t="shared" ref="D4:E4" si="3">(B4-B15)</f>
        <v>4.916666667</v>
      </c>
      <c r="E4" s="38">
        <f t="shared" si="3"/>
        <v>5.833333333</v>
      </c>
      <c r="F4" s="42">
        <f>(B4-B15)/H18</f>
        <v>1.005675915</v>
      </c>
      <c r="G4" s="40">
        <v>1.686</v>
      </c>
      <c r="H4" s="40">
        <f t="shared" ref="H4:I4" si="4">B4^2</f>
        <v>100</v>
      </c>
      <c r="I4" s="41">
        <f t="shared" si="4"/>
        <v>36</v>
      </c>
      <c r="J4" s="40">
        <f>(B4-B15)^2</f>
        <v>24.17361111</v>
      </c>
      <c r="K4" s="40">
        <f t="shared" si="5"/>
        <v>34.02777778</v>
      </c>
      <c r="L4" s="32">
        <f t="shared" si="6"/>
        <v>28.68055556</v>
      </c>
      <c r="M4" s="34"/>
      <c r="N4" s="34"/>
      <c r="O4" s="34"/>
      <c r="P4" s="34"/>
      <c r="Q4" s="34"/>
      <c r="R4" s="34"/>
      <c r="S4" s="34"/>
      <c r="T4" s="34"/>
    </row>
    <row r="5">
      <c r="A5" s="26">
        <v>3.0</v>
      </c>
      <c r="B5" s="36">
        <v>10.0</v>
      </c>
      <c r="C5" s="37">
        <v>2.0</v>
      </c>
      <c r="D5" s="38">
        <f t="shared" ref="D5:E5" si="7">(B5-B15)</f>
        <v>4.916666667</v>
      </c>
      <c r="E5" s="38">
        <f t="shared" si="7"/>
        <v>1.833333333</v>
      </c>
      <c r="F5" s="42">
        <f>(B5-B15)/H18</f>
        <v>1.005675915</v>
      </c>
      <c r="G5" s="40">
        <v>0.53</v>
      </c>
      <c r="H5" s="40">
        <f t="shared" ref="H5:I5" si="8">B5^2</f>
        <v>100</v>
      </c>
      <c r="I5" s="41">
        <f t="shared" si="8"/>
        <v>4</v>
      </c>
      <c r="J5" s="40">
        <f>(B5-B15)^2</f>
        <v>24.17361111</v>
      </c>
      <c r="K5" s="40">
        <f t="shared" si="5"/>
        <v>3.361111111</v>
      </c>
      <c r="L5" s="32">
        <f t="shared" si="6"/>
        <v>9.013888889</v>
      </c>
      <c r="M5" s="34"/>
      <c r="N5" s="34"/>
      <c r="O5" s="34"/>
      <c r="P5" s="34"/>
      <c r="Q5" s="34"/>
      <c r="R5" s="34"/>
      <c r="S5" s="34"/>
      <c r="T5" s="34"/>
    </row>
    <row r="6">
      <c r="A6" s="26">
        <v>4.0</v>
      </c>
      <c r="B6" s="36">
        <v>8.0</v>
      </c>
      <c r="C6" s="37">
        <v>-2.0</v>
      </c>
      <c r="D6" s="38">
        <f t="shared" ref="D6:E6" si="9">(B6-B15)</f>
        <v>2.916666667</v>
      </c>
      <c r="E6" s="38">
        <f t="shared" si="9"/>
        <v>-2.166666667</v>
      </c>
      <c r="F6" s="42">
        <f>(B6-B15)/H18</f>
        <v>0.5965874073</v>
      </c>
      <c r="G6" s="40">
        <v>-0.627</v>
      </c>
      <c r="H6" s="40">
        <f t="shared" ref="H6:I6" si="10">B6^2</f>
        <v>64</v>
      </c>
      <c r="I6" s="41">
        <f t="shared" si="10"/>
        <v>4</v>
      </c>
      <c r="J6" s="41">
        <f>(B6-B15)^2</f>
        <v>8.506944444</v>
      </c>
      <c r="K6" s="40">
        <f t="shared" si="5"/>
        <v>4.694444444</v>
      </c>
      <c r="L6" s="32">
        <f t="shared" si="6"/>
        <v>-6.319444444</v>
      </c>
      <c r="M6" s="34"/>
      <c r="N6" s="34"/>
      <c r="O6" s="34"/>
      <c r="P6" s="34"/>
      <c r="Q6" s="34"/>
      <c r="R6" s="34"/>
      <c r="S6" s="34"/>
      <c r="T6" s="34"/>
    </row>
    <row r="7">
      <c r="A7" s="26">
        <v>5.0</v>
      </c>
      <c r="B7" s="36">
        <v>7.0</v>
      </c>
      <c r="C7" s="37">
        <v>4.0</v>
      </c>
      <c r="D7" s="38">
        <f>(B7-B15)</f>
        <v>1.916666667</v>
      </c>
      <c r="E7" s="38">
        <f>C7-C15</f>
        <v>3.833333333</v>
      </c>
      <c r="F7" s="42">
        <f>(B7-B15)/H18</f>
        <v>0.3920431534</v>
      </c>
      <c r="G7" s="40">
        <v>1.108</v>
      </c>
      <c r="H7" s="40">
        <f t="shared" ref="H7:I7" si="11">B7^2</f>
        <v>49</v>
      </c>
      <c r="I7" s="41">
        <f t="shared" si="11"/>
        <v>16</v>
      </c>
      <c r="J7" s="40">
        <f>(B7-B15)^2</f>
        <v>3.673611111</v>
      </c>
      <c r="K7" s="40">
        <f t="shared" si="5"/>
        <v>14.69444444</v>
      </c>
      <c r="L7" s="32">
        <f t="shared" si="6"/>
        <v>7.347222222</v>
      </c>
      <c r="M7" s="34"/>
      <c r="N7" s="34"/>
      <c r="O7" s="34"/>
      <c r="P7" s="34"/>
      <c r="Q7" s="34"/>
      <c r="R7" s="34"/>
      <c r="S7" s="34"/>
      <c r="T7" s="34"/>
    </row>
    <row r="8">
      <c r="A8" s="26">
        <v>6.0</v>
      </c>
      <c r="B8" s="36">
        <v>6.0</v>
      </c>
      <c r="C8" s="37">
        <v>-3.0</v>
      </c>
      <c r="D8" s="38">
        <f>(B8-B15)</f>
        <v>0.9166666667</v>
      </c>
      <c r="E8" s="38">
        <f>C8-C15</f>
        <v>-3.166666667</v>
      </c>
      <c r="F8" s="42">
        <f>(B8-B15)/H18</f>
        <v>0.1874988995</v>
      </c>
      <c r="G8" s="40">
        <v>-0.915</v>
      </c>
      <c r="H8" s="40">
        <f t="shared" ref="H8:I8" si="12">B8^2</f>
        <v>36</v>
      </c>
      <c r="I8" s="41">
        <f t="shared" si="12"/>
        <v>9</v>
      </c>
      <c r="J8" s="40">
        <f>(B8-B15)^2</f>
        <v>0.8402777778</v>
      </c>
      <c r="K8" s="40">
        <f t="shared" si="5"/>
        <v>10.02777778</v>
      </c>
      <c r="L8" s="32">
        <f t="shared" si="6"/>
        <v>-2.902777778</v>
      </c>
      <c r="M8" s="34"/>
      <c r="N8" s="34"/>
      <c r="O8" s="34"/>
      <c r="P8" s="34"/>
      <c r="Q8" s="34"/>
      <c r="R8" s="34"/>
      <c r="S8" s="34"/>
      <c r="T8" s="34"/>
    </row>
    <row r="9">
      <c r="A9" s="26">
        <v>7.0</v>
      </c>
      <c r="B9" s="37">
        <v>5.0</v>
      </c>
      <c r="C9" s="37">
        <v>0.0</v>
      </c>
      <c r="D9" s="38">
        <f>(B9-B15)</f>
        <v>-0.08333333333</v>
      </c>
      <c r="E9" s="38">
        <f>C9-C15</f>
        <v>-0.1666666667</v>
      </c>
      <c r="F9" s="43">
        <f>(B9-B15)/H18</f>
        <v>-0.0170453545</v>
      </c>
      <c r="G9" s="40">
        <v>-0.048</v>
      </c>
      <c r="H9" s="40">
        <f t="shared" ref="H9:I9" si="13">B9^2</f>
        <v>25</v>
      </c>
      <c r="I9" s="41">
        <f t="shared" si="13"/>
        <v>0</v>
      </c>
      <c r="J9" s="40">
        <f>(B9-B15)^2</f>
        <v>0.006944444444</v>
      </c>
      <c r="K9" s="40">
        <f t="shared" si="5"/>
        <v>0.02777777778</v>
      </c>
      <c r="L9" s="32">
        <f t="shared" si="6"/>
        <v>0.01388888889</v>
      </c>
      <c r="M9" s="34"/>
      <c r="N9" s="34"/>
      <c r="O9" s="34"/>
      <c r="P9" s="34"/>
      <c r="Q9" s="34"/>
      <c r="R9" s="34"/>
      <c r="S9" s="34"/>
      <c r="T9" s="34"/>
    </row>
    <row r="10">
      <c r="A10" s="8">
        <v>8.0</v>
      </c>
      <c r="B10" s="44">
        <v>4.0</v>
      </c>
      <c r="C10" s="44">
        <v>2.0</v>
      </c>
      <c r="D10" s="38">
        <f>(B10-B15)</f>
        <v>-1.083333333</v>
      </c>
      <c r="E10" s="38">
        <f>C10-C15</f>
        <v>1.833333333</v>
      </c>
      <c r="F10" s="42">
        <f>(B10-B15)/H18</f>
        <v>-0.2215896084</v>
      </c>
      <c r="G10" s="40">
        <v>0.53</v>
      </c>
      <c r="H10" s="40">
        <f t="shared" ref="H10:I10" si="14">B10^2</f>
        <v>16</v>
      </c>
      <c r="I10" s="41">
        <f t="shared" si="14"/>
        <v>4</v>
      </c>
      <c r="J10" s="40">
        <v>1.173611111</v>
      </c>
      <c r="K10" s="40">
        <f t="shared" si="5"/>
        <v>3.361111111</v>
      </c>
      <c r="L10" s="32">
        <f t="shared" si="6"/>
        <v>-1.986111111</v>
      </c>
      <c r="M10" s="34"/>
      <c r="N10" s="34"/>
      <c r="O10" s="34"/>
      <c r="P10" s="34"/>
      <c r="Q10" s="34"/>
      <c r="R10" s="34"/>
      <c r="S10" s="34"/>
      <c r="T10" s="34"/>
    </row>
    <row r="11">
      <c r="A11" s="8">
        <v>9.0</v>
      </c>
      <c r="B11" s="44">
        <v>2.0</v>
      </c>
      <c r="C11" s="44">
        <v>-1.0</v>
      </c>
      <c r="D11" s="38">
        <f>(B11-B15)</f>
        <v>-3.083333333</v>
      </c>
      <c r="E11" s="38">
        <f>C11-C15</f>
        <v>-1.166666667</v>
      </c>
      <c r="F11" s="40">
        <f>(B11-B15)/H18</f>
        <v>-0.6306781163</v>
      </c>
      <c r="G11" s="40">
        <v>-0.337</v>
      </c>
      <c r="H11" s="40">
        <f t="shared" ref="H11:I11" si="15">B11^2</f>
        <v>4</v>
      </c>
      <c r="I11" s="41">
        <f t="shared" si="15"/>
        <v>1</v>
      </c>
      <c r="J11" s="40">
        <f>(B11-B15)^2</f>
        <v>9.506944444</v>
      </c>
      <c r="K11" s="40">
        <f t="shared" si="5"/>
        <v>1.361111111</v>
      </c>
      <c r="L11" s="32">
        <f t="shared" si="6"/>
        <v>3.597222222</v>
      </c>
      <c r="M11" s="34"/>
      <c r="N11" s="34"/>
      <c r="O11" s="34"/>
      <c r="P11" s="34"/>
      <c r="Q11" s="34"/>
      <c r="R11" s="34"/>
      <c r="S11" s="34"/>
      <c r="T11" s="34"/>
    </row>
    <row r="12">
      <c r="A12" s="8">
        <v>10.0</v>
      </c>
      <c r="B12" s="44">
        <v>0.0</v>
      </c>
      <c r="C12" s="44">
        <v>-5.0</v>
      </c>
      <c r="D12" s="38">
        <f>(B12-B15)</f>
        <v>-5.083333333</v>
      </c>
      <c r="E12" s="38">
        <f>C12-C15</f>
        <v>-5.166666667</v>
      </c>
      <c r="F12" s="40">
        <f>(B12-B15)/H18</f>
        <v>-1.039766624</v>
      </c>
      <c r="G12" s="40">
        <v>-1.493</v>
      </c>
      <c r="H12" s="40">
        <f t="shared" ref="H12:I12" si="16">B12^2</f>
        <v>0</v>
      </c>
      <c r="I12" s="41">
        <f t="shared" si="16"/>
        <v>25</v>
      </c>
      <c r="J12" s="40">
        <f>E12^2</f>
        <v>26.69444444</v>
      </c>
      <c r="K12" s="40">
        <f t="shared" si="5"/>
        <v>26.69444444</v>
      </c>
      <c r="L12" s="32">
        <f t="shared" si="6"/>
        <v>26.26388889</v>
      </c>
      <c r="M12" s="34"/>
      <c r="N12" s="34"/>
      <c r="O12" s="34"/>
      <c r="P12" s="34"/>
      <c r="Q12" s="34"/>
      <c r="R12" s="34"/>
      <c r="S12" s="34"/>
      <c r="T12" s="34"/>
    </row>
    <row r="13">
      <c r="A13" s="8">
        <v>11.0</v>
      </c>
      <c r="B13" s="44">
        <v>-1.0</v>
      </c>
      <c r="C13" s="44">
        <v>-1.0</v>
      </c>
      <c r="D13" s="38">
        <f>(B13-B15)</f>
        <v>-6.083333333</v>
      </c>
      <c r="E13" s="38">
        <f>C13-C15</f>
        <v>-1.166666667</v>
      </c>
      <c r="F13" s="40">
        <f>(B13-B15)/H18</f>
        <v>-1.244310878</v>
      </c>
      <c r="G13" s="40">
        <v>-0.337</v>
      </c>
      <c r="H13" s="40">
        <f t="shared" ref="H13:J13" si="17">B13^2</f>
        <v>1</v>
      </c>
      <c r="I13" s="41">
        <f t="shared" si="17"/>
        <v>1</v>
      </c>
      <c r="J13" s="40">
        <f t="shared" si="17"/>
        <v>37.00694444</v>
      </c>
      <c r="K13" s="40">
        <f t="shared" si="5"/>
        <v>1.361111111</v>
      </c>
      <c r="L13" s="32">
        <f t="shared" si="6"/>
        <v>7.097222222</v>
      </c>
      <c r="M13" s="34"/>
      <c r="N13" s="34"/>
      <c r="O13" s="34"/>
      <c r="P13" s="34"/>
      <c r="Q13" s="34"/>
      <c r="R13" s="34"/>
      <c r="S13" s="34"/>
      <c r="T13" s="34"/>
    </row>
    <row r="14">
      <c r="A14" s="8">
        <v>12.0</v>
      </c>
      <c r="B14" s="44">
        <v>-3.0</v>
      </c>
      <c r="C14" s="44">
        <v>-4.0</v>
      </c>
      <c r="D14" s="38">
        <f>(B14-B15)</f>
        <v>-8.083333333</v>
      </c>
      <c r="E14" s="38">
        <f>C14-C15</f>
        <v>-4.166666667</v>
      </c>
      <c r="F14" s="40">
        <f>(B14-B15)/H18</f>
        <v>-1.653399386</v>
      </c>
      <c r="G14" s="40">
        <v>-0.204</v>
      </c>
      <c r="H14" s="40">
        <f t="shared" ref="H14:J14" si="18">B14^2</f>
        <v>9</v>
      </c>
      <c r="I14" s="41">
        <f t="shared" si="18"/>
        <v>16</v>
      </c>
      <c r="J14" s="40">
        <f t="shared" si="18"/>
        <v>65.34027778</v>
      </c>
      <c r="K14" s="40">
        <f t="shared" si="5"/>
        <v>17.36111111</v>
      </c>
      <c r="L14" s="32">
        <f t="shared" si="6"/>
        <v>33.68055556</v>
      </c>
      <c r="M14" s="34"/>
      <c r="N14" s="34"/>
      <c r="O14" s="34"/>
      <c r="P14" s="34"/>
      <c r="Q14" s="34"/>
      <c r="R14" s="34"/>
      <c r="S14" s="34"/>
      <c r="T14" s="34"/>
    </row>
    <row r="15">
      <c r="A15" s="26" t="s">
        <v>9</v>
      </c>
      <c r="B15" s="38">
        <f t="shared" ref="B15:C15" si="19">AVERAGE(B3:B14)</f>
        <v>5.083333333</v>
      </c>
      <c r="C15" s="38">
        <f t="shared" si="19"/>
        <v>0.1666666667</v>
      </c>
      <c r="D15" s="38">
        <v>0.0</v>
      </c>
      <c r="E15" s="38">
        <f>C15-C15</f>
        <v>0</v>
      </c>
      <c r="F15" s="38">
        <f>SUM(E3:E14)
</f>
        <v>0</v>
      </c>
      <c r="G15" s="38">
        <v>0.0</v>
      </c>
      <c r="H15" s="45">
        <f t="shared" ref="H15:I15" si="20">AVERAGE(H3:H14)</f>
        <v>47.75</v>
      </c>
      <c r="I15" s="45">
        <f t="shared" si="20"/>
        <v>11</v>
      </c>
      <c r="J15" s="40"/>
      <c r="K15" s="40"/>
      <c r="L15" s="32"/>
      <c r="M15" s="34"/>
      <c r="N15" s="34"/>
      <c r="O15" s="34"/>
      <c r="P15" s="34"/>
      <c r="Q15" s="34"/>
      <c r="R15" s="34"/>
      <c r="S15" s="34"/>
      <c r="T15" s="34"/>
    </row>
    <row r="16">
      <c r="A16" s="26" t="s">
        <v>10</v>
      </c>
      <c r="B16" s="38">
        <f>(B3^2+B4^2+B5^2+B6^2+B7^2+B8^2+B9^2+B10^2+B11^2+B13^2+B14^2)</f>
        <v>573</v>
      </c>
      <c r="C16" s="46">
        <f t="shared" ref="C16:E16" si="21">SUMSQ(C3:C14)</f>
        <v>132</v>
      </c>
      <c r="D16" s="38">
        <f t="shared" si="21"/>
        <v>262.9166667</v>
      </c>
      <c r="E16" s="38">
        <f t="shared" si="21"/>
        <v>131.6666667</v>
      </c>
      <c r="F16" s="38">
        <v>11.0</v>
      </c>
      <c r="G16" s="38">
        <v>11.0</v>
      </c>
      <c r="H16" s="40">
        <f t="shared" ref="H16:I16" si="22">SUM(H3:H14)
</f>
        <v>573</v>
      </c>
      <c r="I16" s="40">
        <f t="shared" si="22"/>
        <v>132</v>
      </c>
      <c r="J16" s="45"/>
      <c r="K16" s="45"/>
      <c r="L16" s="32"/>
      <c r="M16" s="34"/>
      <c r="N16" s="34"/>
      <c r="O16" s="34"/>
      <c r="P16" s="34"/>
      <c r="Q16" s="34"/>
      <c r="R16" s="34"/>
      <c r="S16" s="34"/>
      <c r="T16" s="34"/>
    </row>
    <row r="17">
      <c r="A17" s="26" t="s">
        <v>11</v>
      </c>
      <c r="B17" s="38">
        <f t="shared" ref="B17:F17" si="23">STDEV(B3:B14)^2</f>
        <v>23.90151515</v>
      </c>
      <c r="C17" s="38">
        <f t="shared" si="23"/>
        <v>11.96969697</v>
      </c>
      <c r="D17" s="38">
        <f t="shared" si="23"/>
        <v>23.90151515</v>
      </c>
      <c r="E17" s="38">
        <f t="shared" si="23"/>
        <v>11.96969697</v>
      </c>
      <c r="F17" s="38">
        <f t="shared" si="23"/>
        <v>1</v>
      </c>
      <c r="G17" s="38">
        <v>1.0</v>
      </c>
      <c r="H17" s="41">
        <f t="shared" ref="H17:I17" si="24">1/11*(H16-12*(B15^2))</f>
        <v>23.90151515</v>
      </c>
      <c r="I17" s="40">
        <f t="shared" si="24"/>
        <v>11.96969697</v>
      </c>
      <c r="J17" s="40"/>
      <c r="K17" s="40"/>
      <c r="L17" s="32"/>
      <c r="M17" s="34"/>
      <c r="N17" s="34"/>
      <c r="O17" s="34"/>
      <c r="P17" s="34"/>
      <c r="Q17" s="34"/>
      <c r="R17" s="34"/>
      <c r="S17" s="34"/>
      <c r="T17" s="34"/>
    </row>
    <row r="18">
      <c r="A18" s="29" t="s">
        <v>13</v>
      </c>
      <c r="B18" s="47">
        <f t="shared" ref="B18:F18" si="25">SQRT(B17)</f>
        <v>4.888917585</v>
      </c>
      <c r="C18" s="47">
        <f t="shared" si="25"/>
        <v>3.459724985</v>
      </c>
      <c r="D18" s="47">
        <f t="shared" si="25"/>
        <v>4.888917585</v>
      </c>
      <c r="E18" s="47">
        <f t="shared" si="25"/>
        <v>3.459724985</v>
      </c>
      <c r="F18" s="47">
        <f t="shared" si="25"/>
        <v>1</v>
      </c>
      <c r="G18" s="48">
        <v>1.0</v>
      </c>
      <c r="H18" s="40">
        <f t="shared" ref="H18:I18" si="26">SQRT(H17)</f>
        <v>4.888917585</v>
      </c>
      <c r="I18" s="40">
        <f t="shared" si="26"/>
        <v>3.459724985</v>
      </c>
      <c r="J18" s="40"/>
      <c r="K18" s="40"/>
      <c r="L18" s="32"/>
      <c r="M18" s="34"/>
      <c r="N18" s="34"/>
      <c r="O18" s="34"/>
      <c r="P18" s="34"/>
      <c r="Q18" s="34"/>
      <c r="R18" s="34"/>
      <c r="S18" s="34"/>
      <c r="T18" s="34"/>
    </row>
    <row r="19">
      <c r="A19" s="34"/>
      <c r="B19" s="34"/>
      <c r="C19" s="34"/>
      <c r="D19" s="34"/>
      <c r="E19" s="34"/>
      <c r="F19" s="34"/>
      <c r="G19" s="34"/>
      <c r="H19" s="34"/>
      <c r="I19" s="29" t="s">
        <v>16</v>
      </c>
      <c r="J19" s="32">
        <f>SUM(J3:J14)
</f>
        <v>263.7708333</v>
      </c>
      <c r="K19" s="32">
        <f>(SUM(K3:K14))</f>
        <v>131.6666667</v>
      </c>
      <c r="L19" s="32">
        <f>SUM(L3:L14)
</f>
        <v>134.8333333</v>
      </c>
      <c r="M19" s="34"/>
      <c r="N19" s="34"/>
      <c r="O19" s="34"/>
      <c r="P19" s="34"/>
      <c r="Q19" s="34"/>
      <c r="R19" s="34"/>
      <c r="S19" s="34"/>
      <c r="T19" s="34"/>
    </row>
    <row r="20">
      <c r="A20" s="34"/>
      <c r="B20" s="34"/>
      <c r="C20" s="34"/>
      <c r="D20" s="34"/>
      <c r="E20" s="34"/>
      <c r="F20" s="34"/>
      <c r="G20" s="34"/>
      <c r="H20" s="49" t="s">
        <v>17</v>
      </c>
      <c r="I20" s="50" t="s">
        <v>18</v>
      </c>
      <c r="J20" s="51">
        <v>263.7708</v>
      </c>
      <c r="K20" s="51">
        <v>134.8333</v>
      </c>
      <c r="L20" s="34"/>
      <c r="M20" s="34"/>
      <c r="N20" s="34"/>
      <c r="O20" s="34"/>
      <c r="P20" s="34"/>
      <c r="Q20" s="34"/>
      <c r="R20" s="34"/>
      <c r="S20" s="34"/>
      <c r="T20" s="34"/>
    </row>
    <row r="21">
      <c r="A21" s="34"/>
      <c r="B21" s="34"/>
      <c r="C21" s="34"/>
      <c r="D21" s="34"/>
      <c r="E21" s="34"/>
      <c r="F21" s="34"/>
      <c r="G21" s="34"/>
      <c r="H21" s="34"/>
      <c r="I21" s="52"/>
      <c r="J21" s="51">
        <v>134.8333</v>
      </c>
      <c r="K21" s="51">
        <v>131.6667</v>
      </c>
      <c r="L21" s="34"/>
      <c r="M21" s="34"/>
      <c r="N21" s="34"/>
      <c r="O21" s="34"/>
      <c r="P21" s="34"/>
      <c r="Q21" s="34"/>
      <c r="R21" s="34"/>
      <c r="S21" s="34"/>
      <c r="T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>
      <c r="A23" s="34"/>
      <c r="B23" s="34"/>
      <c r="C23" s="34"/>
      <c r="D23" s="34"/>
      <c r="E23" s="34"/>
      <c r="F23" s="34"/>
      <c r="G23" s="34"/>
      <c r="H23" s="34"/>
      <c r="I23" s="50" t="s">
        <v>19</v>
      </c>
      <c r="J23" s="52">
        <f t="shared" ref="J23:K23" si="27">J20/11</f>
        <v>23.97916364</v>
      </c>
      <c r="K23" s="52">
        <f t="shared" si="27"/>
        <v>12.25757273</v>
      </c>
      <c r="L23" s="34"/>
      <c r="M23" s="34"/>
      <c r="N23" s="34"/>
      <c r="O23" s="34"/>
      <c r="P23" s="34"/>
      <c r="Q23" s="34"/>
      <c r="R23" s="34"/>
      <c r="S23" s="34"/>
      <c r="T23" s="34"/>
    </row>
    <row r="24">
      <c r="A24" s="34"/>
      <c r="B24" s="34"/>
      <c r="C24" s="34"/>
      <c r="D24" s="34"/>
      <c r="E24" s="34"/>
      <c r="F24" s="34"/>
      <c r="G24" s="34"/>
      <c r="H24" s="34"/>
      <c r="I24" s="52"/>
      <c r="J24" s="52">
        <f t="shared" ref="J24:K24" si="28">J21/11</f>
        <v>12.25757273</v>
      </c>
      <c r="K24" s="52">
        <f t="shared" si="28"/>
        <v>11.9697</v>
      </c>
      <c r="L24" s="34"/>
      <c r="M24" s="34"/>
      <c r="N24" s="34"/>
      <c r="O24" s="34"/>
      <c r="P24" s="34"/>
      <c r="Q24" s="34"/>
      <c r="R24" s="34"/>
      <c r="S24" s="34"/>
      <c r="T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ht="15.75" customHeight="1">
      <c r="A27" s="34"/>
      <c r="B27" s="34"/>
      <c r="C27" s="34"/>
      <c r="D27" s="34"/>
      <c r="E27" s="34"/>
      <c r="F27" s="34"/>
      <c r="G27" s="34"/>
      <c r="H27" s="49" t="s">
        <v>20</v>
      </c>
      <c r="K27" s="53"/>
      <c r="L27" s="34"/>
      <c r="M27" s="34"/>
      <c r="N27" s="34"/>
      <c r="O27" s="34"/>
      <c r="P27" s="34"/>
      <c r="Q27" s="34"/>
      <c r="R27" s="34"/>
      <c r="S27" s="34"/>
      <c r="T27" s="34"/>
    </row>
    <row r="28" ht="15.75" customHeight="1">
      <c r="A28" s="34"/>
      <c r="B28" s="34"/>
      <c r="C28" s="34"/>
      <c r="D28" s="34"/>
      <c r="E28" s="34"/>
      <c r="F28" s="34"/>
      <c r="G28" s="49" t="s">
        <v>21</v>
      </c>
      <c r="H28" s="50" t="s">
        <v>22</v>
      </c>
      <c r="I28" s="50" t="s">
        <v>23</v>
      </c>
      <c r="J28" s="54">
        <v>74.9143</v>
      </c>
      <c r="K28" s="54">
        <v>55.8857</v>
      </c>
      <c r="L28" s="34"/>
      <c r="M28" s="34"/>
      <c r="N28" s="34"/>
      <c r="O28" s="34"/>
      <c r="P28" s="34"/>
      <c r="Q28" s="34"/>
      <c r="R28" s="34"/>
      <c r="S28" s="34"/>
      <c r="T28" s="34"/>
    </row>
    <row r="29" ht="15.75" customHeight="1">
      <c r="A29" s="34"/>
      <c r="B29" s="34"/>
      <c r="C29" s="34"/>
      <c r="D29" s="34"/>
      <c r="E29" s="34"/>
      <c r="F29" s="34"/>
      <c r="G29" s="34"/>
      <c r="H29" s="52"/>
      <c r="I29" s="52"/>
      <c r="J29" s="54">
        <v>55.8857</v>
      </c>
      <c r="K29" s="54">
        <v>98.5143</v>
      </c>
      <c r="L29" s="34"/>
      <c r="M29" s="34"/>
      <c r="N29" s="34"/>
      <c r="O29" s="34"/>
      <c r="P29" s="34"/>
      <c r="Q29" s="34"/>
      <c r="R29" s="34"/>
      <c r="S29" s="34"/>
      <c r="T29" s="34"/>
    </row>
    <row r="30" ht="15.75" customHeight="1">
      <c r="A30" s="34"/>
      <c r="B30" s="34"/>
      <c r="C30" s="34"/>
      <c r="D30" s="34"/>
      <c r="E30" s="34"/>
      <c r="F30" s="34"/>
      <c r="G30" s="34"/>
      <c r="H30" s="53"/>
      <c r="I30" s="53"/>
      <c r="J30" s="53"/>
      <c r="K30" s="53"/>
      <c r="L30" s="34"/>
      <c r="M30" s="34"/>
      <c r="N30" s="34"/>
      <c r="O30" s="34"/>
      <c r="P30" s="34"/>
      <c r="Q30" s="34"/>
      <c r="R30" s="34"/>
      <c r="S30" s="34"/>
      <c r="T30" s="34"/>
    </row>
    <row r="31" ht="15.75" customHeight="1">
      <c r="A31" s="34"/>
      <c r="B31" s="34"/>
      <c r="C31" s="34"/>
      <c r="D31" s="34"/>
      <c r="E31" s="34"/>
      <c r="F31" s="34"/>
      <c r="G31" s="34"/>
      <c r="H31" s="50" t="s">
        <v>24</v>
      </c>
      <c r="I31" s="50">
        <v>7.491</v>
      </c>
      <c r="J31" s="50">
        <v>5.588</v>
      </c>
      <c r="K31" s="53"/>
      <c r="L31" s="34"/>
      <c r="M31" s="34"/>
      <c r="N31" s="34"/>
      <c r="O31" s="34"/>
      <c r="P31" s="34"/>
      <c r="Q31" s="34"/>
      <c r="R31" s="34"/>
      <c r="S31" s="34"/>
      <c r="T31" s="34"/>
    </row>
    <row r="32" ht="15.75" customHeight="1">
      <c r="A32" s="34"/>
      <c r="B32" s="34"/>
      <c r="C32" s="34"/>
      <c r="D32" s="34"/>
      <c r="E32" s="34"/>
      <c r="F32" s="34"/>
      <c r="G32" s="34"/>
      <c r="H32" s="52"/>
      <c r="I32" s="50">
        <v>5.588</v>
      </c>
      <c r="J32" s="50">
        <v>9.851</v>
      </c>
      <c r="K32" s="53"/>
      <c r="L32" s="34"/>
      <c r="M32" s="34"/>
      <c r="N32" s="34"/>
      <c r="O32" s="34"/>
      <c r="P32" s="34"/>
      <c r="Q32" s="34"/>
      <c r="R32" s="34"/>
      <c r="S32" s="34"/>
      <c r="T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</row>
    <row r="1001" ht="15.75" customHeight="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</row>
    <row r="1002" ht="15.75" customHeight="1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</row>
    <row r="1003" ht="15.75" customHeight="1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</row>
    <row r="1004" ht="15.75" customHeight="1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</row>
    <row r="1005" ht="15.75" customHeight="1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</row>
    <row r="1006" ht="15.75" customHeight="1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</row>
  </sheetData>
  <mergeCells count="4">
    <mergeCell ref="B1:C1"/>
    <mergeCell ref="D1:E1"/>
    <mergeCell ref="F1:G1"/>
    <mergeCell ref="H27:J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86"/>
    <col customWidth="1" min="6" max="7" width="8.71"/>
    <col customWidth="1" min="8" max="9" width="12.71"/>
    <col customWidth="1" min="10" max="10" width="22.57"/>
    <col customWidth="1" min="11" max="11" width="24.29"/>
    <col customWidth="1" min="12" max="12" width="21.14"/>
    <col customWidth="1" min="13" max="26" width="8.71"/>
  </cols>
  <sheetData>
    <row r="1">
      <c r="A1" s="55"/>
      <c r="B1" s="56" t="s">
        <v>0</v>
      </c>
      <c r="C1" s="57"/>
      <c r="D1" s="56" t="s">
        <v>1</v>
      </c>
      <c r="E1" s="57"/>
      <c r="F1" s="56" t="s">
        <v>2</v>
      </c>
      <c r="G1" s="57"/>
      <c r="H1" s="55"/>
      <c r="I1" s="55"/>
      <c r="J1" s="55"/>
      <c r="K1" s="55"/>
      <c r="L1" s="55"/>
    </row>
    <row r="2">
      <c r="A2" s="56" t="s">
        <v>25</v>
      </c>
      <c r="B2" s="56" t="s">
        <v>4</v>
      </c>
      <c r="C2" s="56" t="s">
        <v>5</v>
      </c>
      <c r="D2" s="56" t="s">
        <v>4</v>
      </c>
      <c r="E2" s="56" t="s">
        <v>5</v>
      </c>
      <c r="F2" s="56" t="s">
        <v>4</v>
      </c>
      <c r="G2" s="56" t="s">
        <v>5</v>
      </c>
      <c r="H2" s="56" t="s">
        <v>6</v>
      </c>
      <c r="I2" s="56" t="s">
        <v>7</v>
      </c>
      <c r="J2" s="58" t="s">
        <v>14</v>
      </c>
      <c r="K2" s="58" t="s">
        <v>15</v>
      </c>
      <c r="L2" s="58" t="s">
        <v>8</v>
      </c>
    </row>
    <row r="3">
      <c r="A3" s="59">
        <v>1.0</v>
      </c>
      <c r="B3" s="60">
        <v>13.0</v>
      </c>
      <c r="C3" s="60">
        <v>4.0</v>
      </c>
      <c r="D3" s="61">
        <f t="shared" ref="D3:E3" si="1">B3-B$10</f>
        <v>4.571428571</v>
      </c>
      <c r="E3" s="61">
        <f t="shared" si="1"/>
        <v>2.428571429</v>
      </c>
      <c r="F3" s="61">
        <f t="shared" ref="F3:G3" si="2">(D3/D$13)</f>
        <v>1.656157342</v>
      </c>
      <c r="G3" s="61">
        <f t="shared" si="2"/>
        <v>0.7229135345</v>
      </c>
      <c r="H3" s="55">
        <f t="shared" ref="H3:I3" si="3">(B3)^2</f>
        <v>169</v>
      </c>
      <c r="I3" s="55">
        <f t="shared" si="3"/>
        <v>16</v>
      </c>
      <c r="J3" s="55">
        <f t="shared" ref="J3:K3" si="4">(B3-B$10)^2</f>
        <v>20.89795918</v>
      </c>
      <c r="K3" s="55">
        <f t="shared" si="4"/>
        <v>5.897959184</v>
      </c>
      <c r="L3" s="55">
        <f t="shared" ref="L3:L9" si="9">(D3*E3)</f>
        <v>11.10204082</v>
      </c>
    </row>
    <row r="4">
      <c r="A4" s="59">
        <v>2.0</v>
      </c>
      <c r="B4" s="60">
        <v>10.0</v>
      </c>
      <c r="C4" s="60">
        <v>6.0</v>
      </c>
      <c r="D4" s="61">
        <f t="shared" ref="D4:E4" si="5">B4-B$10</f>
        <v>1.571428571</v>
      </c>
      <c r="E4" s="61">
        <f t="shared" si="5"/>
        <v>4.428571429</v>
      </c>
      <c r="F4" s="61">
        <f t="shared" ref="F4:G4" si="6">(D4/D$13)</f>
        <v>0.5693040865</v>
      </c>
      <c r="G4" s="61">
        <f t="shared" si="6"/>
        <v>1.318254092</v>
      </c>
      <c r="H4" s="55">
        <f t="shared" ref="H4:I4" si="7">(B4)^2</f>
        <v>100</v>
      </c>
      <c r="I4" s="55">
        <f t="shared" si="7"/>
        <v>36</v>
      </c>
      <c r="J4" s="55">
        <f t="shared" ref="J4:K4" si="8">(B4-B$10)^2</f>
        <v>2.469387755</v>
      </c>
      <c r="K4" s="55">
        <f t="shared" si="8"/>
        <v>19.6122449</v>
      </c>
      <c r="L4" s="55">
        <f t="shared" si="9"/>
        <v>6.959183673</v>
      </c>
    </row>
    <row r="5">
      <c r="A5" s="59">
        <v>3.0</v>
      </c>
      <c r="B5" s="60">
        <v>10.0</v>
      </c>
      <c r="C5" s="60">
        <v>2.0</v>
      </c>
      <c r="D5" s="61">
        <f t="shared" ref="D5:E5" si="10">B5-B$10</f>
        <v>1.571428571</v>
      </c>
      <c r="E5" s="61">
        <f t="shared" si="10"/>
        <v>0.4285714286</v>
      </c>
      <c r="F5" s="61">
        <f t="shared" ref="F5:F9" si="14">(D5/D$13)</f>
        <v>0.5693040865</v>
      </c>
      <c r="G5" s="61">
        <f>(E5/E13)</f>
        <v>0.1275729767</v>
      </c>
      <c r="H5" s="55">
        <f t="shared" ref="H5:I5" si="11">(B5)^2</f>
        <v>100</v>
      </c>
      <c r="I5" s="55">
        <f t="shared" si="11"/>
        <v>4</v>
      </c>
      <c r="J5" s="55">
        <f t="shared" ref="J5:K5" si="12">(B5-B$10)^2</f>
        <v>2.469387755</v>
      </c>
      <c r="K5" s="55">
        <f t="shared" si="12"/>
        <v>0.1836734694</v>
      </c>
      <c r="L5" s="55">
        <f t="shared" si="9"/>
        <v>0.6734693878</v>
      </c>
    </row>
    <row r="6">
      <c r="A6" s="59">
        <v>4.0</v>
      </c>
      <c r="B6" s="60">
        <v>8.0</v>
      </c>
      <c r="C6" s="60">
        <v>-2.0</v>
      </c>
      <c r="D6" s="61">
        <f t="shared" ref="D6:E6" si="13">B6-B$10</f>
        <v>-0.4285714286</v>
      </c>
      <c r="E6" s="61">
        <f t="shared" si="13"/>
        <v>-3.571428571</v>
      </c>
      <c r="F6" s="61">
        <f t="shared" si="14"/>
        <v>-0.1552647509</v>
      </c>
      <c r="G6" s="61">
        <f t="shared" ref="G6:G9" si="18">(E6/E$13)</f>
        <v>-1.063108139</v>
      </c>
      <c r="H6" s="55">
        <f t="shared" ref="H6:I6" si="15">(B6)^2</f>
        <v>64</v>
      </c>
      <c r="I6" s="55">
        <f t="shared" si="15"/>
        <v>4</v>
      </c>
      <c r="J6" s="55">
        <f t="shared" ref="J6:K6" si="16">(B6-B$10)^2</f>
        <v>0.1836734694</v>
      </c>
      <c r="K6" s="55">
        <f t="shared" si="16"/>
        <v>12.75510204</v>
      </c>
      <c r="L6" s="55">
        <f t="shared" si="9"/>
        <v>1.530612245</v>
      </c>
    </row>
    <row r="7">
      <c r="A7" s="59">
        <v>5.0</v>
      </c>
      <c r="B7" s="60">
        <v>7.0</v>
      </c>
      <c r="C7" s="60">
        <v>4.0</v>
      </c>
      <c r="D7" s="61">
        <f t="shared" ref="D7:E7" si="17">B7-B$10</f>
        <v>-1.428571429</v>
      </c>
      <c r="E7" s="61">
        <f t="shared" si="17"/>
        <v>2.428571429</v>
      </c>
      <c r="F7" s="61">
        <f t="shared" si="14"/>
        <v>-0.5175491695</v>
      </c>
      <c r="G7" s="61">
        <f t="shared" si="18"/>
        <v>0.7229135345</v>
      </c>
      <c r="H7" s="55">
        <f t="shared" ref="H7:I7" si="19">(B7)^2</f>
        <v>49</v>
      </c>
      <c r="I7" s="55">
        <f t="shared" si="19"/>
        <v>16</v>
      </c>
      <c r="J7" s="55">
        <f t="shared" ref="J7:K7" si="20">(B7-B$10)^2</f>
        <v>2.040816327</v>
      </c>
      <c r="K7" s="55">
        <f t="shared" si="20"/>
        <v>5.897959184</v>
      </c>
      <c r="L7" s="55">
        <f t="shared" si="9"/>
        <v>-3.469387755</v>
      </c>
    </row>
    <row r="8">
      <c r="A8" s="59">
        <v>6.0</v>
      </c>
      <c r="B8" s="60">
        <v>6.0</v>
      </c>
      <c r="C8" s="60">
        <v>-3.0</v>
      </c>
      <c r="D8" s="61">
        <f t="shared" ref="D8:E8" si="21">B8-B$10</f>
        <v>-2.428571429</v>
      </c>
      <c r="E8" s="61">
        <f t="shared" si="21"/>
        <v>-4.571428571</v>
      </c>
      <c r="F8" s="61">
        <f t="shared" si="14"/>
        <v>-0.8798335882</v>
      </c>
      <c r="G8" s="61">
        <f t="shared" si="18"/>
        <v>-1.360778418</v>
      </c>
      <c r="H8" s="55">
        <f t="shared" ref="H8:I8" si="22">(B8)^2</f>
        <v>36</v>
      </c>
      <c r="I8" s="55">
        <f t="shared" si="22"/>
        <v>9</v>
      </c>
      <c r="J8" s="55">
        <f t="shared" ref="J8:K8" si="23">(B8-B$10)^2</f>
        <v>5.897959184</v>
      </c>
      <c r="K8" s="55">
        <f t="shared" si="23"/>
        <v>20.89795918</v>
      </c>
      <c r="L8" s="55">
        <f t="shared" si="9"/>
        <v>11.10204082</v>
      </c>
    </row>
    <row r="9">
      <c r="A9" s="59">
        <v>7.0</v>
      </c>
      <c r="B9" s="60">
        <v>5.0</v>
      </c>
      <c r="C9" s="60">
        <v>0.0</v>
      </c>
      <c r="D9" s="61">
        <f t="shared" ref="D9:E9" si="24">B9-B$10</f>
        <v>-3.428571429</v>
      </c>
      <c r="E9" s="61">
        <f t="shared" si="24"/>
        <v>-1.571428571</v>
      </c>
      <c r="F9" s="61">
        <f t="shared" si="14"/>
        <v>-1.242118007</v>
      </c>
      <c r="G9" s="61">
        <f t="shared" si="18"/>
        <v>-0.4677675811</v>
      </c>
      <c r="H9" s="55">
        <f t="shared" ref="H9:I9" si="25">(B9)^2</f>
        <v>25</v>
      </c>
      <c r="I9" s="55">
        <f t="shared" si="25"/>
        <v>0</v>
      </c>
      <c r="J9" s="55">
        <f t="shared" ref="J9:K9" si="26">(B9-B$10)^2</f>
        <v>11.75510204</v>
      </c>
      <c r="K9" s="55">
        <f t="shared" si="26"/>
        <v>2.469387755</v>
      </c>
      <c r="L9" s="55">
        <f t="shared" si="9"/>
        <v>5.387755102</v>
      </c>
    </row>
    <row r="10">
      <c r="A10" s="56" t="s">
        <v>9</v>
      </c>
      <c r="B10" s="61">
        <f t="shared" ref="B10:G10" si="27">AVERAGE(B3:B9)</f>
        <v>8.428571429</v>
      </c>
      <c r="C10" s="61">
        <f t="shared" si="27"/>
        <v>1.571428571</v>
      </c>
      <c r="D10" s="61">
        <f t="shared" si="27"/>
        <v>0</v>
      </c>
      <c r="E10" s="61">
        <f t="shared" si="27"/>
        <v>0</v>
      </c>
      <c r="F10" s="61">
        <f t="shared" si="27"/>
        <v>0</v>
      </c>
      <c r="G10" s="61">
        <f t="shared" si="27"/>
        <v>0</v>
      </c>
      <c r="H10" s="55">
        <f t="shared" ref="H10:I10" si="28">AVERAGE(H3,H4,H5,H6,H7,H8,H9)</f>
        <v>77.57142857</v>
      </c>
      <c r="I10" s="55">
        <f t="shared" si="28"/>
        <v>12.14285714</v>
      </c>
      <c r="J10" s="55"/>
      <c r="K10" s="55"/>
      <c r="L10" s="55"/>
    </row>
    <row r="11">
      <c r="A11" s="56" t="s">
        <v>10</v>
      </c>
      <c r="B11" s="61">
        <f t="shared" ref="B11:G11" si="29">SUMSQ(B3:B9)</f>
        <v>543</v>
      </c>
      <c r="C11" s="61">
        <f t="shared" si="29"/>
        <v>85</v>
      </c>
      <c r="D11" s="61">
        <f t="shared" si="29"/>
        <v>45.71428571</v>
      </c>
      <c r="E11" s="61">
        <f t="shared" si="29"/>
        <v>67.71428571</v>
      </c>
      <c r="F11" s="61">
        <f t="shared" si="29"/>
        <v>6</v>
      </c>
      <c r="G11" s="61">
        <f t="shared" si="29"/>
        <v>6</v>
      </c>
      <c r="H11" s="55">
        <f>SUM(H3:H9)</f>
        <v>543</v>
      </c>
      <c r="I11" s="59">
        <f>SUM(I3:I7)</f>
        <v>76</v>
      </c>
      <c r="J11" s="55"/>
      <c r="K11" s="55"/>
      <c r="L11" s="55"/>
    </row>
    <row r="12">
      <c r="A12" s="56" t="s">
        <v>11</v>
      </c>
      <c r="B12" s="61">
        <f t="shared" ref="B12:G12" si="30">VAR(B3:B9)</f>
        <v>7.619047619</v>
      </c>
      <c r="C12" s="61">
        <f t="shared" si="30"/>
        <v>11.28571429</v>
      </c>
      <c r="D12" s="61">
        <f t="shared" si="30"/>
        <v>7.619047619</v>
      </c>
      <c r="E12" s="61">
        <f t="shared" si="30"/>
        <v>11.28571429</v>
      </c>
      <c r="F12" s="61">
        <f t="shared" si="30"/>
        <v>1</v>
      </c>
      <c r="G12" s="61">
        <f t="shared" si="30"/>
        <v>1</v>
      </c>
      <c r="H12" s="62">
        <f t="shared" ref="H12:I12" si="31">1/11*(H11-7*(B10^2))</f>
        <v>4.155844156</v>
      </c>
      <c r="I12" s="62">
        <f t="shared" si="31"/>
        <v>5.337662338</v>
      </c>
      <c r="J12" s="55"/>
      <c r="K12" s="55"/>
      <c r="L12" s="55"/>
    </row>
    <row r="13">
      <c r="A13" s="56" t="s">
        <v>13</v>
      </c>
      <c r="B13" s="61">
        <f t="shared" ref="B13:E13" si="32">SQRT(B12)</f>
        <v>2.760262237</v>
      </c>
      <c r="C13" s="61">
        <f t="shared" si="32"/>
        <v>3.359421719</v>
      </c>
      <c r="D13" s="61">
        <f t="shared" si="32"/>
        <v>2.760262237</v>
      </c>
      <c r="E13" s="61">
        <f t="shared" si="32"/>
        <v>3.359421719</v>
      </c>
      <c r="F13" s="55">
        <f t="shared" ref="F13:G13" si="33">_xlfn.STDEV.S(F3,F4,F5,F6,F7,F8,F9)</f>
        <v>1</v>
      </c>
      <c r="G13" s="55">
        <f t="shared" si="33"/>
        <v>1</v>
      </c>
      <c r="H13" s="55">
        <f t="shared" ref="H13:I13" si="34">SQRT(H12)</f>
        <v>2.038588766</v>
      </c>
      <c r="I13" s="55">
        <f t="shared" si="34"/>
        <v>2.310338144</v>
      </c>
      <c r="J13" s="55"/>
      <c r="K13" s="55"/>
      <c r="L13" s="55"/>
    </row>
    <row r="14">
      <c r="H14" s="63"/>
      <c r="I14" s="56" t="s">
        <v>16</v>
      </c>
      <c r="J14" s="57">
        <f t="shared" ref="J14:L14" si="35">SUM(J3:J10)</f>
        <v>45.71428571</v>
      </c>
      <c r="K14" s="57">
        <f t="shared" si="35"/>
        <v>67.71428571</v>
      </c>
      <c r="L14" s="57">
        <f t="shared" si="35"/>
        <v>33.28571429</v>
      </c>
    </row>
    <row r="15">
      <c r="H15" s="63" t="s">
        <v>17</v>
      </c>
      <c r="I15" s="64" t="s">
        <v>26</v>
      </c>
      <c r="J15" s="65">
        <f>J14</f>
        <v>45.71428571</v>
      </c>
      <c r="K15" s="66">
        <f>L14</f>
        <v>33.28571429</v>
      </c>
      <c r="L15" s="67"/>
    </row>
    <row r="16">
      <c r="I16" s="66"/>
      <c r="J16" s="66">
        <f>L14</f>
        <v>33.28571429</v>
      </c>
      <c r="K16" s="66">
        <f>K14</f>
        <v>67.71428571</v>
      </c>
      <c r="L16" s="67"/>
    </row>
    <row r="17">
      <c r="I17" s="68"/>
      <c r="J17" s="68"/>
      <c r="K17" s="68"/>
      <c r="L17" s="67"/>
    </row>
    <row r="18">
      <c r="I18" s="64" t="s">
        <v>27</v>
      </c>
      <c r="J18" s="66">
        <f t="shared" ref="J18:K18" si="36">J15/6</f>
        <v>7.619047619</v>
      </c>
      <c r="K18" s="66">
        <f t="shared" si="36"/>
        <v>5.547619048</v>
      </c>
    </row>
    <row r="19">
      <c r="I19" s="69"/>
      <c r="J19" s="66">
        <f t="shared" ref="J19:K19" si="37">J16/6</f>
        <v>5.547619048</v>
      </c>
      <c r="K19" s="66">
        <f t="shared" si="37"/>
        <v>11.28571429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1.57"/>
    <col customWidth="1" min="3" max="4" width="8.71"/>
    <col customWidth="1" min="5" max="5" width="11.71"/>
    <col customWidth="1" min="6" max="6" width="8.71"/>
    <col customWidth="1" min="7" max="7" width="13.57"/>
    <col customWidth="1" min="8" max="8" width="21.71"/>
    <col customWidth="1" min="9" max="9" width="21.43"/>
    <col customWidth="1" min="10" max="10" width="24.43"/>
    <col customWidth="1" min="11" max="13" width="8.71"/>
    <col customWidth="1" min="14" max="14" width="14.57"/>
    <col customWidth="1" min="15" max="15" width="10.29"/>
    <col customWidth="1" min="16" max="16" width="10.14"/>
    <col customWidth="1" min="17" max="17" width="11.57"/>
    <col customWidth="1" min="18" max="31" width="8.71"/>
  </cols>
  <sheetData>
    <row r="1">
      <c r="A1" s="57"/>
      <c r="B1" s="70" t="s">
        <v>0</v>
      </c>
      <c r="C1" s="3"/>
      <c r="D1" s="71" t="s">
        <v>1</v>
      </c>
      <c r="E1" s="3"/>
      <c r="F1" s="72" t="s">
        <v>2</v>
      </c>
      <c r="G1" s="3"/>
      <c r="H1" s="35"/>
      <c r="I1" s="35"/>
      <c r="J1" s="29"/>
      <c r="M1" s="73"/>
      <c r="N1" s="74"/>
      <c r="P1" s="73"/>
    </row>
    <row r="2">
      <c r="A2" s="57" t="s">
        <v>3</v>
      </c>
      <c r="B2" s="57" t="s">
        <v>4</v>
      </c>
      <c r="C2" s="57" t="s">
        <v>5</v>
      </c>
      <c r="D2" s="57" t="s">
        <v>4</v>
      </c>
      <c r="E2" s="57" t="s">
        <v>5</v>
      </c>
      <c r="F2" s="56" t="s">
        <v>4</v>
      </c>
      <c r="G2" s="56" t="s">
        <v>5</v>
      </c>
      <c r="H2" s="35" t="s">
        <v>14</v>
      </c>
      <c r="I2" s="35" t="s">
        <v>15</v>
      </c>
      <c r="J2" s="29" t="s">
        <v>8</v>
      </c>
      <c r="M2" s="73"/>
      <c r="N2" s="73"/>
      <c r="O2" s="73"/>
      <c r="P2" s="73"/>
      <c r="Q2" s="73"/>
      <c r="R2" s="75"/>
    </row>
    <row r="3">
      <c r="A3" s="76">
        <v>8.0</v>
      </c>
      <c r="B3" s="77">
        <v>4.0</v>
      </c>
      <c r="C3" s="77">
        <v>2.0</v>
      </c>
      <c r="D3" s="77">
        <f t="shared" ref="D3:E3" si="1">B3-B9</f>
        <v>3.6</v>
      </c>
      <c r="E3" s="77">
        <f t="shared" si="1"/>
        <v>3.8</v>
      </c>
      <c r="F3" s="61">
        <f t="shared" ref="F3:G3" si="2">D3/D12</f>
        <v>1.332419778</v>
      </c>
      <c r="G3" s="61">
        <f t="shared" si="2"/>
        <v>1.369424943</v>
      </c>
      <c r="H3" s="61">
        <f t="shared" ref="H3:I3" si="3">(B3-B$9)^2</f>
        <v>12.96</v>
      </c>
      <c r="I3" s="61">
        <f t="shared" si="3"/>
        <v>14.44</v>
      </c>
      <c r="J3" s="61">
        <f t="shared" ref="J3:J7" si="7">(D3*E3)</f>
        <v>13.68</v>
      </c>
      <c r="M3" s="73"/>
      <c r="N3" s="78"/>
      <c r="O3" s="78"/>
      <c r="P3" s="78"/>
      <c r="Q3" s="73"/>
      <c r="R3" s="79"/>
    </row>
    <row r="4">
      <c r="A4" s="76">
        <v>9.0</v>
      </c>
      <c r="B4" s="77">
        <v>2.0</v>
      </c>
      <c r="C4" s="77">
        <v>-1.0</v>
      </c>
      <c r="D4" s="77">
        <f t="shared" ref="D4:E4" si="4">B4-B9</f>
        <v>1.6</v>
      </c>
      <c r="E4" s="77">
        <f t="shared" si="4"/>
        <v>0.8</v>
      </c>
      <c r="F4" s="61">
        <f t="shared" ref="F4:G4" si="5">D4/D12</f>
        <v>0.5921865682</v>
      </c>
      <c r="G4" s="61">
        <f t="shared" si="5"/>
        <v>0.2882999881</v>
      </c>
      <c r="H4" s="61">
        <f t="shared" ref="H4:I4" si="6">(B4-B$9)^2</f>
        <v>2.56</v>
      </c>
      <c r="I4" s="61">
        <f t="shared" si="6"/>
        <v>0.64</v>
      </c>
      <c r="J4" s="61">
        <f t="shared" si="7"/>
        <v>1.28</v>
      </c>
      <c r="M4" s="73"/>
      <c r="N4" s="78"/>
      <c r="O4" s="78"/>
      <c r="P4" s="78"/>
      <c r="Q4" s="73"/>
      <c r="R4" s="79"/>
    </row>
    <row r="5">
      <c r="A5" s="76">
        <v>10.0</v>
      </c>
      <c r="B5" s="77">
        <v>0.0</v>
      </c>
      <c r="C5" s="77">
        <v>-5.0</v>
      </c>
      <c r="D5" s="77">
        <f t="shared" ref="D5:E5" si="8">B5-B9</f>
        <v>-0.4</v>
      </c>
      <c r="E5" s="77">
        <f t="shared" si="8"/>
        <v>-3.2</v>
      </c>
      <c r="F5" s="61">
        <f t="shared" ref="F5:G5" si="9">D5/D12</f>
        <v>-0.148046642</v>
      </c>
      <c r="G5" s="61">
        <f t="shared" si="9"/>
        <v>-1.153199952</v>
      </c>
      <c r="H5" s="61">
        <f t="shared" ref="H5:I5" si="10">(B5-B$9)^2</f>
        <v>0.16</v>
      </c>
      <c r="I5" s="61">
        <f t="shared" si="10"/>
        <v>10.24</v>
      </c>
      <c r="J5" s="61">
        <f t="shared" si="7"/>
        <v>1.28</v>
      </c>
      <c r="M5" s="73"/>
      <c r="N5" s="78"/>
      <c r="O5" s="78"/>
      <c r="P5" s="78"/>
      <c r="Q5" s="73"/>
      <c r="R5" s="79"/>
    </row>
    <row r="6">
      <c r="A6" s="76">
        <v>11.0</v>
      </c>
      <c r="B6" s="77">
        <v>-1.0</v>
      </c>
      <c r="C6" s="77">
        <v>-1.0</v>
      </c>
      <c r="D6" s="77">
        <f t="shared" ref="D6:E6" si="11">B6-B9</f>
        <v>-1.4</v>
      </c>
      <c r="E6" s="77">
        <f t="shared" si="11"/>
        <v>0.8</v>
      </c>
      <c r="F6" s="61">
        <f t="shared" ref="F6:G6" si="12">D6/D12</f>
        <v>-0.5181632471</v>
      </c>
      <c r="G6" s="61">
        <f t="shared" si="12"/>
        <v>0.2882999881</v>
      </c>
      <c r="H6" s="61">
        <f t="shared" ref="H6:I6" si="13">(B6-B$9)^2</f>
        <v>1.96</v>
      </c>
      <c r="I6" s="61">
        <f t="shared" si="13"/>
        <v>0.64</v>
      </c>
      <c r="J6" s="61">
        <f t="shared" si="7"/>
        <v>-1.12</v>
      </c>
      <c r="M6" s="73"/>
      <c r="N6" s="78"/>
      <c r="O6" s="78"/>
      <c r="P6" s="78"/>
      <c r="Q6" s="73"/>
      <c r="R6" s="79"/>
    </row>
    <row r="7">
      <c r="A7" s="76">
        <v>12.0</v>
      </c>
      <c r="B7" s="77">
        <v>-3.0</v>
      </c>
      <c r="C7" s="77">
        <v>-4.0</v>
      </c>
      <c r="D7" s="77">
        <f t="shared" ref="D7:E7" si="14">B7-B9</f>
        <v>-3.4</v>
      </c>
      <c r="E7" s="77">
        <f t="shared" si="14"/>
        <v>-2.2</v>
      </c>
      <c r="F7" s="61">
        <f t="shared" ref="F7:G7" si="15">D7/D12</f>
        <v>-1.258396457</v>
      </c>
      <c r="G7" s="61">
        <f t="shared" si="15"/>
        <v>-0.7928249672</v>
      </c>
      <c r="H7" s="61">
        <f t="shared" ref="H7:I7" si="16">(B7-B$9)^2</f>
        <v>11.56</v>
      </c>
      <c r="I7" s="61">
        <f t="shared" si="16"/>
        <v>4.84</v>
      </c>
      <c r="J7" s="61">
        <f t="shared" si="7"/>
        <v>7.48</v>
      </c>
      <c r="M7" s="73"/>
      <c r="N7" s="78"/>
      <c r="O7" s="78"/>
      <c r="P7" s="78"/>
      <c r="Q7" s="73"/>
      <c r="R7" s="79"/>
    </row>
    <row r="8">
      <c r="A8" s="76"/>
      <c r="B8" s="55"/>
      <c r="C8" s="55"/>
      <c r="D8" s="55"/>
      <c r="E8" s="55"/>
      <c r="F8" s="55"/>
      <c r="G8" s="55"/>
      <c r="H8" s="59"/>
      <c r="I8" s="59"/>
      <c r="J8" s="59"/>
      <c r="K8" s="80"/>
      <c r="L8" s="80"/>
      <c r="M8" s="73"/>
      <c r="N8" s="73"/>
      <c r="O8" s="73"/>
      <c r="P8" s="73"/>
      <c r="Q8" s="73"/>
    </row>
    <row r="9">
      <c r="A9" s="76" t="s">
        <v>9</v>
      </c>
      <c r="B9" s="77">
        <f t="shared" ref="B9:E9" si="17">SUM(B3:B7)/5</f>
        <v>0.4</v>
      </c>
      <c r="C9" s="77">
        <f t="shared" si="17"/>
        <v>-1.8</v>
      </c>
      <c r="D9" s="61">
        <f t="shared" si="17"/>
        <v>0</v>
      </c>
      <c r="E9" s="61">
        <f t="shared" si="17"/>
        <v>0</v>
      </c>
      <c r="F9" s="61">
        <f t="shared" ref="F9:G9" si="18">sum(F3:F7)/5</f>
        <v>0</v>
      </c>
      <c r="G9" s="61">
        <f t="shared" si="18"/>
        <v>0</v>
      </c>
      <c r="H9" s="55"/>
      <c r="I9" s="55"/>
      <c r="J9" s="55"/>
      <c r="M9" s="73"/>
      <c r="N9" s="73"/>
      <c r="O9" s="73"/>
      <c r="P9" s="78"/>
      <c r="Q9" s="78"/>
    </row>
    <row r="10">
      <c r="A10" s="76" t="s">
        <v>10</v>
      </c>
      <c r="B10" s="61">
        <f t="shared" ref="B10:C10" si="19">sum(N3:N7)</f>
        <v>0</v>
      </c>
      <c r="C10" s="61">
        <f t="shared" si="19"/>
        <v>0</v>
      </c>
      <c r="D10" s="77">
        <f t="shared" ref="D10:E10" si="20">SUMSQ(D3:D7)</f>
        <v>29.2</v>
      </c>
      <c r="E10" s="61">
        <f t="shared" si="20"/>
        <v>30.8</v>
      </c>
      <c r="F10" s="61">
        <f t="shared" ref="F10:G10" si="21">sumsq(F3:F7)</f>
        <v>4</v>
      </c>
      <c r="G10" s="61">
        <f t="shared" si="21"/>
        <v>4</v>
      </c>
      <c r="H10" s="55"/>
      <c r="I10" s="55"/>
      <c r="J10" s="55"/>
      <c r="M10" s="73"/>
      <c r="N10" s="81"/>
      <c r="O10" s="81"/>
      <c r="P10" s="73"/>
      <c r="Q10" s="73"/>
    </row>
    <row r="11">
      <c r="A11" s="76" t="s">
        <v>11</v>
      </c>
      <c r="B11" s="77">
        <f t="shared" ref="B11:C11" si="22">VAR(B3:B7)</f>
        <v>7.3</v>
      </c>
      <c r="C11" s="77">
        <f t="shared" si="22"/>
        <v>7.7</v>
      </c>
      <c r="D11" s="61">
        <f t="shared" ref="D11:G11" si="23">var(D3:D7)</f>
        <v>7.3</v>
      </c>
      <c r="E11" s="61">
        <f t="shared" si="23"/>
        <v>7.7</v>
      </c>
      <c r="F11" s="61">
        <f t="shared" si="23"/>
        <v>1</v>
      </c>
      <c r="G11" s="61">
        <f t="shared" si="23"/>
        <v>1</v>
      </c>
      <c r="H11" s="55"/>
      <c r="I11" s="55"/>
      <c r="J11" s="55"/>
      <c r="M11" s="73"/>
      <c r="N11" s="78"/>
      <c r="O11" s="78"/>
      <c r="P11" s="73"/>
      <c r="Q11" s="73"/>
    </row>
    <row r="12">
      <c r="A12" s="82" t="s">
        <v>28</v>
      </c>
      <c r="B12" s="55"/>
      <c r="C12" s="55"/>
      <c r="D12" s="61">
        <f>SQRT(D11)</f>
        <v>2.701851217</v>
      </c>
      <c r="E12" s="61">
        <f>sqrt(E11)</f>
        <v>2.774887385</v>
      </c>
      <c r="F12" s="55"/>
      <c r="G12" s="55"/>
      <c r="H12" s="55"/>
      <c r="I12" s="55"/>
      <c r="J12" s="55"/>
      <c r="M12" s="73"/>
      <c r="N12" s="73"/>
      <c r="O12" s="73"/>
      <c r="P12" s="73"/>
      <c r="Q12" s="73"/>
    </row>
    <row r="13">
      <c r="G13" s="82" t="s">
        <v>16</v>
      </c>
      <c r="H13" s="61">
        <f t="shared" ref="H13:J13" si="24">SUM(H3:H7)</f>
        <v>29.2</v>
      </c>
      <c r="I13" s="61">
        <f t="shared" si="24"/>
        <v>30.8</v>
      </c>
      <c r="J13" s="61">
        <f t="shared" si="24"/>
        <v>22.6</v>
      </c>
      <c r="M13" s="83"/>
      <c r="N13" s="83"/>
      <c r="O13" s="84"/>
      <c r="P13" s="84"/>
      <c r="Q13" s="73"/>
    </row>
    <row r="14">
      <c r="F14" s="63" t="s">
        <v>17</v>
      </c>
      <c r="G14" s="50" t="s">
        <v>18</v>
      </c>
      <c r="H14" s="85">
        <v>29.2</v>
      </c>
      <c r="I14" s="85">
        <v>22.6</v>
      </c>
      <c r="M14" s="73"/>
      <c r="N14" s="68"/>
      <c r="O14" s="84"/>
      <c r="P14" s="84"/>
      <c r="Q14" s="73"/>
    </row>
    <row r="15">
      <c r="G15" s="69"/>
      <c r="H15" s="85">
        <v>22.6</v>
      </c>
      <c r="I15" s="85">
        <v>30.8</v>
      </c>
      <c r="M15" s="73"/>
      <c r="N15" s="68"/>
      <c r="O15" s="68"/>
      <c r="P15" s="68"/>
      <c r="Q15" s="73"/>
    </row>
    <row r="16">
      <c r="G16" s="49"/>
      <c r="M16" s="73"/>
      <c r="N16" s="83"/>
      <c r="O16" s="86"/>
      <c r="P16" s="87"/>
      <c r="Q16" s="73"/>
    </row>
    <row r="17">
      <c r="G17" s="50" t="s">
        <v>19</v>
      </c>
      <c r="H17" s="88">
        <f t="shared" ref="H17:I17" si="25">H14/4</f>
        <v>7.3</v>
      </c>
      <c r="I17" s="88">
        <f t="shared" si="25"/>
        <v>5.65</v>
      </c>
      <c r="M17" s="73"/>
      <c r="N17" s="68"/>
      <c r="O17" s="87"/>
      <c r="P17" s="84"/>
      <c r="Q17" s="73"/>
    </row>
    <row r="18">
      <c r="G18" s="69"/>
      <c r="H18" s="88">
        <f t="shared" ref="H18:I18" si="26">H15/4</f>
        <v>5.65</v>
      </c>
      <c r="I18" s="88">
        <f t="shared" si="26"/>
        <v>7.7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C1"/>
    <mergeCell ref="D1:E1"/>
    <mergeCell ref="F1:G1"/>
    <mergeCell ref="N1:O1"/>
    <mergeCell ref="P1:Q1"/>
  </mergeCells>
  <printOptions/>
  <pageMargins bottom="0.75" footer="0.0" header="0.0" left="0.7" right="0.7" top="0.75"/>
  <pageSetup orientation="landscape"/>
  <drawing r:id="rId1"/>
</worksheet>
</file>